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6024"/>
  <workbookPr filterPrivacy="1" checkCompatibility="1" autoCompressPictures="0"/>
  <bookViews>
    <workbookView xWindow="680" yWindow="20" windowWidth="25760" windowHeight="16560" tabRatio="621"/>
  </bookViews>
  <sheets>
    <sheet name="from the developer's desk" sheetId="22" r:id="rId1"/>
    <sheet name="details" sheetId="21" r:id="rId2"/>
    <sheet name="statement of marks" sheetId="6" r:id="rId3"/>
    <sheet name="result subject-wise" sheetId="9" r:id="rId4"/>
    <sheet name="result aggregate" sheetId="10" r:id="rId5"/>
    <sheet name="full report" sheetId="20" r:id="rId6"/>
  </sheets>
  <definedNames>
    <definedName name="_xlnm._FilterDatabase" localSheetId="1" hidden="1">details!$A$7:$G$7</definedName>
    <definedName name="_xlnm._FilterDatabase" localSheetId="4" hidden="1">'result aggregate'!$A$7:$U$106</definedName>
    <definedName name="_xlnm._FilterDatabase" localSheetId="3" hidden="1">'result subject-wise'!$A$6:$AZ$106</definedName>
    <definedName name="_xlnm._FilterDatabase" localSheetId="2" hidden="1">'statement of marks'!$A$6:$I$6</definedName>
    <definedName name="IK">'statement of marks'!$I$125</definedName>
    <definedName name="_xlnm.Print_Titles" localSheetId="2">'statement of marks'!$A:$A,'statement of marks'!$1:$6</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BV106" i="21" l="1"/>
  <c r="BV105" i="21"/>
  <c r="BV104" i="21"/>
  <c r="BV103" i="21"/>
  <c r="BV102" i="21"/>
  <c r="BV101" i="21"/>
  <c r="BV100" i="21"/>
  <c r="BV99" i="21"/>
  <c r="BV98" i="21"/>
  <c r="BV97" i="21"/>
  <c r="BV96" i="21"/>
  <c r="BV95" i="21"/>
  <c r="BV94" i="21"/>
  <c r="BV93" i="21"/>
  <c r="BV92" i="21"/>
  <c r="BV91" i="21"/>
  <c r="BV90" i="21"/>
  <c r="BV89" i="21"/>
  <c r="BV88" i="21"/>
  <c r="BV87" i="21"/>
  <c r="BV86" i="21"/>
  <c r="BV85" i="21"/>
  <c r="BV84" i="21"/>
  <c r="BV83" i="21"/>
  <c r="BV82" i="21"/>
  <c r="BV81" i="21"/>
  <c r="BV80" i="21"/>
  <c r="BV79" i="21"/>
  <c r="BV78" i="21"/>
  <c r="BV77" i="21"/>
  <c r="BV76" i="21"/>
  <c r="BV75" i="21"/>
  <c r="BV74" i="21"/>
  <c r="BV73" i="21"/>
  <c r="BV72" i="21"/>
  <c r="BV71" i="21"/>
  <c r="BV70" i="21"/>
  <c r="BV69" i="21"/>
  <c r="BV68" i="21"/>
  <c r="BV67" i="21"/>
  <c r="BV66" i="21"/>
  <c r="BV65" i="21"/>
  <c r="BV64" i="21"/>
  <c r="BV63" i="21"/>
  <c r="BV62" i="21"/>
  <c r="BV61" i="21"/>
  <c r="BV60" i="21"/>
  <c r="BV59" i="21"/>
  <c r="BV58" i="21"/>
  <c r="BV57" i="21"/>
  <c r="BV56" i="21"/>
  <c r="BV55" i="21"/>
  <c r="BV54" i="21"/>
  <c r="BV53" i="21"/>
  <c r="BV52" i="21"/>
  <c r="BV51" i="21"/>
  <c r="BV50" i="21"/>
  <c r="BV49" i="21"/>
  <c r="BV48" i="21"/>
  <c r="BV47" i="21"/>
  <c r="BV46" i="21"/>
  <c r="BV45" i="21"/>
  <c r="BV44" i="21"/>
  <c r="BV43" i="21"/>
  <c r="BV42" i="21"/>
  <c r="BV41" i="21"/>
  <c r="BV40" i="21"/>
  <c r="BV39" i="21"/>
  <c r="BV38" i="21"/>
  <c r="BV37" i="21"/>
  <c r="BV36" i="21"/>
  <c r="BV35" i="21"/>
  <c r="BV34" i="21"/>
  <c r="BV33" i="21"/>
  <c r="BV32" i="21"/>
  <c r="BV31" i="21"/>
  <c r="BV30" i="21"/>
  <c r="BV29" i="21"/>
  <c r="BV28" i="21"/>
  <c r="BV27" i="21"/>
  <c r="BV26" i="21"/>
  <c r="BV25" i="21"/>
  <c r="BV24" i="21"/>
  <c r="BV23" i="21"/>
  <c r="BV22" i="21"/>
  <c r="BV21" i="21"/>
  <c r="BV20" i="21"/>
  <c r="BV19" i="21"/>
  <c r="BV18" i="21"/>
  <c r="BV17" i="21"/>
  <c r="BV16" i="21"/>
  <c r="BV15" i="21"/>
  <c r="BV14" i="21"/>
  <c r="BV13" i="21"/>
  <c r="BV12" i="21"/>
  <c r="BV11" i="21"/>
  <c r="BV10" i="21"/>
  <c r="BV9" i="21"/>
  <c r="BV8" i="21"/>
  <c r="BV7" i="21"/>
  <c r="BX106" i="21"/>
  <c r="BX105" i="21"/>
  <c r="BX104" i="21"/>
  <c r="BX103" i="21"/>
  <c r="BX102" i="21"/>
  <c r="BX101" i="21"/>
  <c r="BX100" i="21"/>
  <c r="BX99" i="21"/>
  <c r="BX98" i="21"/>
  <c r="BX97" i="21"/>
  <c r="BX96" i="21"/>
  <c r="BX95" i="21"/>
  <c r="BX94" i="21"/>
  <c r="BX93" i="21"/>
  <c r="BX92" i="21"/>
  <c r="BX91" i="21"/>
  <c r="BX90" i="21"/>
  <c r="BX89" i="21"/>
  <c r="BX88" i="21"/>
  <c r="BX87" i="21"/>
  <c r="BX86" i="21"/>
  <c r="BX85" i="21"/>
  <c r="BX84" i="21"/>
  <c r="BX83" i="21"/>
  <c r="BX82" i="21"/>
  <c r="BX81" i="21"/>
  <c r="BX80" i="21"/>
  <c r="BX79" i="21"/>
  <c r="BX78" i="21"/>
  <c r="BX77" i="21"/>
  <c r="BX76" i="21"/>
  <c r="BX75" i="21"/>
  <c r="BX74" i="21"/>
  <c r="BX73" i="21"/>
  <c r="BX72" i="21"/>
  <c r="BX71" i="21"/>
  <c r="BX70" i="21"/>
  <c r="BX69" i="21"/>
  <c r="BX68" i="21"/>
  <c r="BX67" i="21"/>
  <c r="BX66" i="21"/>
  <c r="BX65" i="21"/>
  <c r="BX64" i="21"/>
  <c r="BX63" i="21"/>
  <c r="BX62" i="21"/>
  <c r="BX61" i="21"/>
  <c r="BX60" i="21"/>
  <c r="BX59" i="21"/>
  <c r="BX58" i="21"/>
  <c r="BX57" i="21"/>
  <c r="BX56" i="21"/>
  <c r="BX55" i="21"/>
  <c r="BX54" i="21"/>
  <c r="BX53" i="21"/>
  <c r="BX52" i="21"/>
  <c r="BX51" i="21"/>
  <c r="BX50" i="21"/>
  <c r="BX49" i="21"/>
  <c r="BX48" i="21"/>
  <c r="BX47" i="21"/>
  <c r="BX46" i="21"/>
  <c r="BX45" i="21"/>
  <c r="BX44" i="21"/>
  <c r="BX43" i="21"/>
  <c r="BX42" i="21"/>
  <c r="BX41" i="21"/>
  <c r="BX40" i="21"/>
  <c r="BX39" i="21"/>
  <c r="BX38" i="21"/>
  <c r="BX37" i="21"/>
  <c r="BX36" i="21"/>
  <c r="BX35" i="21"/>
  <c r="BX34" i="21"/>
  <c r="BX33" i="21"/>
  <c r="BX32" i="21"/>
  <c r="BX31" i="21"/>
  <c r="BX30" i="21"/>
  <c r="BX29" i="21"/>
  <c r="BX28" i="21"/>
  <c r="BX27" i="21"/>
  <c r="BX26" i="21"/>
  <c r="BX25" i="21"/>
  <c r="BX24" i="21"/>
  <c r="BX23" i="21"/>
  <c r="BX22" i="21"/>
  <c r="BX21" i="21"/>
  <c r="BX20" i="21"/>
  <c r="BX19" i="21"/>
  <c r="BX18" i="21"/>
  <c r="BX17" i="21"/>
  <c r="BX16" i="21"/>
  <c r="BX15" i="21"/>
  <c r="BX14" i="21"/>
  <c r="BX13" i="21"/>
  <c r="BX12" i="21"/>
  <c r="BX11" i="21"/>
  <c r="BX10" i="21"/>
  <c r="BX9" i="21"/>
  <c r="BX8" i="21"/>
  <c r="BX7" i="21"/>
  <c r="BZ106" i="21"/>
  <c r="BZ105" i="21"/>
  <c r="BZ104" i="21"/>
  <c r="BZ103" i="21"/>
  <c r="BZ102" i="21"/>
  <c r="BZ101" i="21"/>
  <c r="BZ100" i="21"/>
  <c r="BZ99" i="21"/>
  <c r="BZ98" i="21"/>
  <c r="BZ97" i="21"/>
  <c r="BZ96" i="21"/>
  <c r="BZ95" i="21"/>
  <c r="BZ94" i="21"/>
  <c r="BZ93" i="21"/>
  <c r="BZ92" i="21"/>
  <c r="BZ91" i="21"/>
  <c r="BZ90" i="21"/>
  <c r="BZ89" i="21"/>
  <c r="BZ88" i="21"/>
  <c r="BZ87" i="21"/>
  <c r="BZ86" i="21"/>
  <c r="BZ85" i="21"/>
  <c r="BZ84" i="21"/>
  <c r="BZ83" i="21"/>
  <c r="BZ82" i="21"/>
  <c r="BZ81" i="21"/>
  <c r="BZ80" i="21"/>
  <c r="BZ79" i="21"/>
  <c r="BZ78" i="21"/>
  <c r="BZ77" i="21"/>
  <c r="BZ76" i="21"/>
  <c r="BZ75" i="21"/>
  <c r="BZ74" i="21"/>
  <c r="BZ73" i="21"/>
  <c r="BZ72" i="21"/>
  <c r="BZ71" i="21"/>
  <c r="BZ70" i="21"/>
  <c r="BZ69" i="21"/>
  <c r="BZ68" i="21"/>
  <c r="BZ67" i="21"/>
  <c r="BZ66" i="21"/>
  <c r="BZ65" i="21"/>
  <c r="BZ64" i="21"/>
  <c r="BZ63" i="21"/>
  <c r="BZ62" i="21"/>
  <c r="BZ61" i="21"/>
  <c r="BZ60" i="21"/>
  <c r="BZ59" i="21"/>
  <c r="BZ58" i="21"/>
  <c r="BZ57" i="21"/>
  <c r="BZ56" i="21"/>
  <c r="BZ55" i="21"/>
  <c r="BZ54" i="21"/>
  <c r="BZ53" i="21"/>
  <c r="BZ52" i="21"/>
  <c r="BZ51" i="21"/>
  <c r="BZ50" i="21"/>
  <c r="BZ49" i="21"/>
  <c r="BZ48" i="21"/>
  <c r="BZ47" i="21"/>
  <c r="BZ46" i="21"/>
  <c r="BZ45" i="21"/>
  <c r="BZ44" i="21"/>
  <c r="BZ43" i="21"/>
  <c r="BZ42" i="21"/>
  <c r="BZ41" i="21"/>
  <c r="BZ40" i="21"/>
  <c r="BZ39" i="21"/>
  <c r="BZ38" i="21"/>
  <c r="BZ37" i="21"/>
  <c r="BZ36" i="21"/>
  <c r="BZ35" i="21"/>
  <c r="BZ34" i="21"/>
  <c r="BZ33" i="21"/>
  <c r="BZ32" i="21"/>
  <c r="BZ31" i="21"/>
  <c r="BZ30" i="21"/>
  <c r="BZ29" i="21"/>
  <c r="BZ28" i="21"/>
  <c r="BZ27" i="21"/>
  <c r="BZ26" i="21"/>
  <c r="BZ25" i="21"/>
  <c r="BZ24" i="21"/>
  <c r="BZ23" i="21"/>
  <c r="BZ22" i="21"/>
  <c r="BZ21" i="21"/>
  <c r="BZ20" i="21"/>
  <c r="BZ19" i="21"/>
  <c r="BZ18" i="21"/>
  <c r="BZ17" i="21"/>
  <c r="BZ16" i="21"/>
  <c r="BZ15" i="21"/>
  <c r="BZ14" i="21"/>
  <c r="BZ13" i="21"/>
  <c r="BZ12" i="21"/>
  <c r="BZ11" i="21"/>
  <c r="BZ10" i="21"/>
  <c r="BZ9" i="21"/>
  <c r="BZ8" i="21"/>
  <c r="BZ7" i="21"/>
  <c r="CB106" i="21"/>
  <c r="CB105" i="21"/>
  <c r="CB104" i="21"/>
  <c r="CB103" i="21"/>
  <c r="CB102" i="21"/>
  <c r="CB101" i="21"/>
  <c r="CB100" i="21"/>
  <c r="CB99" i="21"/>
  <c r="CB98" i="21"/>
  <c r="CB97" i="21"/>
  <c r="CB96" i="21"/>
  <c r="CB95" i="21"/>
  <c r="CB94" i="21"/>
  <c r="CB93" i="21"/>
  <c r="CB92" i="21"/>
  <c r="CB91" i="21"/>
  <c r="CB90" i="21"/>
  <c r="CB89" i="21"/>
  <c r="CB88" i="21"/>
  <c r="CB87" i="21"/>
  <c r="CB86" i="21"/>
  <c r="CB85" i="21"/>
  <c r="CB84" i="21"/>
  <c r="CB83" i="21"/>
  <c r="CB82" i="21"/>
  <c r="CB81" i="21"/>
  <c r="CB80" i="21"/>
  <c r="CB79" i="21"/>
  <c r="CB78" i="21"/>
  <c r="CB77" i="21"/>
  <c r="CB76" i="21"/>
  <c r="CB75" i="21"/>
  <c r="CB74" i="21"/>
  <c r="CB73" i="21"/>
  <c r="CB72" i="21"/>
  <c r="CB71" i="21"/>
  <c r="CB70" i="21"/>
  <c r="CB69" i="21"/>
  <c r="CB68" i="21"/>
  <c r="CB67" i="21"/>
  <c r="CB66" i="21"/>
  <c r="CB65" i="21"/>
  <c r="CB64" i="21"/>
  <c r="CB63" i="21"/>
  <c r="CB62" i="21"/>
  <c r="CB61" i="21"/>
  <c r="CB60" i="21"/>
  <c r="CB59" i="21"/>
  <c r="CB58" i="21"/>
  <c r="CB57" i="21"/>
  <c r="CB56" i="21"/>
  <c r="CB55" i="21"/>
  <c r="CB54" i="21"/>
  <c r="CB53" i="21"/>
  <c r="CB52" i="21"/>
  <c r="CB51" i="21"/>
  <c r="CB50" i="21"/>
  <c r="CB49" i="21"/>
  <c r="CB48" i="21"/>
  <c r="CB47" i="21"/>
  <c r="CB46" i="21"/>
  <c r="CB45" i="21"/>
  <c r="CB44" i="21"/>
  <c r="CB43" i="21"/>
  <c r="CB42" i="21"/>
  <c r="CB41" i="21"/>
  <c r="CB40" i="21"/>
  <c r="CB39" i="21"/>
  <c r="CB38" i="21"/>
  <c r="CB37" i="21"/>
  <c r="CB36" i="21"/>
  <c r="CB35" i="21"/>
  <c r="CB34" i="21"/>
  <c r="CB33" i="21"/>
  <c r="CB32" i="21"/>
  <c r="CB31" i="21"/>
  <c r="CB30" i="21"/>
  <c r="CB29" i="21"/>
  <c r="CB28" i="21"/>
  <c r="CB27" i="21"/>
  <c r="CB26" i="21"/>
  <c r="CB25" i="21"/>
  <c r="CB24" i="21"/>
  <c r="CB23" i="21"/>
  <c r="CB22" i="21"/>
  <c r="CB21" i="21"/>
  <c r="CB20" i="21"/>
  <c r="CB19" i="21"/>
  <c r="CB18" i="21"/>
  <c r="CB17" i="21"/>
  <c r="CB16" i="21"/>
  <c r="CB15" i="21"/>
  <c r="CB14" i="21"/>
  <c r="CB13" i="21"/>
  <c r="CB12" i="21"/>
  <c r="CB11" i="21"/>
  <c r="CB10" i="21"/>
  <c r="CB9" i="21"/>
  <c r="CB8" i="21"/>
  <c r="CB7" i="21"/>
  <c r="CD106" i="21"/>
  <c r="CD105" i="21"/>
  <c r="CD104" i="21"/>
  <c r="CD103" i="21"/>
  <c r="CD102" i="21"/>
  <c r="CD101" i="21"/>
  <c r="CD100" i="21"/>
  <c r="CD99" i="21"/>
  <c r="CD98" i="21"/>
  <c r="CD97" i="21"/>
  <c r="CD96" i="21"/>
  <c r="CD95" i="21"/>
  <c r="CD94" i="21"/>
  <c r="CD93" i="21"/>
  <c r="CD92" i="21"/>
  <c r="CD91" i="21"/>
  <c r="CD90" i="21"/>
  <c r="CD89" i="21"/>
  <c r="CD88" i="21"/>
  <c r="CD87" i="21"/>
  <c r="CD86" i="21"/>
  <c r="CD85" i="21"/>
  <c r="CD84" i="21"/>
  <c r="CD83" i="21"/>
  <c r="CD82" i="21"/>
  <c r="CD81" i="21"/>
  <c r="CD80" i="21"/>
  <c r="CD79" i="21"/>
  <c r="CD78" i="21"/>
  <c r="CD77" i="21"/>
  <c r="CD76" i="21"/>
  <c r="CD75" i="21"/>
  <c r="CD74" i="21"/>
  <c r="CD73" i="21"/>
  <c r="CD72" i="21"/>
  <c r="CD71" i="21"/>
  <c r="CD70" i="21"/>
  <c r="CD69" i="21"/>
  <c r="CD68" i="21"/>
  <c r="CD67" i="21"/>
  <c r="CD66" i="21"/>
  <c r="CD65" i="21"/>
  <c r="CD64" i="21"/>
  <c r="CD63" i="21"/>
  <c r="CD62" i="21"/>
  <c r="CD61" i="21"/>
  <c r="CD60" i="21"/>
  <c r="CD59" i="21"/>
  <c r="CD58" i="21"/>
  <c r="CD57" i="21"/>
  <c r="CD56" i="21"/>
  <c r="CD55" i="21"/>
  <c r="CD54" i="21"/>
  <c r="CD53" i="21"/>
  <c r="CD52" i="21"/>
  <c r="CD51" i="21"/>
  <c r="CD50" i="21"/>
  <c r="CD49" i="21"/>
  <c r="CD48" i="21"/>
  <c r="CD47" i="21"/>
  <c r="CD46" i="21"/>
  <c r="CD45" i="21"/>
  <c r="CD44" i="21"/>
  <c r="CD43" i="21"/>
  <c r="CD42" i="21"/>
  <c r="CD41" i="21"/>
  <c r="CD40" i="21"/>
  <c r="CD39" i="21"/>
  <c r="CD38" i="21"/>
  <c r="CD37" i="21"/>
  <c r="CD36" i="21"/>
  <c r="CD35" i="21"/>
  <c r="CD34" i="21"/>
  <c r="CD33" i="21"/>
  <c r="CD32" i="21"/>
  <c r="CD31" i="21"/>
  <c r="CD30" i="21"/>
  <c r="CD29" i="21"/>
  <c r="CD28" i="21"/>
  <c r="CD27" i="21"/>
  <c r="CD26" i="21"/>
  <c r="CD25" i="21"/>
  <c r="CD24" i="21"/>
  <c r="CD23" i="21"/>
  <c r="CD22" i="21"/>
  <c r="CD21" i="21"/>
  <c r="CD20" i="21"/>
  <c r="CD19" i="21"/>
  <c r="CD18" i="21"/>
  <c r="CD17" i="21"/>
  <c r="CD16" i="21"/>
  <c r="CD15" i="21"/>
  <c r="CD14" i="21"/>
  <c r="CD13" i="21"/>
  <c r="CD12" i="21"/>
  <c r="CD11" i="21"/>
  <c r="CD10" i="21"/>
  <c r="CD9" i="21"/>
  <c r="CD8" i="21"/>
  <c r="CD7" i="21"/>
  <c r="CF106" i="21"/>
  <c r="CF105" i="21"/>
  <c r="CF104" i="21"/>
  <c r="CF103" i="21"/>
  <c r="CF102" i="21"/>
  <c r="CF101" i="21"/>
  <c r="CF100" i="21"/>
  <c r="CF99" i="21"/>
  <c r="CF98" i="21"/>
  <c r="CF97" i="21"/>
  <c r="CF96" i="21"/>
  <c r="CF95" i="21"/>
  <c r="CF94" i="21"/>
  <c r="CF93" i="21"/>
  <c r="CF92" i="21"/>
  <c r="CF91" i="21"/>
  <c r="CF90" i="21"/>
  <c r="CF89" i="21"/>
  <c r="CF88" i="21"/>
  <c r="CF87" i="21"/>
  <c r="CF86" i="21"/>
  <c r="CF85" i="21"/>
  <c r="CF84" i="21"/>
  <c r="CF83" i="21"/>
  <c r="CF82" i="21"/>
  <c r="CF81" i="21"/>
  <c r="CF80" i="21"/>
  <c r="CF79" i="21"/>
  <c r="CF78" i="21"/>
  <c r="CF77" i="21"/>
  <c r="CF76" i="21"/>
  <c r="CF75" i="21"/>
  <c r="CF74" i="21"/>
  <c r="CF73" i="21"/>
  <c r="CF72" i="21"/>
  <c r="CF71" i="21"/>
  <c r="CF70" i="21"/>
  <c r="CF69" i="21"/>
  <c r="CF68" i="21"/>
  <c r="CF67" i="21"/>
  <c r="CF66" i="21"/>
  <c r="CF65" i="21"/>
  <c r="CF64" i="21"/>
  <c r="CF63" i="21"/>
  <c r="CF62" i="21"/>
  <c r="CF61" i="21"/>
  <c r="CF60" i="21"/>
  <c r="CF59" i="21"/>
  <c r="CF58" i="21"/>
  <c r="CF57" i="21"/>
  <c r="CF56" i="21"/>
  <c r="CF55" i="21"/>
  <c r="CF54" i="21"/>
  <c r="CF53" i="21"/>
  <c r="CF52" i="21"/>
  <c r="CF51" i="21"/>
  <c r="CF50" i="21"/>
  <c r="CF49" i="21"/>
  <c r="CF48" i="21"/>
  <c r="CF47" i="21"/>
  <c r="CF46" i="21"/>
  <c r="CF45" i="21"/>
  <c r="CF44" i="21"/>
  <c r="CF43" i="21"/>
  <c r="CF42" i="21"/>
  <c r="CF41" i="21"/>
  <c r="CF40" i="21"/>
  <c r="CF39" i="21"/>
  <c r="CF38" i="21"/>
  <c r="CF37" i="21"/>
  <c r="CF36" i="21"/>
  <c r="CF35" i="21"/>
  <c r="CF34" i="21"/>
  <c r="CF33" i="21"/>
  <c r="CF32" i="21"/>
  <c r="CF31" i="21"/>
  <c r="CF30" i="21"/>
  <c r="CF29" i="21"/>
  <c r="CF28" i="21"/>
  <c r="CF27" i="21"/>
  <c r="CF26" i="21"/>
  <c r="CF25" i="21"/>
  <c r="CF24" i="21"/>
  <c r="CF23" i="21"/>
  <c r="CF22" i="21"/>
  <c r="CF21" i="21"/>
  <c r="CF20" i="21"/>
  <c r="CF19" i="21"/>
  <c r="CF18" i="21"/>
  <c r="CF17" i="21"/>
  <c r="CF16" i="21"/>
  <c r="CF15" i="21"/>
  <c r="CF14" i="21"/>
  <c r="CF13" i="21"/>
  <c r="CF12" i="21"/>
  <c r="CF11" i="21"/>
  <c r="CF10" i="21"/>
  <c r="CF9" i="21"/>
  <c r="CF8" i="21"/>
  <c r="CF7" i="21"/>
  <c r="CH106" i="21"/>
  <c r="CH105" i="21"/>
  <c r="CH104" i="21"/>
  <c r="CH103" i="21"/>
  <c r="CH102" i="21"/>
  <c r="CH101" i="21"/>
  <c r="CH100" i="21"/>
  <c r="CH99" i="21"/>
  <c r="CH98" i="21"/>
  <c r="CH97" i="21"/>
  <c r="CH96" i="21"/>
  <c r="CH95" i="21"/>
  <c r="CH94" i="21"/>
  <c r="CH93" i="21"/>
  <c r="CH92" i="21"/>
  <c r="CH91" i="21"/>
  <c r="CH90" i="21"/>
  <c r="CH89" i="21"/>
  <c r="CH88" i="21"/>
  <c r="CH87" i="21"/>
  <c r="CH86" i="21"/>
  <c r="CH85" i="21"/>
  <c r="CH84" i="21"/>
  <c r="CH83" i="21"/>
  <c r="CH82" i="21"/>
  <c r="CH81" i="21"/>
  <c r="CH80" i="21"/>
  <c r="CH79" i="21"/>
  <c r="CH78" i="21"/>
  <c r="CH77" i="21"/>
  <c r="CH76" i="21"/>
  <c r="CH75" i="21"/>
  <c r="CH74" i="21"/>
  <c r="CH73" i="21"/>
  <c r="CH72" i="21"/>
  <c r="CH71" i="21"/>
  <c r="CH70" i="21"/>
  <c r="CH69" i="21"/>
  <c r="CH68" i="21"/>
  <c r="CH67" i="21"/>
  <c r="CH66" i="21"/>
  <c r="CH65" i="21"/>
  <c r="CH64" i="21"/>
  <c r="CH63" i="21"/>
  <c r="CH62" i="21"/>
  <c r="CH61" i="21"/>
  <c r="CH60" i="21"/>
  <c r="CH59" i="21"/>
  <c r="CH58" i="21"/>
  <c r="CH57" i="21"/>
  <c r="CH56" i="21"/>
  <c r="CH55" i="21"/>
  <c r="CH54" i="21"/>
  <c r="CH53" i="21"/>
  <c r="CH52" i="21"/>
  <c r="CH51" i="21"/>
  <c r="CH50" i="21"/>
  <c r="CH49" i="21"/>
  <c r="CH48" i="21"/>
  <c r="CH47" i="21"/>
  <c r="CH46" i="21"/>
  <c r="CH45" i="21"/>
  <c r="CH44" i="21"/>
  <c r="CH43" i="21"/>
  <c r="CH42" i="21"/>
  <c r="CH41" i="21"/>
  <c r="CH40" i="21"/>
  <c r="CH39" i="21"/>
  <c r="CH38" i="21"/>
  <c r="CH37" i="21"/>
  <c r="CH36" i="21"/>
  <c r="CH35" i="21"/>
  <c r="CH34" i="21"/>
  <c r="CH33" i="21"/>
  <c r="CH32" i="21"/>
  <c r="CH31" i="21"/>
  <c r="CH30" i="21"/>
  <c r="CH29" i="21"/>
  <c r="CH28" i="21"/>
  <c r="CH27" i="21"/>
  <c r="CH26" i="21"/>
  <c r="CH25" i="21"/>
  <c r="CH24" i="21"/>
  <c r="CH23" i="21"/>
  <c r="CH22" i="21"/>
  <c r="CH21" i="21"/>
  <c r="CH20" i="21"/>
  <c r="CH19" i="21"/>
  <c r="CH18" i="21"/>
  <c r="CH17" i="21"/>
  <c r="CH16" i="21"/>
  <c r="CH15" i="21"/>
  <c r="CH14" i="21"/>
  <c r="CH13" i="21"/>
  <c r="CH12" i="21"/>
  <c r="CH11" i="21"/>
  <c r="CH10" i="21"/>
  <c r="CH9" i="21"/>
  <c r="CH8" i="21"/>
  <c r="CH7" i="21"/>
  <c r="CJ106" i="21"/>
  <c r="CJ105" i="21"/>
  <c r="CJ104" i="21"/>
  <c r="CJ103" i="21"/>
  <c r="CJ102" i="21"/>
  <c r="CJ101" i="21"/>
  <c r="CJ100" i="21"/>
  <c r="CJ99" i="21"/>
  <c r="CJ98" i="21"/>
  <c r="CJ97" i="21"/>
  <c r="CJ96" i="21"/>
  <c r="CJ95" i="21"/>
  <c r="CJ94" i="21"/>
  <c r="CJ93" i="21"/>
  <c r="CJ92" i="21"/>
  <c r="CJ91" i="21"/>
  <c r="CJ90" i="21"/>
  <c r="CJ89" i="21"/>
  <c r="CJ88" i="21"/>
  <c r="CJ87" i="21"/>
  <c r="CJ86" i="21"/>
  <c r="CJ85" i="21"/>
  <c r="CJ84" i="21"/>
  <c r="CJ83" i="21"/>
  <c r="CJ82" i="21"/>
  <c r="CJ81" i="21"/>
  <c r="CJ80" i="21"/>
  <c r="CJ79" i="21"/>
  <c r="CJ78" i="21"/>
  <c r="CJ77" i="21"/>
  <c r="CJ76" i="21"/>
  <c r="CJ75" i="21"/>
  <c r="CJ74" i="21"/>
  <c r="CJ73" i="21"/>
  <c r="CJ72" i="21"/>
  <c r="CJ71" i="21"/>
  <c r="CJ70" i="21"/>
  <c r="CJ69" i="21"/>
  <c r="CJ68" i="21"/>
  <c r="CJ67" i="21"/>
  <c r="CJ66" i="21"/>
  <c r="CJ65" i="21"/>
  <c r="CJ64" i="21"/>
  <c r="CJ63" i="21"/>
  <c r="CJ62" i="21"/>
  <c r="CJ61" i="21"/>
  <c r="CJ60" i="21"/>
  <c r="CJ59" i="21"/>
  <c r="CJ58" i="21"/>
  <c r="CJ57" i="21"/>
  <c r="CJ56" i="21"/>
  <c r="CJ55" i="21"/>
  <c r="CJ54" i="21"/>
  <c r="CJ53" i="21"/>
  <c r="CJ52" i="21"/>
  <c r="CJ51" i="21"/>
  <c r="CJ50" i="21"/>
  <c r="CJ49" i="21"/>
  <c r="CJ48" i="21"/>
  <c r="CJ47" i="21"/>
  <c r="CJ46" i="21"/>
  <c r="CJ45" i="21"/>
  <c r="CJ44" i="21"/>
  <c r="CJ43" i="21"/>
  <c r="CJ42" i="21"/>
  <c r="CJ41" i="21"/>
  <c r="CJ40" i="21"/>
  <c r="CJ39" i="21"/>
  <c r="CJ38" i="21"/>
  <c r="CJ37" i="21"/>
  <c r="CJ36" i="21"/>
  <c r="CJ35" i="21"/>
  <c r="CJ34" i="21"/>
  <c r="CJ33" i="21"/>
  <c r="CJ32" i="21"/>
  <c r="CJ31" i="21"/>
  <c r="CJ30" i="21"/>
  <c r="CJ29" i="21"/>
  <c r="CJ28" i="21"/>
  <c r="CJ27" i="21"/>
  <c r="CJ26" i="21"/>
  <c r="CJ25" i="21"/>
  <c r="CJ24" i="21"/>
  <c r="CJ23" i="21"/>
  <c r="CJ22" i="21"/>
  <c r="CJ21" i="21"/>
  <c r="CJ20" i="21"/>
  <c r="CJ19" i="21"/>
  <c r="CJ18" i="21"/>
  <c r="CJ17" i="21"/>
  <c r="CJ16" i="21"/>
  <c r="CJ15" i="21"/>
  <c r="CJ14" i="21"/>
  <c r="CJ13" i="21"/>
  <c r="CJ12" i="21"/>
  <c r="CJ11" i="21"/>
  <c r="CJ10" i="21"/>
  <c r="CJ9" i="21"/>
  <c r="CJ8" i="21"/>
  <c r="CJ7" i="21"/>
  <c r="CL106" i="21"/>
  <c r="CL105" i="21"/>
  <c r="CL104" i="21"/>
  <c r="CL103" i="21"/>
  <c r="CL102" i="21"/>
  <c r="CL101" i="21"/>
  <c r="CL100" i="21"/>
  <c r="CL99" i="21"/>
  <c r="CL98" i="21"/>
  <c r="CL97" i="21"/>
  <c r="CL96" i="21"/>
  <c r="CL95" i="21"/>
  <c r="CL94" i="21"/>
  <c r="CL93" i="21"/>
  <c r="CL92" i="21"/>
  <c r="CL91" i="21"/>
  <c r="CL90" i="21"/>
  <c r="CL89" i="21"/>
  <c r="CL88" i="21"/>
  <c r="CL87" i="21"/>
  <c r="CL86" i="21"/>
  <c r="CL85" i="21"/>
  <c r="CL84" i="21"/>
  <c r="CL83" i="21"/>
  <c r="CL82" i="21"/>
  <c r="CL81" i="21"/>
  <c r="CL80" i="21"/>
  <c r="CL79" i="21"/>
  <c r="CL78" i="21"/>
  <c r="CL77" i="21"/>
  <c r="CL76" i="21"/>
  <c r="CL75" i="21"/>
  <c r="CL74" i="21"/>
  <c r="CL73" i="21"/>
  <c r="CL72" i="21"/>
  <c r="CL71" i="21"/>
  <c r="CL70" i="21"/>
  <c r="CL69" i="21"/>
  <c r="CL68" i="21"/>
  <c r="CL67" i="21"/>
  <c r="CL66" i="21"/>
  <c r="CL65" i="21"/>
  <c r="CL64" i="21"/>
  <c r="CL63" i="21"/>
  <c r="CL62" i="21"/>
  <c r="CL61" i="21"/>
  <c r="CL60" i="21"/>
  <c r="CL59" i="21"/>
  <c r="CL58" i="21"/>
  <c r="CL57" i="21"/>
  <c r="CL56" i="21"/>
  <c r="CL55" i="21"/>
  <c r="CL54" i="21"/>
  <c r="CL53" i="21"/>
  <c r="CL52" i="21"/>
  <c r="CL51" i="21"/>
  <c r="CL50" i="21"/>
  <c r="CL49" i="21"/>
  <c r="CL48" i="21"/>
  <c r="CL47" i="21"/>
  <c r="CL46" i="21"/>
  <c r="CL45" i="21"/>
  <c r="CL44" i="21"/>
  <c r="CL43" i="21"/>
  <c r="CL42" i="21"/>
  <c r="CL41" i="21"/>
  <c r="CL40" i="21"/>
  <c r="CL39" i="21"/>
  <c r="CL38" i="21"/>
  <c r="CL37" i="21"/>
  <c r="CL36" i="21"/>
  <c r="CL35" i="21"/>
  <c r="CL34" i="21"/>
  <c r="CL33" i="21"/>
  <c r="CL32" i="21"/>
  <c r="CL31" i="21"/>
  <c r="CL30" i="21"/>
  <c r="CL29" i="21"/>
  <c r="CL28" i="21"/>
  <c r="CL27" i="21"/>
  <c r="CL26" i="21"/>
  <c r="CL25" i="21"/>
  <c r="CL24" i="21"/>
  <c r="CL23" i="21"/>
  <c r="CL22" i="21"/>
  <c r="CL21" i="21"/>
  <c r="CL20" i="21"/>
  <c r="CL19" i="21"/>
  <c r="CL18" i="21"/>
  <c r="CL17" i="21"/>
  <c r="CL16" i="21"/>
  <c r="CL15" i="21"/>
  <c r="CL14" i="21"/>
  <c r="CL13" i="21"/>
  <c r="CL12" i="21"/>
  <c r="CL11" i="21"/>
  <c r="CL10" i="21"/>
  <c r="CL9" i="21"/>
  <c r="CL8" i="21"/>
  <c r="CL7" i="21"/>
  <c r="CN106" i="21"/>
  <c r="CN105" i="21"/>
  <c r="CN104" i="21"/>
  <c r="CN103" i="21"/>
  <c r="CN102" i="21"/>
  <c r="CN101" i="21"/>
  <c r="CN100" i="21"/>
  <c r="CN99" i="21"/>
  <c r="CN98" i="21"/>
  <c r="CN97" i="21"/>
  <c r="CN96" i="21"/>
  <c r="CN95" i="21"/>
  <c r="CN94" i="21"/>
  <c r="CN93" i="21"/>
  <c r="CN92" i="21"/>
  <c r="CN91" i="21"/>
  <c r="CN90" i="21"/>
  <c r="CN89" i="21"/>
  <c r="CN88" i="21"/>
  <c r="CN87" i="21"/>
  <c r="CN86" i="21"/>
  <c r="CN85" i="21"/>
  <c r="CN84" i="21"/>
  <c r="CN83" i="21"/>
  <c r="CN82" i="21"/>
  <c r="CN81" i="21"/>
  <c r="CN80" i="21"/>
  <c r="CN79" i="21"/>
  <c r="CN78" i="21"/>
  <c r="CN77" i="21"/>
  <c r="CN76" i="21"/>
  <c r="CN75" i="21"/>
  <c r="CN74" i="21"/>
  <c r="CN73" i="21"/>
  <c r="CN72" i="21"/>
  <c r="CN71" i="21"/>
  <c r="CN70" i="21"/>
  <c r="CN69" i="21"/>
  <c r="CN68" i="21"/>
  <c r="CN67" i="21"/>
  <c r="CN66" i="21"/>
  <c r="CN65" i="21"/>
  <c r="CN64" i="21"/>
  <c r="CN63" i="21"/>
  <c r="CN62" i="21"/>
  <c r="CN61" i="21"/>
  <c r="CN60" i="21"/>
  <c r="CN59" i="21"/>
  <c r="CN58" i="21"/>
  <c r="CN57" i="21"/>
  <c r="CN56" i="21"/>
  <c r="CN55" i="21"/>
  <c r="CN54" i="21"/>
  <c r="CN53" i="21"/>
  <c r="CN52" i="21"/>
  <c r="CN51" i="21"/>
  <c r="CN50" i="21"/>
  <c r="CN49" i="21"/>
  <c r="CN48" i="21"/>
  <c r="CN47" i="21"/>
  <c r="CN46" i="21"/>
  <c r="CN45" i="21"/>
  <c r="CN44" i="21"/>
  <c r="CN43" i="21"/>
  <c r="CN42" i="21"/>
  <c r="CN41" i="21"/>
  <c r="CN40" i="21"/>
  <c r="CN39" i="21"/>
  <c r="CN38" i="21"/>
  <c r="CN37" i="21"/>
  <c r="CN36" i="21"/>
  <c r="CN35" i="21"/>
  <c r="CN34" i="21"/>
  <c r="CN33" i="21"/>
  <c r="CN32" i="21"/>
  <c r="CN31" i="21"/>
  <c r="CN30" i="21"/>
  <c r="CN29" i="21"/>
  <c r="CN28" i="21"/>
  <c r="CN27" i="21"/>
  <c r="CN26" i="21"/>
  <c r="CN25" i="21"/>
  <c r="CN24" i="21"/>
  <c r="CN23" i="21"/>
  <c r="CN22" i="21"/>
  <c r="CN21" i="21"/>
  <c r="CN20" i="21"/>
  <c r="CN19" i="21"/>
  <c r="CN18" i="21"/>
  <c r="CN17" i="21"/>
  <c r="CN16" i="21"/>
  <c r="CN15" i="21"/>
  <c r="CN14" i="21"/>
  <c r="CN13" i="21"/>
  <c r="CN12" i="21"/>
  <c r="CN11" i="21"/>
  <c r="CN10" i="21"/>
  <c r="CN9" i="21"/>
  <c r="CN8" i="21"/>
  <c r="CN7" i="21"/>
  <c r="CP106" i="21"/>
  <c r="CP105" i="21"/>
  <c r="CP104" i="21"/>
  <c r="CP103" i="21"/>
  <c r="CP102" i="21"/>
  <c r="CP101" i="21"/>
  <c r="CP100" i="21"/>
  <c r="CP99" i="21"/>
  <c r="CP98" i="21"/>
  <c r="CP97" i="21"/>
  <c r="CP96" i="21"/>
  <c r="CP95" i="21"/>
  <c r="CP94" i="21"/>
  <c r="CP93" i="21"/>
  <c r="CP92" i="21"/>
  <c r="CP91" i="21"/>
  <c r="CP90" i="21"/>
  <c r="CP89" i="21"/>
  <c r="CP88" i="21"/>
  <c r="CP87" i="21"/>
  <c r="CP86" i="21"/>
  <c r="CP85" i="21"/>
  <c r="CP84" i="21"/>
  <c r="CP83" i="21"/>
  <c r="CP82" i="21"/>
  <c r="CP81" i="21"/>
  <c r="CP80" i="21"/>
  <c r="CP79" i="21"/>
  <c r="CP78" i="21"/>
  <c r="CP77" i="21"/>
  <c r="CP76" i="21"/>
  <c r="CP75" i="21"/>
  <c r="CP74" i="21"/>
  <c r="CP73" i="21"/>
  <c r="CP72" i="21"/>
  <c r="CP71" i="21"/>
  <c r="CP70" i="21"/>
  <c r="CP69" i="21"/>
  <c r="CP68" i="21"/>
  <c r="CP67" i="21"/>
  <c r="CP66" i="21"/>
  <c r="CP65" i="21"/>
  <c r="CP64" i="21"/>
  <c r="CP63" i="21"/>
  <c r="CP62" i="21"/>
  <c r="CP61" i="21"/>
  <c r="CP60" i="21"/>
  <c r="CP59" i="21"/>
  <c r="CP58" i="21"/>
  <c r="CP57" i="21"/>
  <c r="CP56" i="21"/>
  <c r="CP55" i="21"/>
  <c r="CP54" i="21"/>
  <c r="CP53" i="21"/>
  <c r="CP52" i="21"/>
  <c r="CP51" i="21"/>
  <c r="CP50" i="21"/>
  <c r="CP49" i="21"/>
  <c r="CP48" i="21"/>
  <c r="CP47" i="21"/>
  <c r="CP46" i="21"/>
  <c r="CP45" i="21"/>
  <c r="CP44" i="21"/>
  <c r="CP43" i="21"/>
  <c r="CP42" i="21"/>
  <c r="CP41" i="21"/>
  <c r="CP40" i="21"/>
  <c r="CP39" i="21"/>
  <c r="CP38" i="21"/>
  <c r="CP37" i="21"/>
  <c r="CP36" i="21"/>
  <c r="CP35" i="21"/>
  <c r="CP34" i="21"/>
  <c r="CP33" i="21"/>
  <c r="CP32" i="21"/>
  <c r="CP31" i="21"/>
  <c r="CP30" i="21"/>
  <c r="CP29" i="21"/>
  <c r="CP28" i="21"/>
  <c r="CP27" i="21"/>
  <c r="CP26" i="21"/>
  <c r="CP25" i="21"/>
  <c r="CP24" i="21"/>
  <c r="CP23" i="21"/>
  <c r="CP22" i="21"/>
  <c r="CP21" i="21"/>
  <c r="CP20" i="21"/>
  <c r="CP19" i="21"/>
  <c r="CP18" i="21"/>
  <c r="CP17" i="21"/>
  <c r="CP16" i="21"/>
  <c r="CP15" i="21"/>
  <c r="CP14" i="21"/>
  <c r="CP13" i="21"/>
  <c r="CP12" i="21"/>
  <c r="CP11" i="21"/>
  <c r="CP10" i="21"/>
  <c r="CP9" i="21"/>
  <c r="CP8" i="21"/>
  <c r="CP7" i="21"/>
  <c r="CR8" i="21"/>
  <c r="CR9" i="21"/>
  <c r="CR10" i="21"/>
  <c r="CR11" i="21"/>
  <c r="CR12" i="21"/>
  <c r="CR13" i="21"/>
  <c r="CR14" i="21"/>
  <c r="CR15" i="21"/>
  <c r="CR16" i="21"/>
  <c r="CR17" i="21"/>
  <c r="CR18" i="21"/>
  <c r="CR19" i="21"/>
  <c r="CR20" i="21"/>
  <c r="CR21" i="21"/>
  <c r="CR22" i="21"/>
  <c r="CR23" i="21"/>
  <c r="CR24" i="21"/>
  <c r="CR25" i="21"/>
  <c r="CR26" i="21"/>
  <c r="CR27" i="21"/>
  <c r="CR28" i="21"/>
  <c r="CR29" i="21"/>
  <c r="CR30" i="21"/>
  <c r="CR31" i="21"/>
  <c r="CR32" i="21"/>
  <c r="CR33" i="21"/>
  <c r="CR34" i="21"/>
  <c r="CR35" i="21"/>
  <c r="CR36" i="21"/>
  <c r="CR37" i="21"/>
  <c r="CR38" i="21"/>
  <c r="CR39" i="21"/>
  <c r="CR40" i="21"/>
  <c r="CR41" i="21"/>
  <c r="CR42" i="21"/>
  <c r="CR43" i="21"/>
  <c r="CR44" i="21"/>
  <c r="CR45" i="21"/>
  <c r="CR46" i="21"/>
  <c r="CR47" i="21"/>
  <c r="CR48" i="21"/>
  <c r="CR49" i="21"/>
  <c r="CR50" i="21"/>
  <c r="CR51" i="21"/>
  <c r="CR52" i="21"/>
  <c r="CR53" i="21"/>
  <c r="CR54" i="21"/>
  <c r="CR55" i="21"/>
  <c r="CR56" i="21"/>
  <c r="CR57" i="21"/>
  <c r="CR58" i="21"/>
  <c r="CR59" i="21"/>
  <c r="CR60" i="21"/>
  <c r="CR61" i="21"/>
  <c r="CR62" i="21"/>
  <c r="CR63" i="21"/>
  <c r="CR64" i="21"/>
  <c r="CR65" i="21"/>
  <c r="CR66" i="21"/>
  <c r="CR67" i="21"/>
  <c r="CR68" i="21"/>
  <c r="CR69" i="21"/>
  <c r="CR70" i="21"/>
  <c r="CR71" i="21"/>
  <c r="CR72" i="21"/>
  <c r="CR73" i="21"/>
  <c r="CR74" i="21"/>
  <c r="CR75" i="21"/>
  <c r="CR76" i="21"/>
  <c r="CR77"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3" i="21"/>
  <c r="CR104" i="21"/>
  <c r="CR105" i="21"/>
  <c r="CR106" i="21"/>
  <c r="CR7" i="21"/>
  <c r="D8" i="6"/>
  <c r="P8" i="6"/>
  <c r="AD8" i="6"/>
  <c r="AT8" i="6"/>
  <c r="BH8" i="6"/>
  <c r="BV8" i="6"/>
  <c r="CJ8" i="6"/>
  <c r="J8" i="6"/>
  <c r="K8" i="6"/>
  <c r="L8" i="6"/>
  <c r="N8" i="6"/>
  <c r="U8" i="6"/>
  <c r="M8" i="6"/>
  <c r="O8" i="6"/>
  <c r="Q8" i="6"/>
  <c r="R8" i="6"/>
  <c r="S8" i="6"/>
  <c r="T8" i="6"/>
  <c r="V8" i="6"/>
  <c r="W8" i="6"/>
  <c r="GA8" i="6"/>
  <c r="X8" i="6"/>
  <c r="Y8" i="6"/>
  <c r="Z8" i="6"/>
  <c r="AB8" i="6"/>
  <c r="AI8" i="6"/>
  <c r="AA8" i="6"/>
  <c r="AC8" i="6"/>
  <c r="AE8" i="6"/>
  <c r="CV8" i="6"/>
  <c r="AF8" i="6"/>
  <c r="AG8" i="6"/>
  <c r="AH8" i="6"/>
  <c r="AJ8" i="6"/>
  <c r="AK8" i="6"/>
  <c r="GB8" i="6"/>
  <c r="AN8" i="6"/>
  <c r="AO8" i="6"/>
  <c r="AP8" i="6"/>
  <c r="AR8" i="6"/>
  <c r="AY8" i="6"/>
  <c r="AQ8" i="6"/>
  <c r="AS8" i="6"/>
  <c r="AU8" i="6"/>
  <c r="AV8" i="6"/>
  <c r="AW8" i="6"/>
  <c r="AX8" i="6"/>
  <c r="AZ8" i="6"/>
  <c r="BA8" i="6"/>
  <c r="GC8" i="6"/>
  <c r="BB8" i="6"/>
  <c r="BC8" i="6"/>
  <c r="BD8" i="6"/>
  <c r="BF8" i="6"/>
  <c r="BM8" i="6"/>
  <c r="BE8" i="6"/>
  <c r="BG8" i="6"/>
  <c r="BI8" i="6"/>
  <c r="BJ8" i="6"/>
  <c r="BK8" i="6"/>
  <c r="BL8" i="6"/>
  <c r="BN8" i="6"/>
  <c r="BO8" i="6"/>
  <c r="GD8" i="6"/>
  <c r="BP8" i="6"/>
  <c r="BQ8" i="6"/>
  <c r="BR8" i="6"/>
  <c r="BT8" i="6"/>
  <c r="CA8" i="6"/>
  <c r="BS8" i="6"/>
  <c r="BU8" i="6"/>
  <c r="BW8" i="6"/>
  <c r="BX8" i="6"/>
  <c r="BY8" i="6"/>
  <c r="BZ8" i="6"/>
  <c r="CB8" i="6"/>
  <c r="CC8" i="6"/>
  <c r="GE8" i="6"/>
  <c r="CD8" i="6"/>
  <c r="CE8" i="6"/>
  <c r="CF8" i="6"/>
  <c r="CH8" i="6"/>
  <c r="CO8" i="6"/>
  <c r="CG8" i="6"/>
  <c r="CI8" i="6"/>
  <c r="CK8" i="6"/>
  <c r="CL8" i="6"/>
  <c r="CM8" i="6"/>
  <c r="CN8" i="6"/>
  <c r="CP8" i="6"/>
  <c r="CQ8" i="6"/>
  <c r="GF8" i="6"/>
  <c r="EA8" i="6"/>
  <c r="EB8" i="6"/>
  <c r="EC8" i="6"/>
  <c r="DJ8" i="6"/>
  <c r="DK8" i="6"/>
  <c r="DL8" i="6"/>
  <c r="DM8" i="6"/>
  <c r="DN8" i="6"/>
  <c r="DO8" i="6"/>
  <c r="DP8" i="6"/>
  <c r="DQ8" i="6"/>
  <c r="DR8" i="6"/>
  <c r="DV8" i="6"/>
  <c r="DW8" i="6"/>
  <c r="DX8" i="6"/>
  <c r="EJ8" i="6"/>
  <c r="DS8" i="6"/>
  <c r="DY8" i="6"/>
  <c r="ED8" i="6"/>
  <c r="DT8" i="6"/>
  <c r="EV8" i="6"/>
  <c r="DZ8" i="6"/>
  <c r="EE8" i="6"/>
  <c r="EF8" i="6"/>
  <c r="EG8" i="6"/>
  <c r="EH8" i="6"/>
  <c r="EI8" i="6"/>
  <c r="EK8" i="6"/>
  <c r="EL8" i="6"/>
  <c r="EW8" i="6"/>
  <c r="EX8" i="6"/>
  <c r="EM8" i="6"/>
  <c r="EN8" i="6"/>
  <c r="EO8" i="6"/>
  <c r="EQ8" i="6"/>
  <c r="ER8" i="6"/>
  <c r="ES8" i="6"/>
  <c r="FE8" i="6"/>
  <c r="EP8" i="6"/>
  <c r="ET8" i="6"/>
  <c r="EY8" i="6"/>
  <c r="EU8" i="6"/>
  <c r="EZ8" i="6"/>
  <c r="FA8" i="6"/>
  <c r="FB8" i="6"/>
  <c r="FC8" i="6"/>
  <c r="FD8" i="6"/>
  <c r="FF8" i="6"/>
  <c r="FG8" i="6"/>
  <c r="DB8" i="6"/>
  <c r="CW8" i="6"/>
  <c r="CX8" i="6"/>
  <c r="CZ8" i="6"/>
  <c r="DG8" i="6"/>
  <c r="CY8" i="6"/>
  <c r="DA8" i="6"/>
  <c r="DC8" i="6"/>
  <c r="DD8" i="6"/>
  <c r="DE8" i="6"/>
  <c r="DF8" i="6"/>
  <c r="DH8" i="6"/>
  <c r="DI8" i="6"/>
  <c r="FJ8" i="6"/>
  <c r="FH8" i="6"/>
  <c r="FI8" i="6"/>
  <c r="FN8" i="6"/>
  <c r="FK8" i="6"/>
  <c r="FL8" i="6"/>
  <c r="FM8" i="6"/>
  <c r="FO8" i="6"/>
  <c r="FP8" i="6"/>
  <c r="FT8" i="6"/>
  <c r="FQ8" i="6"/>
  <c r="FR8" i="6"/>
  <c r="FS8" i="6"/>
  <c r="FX8" i="6"/>
  <c r="FU8" i="6"/>
  <c r="FV8" i="6"/>
  <c r="FW8" i="6"/>
  <c r="FY8" i="6"/>
  <c r="FZ8" i="6"/>
  <c r="GG8" i="6"/>
  <c r="GH8" i="6"/>
  <c r="GI8" i="6"/>
  <c r="GJ8" i="6"/>
  <c r="GK8" i="6"/>
  <c r="GM8" i="6"/>
  <c r="HB8" i="6"/>
  <c r="L8" i="9"/>
  <c r="HE8" i="6"/>
  <c r="M8" i="9"/>
  <c r="HH8" i="6"/>
  <c r="N8" i="9"/>
  <c r="HP8" i="6"/>
  <c r="T8" i="9"/>
  <c r="HS8" i="6"/>
  <c r="U8" i="9"/>
  <c r="HV8" i="6"/>
  <c r="V8" i="9"/>
  <c r="HY8" i="6"/>
  <c r="W8" i="9"/>
  <c r="HZ8" i="6"/>
  <c r="X8" i="9"/>
  <c r="IA8" i="6"/>
  <c r="Y8" i="9"/>
  <c r="AA8" i="9"/>
  <c r="AV8" i="9"/>
  <c r="AX8" i="9"/>
  <c r="D9" i="6"/>
  <c r="P9" i="6"/>
  <c r="AD9" i="6"/>
  <c r="AT9" i="6"/>
  <c r="BH9" i="6"/>
  <c r="BV9" i="6"/>
  <c r="CJ9" i="6"/>
  <c r="J9" i="6"/>
  <c r="K9" i="6"/>
  <c r="L9" i="6"/>
  <c r="N9" i="6"/>
  <c r="U9" i="6"/>
  <c r="M9" i="6"/>
  <c r="O9" i="6"/>
  <c r="Q9" i="6"/>
  <c r="R9" i="6"/>
  <c r="S9" i="6"/>
  <c r="T9" i="6"/>
  <c r="V9" i="6"/>
  <c r="W9" i="6"/>
  <c r="GA9" i="6"/>
  <c r="X9" i="6"/>
  <c r="Y9" i="6"/>
  <c r="Z9" i="6"/>
  <c r="AB9" i="6"/>
  <c r="AI9" i="6"/>
  <c r="AA9" i="6"/>
  <c r="AC9" i="6"/>
  <c r="AE9" i="6"/>
  <c r="CV9" i="6"/>
  <c r="AF9" i="6"/>
  <c r="AG9" i="6"/>
  <c r="AH9" i="6"/>
  <c r="AJ9" i="6"/>
  <c r="AK9" i="6"/>
  <c r="GB9" i="6"/>
  <c r="AN9" i="6"/>
  <c r="AO9" i="6"/>
  <c r="AP9" i="6"/>
  <c r="AR9" i="6"/>
  <c r="AY9" i="6"/>
  <c r="AQ9" i="6"/>
  <c r="AS9" i="6"/>
  <c r="AU9" i="6"/>
  <c r="AV9" i="6"/>
  <c r="AW9" i="6"/>
  <c r="AX9" i="6"/>
  <c r="AZ9" i="6"/>
  <c r="BA9" i="6"/>
  <c r="GC9" i="6"/>
  <c r="BB9" i="6"/>
  <c r="BC9" i="6"/>
  <c r="BD9" i="6"/>
  <c r="BF9" i="6"/>
  <c r="BM9" i="6"/>
  <c r="BE9" i="6"/>
  <c r="BG9" i="6"/>
  <c r="BI9" i="6"/>
  <c r="BJ9" i="6"/>
  <c r="BK9" i="6"/>
  <c r="BL9" i="6"/>
  <c r="BN9" i="6"/>
  <c r="BO9" i="6"/>
  <c r="GD9" i="6"/>
  <c r="BP9" i="6"/>
  <c r="BQ9" i="6"/>
  <c r="BR9" i="6"/>
  <c r="BT9" i="6"/>
  <c r="CA9" i="6"/>
  <c r="BS9" i="6"/>
  <c r="BU9" i="6"/>
  <c r="BW9" i="6"/>
  <c r="BX9" i="6"/>
  <c r="BY9" i="6"/>
  <c r="BZ9" i="6"/>
  <c r="CB9" i="6"/>
  <c r="CC9" i="6"/>
  <c r="GE9" i="6"/>
  <c r="CD9" i="6"/>
  <c r="CE9" i="6"/>
  <c r="CF9" i="6"/>
  <c r="CH9" i="6"/>
  <c r="CO9" i="6"/>
  <c r="CG9" i="6"/>
  <c r="CI9" i="6"/>
  <c r="CK9" i="6"/>
  <c r="CL9" i="6"/>
  <c r="CM9" i="6"/>
  <c r="CN9" i="6"/>
  <c r="CP9" i="6"/>
  <c r="CQ9" i="6"/>
  <c r="GF9" i="6"/>
  <c r="EA9" i="6"/>
  <c r="EB9" i="6"/>
  <c r="EC9" i="6"/>
  <c r="DJ9" i="6"/>
  <c r="DK9" i="6"/>
  <c r="DL9" i="6"/>
  <c r="DM9" i="6"/>
  <c r="DN9" i="6"/>
  <c r="DO9" i="6"/>
  <c r="DP9" i="6"/>
  <c r="DQ9" i="6"/>
  <c r="DR9" i="6"/>
  <c r="DV9" i="6"/>
  <c r="DW9" i="6"/>
  <c r="DX9" i="6"/>
  <c r="EJ9" i="6"/>
  <c r="DS9" i="6"/>
  <c r="DY9" i="6"/>
  <c r="ED9" i="6"/>
  <c r="DT9" i="6"/>
  <c r="EV9" i="6"/>
  <c r="DZ9" i="6"/>
  <c r="EE9" i="6"/>
  <c r="EF9" i="6"/>
  <c r="EG9" i="6"/>
  <c r="EH9" i="6"/>
  <c r="EI9" i="6"/>
  <c r="EK9" i="6"/>
  <c r="EL9" i="6"/>
  <c r="EW9" i="6"/>
  <c r="EX9" i="6"/>
  <c r="EM9" i="6"/>
  <c r="EN9" i="6"/>
  <c r="EO9" i="6"/>
  <c r="EQ9" i="6"/>
  <c r="ER9" i="6"/>
  <c r="ES9" i="6"/>
  <c r="FE9" i="6"/>
  <c r="EP9" i="6"/>
  <c r="ET9" i="6"/>
  <c r="EY9" i="6"/>
  <c r="EU9" i="6"/>
  <c r="EZ9" i="6"/>
  <c r="FA9" i="6"/>
  <c r="FB9" i="6"/>
  <c r="FC9" i="6"/>
  <c r="FD9" i="6"/>
  <c r="FF9" i="6"/>
  <c r="FG9" i="6"/>
  <c r="DB9" i="6"/>
  <c r="CW9" i="6"/>
  <c r="CX9" i="6"/>
  <c r="CZ9" i="6"/>
  <c r="DG9" i="6"/>
  <c r="CY9" i="6"/>
  <c r="DA9" i="6"/>
  <c r="DC9" i="6"/>
  <c r="DD9" i="6"/>
  <c r="DE9" i="6"/>
  <c r="DF9" i="6"/>
  <c r="DH9" i="6"/>
  <c r="DI9" i="6"/>
  <c r="FJ9" i="6"/>
  <c r="FH9" i="6"/>
  <c r="FI9" i="6"/>
  <c r="FN9" i="6"/>
  <c r="FK9" i="6"/>
  <c r="FL9" i="6"/>
  <c r="FM9" i="6"/>
  <c r="FO9" i="6"/>
  <c r="FP9" i="6"/>
  <c r="FT9" i="6"/>
  <c r="FQ9" i="6"/>
  <c r="FR9" i="6"/>
  <c r="FS9" i="6"/>
  <c r="FX9" i="6"/>
  <c r="FU9" i="6"/>
  <c r="FV9" i="6"/>
  <c r="FW9" i="6"/>
  <c r="FY9" i="6"/>
  <c r="FZ9" i="6"/>
  <c r="GG9" i="6"/>
  <c r="GH9" i="6"/>
  <c r="GI9" i="6"/>
  <c r="GJ9" i="6"/>
  <c r="GK9" i="6"/>
  <c r="GL9" i="6"/>
  <c r="GM9" i="6"/>
  <c r="HB9" i="6"/>
  <c r="L9" i="9"/>
  <c r="HE9" i="6"/>
  <c r="M9" i="9"/>
  <c r="HH9" i="6"/>
  <c r="N9" i="9"/>
  <c r="HP9" i="6"/>
  <c r="T9" i="9"/>
  <c r="HS9" i="6"/>
  <c r="U9" i="9"/>
  <c r="HV9" i="6"/>
  <c r="V9" i="9"/>
  <c r="HY9" i="6"/>
  <c r="W9" i="9"/>
  <c r="HZ9" i="6"/>
  <c r="X9" i="9"/>
  <c r="IA9" i="6"/>
  <c r="Y9" i="9"/>
  <c r="AA9" i="9"/>
  <c r="AV9" i="9"/>
  <c r="AX9" i="9"/>
  <c r="D10" i="6"/>
  <c r="P10" i="6"/>
  <c r="AD10" i="6"/>
  <c r="AT10" i="6"/>
  <c r="BH10" i="6"/>
  <c r="BV10" i="6"/>
  <c r="CJ10" i="6"/>
  <c r="J10" i="6"/>
  <c r="K10" i="6"/>
  <c r="L10" i="6"/>
  <c r="N10" i="6"/>
  <c r="U10" i="6"/>
  <c r="M10" i="6"/>
  <c r="O10" i="6"/>
  <c r="Q10" i="6"/>
  <c r="R10" i="6"/>
  <c r="S10" i="6"/>
  <c r="T10" i="6"/>
  <c r="V10" i="6"/>
  <c r="W10" i="6"/>
  <c r="GA10" i="6"/>
  <c r="X10" i="6"/>
  <c r="Y10" i="6"/>
  <c r="Z10" i="6"/>
  <c r="AB10" i="6"/>
  <c r="AI10" i="6"/>
  <c r="AA10" i="6"/>
  <c r="AC10" i="6"/>
  <c r="AE10" i="6"/>
  <c r="CV10" i="6"/>
  <c r="AF10" i="6"/>
  <c r="AG10" i="6"/>
  <c r="AH10" i="6"/>
  <c r="AJ10" i="6"/>
  <c r="AK10" i="6"/>
  <c r="GB10" i="6"/>
  <c r="AN10" i="6"/>
  <c r="AO10" i="6"/>
  <c r="AP10" i="6"/>
  <c r="AR10" i="6"/>
  <c r="AY10" i="6"/>
  <c r="AQ10" i="6"/>
  <c r="AS10" i="6"/>
  <c r="AU10" i="6"/>
  <c r="AV10" i="6"/>
  <c r="AW10" i="6"/>
  <c r="AX10" i="6"/>
  <c r="AZ10" i="6"/>
  <c r="BA10" i="6"/>
  <c r="GC10" i="6"/>
  <c r="BB10" i="6"/>
  <c r="BC10" i="6"/>
  <c r="BD10" i="6"/>
  <c r="BF10" i="6"/>
  <c r="BM10" i="6"/>
  <c r="BE10" i="6"/>
  <c r="BG10" i="6"/>
  <c r="BI10" i="6"/>
  <c r="BJ10" i="6"/>
  <c r="BK10" i="6"/>
  <c r="BL10" i="6"/>
  <c r="BN10" i="6"/>
  <c r="BO10" i="6"/>
  <c r="GD10" i="6"/>
  <c r="BP10" i="6"/>
  <c r="BQ10" i="6"/>
  <c r="BR10" i="6"/>
  <c r="BT10" i="6"/>
  <c r="CA10" i="6"/>
  <c r="BS10" i="6"/>
  <c r="BU10" i="6"/>
  <c r="BW10" i="6"/>
  <c r="BX10" i="6"/>
  <c r="BY10" i="6"/>
  <c r="BZ10" i="6"/>
  <c r="CB10" i="6"/>
  <c r="CC10" i="6"/>
  <c r="GE10" i="6"/>
  <c r="CD10" i="6"/>
  <c r="CE10" i="6"/>
  <c r="CF10" i="6"/>
  <c r="CH10" i="6"/>
  <c r="CO10" i="6"/>
  <c r="CG10" i="6"/>
  <c r="CI10" i="6"/>
  <c r="CK10" i="6"/>
  <c r="CL10" i="6"/>
  <c r="CM10" i="6"/>
  <c r="CN10" i="6"/>
  <c r="CP10" i="6"/>
  <c r="CQ10" i="6"/>
  <c r="GF10" i="6"/>
  <c r="EA10" i="6"/>
  <c r="EB10" i="6"/>
  <c r="EC10" i="6"/>
  <c r="DJ10" i="6"/>
  <c r="DK10" i="6"/>
  <c r="DL10" i="6"/>
  <c r="DM10" i="6"/>
  <c r="DN10" i="6"/>
  <c r="DO10" i="6"/>
  <c r="DP10" i="6"/>
  <c r="DQ10" i="6"/>
  <c r="DR10" i="6"/>
  <c r="DV10" i="6"/>
  <c r="DW10" i="6"/>
  <c r="DX10" i="6"/>
  <c r="EJ10" i="6"/>
  <c r="DS10" i="6"/>
  <c r="DY10" i="6"/>
  <c r="ED10" i="6"/>
  <c r="DT10" i="6"/>
  <c r="EV10" i="6"/>
  <c r="DZ10" i="6"/>
  <c r="EE10" i="6"/>
  <c r="EF10" i="6"/>
  <c r="EG10" i="6"/>
  <c r="EH10" i="6"/>
  <c r="EI10" i="6"/>
  <c r="EK10" i="6"/>
  <c r="EL10" i="6"/>
  <c r="EW10" i="6"/>
  <c r="EX10" i="6"/>
  <c r="EM10" i="6"/>
  <c r="EN10" i="6"/>
  <c r="EO10" i="6"/>
  <c r="EQ10" i="6"/>
  <c r="ER10" i="6"/>
  <c r="ES10" i="6"/>
  <c r="FE10" i="6"/>
  <c r="EP10" i="6"/>
  <c r="ET10" i="6"/>
  <c r="EY10" i="6"/>
  <c r="EU10" i="6"/>
  <c r="EZ10" i="6"/>
  <c r="FA10" i="6"/>
  <c r="FB10" i="6"/>
  <c r="FC10" i="6"/>
  <c r="FD10" i="6"/>
  <c r="FF10" i="6"/>
  <c r="FG10" i="6"/>
  <c r="DB10" i="6"/>
  <c r="CW10" i="6"/>
  <c r="CX10" i="6"/>
  <c r="CZ10" i="6"/>
  <c r="DG10" i="6"/>
  <c r="CY10" i="6"/>
  <c r="DA10" i="6"/>
  <c r="DC10" i="6"/>
  <c r="DD10" i="6"/>
  <c r="DE10" i="6"/>
  <c r="DF10" i="6"/>
  <c r="DH10" i="6"/>
  <c r="DI10" i="6"/>
  <c r="FJ10" i="6"/>
  <c r="FH10" i="6"/>
  <c r="FI10" i="6"/>
  <c r="FN10" i="6"/>
  <c r="FK10" i="6"/>
  <c r="FL10" i="6"/>
  <c r="FM10" i="6"/>
  <c r="FO10" i="6"/>
  <c r="FP10" i="6"/>
  <c r="FT10" i="6"/>
  <c r="FQ10" i="6"/>
  <c r="FR10" i="6"/>
  <c r="FS10" i="6"/>
  <c r="FX10" i="6"/>
  <c r="FU10" i="6"/>
  <c r="FV10" i="6"/>
  <c r="FW10" i="6"/>
  <c r="FY10" i="6"/>
  <c r="FZ10" i="6"/>
  <c r="GG10" i="6"/>
  <c r="GH10" i="6"/>
  <c r="GI10" i="6"/>
  <c r="GJ10" i="6"/>
  <c r="GK10" i="6"/>
  <c r="GM10" i="6"/>
  <c r="HB10" i="6"/>
  <c r="L10" i="9"/>
  <c r="HE10" i="6"/>
  <c r="M10" i="9"/>
  <c r="HH10" i="6"/>
  <c r="N10" i="9"/>
  <c r="HP10" i="6"/>
  <c r="T10" i="9"/>
  <c r="HS10" i="6"/>
  <c r="U10" i="9"/>
  <c r="HV10" i="6"/>
  <c r="V10" i="9"/>
  <c r="HY10" i="6"/>
  <c r="W10" i="9"/>
  <c r="HZ10" i="6"/>
  <c r="X10" i="9"/>
  <c r="IA10" i="6"/>
  <c r="Y10" i="9"/>
  <c r="AA10" i="9"/>
  <c r="AV10" i="9"/>
  <c r="AX10" i="9"/>
  <c r="D11" i="6"/>
  <c r="P11" i="6"/>
  <c r="AD11" i="6"/>
  <c r="AT11" i="6"/>
  <c r="BH11" i="6"/>
  <c r="BV11" i="6"/>
  <c r="CJ11" i="6"/>
  <c r="J11" i="6"/>
  <c r="K11" i="6"/>
  <c r="L11" i="6"/>
  <c r="N11" i="6"/>
  <c r="U11" i="6"/>
  <c r="M11" i="6"/>
  <c r="O11" i="6"/>
  <c r="Q11" i="6"/>
  <c r="R11" i="6"/>
  <c r="S11" i="6"/>
  <c r="T11" i="6"/>
  <c r="V11" i="6"/>
  <c r="W11" i="6"/>
  <c r="GA11" i="6"/>
  <c r="X11" i="6"/>
  <c r="Y11" i="6"/>
  <c r="Z11" i="6"/>
  <c r="AB11" i="6"/>
  <c r="AI11" i="6"/>
  <c r="AA11" i="6"/>
  <c r="AC11" i="6"/>
  <c r="AE11" i="6"/>
  <c r="CV11" i="6"/>
  <c r="AF11" i="6"/>
  <c r="AG11" i="6"/>
  <c r="AH11" i="6"/>
  <c r="AJ11" i="6"/>
  <c r="AK11" i="6"/>
  <c r="GB11" i="6"/>
  <c r="AN11" i="6"/>
  <c r="AO11" i="6"/>
  <c r="AP11" i="6"/>
  <c r="AR11" i="6"/>
  <c r="AY11" i="6"/>
  <c r="AQ11" i="6"/>
  <c r="AS11" i="6"/>
  <c r="AU11" i="6"/>
  <c r="AV11" i="6"/>
  <c r="AW11" i="6"/>
  <c r="AX11" i="6"/>
  <c r="AZ11" i="6"/>
  <c r="BA11" i="6"/>
  <c r="GC11" i="6"/>
  <c r="BB11" i="6"/>
  <c r="BC11" i="6"/>
  <c r="BD11" i="6"/>
  <c r="BF11" i="6"/>
  <c r="BM11" i="6"/>
  <c r="BE11" i="6"/>
  <c r="BG11" i="6"/>
  <c r="BI11" i="6"/>
  <c r="BJ11" i="6"/>
  <c r="BK11" i="6"/>
  <c r="BL11" i="6"/>
  <c r="BN11" i="6"/>
  <c r="BO11" i="6"/>
  <c r="GD11" i="6"/>
  <c r="BP11" i="6"/>
  <c r="BQ11" i="6"/>
  <c r="BR11" i="6"/>
  <c r="BT11" i="6"/>
  <c r="CA11" i="6"/>
  <c r="BS11" i="6"/>
  <c r="BU11" i="6"/>
  <c r="BW11" i="6"/>
  <c r="BX11" i="6"/>
  <c r="BY11" i="6"/>
  <c r="BZ11" i="6"/>
  <c r="CB11" i="6"/>
  <c r="CC11" i="6"/>
  <c r="GE11" i="6"/>
  <c r="CD11" i="6"/>
  <c r="CE11" i="6"/>
  <c r="CF11" i="6"/>
  <c r="CH11" i="6"/>
  <c r="CO11" i="6"/>
  <c r="CG11" i="6"/>
  <c r="CI11" i="6"/>
  <c r="CK11" i="6"/>
  <c r="CL11" i="6"/>
  <c r="CM11" i="6"/>
  <c r="CN11" i="6"/>
  <c r="CP11" i="6"/>
  <c r="CQ11" i="6"/>
  <c r="GF11" i="6"/>
  <c r="EA11" i="6"/>
  <c r="EB11" i="6"/>
  <c r="EC11" i="6"/>
  <c r="DJ11" i="6"/>
  <c r="DK11" i="6"/>
  <c r="DL11" i="6"/>
  <c r="DM11" i="6"/>
  <c r="DN11" i="6"/>
  <c r="DO11" i="6"/>
  <c r="DP11" i="6"/>
  <c r="DQ11" i="6"/>
  <c r="DR11" i="6"/>
  <c r="DV11" i="6"/>
  <c r="DW11" i="6"/>
  <c r="DX11" i="6"/>
  <c r="EJ11" i="6"/>
  <c r="DS11" i="6"/>
  <c r="DY11" i="6"/>
  <c r="ED11" i="6"/>
  <c r="DT11" i="6"/>
  <c r="EV11" i="6"/>
  <c r="DZ11" i="6"/>
  <c r="EE11" i="6"/>
  <c r="EF11" i="6"/>
  <c r="EG11" i="6"/>
  <c r="EH11" i="6"/>
  <c r="EI11" i="6"/>
  <c r="EK11" i="6"/>
  <c r="EL11" i="6"/>
  <c r="EW11" i="6"/>
  <c r="EX11" i="6"/>
  <c r="EM11" i="6"/>
  <c r="EN11" i="6"/>
  <c r="EO11" i="6"/>
  <c r="EQ11" i="6"/>
  <c r="ER11" i="6"/>
  <c r="ES11" i="6"/>
  <c r="FE11" i="6"/>
  <c r="EP11" i="6"/>
  <c r="ET11" i="6"/>
  <c r="EY11" i="6"/>
  <c r="EU11" i="6"/>
  <c r="EZ11" i="6"/>
  <c r="FA11" i="6"/>
  <c r="FB11" i="6"/>
  <c r="FC11" i="6"/>
  <c r="FD11" i="6"/>
  <c r="FF11" i="6"/>
  <c r="FG11" i="6"/>
  <c r="DB11" i="6"/>
  <c r="CW11" i="6"/>
  <c r="CX11" i="6"/>
  <c r="CZ11" i="6"/>
  <c r="DG11" i="6"/>
  <c r="CY11" i="6"/>
  <c r="DA11" i="6"/>
  <c r="DC11" i="6"/>
  <c r="DD11" i="6"/>
  <c r="DE11" i="6"/>
  <c r="DF11" i="6"/>
  <c r="DH11" i="6"/>
  <c r="DI11" i="6"/>
  <c r="FJ11" i="6"/>
  <c r="FH11" i="6"/>
  <c r="FI11" i="6"/>
  <c r="FN11" i="6"/>
  <c r="FK11" i="6"/>
  <c r="FL11" i="6"/>
  <c r="FM11" i="6"/>
  <c r="FO11" i="6"/>
  <c r="FP11" i="6"/>
  <c r="FT11" i="6"/>
  <c r="FQ11" i="6"/>
  <c r="FR11" i="6"/>
  <c r="FS11" i="6"/>
  <c r="FX11" i="6"/>
  <c r="FU11" i="6"/>
  <c r="FV11" i="6"/>
  <c r="FW11" i="6"/>
  <c r="FY11" i="6"/>
  <c r="FZ11" i="6"/>
  <c r="GG11" i="6"/>
  <c r="GH11" i="6"/>
  <c r="GI11" i="6"/>
  <c r="GJ11" i="6"/>
  <c r="GK11" i="6"/>
  <c r="GL11" i="6"/>
  <c r="GM11" i="6"/>
  <c r="HB11" i="6"/>
  <c r="L11" i="9"/>
  <c r="HE11" i="6"/>
  <c r="M11" i="9"/>
  <c r="HH11" i="6"/>
  <c r="N11" i="9"/>
  <c r="HP11" i="6"/>
  <c r="T11" i="9"/>
  <c r="HS11" i="6"/>
  <c r="U11" i="9"/>
  <c r="HV11" i="6"/>
  <c r="V11" i="9"/>
  <c r="HY11" i="6"/>
  <c r="W11" i="9"/>
  <c r="HZ11" i="6"/>
  <c r="X11" i="9"/>
  <c r="IA11" i="6"/>
  <c r="Y11" i="9"/>
  <c r="AA11" i="9"/>
  <c r="AV11" i="9"/>
  <c r="AX11" i="9"/>
  <c r="D12" i="6"/>
  <c r="P12" i="6"/>
  <c r="AD12" i="6"/>
  <c r="AT12" i="6"/>
  <c r="BH12" i="6"/>
  <c r="BV12" i="6"/>
  <c r="CJ12" i="6"/>
  <c r="J12" i="6"/>
  <c r="K12" i="6"/>
  <c r="L12" i="6"/>
  <c r="N12" i="6"/>
  <c r="U12" i="6"/>
  <c r="M12" i="6"/>
  <c r="O12" i="6"/>
  <c r="Q12" i="6"/>
  <c r="R12" i="6"/>
  <c r="S12" i="6"/>
  <c r="T12" i="6"/>
  <c r="V12" i="6"/>
  <c r="W12" i="6"/>
  <c r="GA12" i="6"/>
  <c r="X12" i="6"/>
  <c r="Y12" i="6"/>
  <c r="Z12" i="6"/>
  <c r="AB12" i="6"/>
  <c r="AI12" i="6"/>
  <c r="AA12" i="6"/>
  <c r="AC12" i="6"/>
  <c r="AE12" i="6"/>
  <c r="CV12" i="6"/>
  <c r="AF12" i="6"/>
  <c r="AG12" i="6"/>
  <c r="AH12" i="6"/>
  <c r="AJ12" i="6"/>
  <c r="AK12" i="6"/>
  <c r="GB12" i="6"/>
  <c r="AN12" i="6"/>
  <c r="AO12" i="6"/>
  <c r="AP12" i="6"/>
  <c r="AR12" i="6"/>
  <c r="AY12" i="6"/>
  <c r="AQ12" i="6"/>
  <c r="AS12" i="6"/>
  <c r="AU12" i="6"/>
  <c r="AV12" i="6"/>
  <c r="AW12" i="6"/>
  <c r="AX12" i="6"/>
  <c r="AZ12" i="6"/>
  <c r="BA12" i="6"/>
  <c r="GC12" i="6"/>
  <c r="BB12" i="6"/>
  <c r="BC12" i="6"/>
  <c r="BD12" i="6"/>
  <c r="BF12" i="6"/>
  <c r="BM12" i="6"/>
  <c r="BE12" i="6"/>
  <c r="BG12" i="6"/>
  <c r="BI12" i="6"/>
  <c r="BJ12" i="6"/>
  <c r="BK12" i="6"/>
  <c r="BL12" i="6"/>
  <c r="BN12" i="6"/>
  <c r="BO12" i="6"/>
  <c r="GD12" i="6"/>
  <c r="BP12" i="6"/>
  <c r="BQ12" i="6"/>
  <c r="BR12" i="6"/>
  <c r="BT12" i="6"/>
  <c r="CA12" i="6"/>
  <c r="BS12" i="6"/>
  <c r="BU12" i="6"/>
  <c r="BW12" i="6"/>
  <c r="BX12" i="6"/>
  <c r="BY12" i="6"/>
  <c r="BZ12" i="6"/>
  <c r="CB12" i="6"/>
  <c r="CC12" i="6"/>
  <c r="GE12" i="6"/>
  <c r="CD12" i="6"/>
  <c r="CE12" i="6"/>
  <c r="CF12" i="6"/>
  <c r="CH12" i="6"/>
  <c r="CO12" i="6"/>
  <c r="CG12" i="6"/>
  <c r="CI12" i="6"/>
  <c r="CK12" i="6"/>
  <c r="CL12" i="6"/>
  <c r="CM12" i="6"/>
  <c r="CN12" i="6"/>
  <c r="CP12" i="6"/>
  <c r="CQ12" i="6"/>
  <c r="GF12" i="6"/>
  <c r="EA12" i="6"/>
  <c r="EB12" i="6"/>
  <c r="EC12" i="6"/>
  <c r="DJ12" i="6"/>
  <c r="DK12" i="6"/>
  <c r="DL12" i="6"/>
  <c r="DM12" i="6"/>
  <c r="DN12" i="6"/>
  <c r="DO12" i="6"/>
  <c r="DP12" i="6"/>
  <c r="DQ12" i="6"/>
  <c r="DR12" i="6"/>
  <c r="DV12" i="6"/>
  <c r="DW12" i="6"/>
  <c r="DX12" i="6"/>
  <c r="EJ12" i="6"/>
  <c r="DS12" i="6"/>
  <c r="DY12" i="6"/>
  <c r="ED12" i="6"/>
  <c r="DT12" i="6"/>
  <c r="EV12" i="6"/>
  <c r="DZ12" i="6"/>
  <c r="EE12" i="6"/>
  <c r="EF12" i="6"/>
  <c r="EG12" i="6"/>
  <c r="EH12" i="6"/>
  <c r="EI12" i="6"/>
  <c r="EK12" i="6"/>
  <c r="EL12" i="6"/>
  <c r="EW12" i="6"/>
  <c r="EX12" i="6"/>
  <c r="EM12" i="6"/>
  <c r="EN12" i="6"/>
  <c r="EO12" i="6"/>
  <c r="EQ12" i="6"/>
  <c r="ER12" i="6"/>
  <c r="ES12" i="6"/>
  <c r="FE12" i="6"/>
  <c r="EP12" i="6"/>
  <c r="ET12" i="6"/>
  <c r="EY12" i="6"/>
  <c r="EU12" i="6"/>
  <c r="EZ12" i="6"/>
  <c r="FA12" i="6"/>
  <c r="FB12" i="6"/>
  <c r="FC12" i="6"/>
  <c r="FD12" i="6"/>
  <c r="FF12" i="6"/>
  <c r="FG12" i="6"/>
  <c r="DB12" i="6"/>
  <c r="CW12" i="6"/>
  <c r="CX12" i="6"/>
  <c r="CZ12" i="6"/>
  <c r="DG12" i="6"/>
  <c r="CY12" i="6"/>
  <c r="DA12" i="6"/>
  <c r="DC12" i="6"/>
  <c r="DD12" i="6"/>
  <c r="DE12" i="6"/>
  <c r="DF12" i="6"/>
  <c r="DH12" i="6"/>
  <c r="DI12" i="6"/>
  <c r="FJ12" i="6"/>
  <c r="FH12" i="6"/>
  <c r="FI12" i="6"/>
  <c r="FN12" i="6"/>
  <c r="FK12" i="6"/>
  <c r="FL12" i="6"/>
  <c r="FM12" i="6"/>
  <c r="FO12" i="6"/>
  <c r="FP12" i="6"/>
  <c r="FT12" i="6"/>
  <c r="FQ12" i="6"/>
  <c r="FR12" i="6"/>
  <c r="FS12" i="6"/>
  <c r="FX12" i="6"/>
  <c r="FU12" i="6"/>
  <c r="FV12" i="6"/>
  <c r="FW12" i="6"/>
  <c r="FY12" i="6"/>
  <c r="FZ12" i="6"/>
  <c r="GG12" i="6"/>
  <c r="GH12" i="6"/>
  <c r="GI12" i="6"/>
  <c r="GJ12" i="6"/>
  <c r="GK12" i="6"/>
  <c r="GM12" i="6"/>
  <c r="HB12" i="6"/>
  <c r="L12" i="9"/>
  <c r="HE12" i="6"/>
  <c r="M12" i="9"/>
  <c r="HH12" i="6"/>
  <c r="N12" i="9"/>
  <c r="HP12" i="6"/>
  <c r="T12" i="9"/>
  <c r="HS12" i="6"/>
  <c r="U12" i="9"/>
  <c r="HV12" i="6"/>
  <c r="V12" i="9"/>
  <c r="HY12" i="6"/>
  <c r="W12" i="9"/>
  <c r="HZ12" i="6"/>
  <c r="X12" i="9"/>
  <c r="IA12" i="6"/>
  <c r="Y12" i="9"/>
  <c r="AA12" i="9"/>
  <c r="AV12" i="9"/>
  <c r="AX12" i="9"/>
  <c r="D13" i="6"/>
  <c r="P13" i="6"/>
  <c r="AD13" i="6"/>
  <c r="AT13" i="6"/>
  <c r="BH13" i="6"/>
  <c r="BV13" i="6"/>
  <c r="CJ13" i="6"/>
  <c r="J13" i="6"/>
  <c r="K13" i="6"/>
  <c r="L13" i="6"/>
  <c r="N13" i="6"/>
  <c r="U13" i="6"/>
  <c r="M13" i="6"/>
  <c r="O13" i="6"/>
  <c r="Q13" i="6"/>
  <c r="R13" i="6"/>
  <c r="S13" i="6"/>
  <c r="T13" i="6"/>
  <c r="V13" i="6"/>
  <c r="W13" i="6"/>
  <c r="GA13" i="6"/>
  <c r="X13" i="6"/>
  <c r="Y13" i="6"/>
  <c r="Z13" i="6"/>
  <c r="AB13" i="6"/>
  <c r="AI13" i="6"/>
  <c r="AA13" i="6"/>
  <c r="AC13" i="6"/>
  <c r="AE13" i="6"/>
  <c r="CV13" i="6"/>
  <c r="AF13" i="6"/>
  <c r="AG13" i="6"/>
  <c r="AH13" i="6"/>
  <c r="AJ13" i="6"/>
  <c r="AK13" i="6"/>
  <c r="GB13" i="6"/>
  <c r="AN13" i="6"/>
  <c r="AO13" i="6"/>
  <c r="AP13" i="6"/>
  <c r="AR13" i="6"/>
  <c r="AY13" i="6"/>
  <c r="AQ13" i="6"/>
  <c r="AS13" i="6"/>
  <c r="AU13" i="6"/>
  <c r="AV13" i="6"/>
  <c r="AW13" i="6"/>
  <c r="AX13" i="6"/>
  <c r="AZ13" i="6"/>
  <c r="BA13" i="6"/>
  <c r="GC13" i="6"/>
  <c r="BB13" i="6"/>
  <c r="BC13" i="6"/>
  <c r="BD13" i="6"/>
  <c r="BF13" i="6"/>
  <c r="BM13" i="6"/>
  <c r="BE13" i="6"/>
  <c r="BG13" i="6"/>
  <c r="BI13" i="6"/>
  <c r="BJ13" i="6"/>
  <c r="BK13" i="6"/>
  <c r="BL13" i="6"/>
  <c r="BN13" i="6"/>
  <c r="BO13" i="6"/>
  <c r="GD13" i="6"/>
  <c r="BP13" i="6"/>
  <c r="BQ13" i="6"/>
  <c r="BR13" i="6"/>
  <c r="BT13" i="6"/>
  <c r="CA13" i="6"/>
  <c r="BS13" i="6"/>
  <c r="BU13" i="6"/>
  <c r="BW13" i="6"/>
  <c r="BX13" i="6"/>
  <c r="BY13" i="6"/>
  <c r="BZ13" i="6"/>
  <c r="CB13" i="6"/>
  <c r="CC13" i="6"/>
  <c r="GE13" i="6"/>
  <c r="CD13" i="6"/>
  <c r="CE13" i="6"/>
  <c r="CF13" i="6"/>
  <c r="CH13" i="6"/>
  <c r="CO13" i="6"/>
  <c r="CG13" i="6"/>
  <c r="CI13" i="6"/>
  <c r="CK13" i="6"/>
  <c r="CL13" i="6"/>
  <c r="CM13" i="6"/>
  <c r="CN13" i="6"/>
  <c r="CP13" i="6"/>
  <c r="CQ13" i="6"/>
  <c r="GF13" i="6"/>
  <c r="EA13" i="6"/>
  <c r="EB13" i="6"/>
  <c r="EC13" i="6"/>
  <c r="DJ13" i="6"/>
  <c r="DK13" i="6"/>
  <c r="DL13" i="6"/>
  <c r="DM13" i="6"/>
  <c r="DN13" i="6"/>
  <c r="DO13" i="6"/>
  <c r="DP13" i="6"/>
  <c r="DQ13" i="6"/>
  <c r="DR13" i="6"/>
  <c r="DV13" i="6"/>
  <c r="DW13" i="6"/>
  <c r="DX13" i="6"/>
  <c r="EJ13" i="6"/>
  <c r="DS13" i="6"/>
  <c r="DY13" i="6"/>
  <c r="ED13" i="6"/>
  <c r="DT13" i="6"/>
  <c r="EV13" i="6"/>
  <c r="DZ13" i="6"/>
  <c r="EE13" i="6"/>
  <c r="EF13" i="6"/>
  <c r="EG13" i="6"/>
  <c r="EH13" i="6"/>
  <c r="EI13" i="6"/>
  <c r="EK13" i="6"/>
  <c r="EL13" i="6"/>
  <c r="EW13" i="6"/>
  <c r="EX13" i="6"/>
  <c r="EM13" i="6"/>
  <c r="EN13" i="6"/>
  <c r="EO13" i="6"/>
  <c r="EQ13" i="6"/>
  <c r="ER13" i="6"/>
  <c r="ES13" i="6"/>
  <c r="FE13" i="6"/>
  <c r="EP13" i="6"/>
  <c r="ET13" i="6"/>
  <c r="EY13" i="6"/>
  <c r="EU13" i="6"/>
  <c r="EZ13" i="6"/>
  <c r="FA13" i="6"/>
  <c r="FB13" i="6"/>
  <c r="FC13" i="6"/>
  <c r="FD13" i="6"/>
  <c r="FF13" i="6"/>
  <c r="FG13" i="6"/>
  <c r="DB13" i="6"/>
  <c r="CW13" i="6"/>
  <c r="CX13" i="6"/>
  <c r="CZ13" i="6"/>
  <c r="DG13" i="6"/>
  <c r="CY13" i="6"/>
  <c r="DA13" i="6"/>
  <c r="DC13" i="6"/>
  <c r="DD13" i="6"/>
  <c r="DE13" i="6"/>
  <c r="DF13" i="6"/>
  <c r="DH13" i="6"/>
  <c r="DI13" i="6"/>
  <c r="FJ13" i="6"/>
  <c r="FH13" i="6"/>
  <c r="FI13" i="6"/>
  <c r="FN13" i="6"/>
  <c r="FK13" i="6"/>
  <c r="FL13" i="6"/>
  <c r="FM13" i="6"/>
  <c r="FO13" i="6"/>
  <c r="FP13" i="6"/>
  <c r="FT13" i="6"/>
  <c r="FQ13" i="6"/>
  <c r="FR13" i="6"/>
  <c r="FS13" i="6"/>
  <c r="FX13" i="6"/>
  <c r="FU13" i="6"/>
  <c r="FV13" i="6"/>
  <c r="FW13" i="6"/>
  <c r="FY13" i="6"/>
  <c r="FZ13" i="6"/>
  <c r="GG13" i="6"/>
  <c r="GH13" i="6"/>
  <c r="GI13" i="6"/>
  <c r="GJ13" i="6"/>
  <c r="GK13" i="6"/>
  <c r="GM13" i="6"/>
  <c r="HB13" i="6"/>
  <c r="L13" i="9"/>
  <c r="HE13" i="6"/>
  <c r="M13" i="9"/>
  <c r="HH13" i="6"/>
  <c r="N13" i="9"/>
  <c r="HP13" i="6"/>
  <c r="T13" i="9"/>
  <c r="HS13" i="6"/>
  <c r="U13" i="9"/>
  <c r="HV13" i="6"/>
  <c r="V13" i="9"/>
  <c r="HY13" i="6"/>
  <c r="W13" i="9"/>
  <c r="HZ13" i="6"/>
  <c r="X13" i="9"/>
  <c r="IA13" i="6"/>
  <c r="Y13" i="9"/>
  <c r="AA13" i="9"/>
  <c r="AV13" i="9"/>
  <c r="AX13" i="9"/>
  <c r="D14" i="6"/>
  <c r="P14" i="6"/>
  <c r="AD14" i="6"/>
  <c r="AT14" i="6"/>
  <c r="BH14" i="6"/>
  <c r="BV14" i="6"/>
  <c r="CJ14" i="6"/>
  <c r="J14" i="6"/>
  <c r="K14" i="6"/>
  <c r="L14" i="6"/>
  <c r="N14" i="6"/>
  <c r="U14" i="6"/>
  <c r="M14" i="6"/>
  <c r="O14" i="6"/>
  <c r="Q14" i="6"/>
  <c r="R14" i="6"/>
  <c r="S14" i="6"/>
  <c r="T14" i="6"/>
  <c r="V14" i="6"/>
  <c r="W14" i="6"/>
  <c r="GA14" i="6"/>
  <c r="X14" i="6"/>
  <c r="Y14" i="6"/>
  <c r="Z14" i="6"/>
  <c r="AB14" i="6"/>
  <c r="AI14" i="6"/>
  <c r="AA14" i="6"/>
  <c r="AC14" i="6"/>
  <c r="AE14" i="6"/>
  <c r="CV14" i="6"/>
  <c r="AF14" i="6"/>
  <c r="AG14" i="6"/>
  <c r="AH14" i="6"/>
  <c r="AJ14" i="6"/>
  <c r="AK14" i="6"/>
  <c r="GB14" i="6"/>
  <c r="AN14" i="6"/>
  <c r="AO14" i="6"/>
  <c r="AP14" i="6"/>
  <c r="AR14" i="6"/>
  <c r="AY14" i="6"/>
  <c r="AQ14" i="6"/>
  <c r="AS14" i="6"/>
  <c r="AU14" i="6"/>
  <c r="AV14" i="6"/>
  <c r="AW14" i="6"/>
  <c r="AX14" i="6"/>
  <c r="AZ14" i="6"/>
  <c r="BA14" i="6"/>
  <c r="GC14" i="6"/>
  <c r="BB14" i="6"/>
  <c r="BC14" i="6"/>
  <c r="BD14" i="6"/>
  <c r="BF14" i="6"/>
  <c r="BM14" i="6"/>
  <c r="BE14" i="6"/>
  <c r="BG14" i="6"/>
  <c r="BI14" i="6"/>
  <c r="BJ14" i="6"/>
  <c r="BK14" i="6"/>
  <c r="BL14" i="6"/>
  <c r="BN14" i="6"/>
  <c r="BO14" i="6"/>
  <c r="GD14" i="6"/>
  <c r="BP14" i="6"/>
  <c r="BQ14" i="6"/>
  <c r="BR14" i="6"/>
  <c r="BT14" i="6"/>
  <c r="CA14" i="6"/>
  <c r="BS14" i="6"/>
  <c r="BU14" i="6"/>
  <c r="BW14" i="6"/>
  <c r="BX14" i="6"/>
  <c r="BY14" i="6"/>
  <c r="BZ14" i="6"/>
  <c r="CB14" i="6"/>
  <c r="CC14" i="6"/>
  <c r="GE14" i="6"/>
  <c r="CD14" i="6"/>
  <c r="CE14" i="6"/>
  <c r="CF14" i="6"/>
  <c r="CH14" i="6"/>
  <c r="CO14" i="6"/>
  <c r="CG14" i="6"/>
  <c r="CI14" i="6"/>
  <c r="CK14" i="6"/>
  <c r="CL14" i="6"/>
  <c r="CM14" i="6"/>
  <c r="CN14" i="6"/>
  <c r="CP14" i="6"/>
  <c r="CQ14" i="6"/>
  <c r="GF14" i="6"/>
  <c r="EA14" i="6"/>
  <c r="EB14" i="6"/>
  <c r="EC14" i="6"/>
  <c r="DJ14" i="6"/>
  <c r="DK14" i="6"/>
  <c r="DL14" i="6"/>
  <c r="DM14" i="6"/>
  <c r="DN14" i="6"/>
  <c r="DO14" i="6"/>
  <c r="DP14" i="6"/>
  <c r="DQ14" i="6"/>
  <c r="DR14" i="6"/>
  <c r="DV14" i="6"/>
  <c r="DW14" i="6"/>
  <c r="DX14" i="6"/>
  <c r="EJ14" i="6"/>
  <c r="DS14" i="6"/>
  <c r="DY14" i="6"/>
  <c r="ED14" i="6"/>
  <c r="DT14" i="6"/>
  <c r="EV14" i="6"/>
  <c r="DZ14" i="6"/>
  <c r="EE14" i="6"/>
  <c r="EF14" i="6"/>
  <c r="EG14" i="6"/>
  <c r="EH14" i="6"/>
  <c r="EI14" i="6"/>
  <c r="EK14" i="6"/>
  <c r="EL14" i="6"/>
  <c r="EW14" i="6"/>
  <c r="EX14" i="6"/>
  <c r="EM14" i="6"/>
  <c r="EN14" i="6"/>
  <c r="EO14" i="6"/>
  <c r="EQ14" i="6"/>
  <c r="ER14" i="6"/>
  <c r="ES14" i="6"/>
  <c r="FE14" i="6"/>
  <c r="EP14" i="6"/>
  <c r="ET14" i="6"/>
  <c r="EY14" i="6"/>
  <c r="EU14" i="6"/>
  <c r="EZ14" i="6"/>
  <c r="FA14" i="6"/>
  <c r="FB14" i="6"/>
  <c r="FC14" i="6"/>
  <c r="FD14" i="6"/>
  <c r="FF14" i="6"/>
  <c r="FG14" i="6"/>
  <c r="DB14" i="6"/>
  <c r="CW14" i="6"/>
  <c r="CX14" i="6"/>
  <c r="CZ14" i="6"/>
  <c r="DG14" i="6"/>
  <c r="CY14" i="6"/>
  <c r="DA14" i="6"/>
  <c r="DC14" i="6"/>
  <c r="DD14" i="6"/>
  <c r="DE14" i="6"/>
  <c r="DF14" i="6"/>
  <c r="DH14" i="6"/>
  <c r="DI14" i="6"/>
  <c r="FJ14" i="6"/>
  <c r="FH14" i="6"/>
  <c r="FI14" i="6"/>
  <c r="FN14" i="6"/>
  <c r="FK14" i="6"/>
  <c r="FL14" i="6"/>
  <c r="FM14" i="6"/>
  <c r="FO14" i="6"/>
  <c r="FP14" i="6"/>
  <c r="FT14" i="6"/>
  <c r="FQ14" i="6"/>
  <c r="FR14" i="6"/>
  <c r="FS14" i="6"/>
  <c r="FX14" i="6"/>
  <c r="FU14" i="6"/>
  <c r="FV14" i="6"/>
  <c r="FW14" i="6"/>
  <c r="FY14" i="6"/>
  <c r="FZ14" i="6"/>
  <c r="GG14" i="6"/>
  <c r="GH14" i="6"/>
  <c r="GI14" i="6"/>
  <c r="GJ14" i="6"/>
  <c r="GK14" i="6"/>
  <c r="GL14" i="6"/>
  <c r="GM14" i="6"/>
  <c r="HB14" i="6"/>
  <c r="L14" i="9"/>
  <c r="HE14" i="6"/>
  <c r="M14" i="9"/>
  <c r="HH14" i="6"/>
  <c r="N14" i="9"/>
  <c r="HP14" i="6"/>
  <c r="T14" i="9"/>
  <c r="HS14" i="6"/>
  <c r="U14" i="9"/>
  <c r="HV14" i="6"/>
  <c r="V14" i="9"/>
  <c r="HY14" i="6"/>
  <c r="W14" i="9"/>
  <c r="HZ14" i="6"/>
  <c r="X14" i="9"/>
  <c r="IA14" i="6"/>
  <c r="Y14" i="9"/>
  <c r="AA14" i="9"/>
  <c r="AV14" i="9"/>
  <c r="AX14" i="9"/>
  <c r="D15" i="6"/>
  <c r="P15" i="6"/>
  <c r="AD15" i="6"/>
  <c r="AT15" i="6"/>
  <c r="BH15" i="6"/>
  <c r="BV15" i="6"/>
  <c r="CJ15" i="6"/>
  <c r="J15" i="6"/>
  <c r="K15" i="6"/>
  <c r="L15" i="6"/>
  <c r="N15" i="6"/>
  <c r="U15" i="6"/>
  <c r="M15" i="6"/>
  <c r="O15" i="6"/>
  <c r="Q15" i="6"/>
  <c r="R15" i="6"/>
  <c r="S15" i="6"/>
  <c r="T15" i="6"/>
  <c r="V15" i="6"/>
  <c r="W15" i="6"/>
  <c r="GA15" i="6"/>
  <c r="X15" i="6"/>
  <c r="Y15" i="6"/>
  <c r="Z15" i="6"/>
  <c r="AB15" i="6"/>
  <c r="AI15" i="6"/>
  <c r="AA15" i="6"/>
  <c r="AC15" i="6"/>
  <c r="AE15" i="6"/>
  <c r="CV15" i="6"/>
  <c r="AF15" i="6"/>
  <c r="AG15" i="6"/>
  <c r="AH15" i="6"/>
  <c r="AJ15" i="6"/>
  <c r="AK15" i="6"/>
  <c r="GB15" i="6"/>
  <c r="AN15" i="6"/>
  <c r="AO15" i="6"/>
  <c r="AP15" i="6"/>
  <c r="AR15" i="6"/>
  <c r="AY15" i="6"/>
  <c r="AQ15" i="6"/>
  <c r="AS15" i="6"/>
  <c r="AU15" i="6"/>
  <c r="AV15" i="6"/>
  <c r="AW15" i="6"/>
  <c r="AX15" i="6"/>
  <c r="AZ15" i="6"/>
  <c r="BA15" i="6"/>
  <c r="GC15" i="6"/>
  <c r="BB15" i="6"/>
  <c r="BC15" i="6"/>
  <c r="BD15" i="6"/>
  <c r="BF15" i="6"/>
  <c r="BM15" i="6"/>
  <c r="BE15" i="6"/>
  <c r="BG15" i="6"/>
  <c r="BI15" i="6"/>
  <c r="BJ15" i="6"/>
  <c r="BK15" i="6"/>
  <c r="BL15" i="6"/>
  <c r="BN15" i="6"/>
  <c r="BO15" i="6"/>
  <c r="GD15" i="6"/>
  <c r="BP15" i="6"/>
  <c r="BQ15" i="6"/>
  <c r="BR15" i="6"/>
  <c r="BT15" i="6"/>
  <c r="CA15" i="6"/>
  <c r="BS15" i="6"/>
  <c r="BU15" i="6"/>
  <c r="BW15" i="6"/>
  <c r="BX15" i="6"/>
  <c r="BY15" i="6"/>
  <c r="BZ15" i="6"/>
  <c r="CB15" i="6"/>
  <c r="CC15" i="6"/>
  <c r="GE15" i="6"/>
  <c r="CD15" i="6"/>
  <c r="CE15" i="6"/>
  <c r="CF15" i="6"/>
  <c r="CH15" i="6"/>
  <c r="CO15" i="6"/>
  <c r="CG15" i="6"/>
  <c r="CI15" i="6"/>
  <c r="CK15" i="6"/>
  <c r="CL15" i="6"/>
  <c r="CM15" i="6"/>
  <c r="CN15" i="6"/>
  <c r="CP15" i="6"/>
  <c r="CQ15" i="6"/>
  <c r="GF15" i="6"/>
  <c r="EA15" i="6"/>
  <c r="EB15" i="6"/>
  <c r="EC15" i="6"/>
  <c r="DJ15" i="6"/>
  <c r="DK15" i="6"/>
  <c r="DL15" i="6"/>
  <c r="DM15" i="6"/>
  <c r="DN15" i="6"/>
  <c r="DO15" i="6"/>
  <c r="DP15" i="6"/>
  <c r="DQ15" i="6"/>
  <c r="DR15" i="6"/>
  <c r="DV15" i="6"/>
  <c r="DW15" i="6"/>
  <c r="DX15" i="6"/>
  <c r="EJ15" i="6"/>
  <c r="DS15" i="6"/>
  <c r="DY15" i="6"/>
  <c r="ED15" i="6"/>
  <c r="DT15" i="6"/>
  <c r="EV15" i="6"/>
  <c r="DZ15" i="6"/>
  <c r="EE15" i="6"/>
  <c r="EF15" i="6"/>
  <c r="EG15" i="6"/>
  <c r="EH15" i="6"/>
  <c r="EI15" i="6"/>
  <c r="EK15" i="6"/>
  <c r="EL15" i="6"/>
  <c r="EW15" i="6"/>
  <c r="EX15" i="6"/>
  <c r="EM15" i="6"/>
  <c r="EN15" i="6"/>
  <c r="EO15" i="6"/>
  <c r="EQ15" i="6"/>
  <c r="ER15" i="6"/>
  <c r="ES15" i="6"/>
  <c r="FE15" i="6"/>
  <c r="EP15" i="6"/>
  <c r="ET15" i="6"/>
  <c r="EY15" i="6"/>
  <c r="EU15" i="6"/>
  <c r="EZ15" i="6"/>
  <c r="FA15" i="6"/>
  <c r="FB15" i="6"/>
  <c r="FC15" i="6"/>
  <c r="FD15" i="6"/>
  <c r="FF15" i="6"/>
  <c r="FG15" i="6"/>
  <c r="DB15" i="6"/>
  <c r="CW15" i="6"/>
  <c r="CX15" i="6"/>
  <c r="CZ15" i="6"/>
  <c r="DG15" i="6"/>
  <c r="CY15" i="6"/>
  <c r="DA15" i="6"/>
  <c r="DC15" i="6"/>
  <c r="DD15" i="6"/>
  <c r="DE15" i="6"/>
  <c r="DF15" i="6"/>
  <c r="DH15" i="6"/>
  <c r="DI15" i="6"/>
  <c r="FJ15" i="6"/>
  <c r="FH15" i="6"/>
  <c r="FI15" i="6"/>
  <c r="FN15" i="6"/>
  <c r="FK15" i="6"/>
  <c r="FL15" i="6"/>
  <c r="FM15" i="6"/>
  <c r="FO15" i="6"/>
  <c r="FP15" i="6"/>
  <c r="FT15" i="6"/>
  <c r="FQ15" i="6"/>
  <c r="FR15" i="6"/>
  <c r="FS15" i="6"/>
  <c r="FX15" i="6"/>
  <c r="FU15" i="6"/>
  <c r="FV15" i="6"/>
  <c r="FW15" i="6"/>
  <c r="FY15" i="6"/>
  <c r="FZ15" i="6"/>
  <c r="GG15" i="6"/>
  <c r="GH15" i="6"/>
  <c r="GI15" i="6"/>
  <c r="GJ15" i="6"/>
  <c r="GK15" i="6"/>
  <c r="GM15" i="6"/>
  <c r="HB15" i="6"/>
  <c r="L15" i="9"/>
  <c r="HE15" i="6"/>
  <c r="M15" i="9"/>
  <c r="HH15" i="6"/>
  <c r="N15" i="9"/>
  <c r="HP15" i="6"/>
  <c r="T15" i="9"/>
  <c r="HS15" i="6"/>
  <c r="U15" i="9"/>
  <c r="HV15" i="6"/>
  <c r="V15" i="9"/>
  <c r="HY15" i="6"/>
  <c r="W15" i="9"/>
  <c r="HZ15" i="6"/>
  <c r="X15" i="9"/>
  <c r="IA15" i="6"/>
  <c r="Y15" i="9"/>
  <c r="AA15" i="9"/>
  <c r="AV15" i="9"/>
  <c r="AX15" i="9"/>
  <c r="D16" i="6"/>
  <c r="P16" i="6"/>
  <c r="AD16" i="6"/>
  <c r="AT16" i="6"/>
  <c r="BH16" i="6"/>
  <c r="BV16" i="6"/>
  <c r="CJ16" i="6"/>
  <c r="J16" i="6"/>
  <c r="K16" i="6"/>
  <c r="L16" i="6"/>
  <c r="N16" i="6"/>
  <c r="U16" i="6"/>
  <c r="M16" i="6"/>
  <c r="O16" i="6"/>
  <c r="Q16" i="6"/>
  <c r="R16" i="6"/>
  <c r="S16" i="6"/>
  <c r="T16" i="6"/>
  <c r="V16" i="6"/>
  <c r="W16" i="6"/>
  <c r="GA16" i="6"/>
  <c r="X16" i="6"/>
  <c r="Y16" i="6"/>
  <c r="Z16" i="6"/>
  <c r="AB16" i="6"/>
  <c r="AI16" i="6"/>
  <c r="AA16" i="6"/>
  <c r="AC16" i="6"/>
  <c r="AE16" i="6"/>
  <c r="CV16" i="6"/>
  <c r="AF16" i="6"/>
  <c r="AG16" i="6"/>
  <c r="AH16" i="6"/>
  <c r="AJ16" i="6"/>
  <c r="AK16" i="6"/>
  <c r="GB16" i="6"/>
  <c r="AN16" i="6"/>
  <c r="AO16" i="6"/>
  <c r="AP16" i="6"/>
  <c r="AR16" i="6"/>
  <c r="AY16" i="6"/>
  <c r="AQ16" i="6"/>
  <c r="AS16" i="6"/>
  <c r="AU16" i="6"/>
  <c r="AV16" i="6"/>
  <c r="AW16" i="6"/>
  <c r="AX16" i="6"/>
  <c r="AZ16" i="6"/>
  <c r="BA16" i="6"/>
  <c r="GC16" i="6"/>
  <c r="BB16" i="6"/>
  <c r="BC16" i="6"/>
  <c r="BD16" i="6"/>
  <c r="BF16" i="6"/>
  <c r="BM16" i="6"/>
  <c r="BE16" i="6"/>
  <c r="BG16" i="6"/>
  <c r="BI16" i="6"/>
  <c r="BJ16" i="6"/>
  <c r="BK16" i="6"/>
  <c r="BL16" i="6"/>
  <c r="BN16" i="6"/>
  <c r="BO16" i="6"/>
  <c r="GD16" i="6"/>
  <c r="BP16" i="6"/>
  <c r="BQ16" i="6"/>
  <c r="BR16" i="6"/>
  <c r="BT16" i="6"/>
  <c r="CA16" i="6"/>
  <c r="BS16" i="6"/>
  <c r="BU16" i="6"/>
  <c r="BW16" i="6"/>
  <c r="BX16" i="6"/>
  <c r="BY16" i="6"/>
  <c r="BZ16" i="6"/>
  <c r="CB16" i="6"/>
  <c r="CC16" i="6"/>
  <c r="GE16" i="6"/>
  <c r="CD16" i="6"/>
  <c r="CE16" i="6"/>
  <c r="CF16" i="6"/>
  <c r="CH16" i="6"/>
  <c r="CO16" i="6"/>
  <c r="CG16" i="6"/>
  <c r="CI16" i="6"/>
  <c r="CK16" i="6"/>
  <c r="CL16" i="6"/>
  <c r="CM16" i="6"/>
  <c r="CN16" i="6"/>
  <c r="CP16" i="6"/>
  <c r="CQ16" i="6"/>
  <c r="GF16" i="6"/>
  <c r="EA16" i="6"/>
  <c r="EB16" i="6"/>
  <c r="EC16" i="6"/>
  <c r="DJ16" i="6"/>
  <c r="DK16" i="6"/>
  <c r="DL16" i="6"/>
  <c r="DM16" i="6"/>
  <c r="DN16" i="6"/>
  <c r="DO16" i="6"/>
  <c r="DP16" i="6"/>
  <c r="DQ16" i="6"/>
  <c r="DR16" i="6"/>
  <c r="DV16" i="6"/>
  <c r="DW16" i="6"/>
  <c r="DX16" i="6"/>
  <c r="EJ16" i="6"/>
  <c r="DS16" i="6"/>
  <c r="DY16" i="6"/>
  <c r="ED16" i="6"/>
  <c r="DT16" i="6"/>
  <c r="EV16" i="6"/>
  <c r="DZ16" i="6"/>
  <c r="EE16" i="6"/>
  <c r="EF16" i="6"/>
  <c r="EG16" i="6"/>
  <c r="EH16" i="6"/>
  <c r="EI16" i="6"/>
  <c r="EK16" i="6"/>
  <c r="EL16" i="6"/>
  <c r="EW16" i="6"/>
  <c r="EX16" i="6"/>
  <c r="EM16" i="6"/>
  <c r="EN16" i="6"/>
  <c r="EO16" i="6"/>
  <c r="EQ16" i="6"/>
  <c r="ER16" i="6"/>
  <c r="ES16" i="6"/>
  <c r="FE16" i="6"/>
  <c r="EP16" i="6"/>
  <c r="ET16" i="6"/>
  <c r="EY16" i="6"/>
  <c r="EU16" i="6"/>
  <c r="EZ16" i="6"/>
  <c r="FA16" i="6"/>
  <c r="FB16" i="6"/>
  <c r="FC16" i="6"/>
  <c r="FD16" i="6"/>
  <c r="FF16" i="6"/>
  <c r="FG16" i="6"/>
  <c r="DB16" i="6"/>
  <c r="CW16" i="6"/>
  <c r="CX16" i="6"/>
  <c r="CZ16" i="6"/>
  <c r="DG16" i="6"/>
  <c r="CY16" i="6"/>
  <c r="DA16" i="6"/>
  <c r="DC16" i="6"/>
  <c r="DD16" i="6"/>
  <c r="DE16" i="6"/>
  <c r="DF16" i="6"/>
  <c r="DH16" i="6"/>
  <c r="DI16" i="6"/>
  <c r="FJ16" i="6"/>
  <c r="FH16" i="6"/>
  <c r="FI16" i="6"/>
  <c r="FN16" i="6"/>
  <c r="FK16" i="6"/>
  <c r="FL16" i="6"/>
  <c r="FM16" i="6"/>
  <c r="FO16" i="6"/>
  <c r="FP16" i="6"/>
  <c r="FT16" i="6"/>
  <c r="FQ16" i="6"/>
  <c r="FR16" i="6"/>
  <c r="FS16" i="6"/>
  <c r="FX16" i="6"/>
  <c r="FU16" i="6"/>
  <c r="FV16" i="6"/>
  <c r="FW16" i="6"/>
  <c r="FY16" i="6"/>
  <c r="FZ16" i="6"/>
  <c r="GG16" i="6"/>
  <c r="GH16" i="6"/>
  <c r="GI16" i="6"/>
  <c r="GJ16" i="6"/>
  <c r="GK16" i="6"/>
  <c r="GM16" i="6"/>
  <c r="HB16" i="6"/>
  <c r="L16" i="9"/>
  <c r="HE16" i="6"/>
  <c r="M16" i="9"/>
  <c r="HH16" i="6"/>
  <c r="N16" i="9"/>
  <c r="HP16" i="6"/>
  <c r="T16" i="9"/>
  <c r="HS16" i="6"/>
  <c r="U16" i="9"/>
  <c r="HV16" i="6"/>
  <c r="V16" i="9"/>
  <c r="HY16" i="6"/>
  <c r="W16" i="9"/>
  <c r="HZ16" i="6"/>
  <c r="X16" i="9"/>
  <c r="IA16" i="6"/>
  <c r="Y16" i="9"/>
  <c r="AA16" i="9"/>
  <c r="AV16" i="9"/>
  <c r="AX16" i="9"/>
  <c r="D17" i="6"/>
  <c r="P17" i="6"/>
  <c r="AD17" i="6"/>
  <c r="AT17" i="6"/>
  <c r="BH17" i="6"/>
  <c r="BV17" i="6"/>
  <c r="CJ17" i="6"/>
  <c r="J17" i="6"/>
  <c r="K17" i="6"/>
  <c r="L17" i="6"/>
  <c r="N17" i="6"/>
  <c r="U17" i="6"/>
  <c r="M17" i="6"/>
  <c r="O17" i="6"/>
  <c r="Q17" i="6"/>
  <c r="R17" i="6"/>
  <c r="S17" i="6"/>
  <c r="T17" i="6"/>
  <c r="V17" i="6"/>
  <c r="W17" i="6"/>
  <c r="GA17" i="6"/>
  <c r="X17" i="6"/>
  <c r="Y17" i="6"/>
  <c r="Z17" i="6"/>
  <c r="AB17" i="6"/>
  <c r="AI17" i="6"/>
  <c r="AA17" i="6"/>
  <c r="AC17" i="6"/>
  <c r="AE17" i="6"/>
  <c r="CV17" i="6"/>
  <c r="AF17" i="6"/>
  <c r="AG17" i="6"/>
  <c r="AH17" i="6"/>
  <c r="AJ17" i="6"/>
  <c r="AK17" i="6"/>
  <c r="GB17" i="6"/>
  <c r="AN17" i="6"/>
  <c r="AO17" i="6"/>
  <c r="AP17" i="6"/>
  <c r="AR17" i="6"/>
  <c r="AY17" i="6"/>
  <c r="AQ17" i="6"/>
  <c r="AS17" i="6"/>
  <c r="AU17" i="6"/>
  <c r="AV17" i="6"/>
  <c r="AW17" i="6"/>
  <c r="AX17" i="6"/>
  <c r="AZ17" i="6"/>
  <c r="BA17" i="6"/>
  <c r="GC17" i="6"/>
  <c r="BB17" i="6"/>
  <c r="BC17" i="6"/>
  <c r="BD17" i="6"/>
  <c r="BF17" i="6"/>
  <c r="BM17" i="6"/>
  <c r="BE17" i="6"/>
  <c r="BG17" i="6"/>
  <c r="BI17" i="6"/>
  <c r="BJ17" i="6"/>
  <c r="BK17" i="6"/>
  <c r="BL17" i="6"/>
  <c r="BN17" i="6"/>
  <c r="BO17" i="6"/>
  <c r="GD17" i="6"/>
  <c r="BP17" i="6"/>
  <c r="BQ17" i="6"/>
  <c r="BR17" i="6"/>
  <c r="BT17" i="6"/>
  <c r="CA17" i="6"/>
  <c r="BS17" i="6"/>
  <c r="BU17" i="6"/>
  <c r="BW17" i="6"/>
  <c r="BX17" i="6"/>
  <c r="BY17" i="6"/>
  <c r="BZ17" i="6"/>
  <c r="CB17" i="6"/>
  <c r="CC17" i="6"/>
  <c r="GE17" i="6"/>
  <c r="CD17" i="6"/>
  <c r="CE17" i="6"/>
  <c r="CF17" i="6"/>
  <c r="CH17" i="6"/>
  <c r="CO17" i="6"/>
  <c r="CG17" i="6"/>
  <c r="CI17" i="6"/>
  <c r="CK17" i="6"/>
  <c r="CL17" i="6"/>
  <c r="CM17" i="6"/>
  <c r="CN17" i="6"/>
  <c r="CP17" i="6"/>
  <c r="CQ17" i="6"/>
  <c r="GF17" i="6"/>
  <c r="EA17" i="6"/>
  <c r="EB17" i="6"/>
  <c r="EC17" i="6"/>
  <c r="DJ17" i="6"/>
  <c r="DK17" i="6"/>
  <c r="DL17" i="6"/>
  <c r="DM17" i="6"/>
  <c r="DN17" i="6"/>
  <c r="DO17" i="6"/>
  <c r="DP17" i="6"/>
  <c r="DQ17" i="6"/>
  <c r="DR17" i="6"/>
  <c r="DV17" i="6"/>
  <c r="DW17" i="6"/>
  <c r="DX17" i="6"/>
  <c r="EJ17" i="6"/>
  <c r="DS17" i="6"/>
  <c r="DY17" i="6"/>
  <c r="ED17" i="6"/>
  <c r="DT17" i="6"/>
  <c r="EV17" i="6"/>
  <c r="DZ17" i="6"/>
  <c r="EE17" i="6"/>
  <c r="EF17" i="6"/>
  <c r="EG17" i="6"/>
  <c r="EH17" i="6"/>
  <c r="EI17" i="6"/>
  <c r="EK17" i="6"/>
  <c r="EL17" i="6"/>
  <c r="EW17" i="6"/>
  <c r="EX17" i="6"/>
  <c r="EM17" i="6"/>
  <c r="EN17" i="6"/>
  <c r="EO17" i="6"/>
  <c r="EQ17" i="6"/>
  <c r="ER17" i="6"/>
  <c r="ES17" i="6"/>
  <c r="FE17" i="6"/>
  <c r="EP17" i="6"/>
  <c r="ET17" i="6"/>
  <c r="EY17" i="6"/>
  <c r="EU17" i="6"/>
  <c r="EZ17" i="6"/>
  <c r="FA17" i="6"/>
  <c r="FB17" i="6"/>
  <c r="FC17" i="6"/>
  <c r="FD17" i="6"/>
  <c r="FF17" i="6"/>
  <c r="FG17" i="6"/>
  <c r="DB17" i="6"/>
  <c r="CW17" i="6"/>
  <c r="CX17" i="6"/>
  <c r="CZ17" i="6"/>
  <c r="DG17" i="6"/>
  <c r="CY17" i="6"/>
  <c r="DA17" i="6"/>
  <c r="DC17" i="6"/>
  <c r="DD17" i="6"/>
  <c r="DE17" i="6"/>
  <c r="DF17" i="6"/>
  <c r="DH17" i="6"/>
  <c r="DI17" i="6"/>
  <c r="FJ17" i="6"/>
  <c r="FH17" i="6"/>
  <c r="FI17" i="6"/>
  <c r="FN17" i="6"/>
  <c r="FK17" i="6"/>
  <c r="FL17" i="6"/>
  <c r="FM17" i="6"/>
  <c r="FO17" i="6"/>
  <c r="FP17" i="6"/>
  <c r="FT17" i="6"/>
  <c r="FQ17" i="6"/>
  <c r="FR17" i="6"/>
  <c r="FS17" i="6"/>
  <c r="FX17" i="6"/>
  <c r="FU17" i="6"/>
  <c r="FV17" i="6"/>
  <c r="FW17" i="6"/>
  <c r="FY17" i="6"/>
  <c r="FZ17" i="6"/>
  <c r="GG17" i="6"/>
  <c r="GH17" i="6"/>
  <c r="GI17" i="6"/>
  <c r="GJ17" i="6"/>
  <c r="GK17" i="6"/>
  <c r="GL17" i="6"/>
  <c r="GM17" i="6"/>
  <c r="HB17" i="6"/>
  <c r="L17" i="9"/>
  <c r="HE17" i="6"/>
  <c r="M17" i="9"/>
  <c r="HH17" i="6"/>
  <c r="N17" i="9"/>
  <c r="HP17" i="6"/>
  <c r="T17" i="9"/>
  <c r="HS17" i="6"/>
  <c r="U17" i="9"/>
  <c r="HV17" i="6"/>
  <c r="V17" i="9"/>
  <c r="HY17" i="6"/>
  <c r="W17" i="9"/>
  <c r="HZ17" i="6"/>
  <c r="X17" i="9"/>
  <c r="IA17" i="6"/>
  <c r="Y17" i="9"/>
  <c r="AA17" i="9"/>
  <c r="AV17" i="9"/>
  <c r="AX17" i="9"/>
  <c r="AT18" i="9"/>
  <c r="AN18" i="9"/>
  <c r="AP18" i="9"/>
  <c r="AK18" i="9"/>
  <c r="AL18" i="9"/>
  <c r="AM18" i="9"/>
  <c r="AO18" i="9"/>
  <c r="AQ18" i="9"/>
  <c r="AR18" i="9"/>
  <c r="AS18" i="9"/>
  <c r="AU18" i="9"/>
  <c r="D18" i="6"/>
  <c r="P18" i="6"/>
  <c r="AD18" i="6"/>
  <c r="AT18" i="6"/>
  <c r="BH18" i="6"/>
  <c r="BV18" i="6"/>
  <c r="CJ18" i="6"/>
  <c r="J18" i="6"/>
  <c r="K18" i="6"/>
  <c r="L18" i="6"/>
  <c r="N18" i="6"/>
  <c r="U18" i="6"/>
  <c r="M18" i="6"/>
  <c r="O18" i="6"/>
  <c r="Q18" i="6"/>
  <c r="R18" i="6"/>
  <c r="S18" i="6"/>
  <c r="T18" i="6"/>
  <c r="V18" i="6"/>
  <c r="W18" i="6"/>
  <c r="GA18" i="6"/>
  <c r="X18" i="6"/>
  <c r="Y18" i="6"/>
  <c r="Z18" i="6"/>
  <c r="AB18" i="6"/>
  <c r="AI18" i="6"/>
  <c r="AA18" i="6"/>
  <c r="AC18" i="6"/>
  <c r="AE18" i="6"/>
  <c r="CV18" i="6"/>
  <c r="AF18" i="6"/>
  <c r="AG18" i="6"/>
  <c r="AH18" i="6"/>
  <c r="AJ18" i="6"/>
  <c r="AK18" i="6"/>
  <c r="GB18" i="6"/>
  <c r="AN18" i="6"/>
  <c r="AO18" i="6"/>
  <c r="AP18" i="6"/>
  <c r="AR18" i="6"/>
  <c r="AY18" i="6"/>
  <c r="AQ18" i="6"/>
  <c r="AS18" i="6"/>
  <c r="AU18" i="6"/>
  <c r="AV18" i="6"/>
  <c r="AW18" i="6"/>
  <c r="AX18" i="6"/>
  <c r="AZ18" i="6"/>
  <c r="BA18" i="6"/>
  <c r="GC18" i="6"/>
  <c r="BB18" i="6"/>
  <c r="BC18" i="6"/>
  <c r="BD18" i="6"/>
  <c r="BF18" i="6"/>
  <c r="BM18" i="6"/>
  <c r="BE18" i="6"/>
  <c r="BG18" i="6"/>
  <c r="BI18" i="6"/>
  <c r="BJ18" i="6"/>
  <c r="BK18" i="6"/>
  <c r="BL18" i="6"/>
  <c r="BN18" i="6"/>
  <c r="BO18" i="6"/>
  <c r="GD18" i="6"/>
  <c r="BP18" i="6"/>
  <c r="BQ18" i="6"/>
  <c r="BR18" i="6"/>
  <c r="BT18" i="6"/>
  <c r="CA18" i="6"/>
  <c r="BS18" i="6"/>
  <c r="BU18" i="6"/>
  <c r="BW18" i="6"/>
  <c r="BX18" i="6"/>
  <c r="BY18" i="6"/>
  <c r="BZ18" i="6"/>
  <c r="CB18" i="6"/>
  <c r="CC18" i="6"/>
  <c r="GE18" i="6"/>
  <c r="CD18" i="6"/>
  <c r="CE18" i="6"/>
  <c r="CF18" i="6"/>
  <c r="CH18" i="6"/>
  <c r="CO18" i="6"/>
  <c r="CG18" i="6"/>
  <c r="CI18" i="6"/>
  <c r="CK18" i="6"/>
  <c r="CL18" i="6"/>
  <c r="CM18" i="6"/>
  <c r="CN18" i="6"/>
  <c r="CP18" i="6"/>
  <c r="CQ18" i="6"/>
  <c r="GF18" i="6"/>
  <c r="EA18" i="6"/>
  <c r="EB18" i="6"/>
  <c r="EC18" i="6"/>
  <c r="DJ18" i="6"/>
  <c r="DK18" i="6"/>
  <c r="DL18" i="6"/>
  <c r="DM18" i="6"/>
  <c r="DN18" i="6"/>
  <c r="DO18" i="6"/>
  <c r="DP18" i="6"/>
  <c r="DQ18" i="6"/>
  <c r="DR18" i="6"/>
  <c r="DV18" i="6"/>
  <c r="DW18" i="6"/>
  <c r="DX18" i="6"/>
  <c r="EJ18" i="6"/>
  <c r="DS18" i="6"/>
  <c r="DY18" i="6"/>
  <c r="ED18" i="6"/>
  <c r="DT18" i="6"/>
  <c r="EV18" i="6"/>
  <c r="DZ18" i="6"/>
  <c r="EE18" i="6"/>
  <c r="EF18" i="6"/>
  <c r="EG18" i="6"/>
  <c r="EH18" i="6"/>
  <c r="EI18" i="6"/>
  <c r="EK18" i="6"/>
  <c r="EL18" i="6"/>
  <c r="EW18" i="6"/>
  <c r="EX18" i="6"/>
  <c r="EM18" i="6"/>
  <c r="EN18" i="6"/>
  <c r="EO18" i="6"/>
  <c r="EQ18" i="6"/>
  <c r="ER18" i="6"/>
  <c r="ES18" i="6"/>
  <c r="FE18" i="6"/>
  <c r="EP18" i="6"/>
  <c r="ET18" i="6"/>
  <c r="EY18" i="6"/>
  <c r="EU18" i="6"/>
  <c r="EZ18" i="6"/>
  <c r="FA18" i="6"/>
  <c r="FB18" i="6"/>
  <c r="FC18" i="6"/>
  <c r="FD18" i="6"/>
  <c r="FF18" i="6"/>
  <c r="FG18" i="6"/>
  <c r="DB18" i="6"/>
  <c r="CW18" i="6"/>
  <c r="CX18" i="6"/>
  <c r="CZ18" i="6"/>
  <c r="DG18" i="6"/>
  <c r="CY18" i="6"/>
  <c r="DA18" i="6"/>
  <c r="DC18" i="6"/>
  <c r="DD18" i="6"/>
  <c r="DE18" i="6"/>
  <c r="DF18" i="6"/>
  <c r="DH18" i="6"/>
  <c r="DI18" i="6"/>
  <c r="FJ18" i="6"/>
  <c r="FH18" i="6"/>
  <c r="FI18" i="6"/>
  <c r="FN18" i="6"/>
  <c r="FK18" i="6"/>
  <c r="FL18" i="6"/>
  <c r="FM18" i="6"/>
  <c r="FO18" i="6"/>
  <c r="FP18" i="6"/>
  <c r="FT18" i="6"/>
  <c r="FQ18" i="6"/>
  <c r="FR18" i="6"/>
  <c r="FS18" i="6"/>
  <c r="FX18" i="6"/>
  <c r="FU18" i="6"/>
  <c r="FV18" i="6"/>
  <c r="FW18" i="6"/>
  <c r="FY18" i="6"/>
  <c r="FZ18" i="6"/>
  <c r="GG18" i="6"/>
  <c r="GH18" i="6"/>
  <c r="GI18" i="6"/>
  <c r="GJ18" i="6"/>
  <c r="GK18" i="6"/>
  <c r="GL18" i="6"/>
  <c r="GM18" i="6"/>
  <c r="HB18" i="6"/>
  <c r="L18" i="9"/>
  <c r="HE18" i="6"/>
  <c r="M18" i="9"/>
  <c r="HH18" i="6"/>
  <c r="N18" i="9"/>
  <c r="HP18" i="6"/>
  <c r="T18" i="9"/>
  <c r="HS18" i="6"/>
  <c r="U18" i="9"/>
  <c r="HV18" i="6"/>
  <c r="V18" i="9"/>
  <c r="HY18" i="6"/>
  <c r="W18" i="9"/>
  <c r="HZ18" i="6"/>
  <c r="X18" i="9"/>
  <c r="IA18" i="6"/>
  <c r="Y18" i="9"/>
  <c r="AA18" i="9"/>
  <c r="GN18" i="6"/>
  <c r="I18" i="9"/>
  <c r="AV18" i="9"/>
  <c r="Z211" i="20"/>
  <c r="Z213" i="20"/>
  <c r="Z208" i="20"/>
  <c r="Z209" i="20"/>
  <c r="Z210" i="20"/>
  <c r="Z212" i="20"/>
  <c r="Z214" i="20"/>
  <c r="AA211" i="20"/>
  <c r="AA213" i="20"/>
  <c r="AA208" i="20"/>
  <c r="AA209" i="20"/>
  <c r="AA210" i="20"/>
  <c r="AA212" i="20"/>
  <c r="AA215" i="20"/>
  <c r="AB213" i="20"/>
  <c r="AB208" i="20"/>
  <c r="AB209" i="20"/>
  <c r="AB210" i="20"/>
  <c r="AB211" i="20"/>
  <c r="AB212" i="20"/>
  <c r="AB214" i="20"/>
  <c r="AB215" i="20"/>
  <c r="AB216" i="20"/>
  <c r="BB18" i="9"/>
  <c r="AW18" i="9"/>
  <c r="AX18" i="9"/>
  <c r="D19" i="6"/>
  <c r="P19" i="6"/>
  <c r="AD19" i="6"/>
  <c r="AT19" i="6"/>
  <c r="BH19" i="6"/>
  <c r="BV19" i="6"/>
  <c r="CJ19" i="6"/>
  <c r="J19" i="6"/>
  <c r="K19" i="6"/>
  <c r="L19" i="6"/>
  <c r="N19" i="6"/>
  <c r="U19" i="6"/>
  <c r="M19" i="6"/>
  <c r="O19" i="6"/>
  <c r="Q19" i="6"/>
  <c r="R19" i="6"/>
  <c r="S19" i="6"/>
  <c r="T19" i="6"/>
  <c r="V19" i="6"/>
  <c r="W19" i="6"/>
  <c r="GA19" i="6"/>
  <c r="X19" i="6"/>
  <c r="Y19" i="6"/>
  <c r="Z19" i="6"/>
  <c r="AB19" i="6"/>
  <c r="AI19" i="6"/>
  <c r="AA19" i="6"/>
  <c r="AC19" i="6"/>
  <c r="AE19" i="6"/>
  <c r="CV19" i="6"/>
  <c r="AF19" i="6"/>
  <c r="AG19" i="6"/>
  <c r="AH19" i="6"/>
  <c r="AJ19" i="6"/>
  <c r="AK19" i="6"/>
  <c r="GB19" i="6"/>
  <c r="AN19" i="6"/>
  <c r="AO19" i="6"/>
  <c r="AP19" i="6"/>
  <c r="AR19" i="6"/>
  <c r="AY19" i="6"/>
  <c r="AQ19" i="6"/>
  <c r="AS19" i="6"/>
  <c r="AU19" i="6"/>
  <c r="AV19" i="6"/>
  <c r="AW19" i="6"/>
  <c r="AX19" i="6"/>
  <c r="AZ19" i="6"/>
  <c r="BA19" i="6"/>
  <c r="GC19" i="6"/>
  <c r="BB19" i="6"/>
  <c r="BC19" i="6"/>
  <c r="BD19" i="6"/>
  <c r="BF19" i="6"/>
  <c r="BM19" i="6"/>
  <c r="BE19" i="6"/>
  <c r="BG19" i="6"/>
  <c r="BI19" i="6"/>
  <c r="BJ19" i="6"/>
  <c r="BK19" i="6"/>
  <c r="BL19" i="6"/>
  <c r="BN19" i="6"/>
  <c r="BO19" i="6"/>
  <c r="GD19" i="6"/>
  <c r="BP19" i="6"/>
  <c r="BQ19" i="6"/>
  <c r="BR19" i="6"/>
  <c r="BT19" i="6"/>
  <c r="CA19" i="6"/>
  <c r="BS19" i="6"/>
  <c r="BU19" i="6"/>
  <c r="BW19" i="6"/>
  <c r="BX19" i="6"/>
  <c r="BY19" i="6"/>
  <c r="BZ19" i="6"/>
  <c r="CB19" i="6"/>
  <c r="CC19" i="6"/>
  <c r="GE19" i="6"/>
  <c r="CD19" i="6"/>
  <c r="CE19" i="6"/>
  <c r="CF19" i="6"/>
  <c r="CH19" i="6"/>
  <c r="CO19" i="6"/>
  <c r="CG19" i="6"/>
  <c r="CI19" i="6"/>
  <c r="CK19" i="6"/>
  <c r="CL19" i="6"/>
  <c r="CM19" i="6"/>
  <c r="CN19" i="6"/>
  <c r="CP19" i="6"/>
  <c r="CQ19" i="6"/>
  <c r="GF19" i="6"/>
  <c r="EA19" i="6"/>
  <c r="EB19" i="6"/>
  <c r="EC19" i="6"/>
  <c r="DJ19" i="6"/>
  <c r="DK19" i="6"/>
  <c r="DL19" i="6"/>
  <c r="DM19" i="6"/>
  <c r="DN19" i="6"/>
  <c r="DO19" i="6"/>
  <c r="DP19" i="6"/>
  <c r="DQ19" i="6"/>
  <c r="DR19" i="6"/>
  <c r="DV19" i="6"/>
  <c r="DW19" i="6"/>
  <c r="DX19" i="6"/>
  <c r="EJ19" i="6"/>
  <c r="DS19" i="6"/>
  <c r="DY19" i="6"/>
  <c r="ED19" i="6"/>
  <c r="DT19" i="6"/>
  <c r="EV19" i="6"/>
  <c r="DZ19" i="6"/>
  <c r="EE19" i="6"/>
  <c r="EF19" i="6"/>
  <c r="EG19" i="6"/>
  <c r="EH19" i="6"/>
  <c r="EI19" i="6"/>
  <c r="EK19" i="6"/>
  <c r="EL19" i="6"/>
  <c r="EW19" i="6"/>
  <c r="EX19" i="6"/>
  <c r="EM19" i="6"/>
  <c r="EN19" i="6"/>
  <c r="EO19" i="6"/>
  <c r="EQ19" i="6"/>
  <c r="ER19" i="6"/>
  <c r="ES19" i="6"/>
  <c r="FE19" i="6"/>
  <c r="EP19" i="6"/>
  <c r="ET19" i="6"/>
  <c r="EY19" i="6"/>
  <c r="EU19" i="6"/>
  <c r="EZ19" i="6"/>
  <c r="FA19" i="6"/>
  <c r="FB19" i="6"/>
  <c r="FC19" i="6"/>
  <c r="FD19" i="6"/>
  <c r="FF19" i="6"/>
  <c r="FG19" i="6"/>
  <c r="DB19" i="6"/>
  <c r="CW19" i="6"/>
  <c r="CX19" i="6"/>
  <c r="CZ19" i="6"/>
  <c r="DG19" i="6"/>
  <c r="CY19" i="6"/>
  <c r="DA19" i="6"/>
  <c r="DC19" i="6"/>
  <c r="DD19" i="6"/>
  <c r="DE19" i="6"/>
  <c r="DF19" i="6"/>
  <c r="DH19" i="6"/>
  <c r="DI19" i="6"/>
  <c r="FJ19" i="6"/>
  <c r="FH19" i="6"/>
  <c r="FI19" i="6"/>
  <c r="FN19" i="6"/>
  <c r="FK19" i="6"/>
  <c r="FL19" i="6"/>
  <c r="FM19" i="6"/>
  <c r="FO19" i="6"/>
  <c r="FP19" i="6"/>
  <c r="FT19" i="6"/>
  <c r="FQ19" i="6"/>
  <c r="FR19" i="6"/>
  <c r="FS19" i="6"/>
  <c r="FX19" i="6"/>
  <c r="FU19" i="6"/>
  <c r="FV19" i="6"/>
  <c r="FW19" i="6"/>
  <c r="FY19" i="6"/>
  <c r="FZ19" i="6"/>
  <c r="GG19" i="6"/>
  <c r="GH19" i="6"/>
  <c r="GI19" i="6"/>
  <c r="GJ19" i="6"/>
  <c r="GK19" i="6"/>
  <c r="GL19" i="6"/>
  <c r="GM19" i="6"/>
  <c r="HB19" i="6"/>
  <c r="L19" i="9"/>
  <c r="HE19" i="6"/>
  <c r="M19" i="9"/>
  <c r="HH19" i="6"/>
  <c r="N19" i="9"/>
  <c r="HP19" i="6"/>
  <c r="T19" i="9"/>
  <c r="HS19" i="6"/>
  <c r="U19" i="9"/>
  <c r="HV19" i="6"/>
  <c r="V19" i="9"/>
  <c r="HY19" i="6"/>
  <c r="W19" i="9"/>
  <c r="HZ19" i="6"/>
  <c r="X19" i="9"/>
  <c r="IA19" i="6"/>
  <c r="Y19" i="9"/>
  <c r="AA19" i="9"/>
  <c r="AV19" i="9"/>
  <c r="AX19" i="9"/>
  <c r="D20" i="6"/>
  <c r="GM20" i="6"/>
  <c r="P20" i="6"/>
  <c r="V20" i="6"/>
  <c r="W20" i="6"/>
  <c r="GA20" i="6"/>
  <c r="HB20" i="6"/>
  <c r="L20" i="9"/>
  <c r="AD20" i="6"/>
  <c r="AJ20" i="6"/>
  <c r="AK20" i="6"/>
  <c r="GB20" i="6"/>
  <c r="HE20" i="6"/>
  <c r="M20" i="9"/>
  <c r="AT20" i="6"/>
  <c r="AZ20" i="6"/>
  <c r="BA20" i="6"/>
  <c r="GC20" i="6"/>
  <c r="HH20" i="6"/>
  <c r="N20" i="9"/>
  <c r="BH20" i="6"/>
  <c r="BN20" i="6"/>
  <c r="BO20" i="6"/>
  <c r="GD20" i="6"/>
  <c r="HP20" i="6"/>
  <c r="T20" i="9"/>
  <c r="BV20" i="6"/>
  <c r="CB20" i="6"/>
  <c r="CC20" i="6"/>
  <c r="GE20" i="6"/>
  <c r="HS20" i="6"/>
  <c r="U20" i="9"/>
  <c r="CJ20" i="6"/>
  <c r="CP20" i="6"/>
  <c r="CQ20" i="6"/>
  <c r="GF20" i="6"/>
  <c r="HV20" i="6"/>
  <c r="V20" i="9"/>
  <c r="DB20" i="6"/>
  <c r="DH20" i="6"/>
  <c r="DI20" i="6"/>
  <c r="HY20" i="6"/>
  <c r="W20" i="9"/>
  <c r="EA20" i="6"/>
  <c r="EB20" i="6"/>
  <c r="EC20" i="6"/>
  <c r="EK20" i="6"/>
  <c r="EL20" i="6"/>
  <c r="HZ20" i="6"/>
  <c r="X20" i="9"/>
  <c r="EV20" i="6"/>
  <c r="EW20" i="6"/>
  <c r="EX20" i="6"/>
  <c r="FF20" i="6"/>
  <c r="FG20" i="6"/>
  <c r="IA20" i="6"/>
  <c r="Y20" i="9"/>
  <c r="AA20" i="9"/>
  <c r="AV20" i="9"/>
  <c r="AX20" i="9"/>
  <c r="D21" i="6"/>
  <c r="P21" i="6"/>
  <c r="AD21" i="6"/>
  <c r="AT21" i="6"/>
  <c r="BH21" i="6"/>
  <c r="BV21" i="6"/>
  <c r="CJ21" i="6"/>
  <c r="J21" i="6"/>
  <c r="K21" i="6"/>
  <c r="L21" i="6"/>
  <c r="N21" i="6"/>
  <c r="U21" i="6"/>
  <c r="M21" i="6"/>
  <c r="O21" i="6"/>
  <c r="Q21" i="6"/>
  <c r="R21" i="6"/>
  <c r="S21" i="6"/>
  <c r="T21" i="6"/>
  <c r="V21" i="6"/>
  <c r="W21" i="6"/>
  <c r="GA21" i="6"/>
  <c r="X21" i="6"/>
  <c r="Y21" i="6"/>
  <c r="Z21" i="6"/>
  <c r="AB21" i="6"/>
  <c r="AI21" i="6"/>
  <c r="AA21" i="6"/>
  <c r="AC21" i="6"/>
  <c r="AE21" i="6"/>
  <c r="CV21" i="6"/>
  <c r="AF21" i="6"/>
  <c r="AG21" i="6"/>
  <c r="AH21" i="6"/>
  <c r="AJ21" i="6"/>
  <c r="AK21" i="6"/>
  <c r="GB21" i="6"/>
  <c r="AN21" i="6"/>
  <c r="AO21" i="6"/>
  <c r="AP21" i="6"/>
  <c r="AR21" i="6"/>
  <c r="AY21" i="6"/>
  <c r="AQ21" i="6"/>
  <c r="AS21" i="6"/>
  <c r="AU21" i="6"/>
  <c r="AV21" i="6"/>
  <c r="AW21" i="6"/>
  <c r="AX21" i="6"/>
  <c r="AZ21" i="6"/>
  <c r="BA21" i="6"/>
  <c r="GC21" i="6"/>
  <c r="BB21" i="6"/>
  <c r="BC21" i="6"/>
  <c r="BD21" i="6"/>
  <c r="BF21" i="6"/>
  <c r="BM21" i="6"/>
  <c r="BE21" i="6"/>
  <c r="BG21" i="6"/>
  <c r="BI21" i="6"/>
  <c r="BJ21" i="6"/>
  <c r="BK21" i="6"/>
  <c r="BL21" i="6"/>
  <c r="BN21" i="6"/>
  <c r="BO21" i="6"/>
  <c r="GD21" i="6"/>
  <c r="BP21" i="6"/>
  <c r="BQ21" i="6"/>
  <c r="BR21" i="6"/>
  <c r="BT21" i="6"/>
  <c r="CA21" i="6"/>
  <c r="BS21" i="6"/>
  <c r="BU21" i="6"/>
  <c r="BW21" i="6"/>
  <c r="BX21" i="6"/>
  <c r="BY21" i="6"/>
  <c r="BZ21" i="6"/>
  <c r="CB21" i="6"/>
  <c r="CC21" i="6"/>
  <c r="GE21" i="6"/>
  <c r="CD21" i="6"/>
  <c r="CE21" i="6"/>
  <c r="CF21" i="6"/>
  <c r="CH21" i="6"/>
  <c r="CO21" i="6"/>
  <c r="CG21" i="6"/>
  <c r="CI21" i="6"/>
  <c r="CK21" i="6"/>
  <c r="CL21" i="6"/>
  <c r="CM21" i="6"/>
  <c r="CN21" i="6"/>
  <c r="CP21" i="6"/>
  <c r="CQ21" i="6"/>
  <c r="GF21" i="6"/>
  <c r="EA21" i="6"/>
  <c r="EB21" i="6"/>
  <c r="EC21" i="6"/>
  <c r="DJ21" i="6"/>
  <c r="DK21" i="6"/>
  <c r="DL21" i="6"/>
  <c r="DM21" i="6"/>
  <c r="DN21" i="6"/>
  <c r="DO21" i="6"/>
  <c r="DP21" i="6"/>
  <c r="DQ21" i="6"/>
  <c r="DR21" i="6"/>
  <c r="DV21" i="6"/>
  <c r="DW21" i="6"/>
  <c r="DX21" i="6"/>
  <c r="EJ21" i="6"/>
  <c r="DS21" i="6"/>
  <c r="DY21" i="6"/>
  <c r="ED21" i="6"/>
  <c r="DT21" i="6"/>
  <c r="EV21" i="6"/>
  <c r="DZ21" i="6"/>
  <c r="EE21" i="6"/>
  <c r="EF21" i="6"/>
  <c r="EG21" i="6"/>
  <c r="EH21" i="6"/>
  <c r="EI21" i="6"/>
  <c r="EK21" i="6"/>
  <c r="EL21" i="6"/>
  <c r="EW21" i="6"/>
  <c r="EX21" i="6"/>
  <c r="EM21" i="6"/>
  <c r="EN21" i="6"/>
  <c r="EO21" i="6"/>
  <c r="EQ21" i="6"/>
  <c r="ER21" i="6"/>
  <c r="ES21" i="6"/>
  <c r="FE21" i="6"/>
  <c r="EP21" i="6"/>
  <c r="ET21" i="6"/>
  <c r="EY21" i="6"/>
  <c r="EU21" i="6"/>
  <c r="EZ21" i="6"/>
  <c r="FA21" i="6"/>
  <c r="FB21" i="6"/>
  <c r="FC21" i="6"/>
  <c r="FD21" i="6"/>
  <c r="FF21" i="6"/>
  <c r="FG21" i="6"/>
  <c r="DB21" i="6"/>
  <c r="CW21" i="6"/>
  <c r="CX21" i="6"/>
  <c r="CZ21" i="6"/>
  <c r="DG21" i="6"/>
  <c r="CY21" i="6"/>
  <c r="DA21" i="6"/>
  <c r="DC21" i="6"/>
  <c r="DD21" i="6"/>
  <c r="DE21" i="6"/>
  <c r="DF21" i="6"/>
  <c r="DH21" i="6"/>
  <c r="DI21" i="6"/>
  <c r="FJ21" i="6"/>
  <c r="FH21" i="6"/>
  <c r="FI21" i="6"/>
  <c r="FN21" i="6"/>
  <c r="FK21" i="6"/>
  <c r="FL21" i="6"/>
  <c r="FM21" i="6"/>
  <c r="FO21" i="6"/>
  <c r="FP21" i="6"/>
  <c r="FT21" i="6"/>
  <c r="FQ21" i="6"/>
  <c r="FR21" i="6"/>
  <c r="FS21" i="6"/>
  <c r="FX21" i="6"/>
  <c r="FU21" i="6"/>
  <c r="FV21" i="6"/>
  <c r="FW21" i="6"/>
  <c r="FY21" i="6"/>
  <c r="FZ21" i="6"/>
  <c r="GG21" i="6"/>
  <c r="GH21" i="6"/>
  <c r="GI21" i="6"/>
  <c r="GJ21" i="6"/>
  <c r="GK21" i="6"/>
  <c r="GL21" i="6"/>
  <c r="GM21" i="6"/>
  <c r="HB21" i="6"/>
  <c r="L21" i="9"/>
  <c r="HE21" i="6"/>
  <c r="M21" i="9"/>
  <c r="HH21" i="6"/>
  <c r="N21" i="9"/>
  <c r="HP21" i="6"/>
  <c r="T21" i="9"/>
  <c r="HS21" i="6"/>
  <c r="U21" i="9"/>
  <c r="HV21" i="6"/>
  <c r="V21" i="9"/>
  <c r="HY21" i="6"/>
  <c r="W21" i="9"/>
  <c r="HZ21" i="6"/>
  <c r="X21" i="9"/>
  <c r="IA21" i="6"/>
  <c r="Y21" i="9"/>
  <c r="AA21" i="9"/>
  <c r="AV21" i="9"/>
  <c r="AX21" i="9"/>
  <c r="D22" i="6"/>
  <c r="P22" i="6"/>
  <c r="AD22" i="6"/>
  <c r="AT22" i="6"/>
  <c r="BH22" i="6"/>
  <c r="BV22" i="6"/>
  <c r="CJ22" i="6"/>
  <c r="J22" i="6"/>
  <c r="K22" i="6"/>
  <c r="L22" i="6"/>
  <c r="N22" i="6"/>
  <c r="U22" i="6"/>
  <c r="M22" i="6"/>
  <c r="O22" i="6"/>
  <c r="Q22" i="6"/>
  <c r="R22" i="6"/>
  <c r="S22" i="6"/>
  <c r="T22" i="6"/>
  <c r="V22" i="6"/>
  <c r="W22" i="6"/>
  <c r="GA22" i="6"/>
  <c r="X22" i="6"/>
  <c r="Y22" i="6"/>
  <c r="Z22" i="6"/>
  <c r="AB22" i="6"/>
  <c r="AI22" i="6"/>
  <c r="AA22" i="6"/>
  <c r="AC22" i="6"/>
  <c r="AE22" i="6"/>
  <c r="CV22" i="6"/>
  <c r="AF22" i="6"/>
  <c r="AG22" i="6"/>
  <c r="AH22" i="6"/>
  <c r="AJ22" i="6"/>
  <c r="AK22" i="6"/>
  <c r="GB22" i="6"/>
  <c r="AN22" i="6"/>
  <c r="AO22" i="6"/>
  <c r="AP22" i="6"/>
  <c r="AR22" i="6"/>
  <c r="AY22" i="6"/>
  <c r="AQ22" i="6"/>
  <c r="AS22" i="6"/>
  <c r="AU22" i="6"/>
  <c r="AV22" i="6"/>
  <c r="AW22" i="6"/>
  <c r="AX22" i="6"/>
  <c r="AZ22" i="6"/>
  <c r="BA22" i="6"/>
  <c r="GC22" i="6"/>
  <c r="BB22" i="6"/>
  <c r="BC22" i="6"/>
  <c r="BD22" i="6"/>
  <c r="BF22" i="6"/>
  <c r="BM22" i="6"/>
  <c r="BE22" i="6"/>
  <c r="BG22" i="6"/>
  <c r="BI22" i="6"/>
  <c r="BJ22" i="6"/>
  <c r="BK22" i="6"/>
  <c r="BL22" i="6"/>
  <c r="BN22" i="6"/>
  <c r="BO22" i="6"/>
  <c r="GD22" i="6"/>
  <c r="BP22" i="6"/>
  <c r="BQ22" i="6"/>
  <c r="BR22" i="6"/>
  <c r="BT22" i="6"/>
  <c r="CA22" i="6"/>
  <c r="BS22" i="6"/>
  <c r="BU22" i="6"/>
  <c r="BW22" i="6"/>
  <c r="BX22" i="6"/>
  <c r="BY22" i="6"/>
  <c r="BZ22" i="6"/>
  <c r="CB22" i="6"/>
  <c r="CC22" i="6"/>
  <c r="GE22" i="6"/>
  <c r="CD22" i="6"/>
  <c r="CE22" i="6"/>
  <c r="CF22" i="6"/>
  <c r="CH22" i="6"/>
  <c r="CO22" i="6"/>
  <c r="CG22" i="6"/>
  <c r="CI22" i="6"/>
  <c r="CK22" i="6"/>
  <c r="CL22" i="6"/>
  <c r="CM22" i="6"/>
  <c r="CN22" i="6"/>
  <c r="CP22" i="6"/>
  <c r="CQ22" i="6"/>
  <c r="GF22" i="6"/>
  <c r="EA22" i="6"/>
  <c r="EB22" i="6"/>
  <c r="EC22" i="6"/>
  <c r="DJ22" i="6"/>
  <c r="DK22" i="6"/>
  <c r="DL22" i="6"/>
  <c r="DM22" i="6"/>
  <c r="DN22" i="6"/>
  <c r="DO22" i="6"/>
  <c r="DP22" i="6"/>
  <c r="DQ22" i="6"/>
  <c r="DR22" i="6"/>
  <c r="DV22" i="6"/>
  <c r="DW22" i="6"/>
  <c r="DX22" i="6"/>
  <c r="EJ22" i="6"/>
  <c r="DS22" i="6"/>
  <c r="DY22" i="6"/>
  <c r="ED22" i="6"/>
  <c r="DT22" i="6"/>
  <c r="EV22" i="6"/>
  <c r="DZ22" i="6"/>
  <c r="EE22" i="6"/>
  <c r="EF22" i="6"/>
  <c r="EG22" i="6"/>
  <c r="EH22" i="6"/>
  <c r="EI22" i="6"/>
  <c r="EK22" i="6"/>
  <c r="EL22" i="6"/>
  <c r="EW22" i="6"/>
  <c r="EX22" i="6"/>
  <c r="EM22" i="6"/>
  <c r="EN22" i="6"/>
  <c r="EO22" i="6"/>
  <c r="EQ22" i="6"/>
  <c r="ER22" i="6"/>
  <c r="ES22" i="6"/>
  <c r="FE22" i="6"/>
  <c r="EP22" i="6"/>
  <c r="ET22" i="6"/>
  <c r="EY22" i="6"/>
  <c r="EU22" i="6"/>
  <c r="EZ22" i="6"/>
  <c r="FA22" i="6"/>
  <c r="FB22" i="6"/>
  <c r="FC22" i="6"/>
  <c r="FD22" i="6"/>
  <c r="FF22" i="6"/>
  <c r="FG22" i="6"/>
  <c r="DB22" i="6"/>
  <c r="CW22" i="6"/>
  <c r="CX22" i="6"/>
  <c r="CZ22" i="6"/>
  <c r="DG22" i="6"/>
  <c r="CY22" i="6"/>
  <c r="DA22" i="6"/>
  <c r="DC22" i="6"/>
  <c r="DD22" i="6"/>
  <c r="DE22" i="6"/>
  <c r="DF22" i="6"/>
  <c r="DH22" i="6"/>
  <c r="DI22" i="6"/>
  <c r="FJ22" i="6"/>
  <c r="FH22" i="6"/>
  <c r="FI22" i="6"/>
  <c r="FN22" i="6"/>
  <c r="FK22" i="6"/>
  <c r="FL22" i="6"/>
  <c r="FM22" i="6"/>
  <c r="FO22" i="6"/>
  <c r="FP22" i="6"/>
  <c r="FT22" i="6"/>
  <c r="FQ22" i="6"/>
  <c r="FR22" i="6"/>
  <c r="FS22" i="6"/>
  <c r="FX22" i="6"/>
  <c r="FU22" i="6"/>
  <c r="FV22" i="6"/>
  <c r="FW22" i="6"/>
  <c r="FY22" i="6"/>
  <c r="FZ22" i="6"/>
  <c r="GG22" i="6"/>
  <c r="GH22" i="6"/>
  <c r="GI22" i="6"/>
  <c r="GJ22" i="6"/>
  <c r="GK22" i="6"/>
  <c r="GL22" i="6"/>
  <c r="GM22" i="6"/>
  <c r="HB22" i="6"/>
  <c r="L22" i="9"/>
  <c r="HE22" i="6"/>
  <c r="M22" i="9"/>
  <c r="HH22" i="6"/>
  <c r="N22" i="9"/>
  <c r="HP22" i="6"/>
  <c r="T22" i="9"/>
  <c r="HS22" i="6"/>
  <c r="U22" i="9"/>
  <c r="HV22" i="6"/>
  <c r="V22" i="9"/>
  <c r="HY22" i="6"/>
  <c r="W22" i="9"/>
  <c r="HZ22" i="6"/>
  <c r="X22" i="9"/>
  <c r="IA22" i="6"/>
  <c r="Y22" i="9"/>
  <c r="AA22" i="9"/>
  <c r="AV22" i="9"/>
  <c r="AX22" i="9"/>
  <c r="D23" i="6"/>
  <c r="P23" i="6"/>
  <c r="AD23" i="6"/>
  <c r="AT23" i="6"/>
  <c r="BH23" i="6"/>
  <c r="BV23" i="6"/>
  <c r="CJ23" i="6"/>
  <c r="J23" i="6"/>
  <c r="K23" i="6"/>
  <c r="L23" i="6"/>
  <c r="N23" i="6"/>
  <c r="U23" i="6"/>
  <c r="M23" i="6"/>
  <c r="O23" i="6"/>
  <c r="Q23" i="6"/>
  <c r="R23" i="6"/>
  <c r="S23" i="6"/>
  <c r="T23" i="6"/>
  <c r="V23" i="6"/>
  <c r="W23" i="6"/>
  <c r="GA23" i="6"/>
  <c r="X23" i="6"/>
  <c r="Y23" i="6"/>
  <c r="Z23" i="6"/>
  <c r="AB23" i="6"/>
  <c r="AI23" i="6"/>
  <c r="AA23" i="6"/>
  <c r="AC23" i="6"/>
  <c r="AE23" i="6"/>
  <c r="CV23" i="6"/>
  <c r="AF23" i="6"/>
  <c r="AG23" i="6"/>
  <c r="AH23" i="6"/>
  <c r="AJ23" i="6"/>
  <c r="AK23" i="6"/>
  <c r="GB23" i="6"/>
  <c r="AN23" i="6"/>
  <c r="AO23" i="6"/>
  <c r="AP23" i="6"/>
  <c r="AR23" i="6"/>
  <c r="AY23" i="6"/>
  <c r="AQ23" i="6"/>
  <c r="AS23" i="6"/>
  <c r="AU23" i="6"/>
  <c r="AV23" i="6"/>
  <c r="AW23" i="6"/>
  <c r="AX23" i="6"/>
  <c r="AZ23" i="6"/>
  <c r="BA23" i="6"/>
  <c r="GC23" i="6"/>
  <c r="BB23" i="6"/>
  <c r="BC23" i="6"/>
  <c r="BD23" i="6"/>
  <c r="BF23" i="6"/>
  <c r="BM23" i="6"/>
  <c r="BE23" i="6"/>
  <c r="BG23" i="6"/>
  <c r="BI23" i="6"/>
  <c r="BJ23" i="6"/>
  <c r="BK23" i="6"/>
  <c r="BL23" i="6"/>
  <c r="BN23" i="6"/>
  <c r="BO23" i="6"/>
  <c r="GD23" i="6"/>
  <c r="BP23" i="6"/>
  <c r="BQ23" i="6"/>
  <c r="BR23" i="6"/>
  <c r="BT23" i="6"/>
  <c r="CA23" i="6"/>
  <c r="BS23" i="6"/>
  <c r="BU23" i="6"/>
  <c r="BW23" i="6"/>
  <c r="BX23" i="6"/>
  <c r="BY23" i="6"/>
  <c r="BZ23" i="6"/>
  <c r="CB23" i="6"/>
  <c r="CC23" i="6"/>
  <c r="GE23" i="6"/>
  <c r="CD23" i="6"/>
  <c r="CE23" i="6"/>
  <c r="CF23" i="6"/>
  <c r="CH23" i="6"/>
  <c r="CO23" i="6"/>
  <c r="CG23" i="6"/>
  <c r="CI23" i="6"/>
  <c r="CK23" i="6"/>
  <c r="CL23" i="6"/>
  <c r="CM23" i="6"/>
  <c r="CN23" i="6"/>
  <c r="CP23" i="6"/>
  <c r="CQ23" i="6"/>
  <c r="GF23" i="6"/>
  <c r="EA23" i="6"/>
  <c r="EB23" i="6"/>
  <c r="EC23" i="6"/>
  <c r="DJ23" i="6"/>
  <c r="DK23" i="6"/>
  <c r="DL23" i="6"/>
  <c r="DM23" i="6"/>
  <c r="DN23" i="6"/>
  <c r="DO23" i="6"/>
  <c r="DP23" i="6"/>
  <c r="DQ23" i="6"/>
  <c r="DR23" i="6"/>
  <c r="DV23" i="6"/>
  <c r="DW23" i="6"/>
  <c r="DX23" i="6"/>
  <c r="EJ23" i="6"/>
  <c r="DS23" i="6"/>
  <c r="DY23" i="6"/>
  <c r="ED23" i="6"/>
  <c r="DT23" i="6"/>
  <c r="EV23" i="6"/>
  <c r="DZ23" i="6"/>
  <c r="EE23" i="6"/>
  <c r="EF23" i="6"/>
  <c r="EG23" i="6"/>
  <c r="EH23" i="6"/>
  <c r="EI23" i="6"/>
  <c r="EK23" i="6"/>
  <c r="EL23" i="6"/>
  <c r="EW23" i="6"/>
  <c r="EX23" i="6"/>
  <c r="EM23" i="6"/>
  <c r="EN23" i="6"/>
  <c r="EO23" i="6"/>
  <c r="EQ23" i="6"/>
  <c r="ER23" i="6"/>
  <c r="ES23" i="6"/>
  <c r="FE23" i="6"/>
  <c r="EP23" i="6"/>
  <c r="ET23" i="6"/>
  <c r="EY23" i="6"/>
  <c r="EU23" i="6"/>
  <c r="EZ23" i="6"/>
  <c r="FA23" i="6"/>
  <c r="FB23" i="6"/>
  <c r="FC23" i="6"/>
  <c r="FD23" i="6"/>
  <c r="FF23" i="6"/>
  <c r="FG23" i="6"/>
  <c r="DB23" i="6"/>
  <c r="CW23" i="6"/>
  <c r="CX23" i="6"/>
  <c r="CZ23" i="6"/>
  <c r="DG23" i="6"/>
  <c r="CY23" i="6"/>
  <c r="DA23" i="6"/>
  <c r="DC23" i="6"/>
  <c r="DD23" i="6"/>
  <c r="DE23" i="6"/>
  <c r="DF23" i="6"/>
  <c r="DH23" i="6"/>
  <c r="DI23" i="6"/>
  <c r="FJ23" i="6"/>
  <c r="FH23" i="6"/>
  <c r="FI23" i="6"/>
  <c r="FN23" i="6"/>
  <c r="FK23" i="6"/>
  <c r="FL23" i="6"/>
  <c r="FM23" i="6"/>
  <c r="FO23" i="6"/>
  <c r="FP23" i="6"/>
  <c r="FT23" i="6"/>
  <c r="FQ23" i="6"/>
  <c r="FR23" i="6"/>
  <c r="FS23" i="6"/>
  <c r="FX23" i="6"/>
  <c r="FU23" i="6"/>
  <c r="FV23" i="6"/>
  <c r="FW23" i="6"/>
  <c r="FY23" i="6"/>
  <c r="FZ23" i="6"/>
  <c r="GG23" i="6"/>
  <c r="GH23" i="6"/>
  <c r="GI23" i="6"/>
  <c r="GJ23" i="6"/>
  <c r="GK23" i="6"/>
  <c r="GM23" i="6"/>
  <c r="HB23" i="6"/>
  <c r="L23" i="9"/>
  <c r="HE23" i="6"/>
  <c r="M23" i="9"/>
  <c r="HH23" i="6"/>
  <c r="N23" i="9"/>
  <c r="HP23" i="6"/>
  <c r="T23" i="9"/>
  <c r="HS23" i="6"/>
  <c r="U23" i="9"/>
  <c r="HV23" i="6"/>
  <c r="V23" i="9"/>
  <c r="HY23" i="6"/>
  <c r="W23" i="9"/>
  <c r="HZ23" i="6"/>
  <c r="X23" i="9"/>
  <c r="IA23" i="6"/>
  <c r="Y23" i="9"/>
  <c r="AA23" i="9"/>
  <c r="AV23" i="9"/>
  <c r="AX23" i="9"/>
  <c r="D24" i="6"/>
  <c r="GM24" i="6"/>
  <c r="P24" i="6"/>
  <c r="V24" i="6"/>
  <c r="W24" i="6"/>
  <c r="GA24" i="6"/>
  <c r="HB24" i="6"/>
  <c r="L24" i="9"/>
  <c r="AD24" i="6"/>
  <c r="AJ24" i="6"/>
  <c r="AK24" i="6"/>
  <c r="GB24" i="6"/>
  <c r="HE24" i="6"/>
  <c r="M24" i="9"/>
  <c r="AT24" i="6"/>
  <c r="AZ24" i="6"/>
  <c r="BA24" i="6"/>
  <c r="GC24" i="6"/>
  <c r="HH24" i="6"/>
  <c r="N24" i="9"/>
  <c r="BH24" i="6"/>
  <c r="BN24" i="6"/>
  <c r="BO24" i="6"/>
  <c r="GD24" i="6"/>
  <c r="HP24" i="6"/>
  <c r="T24" i="9"/>
  <c r="BV24" i="6"/>
  <c r="CB24" i="6"/>
  <c r="CC24" i="6"/>
  <c r="GE24" i="6"/>
  <c r="HS24" i="6"/>
  <c r="U24" i="9"/>
  <c r="CJ24" i="6"/>
  <c r="CP24" i="6"/>
  <c r="CQ24" i="6"/>
  <c r="GF24" i="6"/>
  <c r="HV24" i="6"/>
  <c r="V24" i="9"/>
  <c r="DB24" i="6"/>
  <c r="DH24" i="6"/>
  <c r="DI24" i="6"/>
  <c r="HY24" i="6"/>
  <c r="W24" i="9"/>
  <c r="EA24" i="6"/>
  <c r="EB24" i="6"/>
  <c r="EC24" i="6"/>
  <c r="EK24" i="6"/>
  <c r="EL24" i="6"/>
  <c r="HZ24" i="6"/>
  <c r="X24" i="9"/>
  <c r="EV24" i="6"/>
  <c r="EW24" i="6"/>
  <c r="EX24" i="6"/>
  <c r="FF24" i="6"/>
  <c r="FG24" i="6"/>
  <c r="IA24" i="6"/>
  <c r="Y24" i="9"/>
  <c r="AA24" i="9"/>
  <c r="AV24" i="9"/>
  <c r="AX24" i="9"/>
  <c r="D25" i="6"/>
  <c r="P25" i="6"/>
  <c r="AD25" i="6"/>
  <c r="AT25" i="6"/>
  <c r="BH25" i="6"/>
  <c r="BV25" i="6"/>
  <c r="CJ25" i="6"/>
  <c r="J25" i="6"/>
  <c r="K25" i="6"/>
  <c r="L25" i="6"/>
  <c r="N25" i="6"/>
  <c r="U25" i="6"/>
  <c r="M25" i="6"/>
  <c r="O25" i="6"/>
  <c r="Q25" i="6"/>
  <c r="R25" i="6"/>
  <c r="S25" i="6"/>
  <c r="T25" i="6"/>
  <c r="V25" i="6"/>
  <c r="W25" i="6"/>
  <c r="GA25" i="6"/>
  <c r="X25" i="6"/>
  <c r="Y25" i="6"/>
  <c r="Z25" i="6"/>
  <c r="AB25" i="6"/>
  <c r="AI25" i="6"/>
  <c r="AA25" i="6"/>
  <c r="AC25" i="6"/>
  <c r="AE25" i="6"/>
  <c r="CV25" i="6"/>
  <c r="AF25" i="6"/>
  <c r="AG25" i="6"/>
  <c r="AH25" i="6"/>
  <c r="AJ25" i="6"/>
  <c r="AK25" i="6"/>
  <c r="GB25" i="6"/>
  <c r="AN25" i="6"/>
  <c r="AO25" i="6"/>
  <c r="AP25" i="6"/>
  <c r="AR25" i="6"/>
  <c r="AY25" i="6"/>
  <c r="AQ25" i="6"/>
  <c r="AS25" i="6"/>
  <c r="AU25" i="6"/>
  <c r="AV25" i="6"/>
  <c r="AW25" i="6"/>
  <c r="AX25" i="6"/>
  <c r="AZ25" i="6"/>
  <c r="BA25" i="6"/>
  <c r="GC25" i="6"/>
  <c r="BB25" i="6"/>
  <c r="BC25" i="6"/>
  <c r="BD25" i="6"/>
  <c r="BF25" i="6"/>
  <c r="BM25" i="6"/>
  <c r="BE25" i="6"/>
  <c r="BG25" i="6"/>
  <c r="BI25" i="6"/>
  <c r="BJ25" i="6"/>
  <c r="BK25" i="6"/>
  <c r="BL25" i="6"/>
  <c r="BN25" i="6"/>
  <c r="BO25" i="6"/>
  <c r="GD25" i="6"/>
  <c r="BP25" i="6"/>
  <c r="BQ25" i="6"/>
  <c r="BR25" i="6"/>
  <c r="BT25" i="6"/>
  <c r="CA25" i="6"/>
  <c r="BS25" i="6"/>
  <c r="BU25" i="6"/>
  <c r="BW25" i="6"/>
  <c r="BX25" i="6"/>
  <c r="BY25" i="6"/>
  <c r="BZ25" i="6"/>
  <c r="CB25" i="6"/>
  <c r="CC25" i="6"/>
  <c r="GE25" i="6"/>
  <c r="CD25" i="6"/>
  <c r="CE25" i="6"/>
  <c r="CF25" i="6"/>
  <c r="CH25" i="6"/>
  <c r="CO25" i="6"/>
  <c r="CG25" i="6"/>
  <c r="CI25" i="6"/>
  <c r="CK25" i="6"/>
  <c r="CL25" i="6"/>
  <c r="CM25" i="6"/>
  <c r="CN25" i="6"/>
  <c r="CP25" i="6"/>
  <c r="CQ25" i="6"/>
  <c r="GF25" i="6"/>
  <c r="EA25" i="6"/>
  <c r="EB25" i="6"/>
  <c r="EC25" i="6"/>
  <c r="DJ25" i="6"/>
  <c r="DK25" i="6"/>
  <c r="DL25" i="6"/>
  <c r="DM25" i="6"/>
  <c r="DN25" i="6"/>
  <c r="DO25" i="6"/>
  <c r="DP25" i="6"/>
  <c r="DQ25" i="6"/>
  <c r="DR25" i="6"/>
  <c r="DV25" i="6"/>
  <c r="DW25" i="6"/>
  <c r="DX25" i="6"/>
  <c r="EJ25" i="6"/>
  <c r="DS25" i="6"/>
  <c r="DY25" i="6"/>
  <c r="ED25" i="6"/>
  <c r="DT25" i="6"/>
  <c r="EV25" i="6"/>
  <c r="DZ25" i="6"/>
  <c r="EE25" i="6"/>
  <c r="EF25" i="6"/>
  <c r="EG25" i="6"/>
  <c r="EH25" i="6"/>
  <c r="EI25" i="6"/>
  <c r="EK25" i="6"/>
  <c r="EL25" i="6"/>
  <c r="EW25" i="6"/>
  <c r="EX25" i="6"/>
  <c r="EM25" i="6"/>
  <c r="EN25" i="6"/>
  <c r="EO25" i="6"/>
  <c r="EQ25" i="6"/>
  <c r="ER25" i="6"/>
  <c r="ES25" i="6"/>
  <c r="FE25" i="6"/>
  <c r="EP25" i="6"/>
  <c r="ET25" i="6"/>
  <c r="EY25" i="6"/>
  <c r="EU25" i="6"/>
  <c r="EZ25" i="6"/>
  <c r="FA25" i="6"/>
  <c r="FB25" i="6"/>
  <c r="FC25" i="6"/>
  <c r="FD25" i="6"/>
  <c r="FF25" i="6"/>
  <c r="FG25" i="6"/>
  <c r="DB25" i="6"/>
  <c r="CW25" i="6"/>
  <c r="CX25" i="6"/>
  <c r="CZ25" i="6"/>
  <c r="DG25" i="6"/>
  <c r="CY25" i="6"/>
  <c r="DA25" i="6"/>
  <c r="DC25" i="6"/>
  <c r="DD25" i="6"/>
  <c r="DE25" i="6"/>
  <c r="DF25" i="6"/>
  <c r="DH25" i="6"/>
  <c r="DI25" i="6"/>
  <c r="FJ25" i="6"/>
  <c r="FH25" i="6"/>
  <c r="FI25" i="6"/>
  <c r="FN25" i="6"/>
  <c r="FK25" i="6"/>
  <c r="FL25" i="6"/>
  <c r="FM25" i="6"/>
  <c r="FO25" i="6"/>
  <c r="FP25" i="6"/>
  <c r="FT25" i="6"/>
  <c r="FQ25" i="6"/>
  <c r="FR25" i="6"/>
  <c r="FS25" i="6"/>
  <c r="FX25" i="6"/>
  <c r="FU25" i="6"/>
  <c r="FV25" i="6"/>
  <c r="FW25" i="6"/>
  <c r="FY25" i="6"/>
  <c r="FZ25" i="6"/>
  <c r="GG25" i="6"/>
  <c r="GH25" i="6"/>
  <c r="GI25" i="6"/>
  <c r="GJ25" i="6"/>
  <c r="GK25" i="6"/>
  <c r="GM25" i="6"/>
  <c r="HB25" i="6"/>
  <c r="L25" i="9"/>
  <c r="HE25" i="6"/>
  <c r="M25" i="9"/>
  <c r="HH25" i="6"/>
  <c r="N25" i="9"/>
  <c r="HP25" i="6"/>
  <c r="T25" i="9"/>
  <c r="HS25" i="6"/>
  <c r="U25" i="9"/>
  <c r="HV25" i="6"/>
  <c r="V25" i="9"/>
  <c r="HY25" i="6"/>
  <c r="W25" i="9"/>
  <c r="HZ25" i="6"/>
  <c r="X25" i="9"/>
  <c r="IA25" i="6"/>
  <c r="Y25" i="9"/>
  <c r="AA25" i="9"/>
  <c r="AV25" i="9"/>
  <c r="AX25" i="9"/>
  <c r="D26" i="6"/>
  <c r="P26" i="6"/>
  <c r="AD26" i="6"/>
  <c r="AT26" i="6"/>
  <c r="BH26" i="6"/>
  <c r="BV26" i="6"/>
  <c r="CJ26" i="6"/>
  <c r="J26" i="6"/>
  <c r="K26" i="6"/>
  <c r="L26" i="6"/>
  <c r="N26" i="6"/>
  <c r="U26" i="6"/>
  <c r="M26" i="6"/>
  <c r="O26" i="6"/>
  <c r="Q26" i="6"/>
  <c r="R26" i="6"/>
  <c r="S26" i="6"/>
  <c r="T26" i="6"/>
  <c r="V26" i="6"/>
  <c r="W26" i="6"/>
  <c r="GA26" i="6"/>
  <c r="X26" i="6"/>
  <c r="Y26" i="6"/>
  <c r="Z26" i="6"/>
  <c r="AB26" i="6"/>
  <c r="AI26" i="6"/>
  <c r="AA26" i="6"/>
  <c r="AC26" i="6"/>
  <c r="AE26" i="6"/>
  <c r="CV26" i="6"/>
  <c r="AF26" i="6"/>
  <c r="AG26" i="6"/>
  <c r="AH26" i="6"/>
  <c r="AJ26" i="6"/>
  <c r="AK26" i="6"/>
  <c r="GB26" i="6"/>
  <c r="AN26" i="6"/>
  <c r="AO26" i="6"/>
  <c r="AP26" i="6"/>
  <c r="AR26" i="6"/>
  <c r="AY26" i="6"/>
  <c r="AQ26" i="6"/>
  <c r="AS26" i="6"/>
  <c r="AU26" i="6"/>
  <c r="AV26" i="6"/>
  <c r="AW26" i="6"/>
  <c r="AX26" i="6"/>
  <c r="AZ26" i="6"/>
  <c r="BA26" i="6"/>
  <c r="GC26" i="6"/>
  <c r="BB26" i="6"/>
  <c r="BC26" i="6"/>
  <c r="BD26" i="6"/>
  <c r="BF26" i="6"/>
  <c r="BM26" i="6"/>
  <c r="BE26" i="6"/>
  <c r="BG26" i="6"/>
  <c r="BI26" i="6"/>
  <c r="BJ26" i="6"/>
  <c r="BK26" i="6"/>
  <c r="BL26" i="6"/>
  <c r="BN26" i="6"/>
  <c r="BO26" i="6"/>
  <c r="GD26" i="6"/>
  <c r="BP26" i="6"/>
  <c r="BQ26" i="6"/>
  <c r="BR26" i="6"/>
  <c r="BT26" i="6"/>
  <c r="CA26" i="6"/>
  <c r="BS26" i="6"/>
  <c r="BU26" i="6"/>
  <c r="BW26" i="6"/>
  <c r="BX26" i="6"/>
  <c r="BY26" i="6"/>
  <c r="BZ26" i="6"/>
  <c r="CB26" i="6"/>
  <c r="CC26" i="6"/>
  <c r="GE26" i="6"/>
  <c r="CD26" i="6"/>
  <c r="CE26" i="6"/>
  <c r="CF26" i="6"/>
  <c r="CH26" i="6"/>
  <c r="CO26" i="6"/>
  <c r="CG26" i="6"/>
  <c r="CI26" i="6"/>
  <c r="CK26" i="6"/>
  <c r="CL26" i="6"/>
  <c r="CM26" i="6"/>
  <c r="CN26" i="6"/>
  <c r="CP26" i="6"/>
  <c r="CQ26" i="6"/>
  <c r="GF26" i="6"/>
  <c r="EA26" i="6"/>
  <c r="EB26" i="6"/>
  <c r="EC26" i="6"/>
  <c r="DJ26" i="6"/>
  <c r="DK26" i="6"/>
  <c r="DL26" i="6"/>
  <c r="DM26" i="6"/>
  <c r="DN26" i="6"/>
  <c r="DO26" i="6"/>
  <c r="DP26" i="6"/>
  <c r="DQ26" i="6"/>
  <c r="DR26" i="6"/>
  <c r="DV26" i="6"/>
  <c r="DW26" i="6"/>
  <c r="DX26" i="6"/>
  <c r="EJ26" i="6"/>
  <c r="DS26" i="6"/>
  <c r="DY26" i="6"/>
  <c r="ED26" i="6"/>
  <c r="DT26" i="6"/>
  <c r="EV26" i="6"/>
  <c r="DZ26" i="6"/>
  <c r="EE26" i="6"/>
  <c r="EF26" i="6"/>
  <c r="EG26" i="6"/>
  <c r="EH26" i="6"/>
  <c r="EI26" i="6"/>
  <c r="EK26" i="6"/>
  <c r="EL26" i="6"/>
  <c r="EW26" i="6"/>
  <c r="EX26" i="6"/>
  <c r="EM26" i="6"/>
  <c r="EN26" i="6"/>
  <c r="EO26" i="6"/>
  <c r="EQ26" i="6"/>
  <c r="ER26" i="6"/>
  <c r="ES26" i="6"/>
  <c r="FE26" i="6"/>
  <c r="EP26" i="6"/>
  <c r="ET26" i="6"/>
  <c r="EY26" i="6"/>
  <c r="EU26" i="6"/>
  <c r="EZ26" i="6"/>
  <c r="FA26" i="6"/>
  <c r="FB26" i="6"/>
  <c r="FC26" i="6"/>
  <c r="FD26" i="6"/>
  <c r="FF26" i="6"/>
  <c r="FG26" i="6"/>
  <c r="DB26" i="6"/>
  <c r="CW26" i="6"/>
  <c r="CX26" i="6"/>
  <c r="CZ26" i="6"/>
  <c r="DG26" i="6"/>
  <c r="CY26" i="6"/>
  <c r="DA26" i="6"/>
  <c r="DC26" i="6"/>
  <c r="DD26" i="6"/>
  <c r="DE26" i="6"/>
  <c r="DF26" i="6"/>
  <c r="DH26" i="6"/>
  <c r="DI26" i="6"/>
  <c r="FJ26" i="6"/>
  <c r="FH26" i="6"/>
  <c r="FI26" i="6"/>
  <c r="FN26" i="6"/>
  <c r="FK26" i="6"/>
  <c r="FL26" i="6"/>
  <c r="FM26" i="6"/>
  <c r="FO26" i="6"/>
  <c r="FP26" i="6"/>
  <c r="FT26" i="6"/>
  <c r="FQ26" i="6"/>
  <c r="FR26" i="6"/>
  <c r="FS26" i="6"/>
  <c r="FX26" i="6"/>
  <c r="FU26" i="6"/>
  <c r="FV26" i="6"/>
  <c r="FW26" i="6"/>
  <c r="FY26" i="6"/>
  <c r="FZ26" i="6"/>
  <c r="GG26" i="6"/>
  <c r="GH26" i="6"/>
  <c r="GI26" i="6"/>
  <c r="GJ26" i="6"/>
  <c r="GK26" i="6"/>
  <c r="GL26" i="6"/>
  <c r="GM26" i="6"/>
  <c r="HB26" i="6"/>
  <c r="L26" i="9"/>
  <c r="HE26" i="6"/>
  <c r="M26" i="9"/>
  <c r="HH26" i="6"/>
  <c r="N26" i="9"/>
  <c r="HP26" i="6"/>
  <c r="T26" i="9"/>
  <c r="HS26" i="6"/>
  <c r="U26" i="9"/>
  <c r="HV26" i="6"/>
  <c r="V26" i="9"/>
  <c r="HY26" i="6"/>
  <c r="W26" i="9"/>
  <c r="HZ26" i="6"/>
  <c r="X26" i="9"/>
  <c r="IA26" i="6"/>
  <c r="Y26" i="9"/>
  <c r="AA26" i="9"/>
  <c r="AV26" i="9"/>
  <c r="AX26" i="9"/>
  <c r="D27" i="6"/>
  <c r="P27" i="6"/>
  <c r="AD27" i="6"/>
  <c r="AT27" i="6"/>
  <c r="BH27" i="6"/>
  <c r="BV27" i="6"/>
  <c r="CJ27" i="6"/>
  <c r="J27" i="6"/>
  <c r="K27" i="6"/>
  <c r="L27" i="6"/>
  <c r="N27" i="6"/>
  <c r="U27" i="6"/>
  <c r="M27" i="6"/>
  <c r="O27" i="6"/>
  <c r="Q27" i="6"/>
  <c r="R27" i="6"/>
  <c r="S27" i="6"/>
  <c r="T27" i="6"/>
  <c r="V27" i="6"/>
  <c r="W27" i="6"/>
  <c r="GA27" i="6"/>
  <c r="X27" i="6"/>
  <c r="Y27" i="6"/>
  <c r="Z27" i="6"/>
  <c r="AB27" i="6"/>
  <c r="AI27" i="6"/>
  <c r="AA27" i="6"/>
  <c r="AC27" i="6"/>
  <c r="AE27" i="6"/>
  <c r="CV27" i="6"/>
  <c r="AF27" i="6"/>
  <c r="AG27" i="6"/>
  <c r="AH27" i="6"/>
  <c r="AJ27" i="6"/>
  <c r="AK27" i="6"/>
  <c r="GB27" i="6"/>
  <c r="AN27" i="6"/>
  <c r="AO27" i="6"/>
  <c r="AP27" i="6"/>
  <c r="AR27" i="6"/>
  <c r="AY27" i="6"/>
  <c r="AQ27" i="6"/>
  <c r="AS27" i="6"/>
  <c r="AU27" i="6"/>
  <c r="AV27" i="6"/>
  <c r="AW27" i="6"/>
  <c r="AX27" i="6"/>
  <c r="AZ27" i="6"/>
  <c r="BA27" i="6"/>
  <c r="GC27" i="6"/>
  <c r="BB27" i="6"/>
  <c r="BC27" i="6"/>
  <c r="BD27" i="6"/>
  <c r="BF27" i="6"/>
  <c r="BM27" i="6"/>
  <c r="BE27" i="6"/>
  <c r="BG27" i="6"/>
  <c r="BI27" i="6"/>
  <c r="BJ27" i="6"/>
  <c r="BK27" i="6"/>
  <c r="BL27" i="6"/>
  <c r="BN27" i="6"/>
  <c r="BO27" i="6"/>
  <c r="GD27" i="6"/>
  <c r="BP27" i="6"/>
  <c r="BQ27" i="6"/>
  <c r="BR27" i="6"/>
  <c r="BT27" i="6"/>
  <c r="CA27" i="6"/>
  <c r="BS27" i="6"/>
  <c r="BU27" i="6"/>
  <c r="BW27" i="6"/>
  <c r="BX27" i="6"/>
  <c r="BY27" i="6"/>
  <c r="BZ27" i="6"/>
  <c r="CB27" i="6"/>
  <c r="CC27" i="6"/>
  <c r="GE27" i="6"/>
  <c r="CD27" i="6"/>
  <c r="CE27" i="6"/>
  <c r="CF27" i="6"/>
  <c r="CH27" i="6"/>
  <c r="CO27" i="6"/>
  <c r="CG27" i="6"/>
  <c r="CI27" i="6"/>
  <c r="CK27" i="6"/>
  <c r="CL27" i="6"/>
  <c r="CM27" i="6"/>
  <c r="CN27" i="6"/>
  <c r="CP27" i="6"/>
  <c r="CQ27" i="6"/>
  <c r="GF27" i="6"/>
  <c r="EA27" i="6"/>
  <c r="EB27" i="6"/>
  <c r="EC27" i="6"/>
  <c r="DJ27" i="6"/>
  <c r="DK27" i="6"/>
  <c r="DL27" i="6"/>
  <c r="DM27" i="6"/>
  <c r="DN27" i="6"/>
  <c r="DO27" i="6"/>
  <c r="DP27" i="6"/>
  <c r="DQ27" i="6"/>
  <c r="DR27" i="6"/>
  <c r="DV27" i="6"/>
  <c r="DW27" i="6"/>
  <c r="DX27" i="6"/>
  <c r="EJ27" i="6"/>
  <c r="DS27" i="6"/>
  <c r="DY27" i="6"/>
  <c r="ED27" i="6"/>
  <c r="DT27" i="6"/>
  <c r="EV27" i="6"/>
  <c r="DZ27" i="6"/>
  <c r="EE27" i="6"/>
  <c r="EF27" i="6"/>
  <c r="EG27" i="6"/>
  <c r="EH27" i="6"/>
  <c r="EI27" i="6"/>
  <c r="EK27" i="6"/>
  <c r="EL27" i="6"/>
  <c r="EW27" i="6"/>
  <c r="EX27" i="6"/>
  <c r="EM27" i="6"/>
  <c r="EN27" i="6"/>
  <c r="EO27" i="6"/>
  <c r="EQ27" i="6"/>
  <c r="ER27" i="6"/>
  <c r="ES27" i="6"/>
  <c r="FE27" i="6"/>
  <c r="EP27" i="6"/>
  <c r="ET27" i="6"/>
  <c r="EY27" i="6"/>
  <c r="EU27" i="6"/>
  <c r="EZ27" i="6"/>
  <c r="FA27" i="6"/>
  <c r="FB27" i="6"/>
  <c r="FC27" i="6"/>
  <c r="FD27" i="6"/>
  <c r="FF27" i="6"/>
  <c r="FG27" i="6"/>
  <c r="DB27" i="6"/>
  <c r="CW27" i="6"/>
  <c r="CX27" i="6"/>
  <c r="CZ27" i="6"/>
  <c r="DG27" i="6"/>
  <c r="CY27" i="6"/>
  <c r="DA27" i="6"/>
  <c r="DC27" i="6"/>
  <c r="DD27" i="6"/>
  <c r="DE27" i="6"/>
  <c r="DF27" i="6"/>
  <c r="DH27" i="6"/>
  <c r="DI27" i="6"/>
  <c r="FJ27" i="6"/>
  <c r="FH27" i="6"/>
  <c r="FI27" i="6"/>
  <c r="FN27" i="6"/>
  <c r="FK27" i="6"/>
  <c r="FL27" i="6"/>
  <c r="FM27" i="6"/>
  <c r="FO27" i="6"/>
  <c r="FP27" i="6"/>
  <c r="FT27" i="6"/>
  <c r="FQ27" i="6"/>
  <c r="FR27" i="6"/>
  <c r="FS27" i="6"/>
  <c r="FX27" i="6"/>
  <c r="FU27" i="6"/>
  <c r="FV27" i="6"/>
  <c r="FW27" i="6"/>
  <c r="FY27" i="6"/>
  <c r="FZ27" i="6"/>
  <c r="GG27" i="6"/>
  <c r="GH27" i="6"/>
  <c r="GI27" i="6"/>
  <c r="GJ27" i="6"/>
  <c r="GK27" i="6"/>
  <c r="GM27" i="6"/>
  <c r="HB27" i="6"/>
  <c r="L27" i="9"/>
  <c r="HE27" i="6"/>
  <c r="M27" i="9"/>
  <c r="HH27" i="6"/>
  <c r="N27" i="9"/>
  <c r="HP27" i="6"/>
  <c r="T27" i="9"/>
  <c r="HS27" i="6"/>
  <c r="U27" i="9"/>
  <c r="HV27" i="6"/>
  <c r="V27" i="9"/>
  <c r="HY27" i="6"/>
  <c r="W27" i="9"/>
  <c r="HZ27" i="6"/>
  <c r="X27" i="9"/>
  <c r="IA27" i="6"/>
  <c r="Y27" i="9"/>
  <c r="AA27" i="9"/>
  <c r="AV27" i="9"/>
  <c r="AX27" i="9"/>
  <c r="D28" i="6"/>
  <c r="P28" i="6"/>
  <c r="AD28" i="6"/>
  <c r="AT28" i="6"/>
  <c r="BH28" i="6"/>
  <c r="BV28" i="6"/>
  <c r="CJ28" i="6"/>
  <c r="J28" i="6"/>
  <c r="K28" i="6"/>
  <c r="L28" i="6"/>
  <c r="N28" i="6"/>
  <c r="U28" i="6"/>
  <c r="M28" i="6"/>
  <c r="O28" i="6"/>
  <c r="Q28" i="6"/>
  <c r="R28" i="6"/>
  <c r="S28" i="6"/>
  <c r="T28" i="6"/>
  <c r="V28" i="6"/>
  <c r="W28" i="6"/>
  <c r="GA28" i="6"/>
  <c r="X28" i="6"/>
  <c r="Y28" i="6"/>
  <c r="Z28" i="6"/>
  <c r="AB28" i="6"/>
  <c r="AI28" i="6"/>
  <c r="AA28" i="6"/>
  <c r="AC28" i="6"/>
  <c r="AE28" i="6"/>
  <c r="CV28" i="6"/>
  <c r="AF28" i="6"/>
  <c r="AG28" i="6"/>
  <c r="AH28" i="6"/>
  <c r="AJ28" i="6"/>
  <c r="AK28" i="6"/>
  <c r="GB28" i="6"/>
  <c r="AN28" i="6"/>
  <c r="AO28" i="6"/>
  <c r="AP28" i="6"/>
  <c r="AR28" i="6"/>
  <c r="AY28" i="6"/>
  <c r="AQ28" i="6"/>
  <c r="AS28" i="6"/>
  <c r="AU28" i="6"/>
  <c r="AV28" i="6"/>
  <c r="AW28" i="6"/>
  <c r="AX28" i="6"/>
  <c r="AZ28" i="6"/>
  <c r="BA28" i="6"/>
  <c r="GC28" i="6"/>
  <c r="BB28" i="6"/>
  <c r="BC28" i="6"/>
  <c r="BD28" i="6"/>
  <c r="BF28" i="6"/>
  <c r="BM28" i="6"/>
  <c r="BE28" i="6"/>
  <c r="BG28" i="6"/>
  <c r="BI28" i="6"/>
  <c r="BJ28" i="6"/>
  <c r="BK28" i="6"/>
  <c r="BL28" i="6"/>
  <c r="BN28" i="6"/>
  <c r="BO28" i="6"/>
  <c r="GD28" i="6"/>
  <c r="BP28" i="6"/>
  <c r="BQ28" i="6"/>
  <c r="BR28" i="6"/>
  <c r="BT28" i="6"/>
  <c r="CA28" i="6"/>
  <c r="BS28" i="6"/>
  <c r="BU28" i="6"/>
  <c r="BW28" i="6"/>
  <c r="BX28" i="6"/>
  <c r="BY28" i="6"/>
  <c r="BZ28" i="6"/>
  <c r="CB28" i="6"/>
  <c r="CC28" i="6"/>
  <c r="GE28" i="6"/>
  <c r="CD28" i="6"/>
  <c r="CE28" i="6"/>
  <c r="CF28" i="6"/>
  <c r="CH28" i="6"/>
  <c r="CO28" i="6"/>
  <c r="CG28" i="6"/>
  <c r="CI28" i="6"/>
  <c r="CK28" i="6"/>
  <c r="CL28" i="6"/>
  <c r="CM28" i="6"/>
  <c r="CN28" i="6"/>
  <c r="CP28" i="6"/>
  <c r="CQ28" i="6"/>
  <c r="GF28" i="6"/>
  <c r="EA28" i="6"/>
  <c r="EB28" i="6"/>
  <c r="EC28" i="6"/>
  <c r="DJ28" i="6"/>
  <c r="DK28" i="6"/>
  <c r="DL28" i="6"/>
  <c r="DM28" i="6"/>
  <c r="DN28" i="6"/>
  <c r="DO28" i="6"/>
  <c r="DP28" i="6"/>
  <c r="DQ28" i="6"/>
  <c r="DR28" i="6"/>
  <c r="DV28" i="6"/>
  <c r="DW28" i="6"/>
  <c r="DX28" i="6"/>
  <c r="EJ28" i="6"/>
  <c r="DS28" i="6"/>
  <c r="DY28" i="6"/>
  <c r="ED28" i="6"/>
  <c r="DT28" i="6"/>
  <c r="EV28" i="6"/>
  <c r="DZ28" i="6"/>
  <c r="EE28" i="6"/>
  <c r="EF28" i="6"/>
  <c r="EG28" i="6"/>
  <c r="EH28" i="6"/>
  <c r="EI28" i="6"/>
  <c r="EK28" i="6"/>
  <c r="EL28" i="6"/>
  <c r="EW28" i="6"/>
  <c r="EX28" i="6"/>
  <c r="EM28" i="6"/>
  <c r="EN28" i="6"/>
  <c r="EO28" i="6"/>
  <c r="EQ28" i="6"/>
  <c r="ER28" i="6"/>
  <c r="ES28" i="6"/>
  <c r="FE28" i="6"/>
  <c r="EP28" i="6"/>
  <c r="ET28" i="6"/>
  <c r="EY28" i="6"/>
  <c r="EU28" i="6"/>
  <c r="EZ28" i="6"/>
  <c r="FA28" i="6"/>
  <c r="FB28" i="6"/>
  <c r="FC28" i="6"/>
  <c r="FD28" i="6"/>
  <c r="FF28" i="6"/>
  <c r="FG28" i="6"/>
  <c r="DB28" i="6"/>
  <c r="CW28" i="6"/>
  <c r="CX28" i="6"/>
  <c r="CZ28" i="6"/>
  <c r="DG28" i="6"/>
  <c r="CY28" i="6"/>
  <c r="DA28" i="6"/>
  <c r="DC28" i="6"/>
  <c r="DD28" i="6"/>
  <c r="DE28" i="6"/>
  <c r="DF28" i="6"/>
  <c r="DH28" i="6"/>
  <c r="DI28" i="6"/>
  <c r="FJ28" i="6"/>
  <c r="FH28" i="6"/>
  <c r="FI28" i="6"/>
  <c r="FN28" i="6"/>
  <c r="FK28" i="6"/>
  <c r="FL28" i="6"/>
  <c r="FM28" i="6"/>
  <c r="FO28" i="6"/>
  <c r="FP28" i="6"/>
  <c r="FT28" i="6"/>
  <c r="FQ28" i="6"/>
  <c r="FR28" i="6"/>
  <c r="FS28" i="6"/>
  <c r="FX28" i="6"/>
  <c r="FU28" i="6"/>
  <c r="FV28" i="6"/>
  <c r="FW28" i="6"/>
  <c r="FY28" i="6"/>
  <c r="FZ28" i="6"/>
  <c r="GG28" i="6"/>
  <c r="GH28" i="6"/>
  <c r="GI28" i="6"/>
  <c r="GJ28" i="6"/>
  <c r="GK28" i="6"/>
  <c r="GL28" i="6"/>
  <c r="GM28" i="6"/>
  <c r="HB28" i="6"/>
  <c r="L28" i="9"/>
  <c r="HE28" i="6"/>
  <c r="M28" i="9"/>
  <c r="HH28" i="6"/>
  <c r="N28" i="9"/>
  <c r="HP28" i="6"/>
  <c r="T28" i="9"/>
  <c r="HS28" i="6"/>
  <c r="U28" i="9"/>
  <c r="HV28" i="6"/>
  <c r="V28" i="9"/>
  <c r="HY28" i="6"/>
  <c r="W28" i="9"/>
  <c r="HZ28" i="6"/>
  <c r="X28" i="9"/>
  <c r="IA28" i="6"/>
  <c r="Y28" i="9"/>
  <c r="AA28" i="9"/>
  <c r="AV28" i="9"/>
  <c r="AX28" i="9"/>
  <c r="D29" i="6"/>
  <c r="P29" i="6"/>
  <c r="AD29" i="6"/>
  <c r="AT29" i="6"/>
  <c r="BH29" i="6"/>
  <c r="BV29" i="6"/>
  <c r="CJ29" i="6"/>
  <c r="J29" i="6"/>
  <c r="K29" i="6"/>
  <c r="L29" i="6"/>
  <c r="N29" i="6"/>
  <c r="U29" i="6"/>
  <c r="M29" i="6"/>
  <c r="O29" i="6"/>
  <c r="Q29" i="6"/>
  <c r="R29" i="6"/>
  <c r="S29" i="6"/>
  <c r="T29" i="6"/>
  <c r="V29" i="6"/>
  <c r="W29" i="6"/>
  <c r="GA29" i="6"/>
  <c r="X29" i="6"/>
  <c r="Y29" i="6"/>
  <c r="Z29" i="6"/>
  <c r="AB29" i="6"/>
  <c r="AI29" i="6"/>
  <c r="AA29" i="6"/>
  <c r="AC29" i="6"/>
  <c r="AE29" i="6"/>
  <c r="CV29" i="6"/>
  <c r="AF29" i="6"/>
  <c r="AG29" i="6"/>
  <c r="AH29" i="6"/>
  <c r="AJ29" i="6"/>
  <c r="AK29" i="6"/>
  <c r="GB29" i="6"/>
  <c r="AN29" i="6"/>
  <c r="AO29" i="6"/>
  <c r="AP29" i="6"/>
  <c r="AR29" i="6"/>
  <c r="AY29" i="6"/>
  <c r="AQ29" i="6"/>
  <c r="AS29" i="6"/>
  <c r="AU29" i="6"/>
  <c r="AV29" i="6"/>
  <c r="AW29" i="6"/>
  <c r="AX29" i="6"/>
  <c r="AZ29" i="6"/>
  <c r="BA29" i="6"/>
  <c r="GC29" i="6"/>
  <c r="BB29" i="6"/>
  <c r="BC29" i="6"/>
  <c r="BD29" i="6"/>
  <c r="BF29" i="6"/>
  <c r="BM29" i="6"/>
  <c r="BE29" i="6"/>
  <c r="BG29" i="6"/>
  <c r="BI29" i="6"/>
  <c r="BJ29" i="6"/>
  <c r="BK29" i="6"/>
  <c r="BL29" i="6"/>
  <c r="BN29" i="6"/>
  <c r="BO29" i="6"/>
  <c r="GD29" i="6"/>
  <c r="BP29" i="6"/>
  <c r="BQ29" i="6"/>
  <c r="BR29" i="6"/>
  <c r="BT29" i="6"/>
  <c r="CA29" i="6"/>
  <c r="BS29" i="6"/>
  <c r="BU29" i="6"/>
  <c r="BW29" i="6"/>
  <c r="BX29" i="6"/>
  <c r="BY29" i="6"/>
  <c r="BZ29" i="6"/>
  <c r="CB29" i="6"/>
  <c r="CC29" i="6"/>
  <c r="GE29" i="6"/>
  <c r="CD29" i="6"/>
  <c r="CE29" i="6"/>
  <c r="CF29" i="6"/>
  <c r="CH29" i="6"/>
  <c r="CO29" i="6"/>
  <c r="CG29" i="6"/>
  <c r="CI29" i="6"/>
  <c r="CK29" i="6"/>
  <c r="CL29" i="6"/>
  <c r="CM29" i="6"/>
  <c r="CN29" i="6"/>
  <c r="CP29" i="6"/>
  <c r="CQ29" i="6"/>
  <c r="GF29" i="6"/>
  <c r="EA29" i="6"/>
  <c r="EB29" i="6"/>
  <c r="EC29" i="6"/>
  <c r="DJ29" i="6"/>
  <c r="DK29" i="6"/>
  <c r="DL29" i="6"/>
  <c r="DM29" i="6"/>
  <c r="DN29" i="6"/>
  <c r="DO29" i="6"/>
  <c r="DP29" i="6"/>
  <c r="DQ29" i="6"/>
  <c r="DR29" i="6"/>
  <c r="DV29" i="6"/>
  <c r="DW29" i="6"/>
  <c r="DX29" i="6"/>
  <c r="EJ29" i="6"/>
  <c r="DS29" i="6"/>
  <c r="DY29" i="6"/>
  <c r="ED29" i="6"/>
  <c r="DT29" i="6"/>
  <c r="EV29" i="6"/>
  <c r="DZ29" i="6"/>
  <c r="EE29" i="6"/>
  <c r="EF29" i="6"/>
  <c r="EG29" i="6"/>
  <c r="EH29" i="6"/>
  <c r="EI29" i="6"/>
  <c r="EK29" i="6"/>
  <c r="EL29" i="6"/>
  <c r="EW29" i="6"/>
  <c r="EX29" i="6"/>
  <c r="EM29" i="6"/>
  <c r="EN29" i="6"/>
  <c r="EO29" i="6"/>
  <c r="EQ29" i="6"/>
  <c r="ER29" i="6"/>
  <c r="ES29" i="6"/>
  <c r="FE29" i="6"/>
  <c r="EP29" i="6"/>
  <c r="ET29" i="6"/>
  <c r="EY29" i="6"/>
  <c r="EU29" i="6"/>
  <c r="EZ29" i="6"/>
  <c r="FA29" i="6"/>
  <c r="FB29" i="6"/>
  <c r="FC29" i="6"/>
  <c r="FD29" i="6"/>
  <c r="FF29" i="6"/>
  <c r="FG29" i="6"/>
  <c r="DB29" i="6"/>
  <c r="CW29" i="6"/>
  <c r="CX29" i="6"/>
  <c r="CZ29" i="6"/>
  <c r="DG29" i="6"/>
  <c r="CY29" i="6"/>
  <c r="DA29" i="6"/>
  <c r="DC29" i="6"/>
  <c r="DD29" i="6"/>
  <c r="DE29" i="6"/>
  <c r="DF29" i="6"/>
  <c r="DH29" i="6"/>
  <c r="DI29" i="6"/>
  <c r="FJ29" i="6"/>
  <c r="FH29" i="6"/>
  <c r="FI29" i="6"/>
  <c r="FN29" i="6"/>
  <c r="FK29" i="6"/>
  <c r="FL29" i="6"/>
  <c r="FM29" i="6"/>
  <c r="FO29" i="6"/>
  <c r="FP29" i="6"/>
  <c r="FT29" i="6"/>
  <c r="FQ29" i="6"/>
  <c r="FR29" i="6"/>
  <c r="FS29" i="6"/>
  <c r="FX29" i="6"/>
  <c r="FU29" i="6"/>
  <c r="FV29" i="6"/>
  <c r="FW29" i="6"/>
  <c r="FY29" i="6"/>
  <c r="FZ29" i="6"/>
  <c r="GG29" i="6"/>
  <c r="GH29" i="6"/>
  <c r="GI29" i="6"/>
  <c r="GJ29" i="6"/>
  <c r="GK29" i="6"/>
  <c r="GL29" i="6"/>
  <c r="GM29" i="6"/>
  <c r="HB29" i="6"/>
  <c r="L29" i="9"/>
  <c r="HE29" i="6"/>
  <c r="M29" i="9"/>
  <c r="HH29" i="6"/>
  <c r="N29" i="9"/>
  <c r="HP29" i="6"/>
  <c r="T29" i="9"/>
  <c r="HS29" i="6"/>
  <c r="U29" i="9"/>
  <c r="HV29" i="6"/>
  <c r="V29" i="9"/>
  <c r="HY29" i="6"/>
  <c r="W29" i="9"/>
  <c r="HZ29" i="6"/>
  <c r="X29" i="9"/>
  <c r="IA29" i="6"/>
  <c r="Y29" i="9"/>
  <c r="AA29" i="9"/>
  <c r="AV29" i="9"/>
  <c r="AX29" i="9"/>
  <c r="D30" i="6"/>
  <c r="P30" i="6"/>
  <c r="AD30" i="6"/>
  <c r="AT30" i="6"/>
  <c r="BH30" i="6"/>
  <c r="BV30" i="6"/>
  <c r="CJ30" i="6"/>
  <c r="J30" i="6"/>
  <c r="K30" i="6"/>
  <c r="L30" i="6"/>
  <c r="N30" i="6"/>
  <c r="U30" i="6"/>
  <c r="M30" i="6"/>
  <c r="O30" i="6"/>
  <c r="Q30" i="6"/>
  <c r="R30" i="6"/>
  <c r="S30" i="6"/>
  <c r="T30" i="6"/>
  <c r="V30" i="6"/>
  <c r="W30" i="6"/>
  <c r="GA30" i="6"/>
  <c r="X30" i="6"/>
  <c r="Y30" i="6"/>
  <c r="Z30" i="6"/>
  <c r="AB30" i="6"/>
  <c r="AI30" i="6"/>
  <c r="AA30" i="6"/>
  <c r="AC30" i="6"/>
  <c r="AE30" i="6"/>
  <c r="CV30" i="6"/>
  <c r="AF30" i="6"/>
  <c r="AG30" i="6"/>
  <c r="AH30" i="6"/>
  <c r="AJ30" i="6"/>
  <c r="AK30" i="6"/>
  <c r="GB30" i="6"/>
  <c r="AN30" i="6"/>
  <c r="AO30" i="6"/>
  <c r="AP30" i="6"/>
  <c r="AR30" i="6"/>
  <c r="AY30" i="6"/>
  <c r="AQ30" i="6"/>
  <c r="AS30" i="6"/>
  <c r="AU30" i="6"/>
  <c r="AV30" i="6"/>
  <c r="AW30" i="6"/>
  <c r="AX30" i="6"/>
  <c r="AZ30" i="6"/>
  <c r="BA30" i="6"/>
  <c r="GC30" i="6"/>
  <c r="BB30" i="6"/>
  <c r="BC30" i="6"/>
  <c r="BD30" i="6"/>
  <c r="BF30" i="6"/>
  <c r="BM30" i="6"/>
  <c r="BE30" i="6"/>
  <c r="BG30" i="6"/>
  <c r="BI30" i="6"/>
  <c r="BJ30" i="6"/>
  <c r="BK30" i="6"/>
  <c r="BL30" i="6"/>
  <c r="BN30" i="6"/>
  <c r="BO30" i="6"/>
  <c r="GD30" i="6"/>
  <c r="BP30" i="6"/>
  <c r="BQ30" i="6"/>
  <c r="BR30" i="6"/>
  <c r="BT30" i="6"/>
  <c r="CA30" i="6"/>
  <c r="BS30" i="6"/>
  <c r="BU30" i="6"/>
  <c r="BW30" i="6"/>
  <c r="BX30" i="6"/>
  <c r="BY30" i="6"/>
  <c r="BZ30" i="6"/>
  <c r="CB30" i="6"/>
  <c r="CC30" i="6"/>
  <c r="GE30" i="6"/>
  <c r="CD30" i="6"/>
  <c r="CE30" i="6"/>
  <c r="CF30" i="6"/>
  <c r="CH30" i="6"/>
  <c r="CO30" i="6"/>
  <c r="CG30" i="6"/>
  <c r="CI30" i="6"/>
  <c r="CK30" i="6"/>
  <c r="CL30" i="6"/>
  <c r="CM30" i="6"/>
  <c r="CN30" i="6"/>
  <c r="CP30" i="6"/>
  <c r="CQ30" i="6"/>
  <c r="GF30" i="6"/>
  <c r="EA30" i="6"/>
  <c r="EB30" i="6"/>
  <c r="EC30" i="6"/>
  <c r="DJ30" i="6"/>
  <c r="DK30" i="6"/>
  <c r="DL30" i="6"/>
  <c r="DM30" i="6"/>
  <c r="DN30" i="6"/>
  <c r="DO30" i="6"/>
  <c r="DP30" i="6"/>
  <c r="DQ30" i="6"/>
  <c r="DR30" i="6"/>
  <c r="DV30" i="6"/>
  <c r="DW30" i="6"/>
  <c r="DX30" i="6"/>
  <c r="EJ30" i="6"/>
  <c r="DS30" i="6"/>
  <c r="DY30" i="6"/>
  <c r="ED30" i="6"/>
  <c r="DT30" i="6"/>
  <c r="EV30" i="6"/>
  <c r="DZ30" i="6"/>
  <c r="EE30" i="6"/>
  <c r="EF30" i="6"/>
  <c r="EG30" i="6"/>
  <c r="EH30" i="6"/>
  <c r="EI30" i="6"/>
  <c r="EK30" i="6"/>
  <c r="EL30" i="6"/>
  <c r="EW30" i="6"/>
  <c r="EX30" i="6"/>
  <c r="EM30" i="6"/>
  <c r="EN30" i="6"/>
  <c r="EO30" i="6"/>
  <c r="EQ30" i="6"/>
  <c r="ER30" i="6"/>
  <c r="ES30" i="6"/>
  <c r="FE30" i="6"/>
  <c r="EP30" i="6"/>
  <c r="ET30" i="6"/>
  <c r="EY30" i="6"/>
  <c r="EU30" i="6"/>
  <c r="EZ30" i="6"/>
  <c r="FA30" i="6"/>
  <c r="FB30" i="6"/>
  <c r="FC30" i="6"/>
  <c r="FD30" i="6"/>
  <c r="FF30" i="6"/>
  <c r="FG30" i="6"/>
  <c r="DB30" i="6"/>
  <c r="CW30" i="6"/>
  <c r="CX30" i="6"/>
  <c r="CZ30" i="6"/>
  <c r="DG30" i="6"/>
  <c r="CY30" i="6"/>
  <c r="DA30" i="6"/>
  <c r="DC30" i="6"/>
  <c r="DD30" i="6"/>
  <c r="DE30" i="6"/>
  <c r="DF30" i="6"/>
  <c r="DH30" i="6"/>
  <c r="DI30" i="6"/>
  <c r="FJ30" i="6"/>
  <c r="FH30" i="6"/>
  <c r="FI30" i="6"/>
  <c r="FN30" i="6"/>
  <c r="FK30" i="6"/>
  <c r="FL30" i="6"/>
  <c r="FM30" i="6"/>
  <c r="FO30" i="6"/>
  <c r="FP30" i="6"/>
  <c r="FT30" i="6"/>
  <c r="FQ30" i="6"/>
  <c r="FR30" i="6"/>
  <c r="FS30" i="6"/>
  <c r="FX30" i="6"/>
  <c r="FU30" i="6"/>
  <c r="FV30" i="6"/>
  <c r="FW30" i="6"/>
  <c r="FY30" i="6"/>
  <c r="FZ30" i="6"/>
  <c r="GG30" i="6"/>
  <c r="GH30" i="6"/>
  <c r="GI30" i="6"/>
  <c r="GJ30" i="6"/>
  <c r="GK30" i="6"/>
  <c r="GL30" i="6"/>
  <c r="GM30" i="6"/>
  <c r="HB30" i="6"/>
  <c r="L30" i="9"/>
  <c r="HE30" i="6"/>
  <c r="M30" i="9"/>
  <c r="HH30" i="6"/>
  <c r="N30" i="9"/>
  <c r="HP30" i="6"/>
  <c r="T30" i="9"/>
  <c r="HS30" i="6"/>
  <c r="U30" i="9"/>
  <c r="HV30" i="6"/>
  <c r="V30" i="9"/>
  <c r="HY30" i="6"/>
  <c r="W30" i="9"/>
  <c r="HZ30" i="6"/>
  <c r="X30" i="9"/>
  <c r="IA30" i="6"/>
  <c r="Y30" i="9"/>
  <c r="AA30" i="9"/>
  <c r="AV30" i="9"/>
  <c r="AX30" i="9"/>
  <c r="D31" i="6"/>
  <c r="P31" i="6"/>
  <c r="AD31" i="6"/>
  <c r="AT31" i="6"/>
  <c r="BH31" i="6"/>
  <c r="BV31" i="6"/>
  <c r="CJ31" i="6"/>
  <c r="J31" i="6"/>
  <c r="K31" i="6"/>
  <c r="L31" i="6"/>
  <c r="N31" i="6"/>
  <c r="U31" i="6"/>
  <c r="M31" i="6"/>
  <c r="O31" i="6"/>
  <c r="Q31" i="6"/>
  <c r="R31" i="6"/>
  <c r="S31" i="6"/>
  <c r="T31" i="6"/>
  <c r="V31" i="6"/>
  <c r="W31" i="6"/>
  <c r="GA31" i="6"/>
  <c r="X31" i="6"/>
  <c r="Y31" i="6"/>
  <c r="Z31" i="6"/>
  <c r="AB31" i="6"/>
  <c r="AI31" i="6"/>
  <c r="AA31" i="6"/>
  <c r="AC31" i="6"/>
  <c r="AE31" i="6"/>
  <c r="CV31" i="6"/>
  <c r="AF31" i="6"/>
  <c r="AG31" i="6"/>
  <c r="AH31" i="6"/>
  <c r="AJ31" i="6"/>
  <c r="AK31" i="6"/>
  <c r="GB31" i="6"/>
  <c r="AN31" i="6"/>
  <c r="AO31" i="6"/>
  <c r="AP31" i="6"/>
  <c r="AR31" i="6"/>
  <c r="AY31" i="6"/>
  <c r="AQ31" i="6"/>
  <c r="AS31" i="6"/>
  <c r="AU31" i="6"/>
  <c r="AV31" i="6"/>
  <c r="AW31" i="6"/>
  <c r="AX31" i="6"/>
  <c r="AZ31" i="6"/>
  <c r="BA31" i="6"/>
  <c r="GC31" i="6"/>
  <c r="BB31" i="6"/>
  <c r="BC31" i="6"/>
  <c r="BD31" i="6"/>
  <c r="BF31" i="6"/>
  <c r="BM31" i="6"/>
  <c r="BE31" i="6"/>
  <c r="BG31" i="6"/>
  <c r="BI31" i="6"/>
  <c r="BJ31" i="6"/>
  <c r="BK31" i="6"/>
  <c r="BL31" i="6"/>
  <c r="BN31" i="6"/>
  <c r="BO31" i="6"/>
  <c r="GD31" i="6"/>
  <c r="BP31" i="6"/>
  <c r="BQ31" i="6"/>
  <c r="BR31" i="6"/>
  <c r="BT31" i="6"/>
  <c r="CA31" i="6"/>
  <c r="BS31" i="6"/>
  <c r="BU31" i="6"/>
  <c r="BW31" i="6"/>
  <c r="BX31" i="6"/>
  <c r="BY31" i="6"/>
  <c r="BZ31" i="6"/>
  <c r="CB31" i="6"/>
  <c r="CC31" i="6"/>
  <c r="GE31" i="6"/>
  <c r="CD31" i="6"/>
  <c r="CE31" i="6"/>
  <c r="CF31" i="6"/>
  <c r="CH31" i="6"/>
  <c r="CO31" i="6"/>
  <c r="CG31" i="6"/>
  <c r="CI31" i="6"/>
  <c r="CK31" i="6"/>
  <c r="CL31" i="6"/>
  <c r="CM31" i="6"/>
  <c r="CN31" i="6"/>
  <c r="CP31" i="6"/>
  <c r="CQ31" i="6"/>
  <c r="GF31" i="6"/>
  <c r="EA31" i="6"/>
  <c r="EB31" i="6"/>
  <c r="EC31" i="6"/>
  <c r="DJ31" i="6"/>
  <c r="DK31" i="6"/>
  <c r="DL31" i="6"/>
  <c r="DM31" i="6"/>
  <c r="DN31" i="6"/>
  <c r="DO31" i="6"/>
  <c r="DP31" i="6"/>
  <c r="DQ31" i="6"/>
  <c r="DR31" i="6"/>
  <c r="DV31" i="6"/>
  <c r="DW31" i="6"/>
  <c r="DX31" i="6"/>
  <c r="EJ31" i="6"/>
  <c r="DS31" i="6"/>
  <c r="DY31" i="6"/>
  <c r="ED31" i="6"/>
  <c r="DT31" i="6"/>
  <c r="EV31" i="6"/>
  <c r="DZ31" i="6"/>
  <c r="EE31" i="6"/>
  <c r="EF31" i="6"/>
  <c r="EG31" i="6"/>
  <c r="EH31" i="6"/>
  <c r="EI31" i="6"/>
  <c r="EK31" i="6"/>
  <c r="EL31" i="6"/>
  <c r="EW31" i="6"/>
  <c r="EX31" i="6"/>
  <c r="EM31" i="6"/>
  <c r="EN31" i="6"/>
  <c r="EO31" i="6"/>
  <c r="EQ31" i="6"/>
  <c r="ER31" i="6"/>
  <c r="ES31" i="6"/>
  <c r="FE31" i="6"/>
  <c r="EP31" i="6"/>
  <c r="ET31" i="6"/>
  <c r="EY31" i="6"/>
  <c r="EU31" i="6"/>
  <c r="EZ31" i="6"/>
  <c r="FA31" i="6"/>
  <c r="FB31" i="6"/>
  <c r="FC31" i="6"/>
  <c r="FD31" i="6"/>
  <c r="FF31" i="6"/>
  <c r="FG31" i="6"/>
  <c r="DB31" i="6"/>
  <c r="CW31" i="6"/>
  <c r="CX31" i="6"/>
  <c r="CZ31" i="6"/>
  <c r="DG31" i="6"/>
  <c r="CY31" i="6"/>
  <c r="DA31" i="6"/>
  <c r="DC31" i="6"/>
  <c r="DD31" i="6"/>
  <c r="DE31" i="6"/>
  <c r="DF31" i="6"/>
  <c r="DH31" i="6"/>
  <c r="DI31" i="6"/>
  <c r="FJ31" i="6"/>
  <c r="FH31" i="6"/>
  <c r="FI31" i="6"/>
  <c r="FN31" i="6"/>
  <c r="FK31" i="6"/>
  <c r="FL31" i="6"/>
  <c r="FM31" i="6"/>
  <c r="FO31" i="6"/>
  <c r="FP31" i="6"/>
  <c r="FT31" i="6"/>
  <c r="FQ31" i="6"/>
  <c r="FR31" i="6"/>
  <c r="FS31" i="6"/>
  <c r="FX31" i="6"/>
  <c r="FU31" i="6"/>
  <c r="FV31" i="6"/>
  <c r="FW31" i="6"/>
  <c r="FY31" i="6"/>
  <c r="FZ31" i="6"/>
  <c r="GG31" i="6"/>
  <c r="GH31" i="6"/>
  <c r="GI31" i="6"/>
  <c r="GJ31" i="6"/>
  <c r="GK31" i="6"/>
  <c r="GL31" i="6"/>
  <c r="GM31" i="6"/>
  <c r="HB31" i="6"/>
  <c r="L31" i="9"/>
  <c r="HE31" i="6"/>
  <c r="M31" i="9"/>
  <c r="HH31" i="6"/>
  <c r="N31" i="9"/>
  <c r="HP31" i="6"/>
  <c r="T31" i="9"/>
  <c r="HS31" i="6"/>
  <c r="U31" i="9"/>
  <c r="HV31" i="6"/>
  <c r="V31" i="9"/>
  <c r="HY31" i="6"/>
  <c r="W31" i="9"/>
  <c r="HZ31" i="6"/>
  <c r="X31" i="9"/>
  <c r="IA31" i="6"/>
  <c r="Y31" i="9"/>
  <c r="AA31" i="9"/>
  <c r="AV31" i="9"/>
  <c r="AX31" i="9"/>
  <c r="D32" i="6"/>
  <c r="P32" i="6"/>
  <c r="AD32" i="6"/>
  <c r="AT32" i="6"/>
  <c r="BH32" i="6"/>
  <c r="BV32" i="6"/>
  <c r="CJ32" i="6"/>
  <c r="J32" i="6"/>
  <c r="K32" i="6"/>
  <c r="L32" i="6"/>
  <c r="N32" i="6"/>
  <c r="U32" i="6"/>
  <c r="M32" i="6"/>
  <c r="O32" i="6"/>
  <c r="Q32" i="6"/>
  <c r="R32" i="6"/>
  <c r="S32" i="6"/>
  <c r="T32" i="6"/>
  <c r="V32" i="6"/>
  <c r="W32" i="6"/>
  <c r="GA32" i="6"/>
  <c r="X32" i="6"/>
  <c r="Y32" i="6"/>
  <c r="Z32" i="6"/>
  <c r="AB32" i="6"/>
  <c r="AI32" i="6"/>
  <c r="AA32" i="6"/>
  <c r="AC32" i="6"/>
  <c r="AE32" i="6"/>
  <c r="CV32" i="6"/>
  <c r="AF32" i="6"/>
  <c r="AG32" i="6"/>
  <c r="AH32" i="6"/>
  <c r="AJ32" i="6"/>
  <c r="AK32" i="6"/>
  <c r="GB32" i="6"/>
  <c r="AN32" i="6"/>
  <c r="AO32" i="6"/>
  <c r="AP32" i="6"/>
  <c r="AR32" i="6"/>
  <c r="AY32" i="6"/>
  <c r="AQ32" i="6"/>
  <c r="AS32" i="6"/>
  <c r="AU32" i="6"/>
  <c r="AV32" i="6"/>
  <c r="AW32" i="6"/>
  <c r="AX32" i="6"/>
  <c r="AZ32" i="6"/>
  <c r="BA32" i="6"/>
  <c r="GC32" i="6"/>
  <c r="BB32" i="6"/>
  <c r="BC32" i="6"/>
  <c r="BD32" i="6"/>
  <c r="BF32" i="6"/>
  <c r="BM32" i="6"/>
  <c r="BE32" i="6"/>
  <c r="BG32" i="6"/>
  <c r="BI32" i="6"/>
  <c r="BJ32" i="6"/>
  <c r="BK32" i="6"/>
  <c r="BL32" i="6"/>
  <c r="BN32" i="6"/>
  <c r="BO32" i="6"/>
  <c r="GD32" i="6"/>
  <c r="BP32" i="6"/>
  <c r="BQ32" i="6"/>
  <c r="BR32" i="6"/>
  <c r="BT32" i="6"/>
  <c r="CA32" i="6"/>
  <c r="BS32" i="6"/>
  <c r="BU32" i="6"/>
  <c r="BW32" i="6"/>
  <c r="BX32" i="6"/>
  <c r="BY32" i="6"/>
  <c r="BZ32" i="6"/>
  <c r="CB32" i="6"/>
  <c r="CC32" i="6"/>
  <c r="GE32" i="6"/>
  <c r="CD32" i="6"/>
  <c r="CE32" i="6"/>
  <c r="CF32" i="6"/>
  <c r="CH32" i="6"/>
  <c r="CO32" i="6"/>
  <c r="CG32" i="6"/>
  <c r="CI32" i="6"/>
  <c r="CK32" i="6"/>
  <c r="CL32" i="6"/>
  <c r="CM32" i="6"/>
  <c r="CN32" i="6"/>
  <c r="CP32" i="6"/>
  <c r="CQ32" i="6"/>
  <c r="GF32" i="6"/>
  <c r="EA32" i="6"/>
  <c r="EB32" i="6"/>
  <c r="EC32" i="6"/>
  <c r="DJ32" i="6"/>
  <c r="DK32" i="6"/>
  <c r="DL32" i="6"/>
  <c r="DM32" i="6"/>
  <c r="DN32" i="6"/>
  <c r="DO32" i="6"/>
  <c r="DP32" i="6"/>
  <c r="DQ32" i="6"/>
  <c r="DR32" i="6"/>
  <c r="DV32" i="6"/>
  <c r="DW32" i="6"/>
  <c r="DX32" i="6"/>
  <c r="EJ32" i="6"/>
  <c r="DS32" i="6"/>
  <c r="DY32" i="6"/>
  <c r="ED32" i="6"/>
  <c r="DT32" i="6"/>
  <c r="EV32" i="6"/>
  <c r="DZ32" i="6"/>
  <c r="EE32" i="6"/>
  <c r="EF32" i="6"/>
  <c r="EG32" i="6"/>
  <c r="EH32" i="6"/>
  <c r="EI32" i="6"/>
  <c r="EK32" i="6"/>
  <c r="EL32" i="6"/>
  <c r="EW32" i="6"/>
  <c r="EX32" i="6"/>
  <c r="EM32" i="6"/>
  <c r="EN32" i="6"/>
  <c r="EO32" i="6"/>
  <c r="EQ32" i="6"/>
  <c r="ER32" i="6"/>
  <c r="ES32" i="6"/>
  <c r="FE32" i="6"/>
  <c r="EP32" i="6"/>
  <c r="ET32" i="6"/>
  <c r="EY32" i="6"/>
  <c r="EU32" i="6"/>
  <c r="EZ32" i="6"/>
  <c r="FA32" i="6"/>
  <c r="FB32" i="6"/>
  <c r="FC32" i="6"/>
  <c r="FD32" i="6"/>
  <c r="FF32" i="6"/>
  <c r="FG32" i="6"/>
  <c r="DB32" i="6"/>
  <c r="CW32" i="6"/>
  <c r="CX32" i="6"/>
  <c r="CZ32" i="6"/>
  <c r="DG32" i="6"/>
  <c r="CY32" i="6"/>
  <c r="DA32" i="6"/>
  <c r="DC32" i="6"/>
  <c r="DD32" i="6"/>
  <c r="DE32" i="6"/>
  <c r="DF32" i="6"/>
  <c r="DH32" i="6"/>
  <c r="DI32" i="6"/>
  <c r="FJ32" i="6"/>
  <c r="FH32" i="6"/>
  <c r="FI32" i="6"/>
  <c r="FN32" i="6"/>
  <c r="FK32" i="6"/>
  <c r="FL32" i="6"/>
  <c r="FM32" i="6"/>
  <c r="FO32" i="6"/>
  <c r="FP32" i="6"/>
  <c r="FT32" i="6"/>
  <c r="FQ32" i="6"/>
  <c r="FR32" i="6"/>
  <c r="FS32" i="6"/>
  <c r="FX32" i="6"/>
  <c r="FU32" i="6"/>
  <c r="FV32" i="6"/>
  <c r="FW32" i="6"/>
  <c r="FY32" i="6"/>
  <c r="FZ32" i="6"/>
  <c r="GG32" i="6"/>
  <c r="GH32" i="6"/>
  <c r="GI32" i="6"/>
  <c r="GJ32" i="6"/>
  <c r="GK32" i="6"/>
  <c r="GL32" i="6"/>
  <c r="GM32" i="6"/>
  <c r="HB32" i="6"/>
  <c r="L32" i="9"/>
  <c r="HE32" i="6"/>
  <c r="M32" i="9"/>
  <c r="HH32" i="6"/>
  <c r="N32" i="9"/>
  <c r="HP32" i="6"/>
  <c r="T32" i="9"/>
  <c r="HS32" i="6"/>
  <c r="U32" i="9"/>
  <c r="HV32" i="6"/>
  <c r="V32" i="9"/>
  <c r="HY32" i="6"/>
  <c r="W32" i="9"/>
  <c r="HZ32" i="6"/>
  <c r="X32" i="9"/>
  <c r="IA32" i="6"/>
  <c r="Y32" i="9"/>
  <c r="AA32" i="9"/>
  <c r="AV32" i="9"/>
  <c r="AX32" i="9"/>
  <c r="D33" i="6"/>
  <c r="P33" i="6"/>
  <c r="AD33" i="6"/>
  <c r="AT33" i="6"/>
  <c r="BH33" i="6"/>
  <c r="BV33" i="6"/>
  <c r="CJ33" i="6"/>
  <c r="J33" i="6"/>
  <c r="K33" i="6"/>
  <c r="L33" i="6"/>
  <c r="N33" i="6"/>
  <c r="U33" i="6"/>
  <c r="M33" i="6"/>
  <c r="O33" i="6"/>
  <c r="Q33" i="6"/>
  <c r="R33" i="6"/>
  <c r="S33" i="6"/>
  <c r="T33" i="6"/>
  <c r="V33" i="6"/>
  <c r="W33" i="6"/>
  <c r="GA33" i="6"/>
  <c r="X33" i="6"/>
  <c r="Y33" i="6"/>
  <c r="Z33" i="6"/>
  <c r="AB33" i="6"/>
  <c r="AI33" i="6"/>
  <c r="AA33" i="6"/>
  <c r="AC33" i="6"/>
  <c r="AE33" i="6"/>
  <c r="CV33" i="6"/>
  <c r="AF33" i="6"/>
  <c r="AG33" i="6"/>
  <c r="AH33" i="6"/>
  <c r="AJ33" i="6"/>
  <c r="AK33" i="6"/>
  <c r="GB33" i="6"/>
  <c r="AN33" i="6"/>
  <c r="AO33" i="6"/>
  <c r="AP33" i="6"/>
  <c r="AR33" i="6"/>
  <c r="AY33" i="6"/>
  <c r="AQ33" i="6"/>
  <c r="AS33" i="6"/>
  <c r="AU33" i="6"/>
  <c r="AV33" i="6"/>
  <c r="AW33" i="6"/>
  <c r="AX33" i="6"/>
  <c r="AZ33" i="6"/>
  <c r="BA33" i="6"/>
  <c r="GC33" i="6"/>
  <c r="BB33" i="6"/>
  <c r="BC33" i="6"/>
  <c r="BD33" i="6"/>
  <c r="BF33" i="6"/>
  <c r="BM33" i="6"/>
  <c r="BE33" i="6"/>
  <c r="BG33" i="6"/>
  <c r="BI33" i="6"/>
  <c r="BJ33" i="6"/>
  <c r="BK33" i="6"/>
  <c r="BL33" i="6"/>
  <c r="BN33" i="6"/>
  <c r="BO33" i="6"/>
  <c r="GD33" i="6"/>
  <c r="BP33" i="6"/>
  <c r="BQ33" i="6"/>
  <c r="BR33" i="6"/>
  <c r="BT33" i="6"/>
  <c r="CA33" i="6"/>
  <c r="BS33" i="6"/>
  <c r="BU33" i="6"/>
  <c r="BW33" i="6"/>
  <c r="BX33" i="6"/>
  <c r="BY33" i="6"/>
  <c r="BZ33" i="6"/>
  <c r="CB33" i="6"/>
  <c r="CC33" i="6"/>
  <c r="GE33" i="6"/>
  <c r="CD33" i="6"/>
  <c r="CE33" i="6"/>
  <c r="CF33" i="6"/>
  <c r="CH33" i="6"/>
  <c r="CO33" i="6"/>
  <c r="CG33" i="6"/>
  <c r="CI33" i="6"/>
  <c r="CK33" i="6"/>
  <c r="CL33" i="6"/>
  <c r="CM33" i="6"/>
  <c r="CN33" i="6"/>
  <c r="CP33" i="6"/>
  <c r="CQ33" i="6"/>
  <c r="GF33" i="6"/>
  <c r="EA33" i="6"/>
  <c r="EB33" i="6"/>
  <c r="EC33" i="6"/>
  <c r="DJ33" i="6"/>
  <c r="DK33" i="6"/>
  <c r="DL33" i="6"/>
  <c r="DM33" i="6"/>
  <c r="DN33" i="6"/>
  <c r="DO33" i="6"/>
  <c r="DP33" i="6"/>
  <c r="DQ33" i="6"/>
  <c r="DR33" i="6"/>
  <c r="DV33" i="6"/>
  <c r="DW33" i="6"/>
  <c r="DX33" i="6"/>
  <c r="EJ33" i="6"/>
  <c r="DS33" i="6"/>
  <c r="DY33" i="6"/>
  <c r="ED33" i="6"/>
  <c r="DT33" i="6"/>
  <c r="EV33" i="6"/>
  <c r="DZ33" i="6"/>
  <c r="EE33" i="6"/>
  <c r="EF33" i="6"/>
  <c r="EG33" i="6"/>
  <c r="EH33" i="6"/>
  <c r="EI33" i="6"/>
  <c r="EK33" i="6"/>
  <c r="EL33" i="6"/>
  <c r="EW33" i="6"/>
  <c r="EX33" i="6"/>
  <c r="EM33" i="6"/>
  <c r="EN33" i="6"/>
  <c r="EO33" i="6"/>
  <c r="EQ33" i="6"/>
  <c r="ER33" i="6"/>
  <c r="ES33" i="6"/>
  <c r="FE33" i="6"/>
  <c r="EP33" i="6"/>
  <c r="ET33" i="6"/>
  <c r="EY33" i="6"/>
  <c r="EU33" i="6"/>
  <c r="EZ33" i="6"/>
  <c r="FA33" i="6"/>
  <c r="FB33" i="6"/>
  <c r="FC33" i="6"/>
  <c r="FD33" i="6"/>
  <c r="FF33" i="6"/>
  <c r="FG33" i="6"/>
  <c r="DB33" i="6"/>
  <c r="CW33" i="6"/>
  <c r="CX33" i="6"/>
  <c r="CZ33" i="6"/>
  <c r="DG33" i="6"/>
  <c r="CY33" i="6"/>
  <c r="DA33" i="6"/>
  <c r="DC33" i="6"/>
  <c r="DD33" i="6"/>
  <c r="DE33" i="6"/>
  <c r="DF33" i="6"/>
  <c r="DH33" i="6"/>
  <c r="DI33" i="6"/>
  <c r="FJ33" i="6"/>
  <c r="FH33" i="6"/>
  <c r="FI33" i="6"/>
  <c r="FN33" i="6"/>
  <c r="FK33" i="6"/>
  <c r="FL33" i="6"/>
  <c r="FM33" i="6"/>
  <c r="FO33" i="6"/>
  <c r="FP33" i="6"/>
  <c r="FT33" i="6"/>
  <c r="FQ33" i="6"/>
  <c r="FR33" i="6"/>
  <c r="FS33" i="6"/>
  <c r="FX33" i="6"/>
  <c r="FU33" i="6"/>
  <c r="FV33" i="6"/>
  <c r="FW33" i="6"/>
  <c r="FY33" i="6"/>
  <c r="FZ33" i="6"/>
  <c r="GG33" i="6"/>
  <c r="GH33" i="6"/>
  <c r="GI33" i="6"/>
  <c r="GJ33" i="6"/>
  <c r="GK33" i="6"/>
  <c r="GM33" i="6"/>
  <c r="HB33" i="6"/>
  <c r="L33" i="9"/>
  <c r="HE33" i="6"/>
  <c r="M33" i="9"/>
  <c r="HH33" i="6"/>
  <c r="N33" i="9"/>
  <c r="HP33" i="6"/>
  <c r="T33" i="9"/>
  <c r="HS33" i="6"/>
  <c r="U33" i="9"/>
  <c r="HV33" i="6"/>
  <c r="V33" i="9"/>
  <c r="HY33" i="6"/>
  <c r="W33" i="9"/>
  <c r="HZ33" i="6"/>
  <c r="X33" i="9"/>
  <c r="IA33" i="6"/>
  <c r="Y33" i="9"/>
  <c r="AA33" i="9"/>
  <c r="AV33" i="9"/>
  <c r="AX33" i="9"/>
  <c r="D34" i="6"/>
  <c r="P34" i="6"/>
  <c r="AD34" i="6"/>
  <c r="AT34" i="6"/>
  <c r="BH34" i="6"/>
  <c r="BV34" i="6"/>
  <c r="CJ34" i="6"/>
  <c r="J34" i="6"/>
  <c r="K34" i="6"/>
  <c r="L34" i="6"/>
  <c r="N34" i="6"/>
  <c r="U34" i="6"/>
  <c r="M34" i="6"/>
  <c r="O34" i="6"/>
  <c r="Q34" i="6"/>
  <c r="R34" i="6"/>
  <c r="S34" i="6"/>
  <c r="T34" i="6"/>
  <c r="V34" i="6"/>
  <c r="W34" i="6"/>
  <c r="GA34" i="6"/>
  <c r="X34" i="6"/>
  <c r="Y34" i="6"/>
  <c r="Z34" i="6"/>
  <c r="AB34" i="6"/>
  <c r="AI34" i="6"/>
  <c r="AA34" i="6"/>
  <c r="AC34" i="6"/>
  <c r="AE34" i="6"/>
  <c r="CV34" i="6"/>
  <c r="AF34" i="6"/>
  <c r="AG34" i="6"/>
  <c r="AH34" i="6"/>
  <c r="AJ34" i="6"/>
  <c r="AK34" i="6"/>
  <c r="GB34" i="6"/>
  <c r="AN34" i="6"/>
  <c r="AO34" i="6"/>
  <c r="AP34" i="6"/>
  <c r="AR34" i="6"/>
  <c r="AY34" i="6"/>
  <c r="AQ34" i="6"/>
  <c r="AS34" i="6"/>
  <c r="AU34" i="6"/>
  <c r="AV34" i="6"/>
  <c r="AW34" i="6"/>
  <c r="AX34" i="6"/>
  <c r="AZ34" i="6"/>
  <c r="BA34" i="6"/>
  <c r="GC34" i="6"/>
  <c r="BB34" i="6"/>
  <c r="BC34" i="6"/>
  <c r="BD34" i="6"/>
  <c r="BF34" i="6"/>
  <c r="BM34" i="6"/>
  <c r="BE34" i="6"/>
  <c r="BG34" i="6"/>
  <c r="BI34" i="6"/>
  <c r="BJ34" i="6"/>
  <c r="BK34" i="6"/>
  <c r="BL34" i="6"/>
  <c r="BN34" i="6"/>
  <c r="BO34" i="6"/>
  <c r="GD34" i="6"/>
  <c r="BP34" i="6"/>
  <c r="BQ34" i="6"/>
  <c r="BR34" i="6"/>
  <c r="BT34" i="6"/>
  <c r="CA34" i="6"/>
  <c r="BS34" i="6"/>
  <c r="BU34" i="6"/>
  <c r="BW34" i="6"/>
  <c r="BX34" i="6"/>
  <c r="BY34" i="6"/>
  <c r="BZ34" i="6"/>
  <c r="CB34" i="6"/>
  <c r="CC34" i="6"/>
  <c r="GE34" i="6"/>
  <c r="CD34" i="6"/>
  <c r="CE34" i="6"/>
  <c r="CF34" i="6"/>
  <c r="CH34" i="6"/>
  <c r="CO34" i="6"/>
  <c r="CG34" i="6"/>
  <c r="CI34" i="6"/>
  <c r="CK34" i="6"/>
  <c r="CL34" i="6"/>
  <c r="CM34" i="6"/>
  <c r="CN34" i="6"/>
  <c r="CP34" i="6"/>
  <c r="CQ34" i="6"/>
  <c r="GF34" i="6"/>
  <c r="EA34" i="6"/>
  <c r="EB34" i="6"/>
  <c r="EC34" i="6"/>
  <c r="DJ34" i="6"/>
  <c r="DK34" i="6"/>
  <c r="DL34" i="6"/>
  <c r="DM34" i="6"/>
  <c r="DN34" i="6"/>
  <c r="DO34" i="6"/>
  <c r="DP34" i="6"/>
  <c r="DQ34" i="6"/>
  <c r="DR34" i="6"/>
  <c r="DV34" i="6"/>
  <c r="DW34" i="6"/>
  <c r="DX34" i="6"/>
  <c r="EJ34" i="6"/>
  <c r="DS34" i="6"/>
  <c r="DY34" i="6"/>
  <c r="ED34" i="6"/>
  <c r="DT34" i="6"/>
  <c r="EV34" i="6"/>
  <c r="DZ34" i="6"/>
  <c r="EE34" i="6"/>
  <c r="EF34" i="6"/>
  <c r="EG34" i="6"/>
  <c r="EH34" i="6"/>
  <c r="EI34" i="6"/>
  <c r="EK34" i="6"/>
  <c r="EL34" i="6"/>
  <c r="EW34" i="6"/>
  <c r="EX34" i="6"/>
  <c r="EM34" i="6"/>
  <c r="EN34" i="6"/>
  <c r="EO34" i="6"/>
  <c r="EQ34" i="6"/>
  <c r="ER34" i="6"/>
  <c r="ES34" i="6"/>
  <c r="FE34" i="6"/>
  <c r="EP34" i="6"/>
  <c r="ET34" i="6"/>
  <c r="EY34" i="6"/>
  <c r="EU34" i="6"/>
  <c r="EZ34" i="6"/>
  <c r="FA34" i="6"/>
  <c r="FB34" i="6"/>
  <c r="FC34" i="6"/>
  <c r="FD34" i="6"/>
  <c r="FF34" i="6"/>
  <c r="FG34" i="6"/>
  <c r="DB34" i="6"/>
  <c r="CW34" i="6"/>
  <c r="CX34" i="6"/>
  <c r="CZ34" i="6"/>
  <c r="DG34" i="6"/>
  <c r="CY34" i="6"/>
  <c r="DA34" i="6"/>
  <c r="DC34" i="6"/>
  <c r="DD34" i="6"/>
  <c r="DE34" i="6"/>
  <c r="DF34" i="6"/>
  <c r="DH34" i="6"/>
  <c r="DI34" i="6"/>
  <c r="FJ34" i="6"/>
  <c r="FH34" i="6"/>
  <c r="FI34" i="6"/>
  <c r="FN34" i="6"/>
  <c r="FK34" i="6"/>
  <c r="FL34" i="6"/>
  <c r="FM34" i="6"/>
  <c r="FO34" i="6"/>
  <c r="FP34" i="6"/>
  <c r="FT34" i="6"/>
  <c r="FQ34" i="6"/>
  <c r="FR34" i="6"/>
  <c r="FS34" i="6"/>
  <c r="FX34" i="6"/>
  <c r="FU34" i="6"/>
  <c r="FV34" i="6"/>
  <c r="FW34" i="6"/>
  <c r="FY34" i="6"/>
  <c r="FZ34" i="6"/>
  <c r="GG34" i="6"/>
  <c r="GH34" i="6"/>
  <c r="GI34" i="6"/>
  <c r="GJ34" i="6"/>
  <c r="GK34" i="6"/>
  <c r="GM34" i="6"/>
  <c r="HB34" i="6"/>
  <c r="L34" i="9"/>
  <c r="HE34" i="6"/>
  <c r="M34" i="9"/>
  <c r="HH34" i="6"/>
  <c r="N34" i="9"/>
  <c r="HP34" i="6"/>
  <c r="T34" i="9"/>
  <c r="HS34" i="6"/>
  <c r="U34" i="9"/>
  <c r="HV34" i="6"/>
  <c r="V34" i="9"/>
  <c r="HY34" i="6"/>
  <c r="W34" i="9"/>
  <c r="HZ34" i="6"/>
  <c r="X34" i="9"/>
  <c r="IA34" i="6"/>
  <c r="Y34" i="9"/>
  <c r="AA34" i="9"/>
  <c r="AV34" i="9"/>
  <c r="AX34" i="9"/>
  <c r="D35" i="6"/>
  <c r="P35" i="6"/>
  <c r="AD35" i="6"/>
  <c r="AT35" i="6"/>
  <c r="BH35" i="6"/>
  <c r="BV35" i="6"/>
  <c r="CJ35" i="6"/>
  <c r="J35" i="6"/>
  <c r="K35" i="6"/>
  <c r="L35" i="6"/>
  <c r="N35" i="6"/>
  <c r="U35" i="6"/>
  <c r="M35" i="6"/>
  <c r="O35" i="6"/>
  <c r="Q35" i="6"/>
  <c r="R35" i="6"/>
  <c r="S35" i="6"/>
  <c r="T35" i="6"/>
  <c r="V35" i="6"/>
  <c r="W35" i="6"/>
  <c r="GA35" i="6"/>
  <c r="X35" i="6"/>
  <c r="Y35" i="6"/>
  <c r="Z35" i="6"/>
  <c r="AB35" i="6"/>
  <c r="AI35" i="6"/>
  <c r="AA35" i="6"/>
  <c r="AC35" i="6"/>
  <c r="AE35" i="6"/>
  <c r="CV35" i="6"/>
  <c r="AF35" i="6"/>
  <c r="AG35" i="6"/>
  <c r="AH35" i="6"/>
  <c r="AJ35" i="6"/>
  <c r="AK35" i="6"/>
  <c r="GB35" i="6"/>
  <c r="AN35" i="6"/>
  <c r="AO35" i="6"/>
  <c r="AP35" i="6"/>
  <c r="AR35" i="6"/>
  <c r="AY35" i="6"/>
  <c r="AQ35" i="6"/>
  <c r="AS35" i="6"/>
  <c r="AU35" i="6"/>
  <c r="AV35" i="6"/>
  <c r="AW35" i="6"/>
  <c r="AX35" i="6"/>
  <c r="AZ35" i="6"/>
  <c r="BA35" i="6"/>
  <c r="GC35" i="6"/>
  <c r="BB35" i="6"/>
  <c r="BC35" i="6"/>
  <c r="BD35" i="6"/>
  <c r="BF35" i="6"/>
  <c r="BM35" i="6"/>
  <c r="BE35" i="6"/>
  <c r="BG35" i="6"/>
  <c r="BI35" i="6"/>
  <c r="BJ35" i="6"/>
  <c r="BK35" i="6"/>
  <c r="BL35" i="6"/>
  <c r="BN35" i="6"/>
  <c r="BO35" i="6"/>
  <c r="GD35" i="6"/>
  <c r="BP35" i="6"/>
  <c r="BQ35" i="6"/>
  <c r="BR35" i="6"/>
  <c r="BT35" i="6"/>
  <c r="CA35" i="6"/>
  <c r="BS35" i="6"/>
  <c r="BU35" i="6"/>
  <c r="BW35" i="6"/>
  <c r="BX35" i="6"/>
  <c r="BY35" i="6"/>
  <c r="BZ35" i="6"/>
  <c r="CB35" i="6"/>
  <c r="CC35" i="6"/>
  <c r="GE35" i="6"/>
  <c r="CD35" i="6"/>
  <c r="CE35" i="6"/>
  <c r="CF35" i="6"/>
  <c r="CH35" i="6"/>
  <c r="CO35" i="6"/>
  <c r="CG35" i="6"/>
  <c r="CI35" i="6"/>
  <c r="CK35" i="6"/>
  <c r="CL35" i="6"/>
  <c r="CM35" i="6"/>
  <c r="CN35" i="6"/>
  <c r="CP35" i="6"/>
  <c r="CQ35" i="6"/>
  <c r="GF35" i="6"/>
  <c r="EA35" i="6"/>
  <c r="EB35" i="6"/>
  <c r="EC35" i="6"/>
  <c r="DJ35" i="6"/>
  <c r="DK35" i="6"/>
  <c r="DL35" i="6"/>
  <c r="DM35" i="6"/>
  <c r="DN35" i="6"/>
  <c r="DO35" i="6"/>
  <c r="DP35" i="6"/>
  <c r="DQ35" i="6"/>
  <c r="DR35" i="6"/>
  <c r="DV35" i="6"/>
  <c r="DW35" i="6"/>
  <c r="DX35" i="6"/>
  <c r="EJ35" i="6"/>
  <c r="DS35" i="6"/>
  <c r="DY35" i="6"/>
  <c r="ED35" i="6"/>
  <c r="DT35" i="6"/>
  <c r="EV35" i="6"/>
  <c r="DZ35" i="6"/>
  <c r="EE35" i="6"/>
  <c r="EF35" i="6"/>
  <c r="EG35" i="6"/>
  <c r="EH35" i="6"/>
  <c r="EI35" i="6"/>
  <c r="EK35" i="6"/>
  <c r="EL35" i="6"/>
  <c r="EW35" i="6"/>
  <c r="EX35" i="6"/>
  <c r="EM35" i="6"/>
  <c r="EN35" i="6"/>
  <c r="EO35" i="6"/>
  <c r="EQ35" i="6"/>
  <c r="ER35" i="6"/>
  <c r="ES35" i="6"/>
  <c r="FE35" i="6"/>
  <c r="EP35" i="6"/>
  <c r="ET35" i="6"/>
  <c r="EY35" i="6"/>
  <c r="EU35" i="6"/>
  <c r="EZ35" i="6"/>
  <c r="FA35" i="6"/>
  <c r="FB35" i="6"/>
  <c r="FC35" i="6"/>
  <c r="FD35" i="6"/>
  <c r="FF35" i="6"/>
  <c r="FG35" i="6"/>
  <c r="DB35" i="6"/>
  <c r="CW35" i="6"/>
  <c r="CX35" i="6"/>
  <c r="CZ35" i="6"/>
  <c r="DG35" i="6"/>
  <c r="CY35" i="6"/>
  <c r="DA35" i="6"/>
  <c r="DC35" i="6"/>
  <c r="DD35" i="6"/>
  <c r="DE35" i="6"/>
  <c r="DF35" i="6"/>
  <c r="DH35" i="6"/>
  <c r="DI35" i="6"/>
  <c r="FJ35" i="6"/>
  <c r="FH35" i="6"/>
  <c r="FI35" i="6"/>
  <c r="FN35" i="6"/>
  <c r="FK35" i="6"/>
  <c r="FL35" i="6"/>
  <c r="FM35" i="6"/>
  <c r="FO35" i="6"/>
  <c r="FP35" i="6"/>
  <c r="FT35" i="6"/>
  <c r="FQ35" i="6"/>
  <c r="FR35" i="6"/>
  <c r="FS35" i="6"/>
  <c r="FX35" i="6"/>
  <c r="FU35" i="6"/>
  <c r="FV35" i="6"/>
  <c r="FW35" i="6"/>
  <c r="FY35" i="6"/>
  <c r="FZ35" i="6"/>
  <c r="GG35" i="6"/>
  <c r="GH35" i="6"/>
  <c r="GI35" i="6"/>
  <c r="GJ35" i="6"/>
  <c r="GK35" i="6"/>
  <c r="GL35" i="6"/>
  <c r="GM35" i="6"/>
  <c r="HB35" i="6"/>
  <c r="L35" i="9"/>
  <c r="HE35" i="6"/>
  <c r="M35" i="9"/>
  <c r="HH35" i="6"/>
  <c r="N35" i="9"/>
  <c r="HP35" i="6"/>
  <c r="T35" i="9"/>
  <c r="HS35" i="6"/>
  <c r="U35" i="9"/>
  <c r="HV35" i="6"/>
  <c r="V35" i="9"/>
  <c r="HY35" i="6"/>
  <c r="W35" i="9"/>
  <c r="HZ35" i="6"/>
  <c r="X35" i="9"/>
  <c r="IA35" i="6"/>
  <c r="Y35" i="9"/>
  <c r="AA35" i="9"/>
  <c r="AV35" i="9"/>
  <c r="AX35" i="9"/>
  <c r="D36" i="6"/>
  <c r="P36" i="6"/>
  <c r="AD36" i="6"/>
  <c r="AT36" i="6"/>
  <c r="BH36" i="6"/>
  <c r="BV36" i="6"/>
  <c r="CJ36" i="6"/>
  <c r="J36" i="6"/>
  <c r="K36" i="6"/>
  <c r="L36" i="6"/>
  <c r="N36" i="6"/>
  <c r="U36" i="6"/>
  <c r="M36" i="6"/>
  <c r="O36" i="6"/>
  <c r="Q36" i="6"/>
  <c r="R36" i="6"/>
  <c r="S36" i="6"/>
  <c r="T36" i="6"/>
  <c r="V36" i="6"/>
  <c r="W36" i="6"/>
  <c r="GA36" i="6"/>
  <c r="X36" i="6"/>
  <c r="Y36" i="6"/>
  <c r="Z36" i="6"/>
  <c r="AB36" i="6"/>
  <c r="AI36" i="6"/>
  <c r="AA36" i="6"/>
  <c r="AC36" i="6"/>
  <c r="AE36" i="6"/>
  <c r="CV36" i="6"/>
  <c r="AF36" i="6"/>
  <c r="AG36" i="6"/>
  <c r="AH36" i="6"/>
  <c r="AJ36" i="6"/>
  <c r="AK36" i="6"/>
  <c r="GB36" i="6"/>
  <c r="AN36" i="6"/>
  <c r="AO36" i="6"/>
  <c r="AP36" i="6"/>
  <c r="AR36" i="6"/>
  <c r="AY36" i="6"/>
  <c r="AQ36" i="6"/>
  <c r="AS36" i="6"/>
  <c r="AU36" i="6"/>
  <c r="AV36" i="6"/>
  <c r="AW36" i="6"/>
  <c r="AX36" i="6"/>
  <c r="AZ36" i="6"/>
  <c r="BA36" i="6"/>
  <c r="GC36" i="6"/>
  <c r="BB36" i="6"/>
  <c r="BC36" i="6"/>
  <c r="BD36" i="6"/>
  <c r="BF36" i="6"/>
  <c r="BM36" i="6"/>
  <c r="BE36" i="6"/>
  <c r="BG36" i="6"/>
  <c r="BI36" i="6"/>
  <c r="BJ36" i="6"/>
  <c r="BK36" i="6"/>
  <c r="BL36" i="6"/>
  <c r="BN36" i="6"/>
  <c r="BO36" i="6"/>
  <c r="GD36" i="6"/>
  <c r="BP36" i="6"/>
  <c r="BQ36" i="6"/>
  <c r="BR36" i="6"/>
  <c r="BT36" i="6"/>
  <c r="CA36" i="6"/>
  <c r="BS36" i="6"/>
  <c r="BU36" i="6"/>
  <c r="BW36" i="6"/>
  <c r="BX36" i="6"/>
  <c r="BY36" i="6"/>
  <c r="BZ36" i="6"/>
  <c r="CB36" i="6"/>
  <c r="CC36" i="6"/>
  <c r="GE36" i="6"/>
  <c r="CD36" i="6"/>
  <c r="CE36" i="6"/>
  <c r="CF36" i="6"/>
  <c r="CH36" i="6"/>
  <c r="CO36" i="6"/>
  <c r="CG36" i="6"/>
  <c r="CI36" i="6"/>
  <c r="CK36" i="6"/>
  <c r="CL36" i="6"/>
  <c r="CM36" i="6"/>
  <c r="CN36" i="6"/>
  <c r="CP36" i="6"/>
  <c r="CQ36" i="6"/>
  <c r="GF36" i="6"/>
  <c r="EA36" i="6"/>
  <c r="EB36" i="6"/>
  <c r="EC36" i="6"/>
  <c r="DJ36" i="6"/>
  <c r="DK36" i="6"/>
  <c r="DL36" i="6"/>
  <c r="DM36" i="6"/>
  <c r="DN36" i="6"/>
  <c r="DO36" i="6"/>
  <c r="DP36" i="6"/>
  <c r="DQ36" i="6"/>
  <c r="DR36" i="6"/>
  <c r="DV36" i="6"/>
  <c r="DW36" i="6"/>
  <c r="DX36" i="6"/>
  <c r="EJ36" i="6"/>
  <c r="DS36" i="6"/>
  <c r="DY36" i="6"/>
  <c r="ED36" i="6"/>
  <c r="DT36" i="6"/>
  <c r="EV36" i="6"/>
  <c r="DZ36" i="6"/>
  <c r="EE36" i="6"/>
  <c r="EF36" i="6"/>
  <c r="EG36" i="6"/>
  <c r="EH36" i="6"/>
  <c r="EI36" i="6"/>
  <c r="EK36" i="6"/>
  <c r="EL36" i="6"/>
  <c r="EW36" i="6"/>
  <c r="EX36" i="6"/>
  <c r="EM36" i="6"/>
  <c r="EN36" i="6"/>
  <c r="EO36" i="6"/>
  <c r="EQ36" i="6"/>
  <c r="ER36" i="6"/>
  <c r="ES36" i="6"/>
  <c r="FE36" i="6"/>
  <c r="EP36" i="6"/>
  <c r="ET36" i="6"/>
  <c r="EY36" i="6"/>
  <c r="EU36" i="6"/>
  <c r="EZ36" i="6"/>
  <c r="FA36" i="6"/>
  <c r="FB36" i="6"/>
  <c r="FC36" i="6"/>
  <c r="FD36" i="6"/>
  <c r="FF36" i="6"/>
  <c r="FG36" i="6"/>
  <c r="DB36" i="6"/>
  <c r="CW36" i="6"/>
  <c r="CX36" i="6"/>
  <c r="CZ36" i="6"/>
  <c r="DG36" i="6"/>
  <c r="CY36" i="6"/>
  <c r="DA36" i="6"/>
  <c r="DC36" i="6"/>
  <c r="DD36" i="6"/>
  <c r="DE36" i="6"/>
  <c r="DF36" i="6"/>
  <c r="DH36" i="6"/>
  <c r="DI36" i="6"/>
  <c r="FJ36" i="6"/>
  <c r="FH36" i="6"/>
  <c r="FI36" i="6"/>
  <c r="FN36" i="6"/>
  <c r="FK36" i="6"/>
  <c r="FL36" i="6"/>
  <c r="FM36" i="6"/>
  <c r="FO36" i="6"/>
  <c r="FP36" i="6"/>
  <c r="FT36" i="6"/>
  <c r="FQ36" i="6"/>
  <c r="FR36" i="6"/>
  <c r="FS36" i="6"/>
  <c r="FX36" i="6"/>
  <c r="FU36" i="6"/>
  <c r="FV36" i="6"/>
  <c r="FW36" i="6"/>
  <c r="FY36" i="6"/>
  <c r="FZ36" i="6"/>
  <c r="GG36" i="6"/>
  <c r="GH36" i="6"/>
  <c r="GI36" i="6"/>
  <c r="GJ36" i="6"/>
  <c r="GK36" i="6"/>
  <c r="GL36" i="6"/>
  <c r="GM36" i="6"/>
  <c r="HB36" i="6"/>
  <c r="L36" i="9"/>
  <c r="HE36" i="6"/>
  <c r="M36" i="9"/>
  <c r="HH36" i="6"/>
  <c r="N36" i="9"/>
  <c r="HP36" i="6"/>
  <c r="T36" i="9"/>
  <c r="HS36" i="6"/>
  <c r="U36" i="9"/>
  <c r="HV36" i="6"/>
  <c r="V36" i="9"/>
  <c r="HY36" i="6"/>
  <c r="W36" i="9"/>
  <c r="HZ36" i="6"/>
  <c r="X36" i="9"/>
  <c r="IA36" i="6"/>
  <c r="Y36" i="9"/>
  <c r="AA36" i="9"/>
  <c r="AV36" i="9"/>
  <c r="AX36" i="9"/>
  <c r="D37" i="6"/>
  <c r="P37" i="6"/>
  <c r="AD37" i="6"/>
  <c r="AT37" i="6"/>
  <c r="BH37" i="6"/>
  <c r="BV37" i="6"/>
  <c r="CJ37" i="6"/>
  <c r="J37" i="6"/>
  <c r="K37" i="6"/>
  <c r="L37" i="6"/>
  <c r="N37" i="6"/>
  <c r="U37" i="6"/>
  <c r="M37" i="6"/>
  <c r="O37" i="6"/>
  <c r="Q37" i="6"/>
  <c r="R37" i="6"/>
  <c r="S37" i="6"/>
  <c r="T37" i="6"/>
  <c r="V37" i="6"/>
  <c r="W37" i="6"/>
  <c r="GA37" i="6"/>
  <c r="X37" i="6"/>
  <c r="Y37" i="6"/>
  <c r="Z37" i="6"/>
  <c r="AB37" i="6"/>
  <c r="AI37" i="6"/>
  <c r="AA37" i="6"/>
  <c r="AC37" i="6"/>
  <c r="AE37" i="6"/>
  <c r="CV37" i="6"/>
  <c r="AF37" i="6"/>
  <c r="AG37" i="6"/>
  <c r="AH37" i="6"/>
  <c r="AJ37" i="6"/>
  <c r="AK37" i="6"/>
  <c r="GB37" i="6"/>
  <c r="AN37" i="6"/>
  <c r="AO37" i="6"/>
  <c r="AP37" i="6"/>
  <c r="AR37" i="6"/>
  <c r="AY37" i="6"/>
  <c r="AQ37" i="6"/>
  <c r="AS37" i="6"/>
  <c r="AU37" i="6"/>
  <c r="AV37" i="6"/>
  <c r="AW37" i="6"/>
  <c r="AX37" i="6"/>
  <c r="AZ37" i="6"/>
  <c r="BA37" i="6"/>
  <c r="GC37" i="6"/>
  <c r="BB37" i="6"/>
  <c r="BC37" i="6"/>
  <c r="BD37" i="6"/>
  <c r="BF37" i="6"/>
  <c r="BM37" i="6"/>
  <c r="BE37" i="6"/>
  <c r="BG37" i="6"/>
  <c r="BI37" i="6"/>
  <c r="BJ37" i="6"/>
  <c r="BK37" i="6"/>
  <c r="BL37" i="6"/>
  <c r="BN37" i="6"/>
  <c r="BO37" i="6"/>
  <c r="GD37" i="6"/>
  <c r="BP37" i="6"/>
  <c r="BQ37" i="6"/>
  <c r="BR37" i="6"/>
  <c r="BT37" i="6"/>
  <c r="CA37" i="6"/>
  <c r="BS37" i="6"/>
  <c r="BU37" i="6"/>
  <c r="BW37" i="6"/>
  <c r="BX37" i="6"/>
  <c r="BY37" i="6"/>
  <c r="BZ37" i="6"/>
  <c r="CB37" i="6"/>
  <c r="CC37" i="6"/>
  <c r="GE37" i="6"/>
  <c r="CD37" i="6"/>
  <c r="CE37" i="6"/>
  <c r="CF37" i="6"/>
  <c r="CH37" i="6"/>
  <c r="CO37" i="6"/>
  <c r="CG37" i="6"/>
  <c r="CI37" i="6"/>
  <c r="CK37" i="6"/>
  <c r="CL37" i="6"/>
  <c r="CM37" i="6"/>
  <c r="CN37" i="6"/>
  <c r="CP37" i="6"/>
  <c r="CQ37" i="6"/>
  <c r="GF37" i="6"/>
  <c r="EA37" i="6"/>
  <c r="EB37" i="6"/>
  <c r="EC37" i="6"/>
  <c r="DJ37" i="6"/>
  <c r="DK37" i="6"/>
  <c r="DL37" i="6"/>
  <c r="DM37" i="6"/>
  <c r="DN37" i="6"/>
  <c r="DO37" i="6"/>
  <c r="DP37" i="6"/>
  <c r="DQ37" i="6"/>
  <c r="DR37" i="6"/>
  <c r="DV37" i="6"/>
  <c r="DW37" i="6"/>
  <c r="DX37" i="6"/>
  <c r="EJ37" i="6"/>
  <c r="DS37" i="6"/>
  <c r="DY37" i="6"/>
  <c r="ED37" i="6"/>
  <c r="DT37" i="6"/>
  <c r="EV37" i="6"/>
  <c r="DZ37" i="6"/>
  <c r="EE37" i="6"/>
  <c r="EF37" i="6"/>
  <c r="EG37" i="6"/>
  <c r="EH37" i="6"/>
  <c r="EI37" i="6"/>
  <c r="EK37" i="6"/>
  <c r="EL37" i="6"/>
  <c r="EW37" i="6"/>
  <c r="EX37" i="6"/>
  <c r="EM37" i="6"/>
  <c r="EN37" i="6"/>
  <c r="EO37" i="6"/>
  <c r="EQ37" i="6"/>
  <c r="ER37" i="6"/>
  <c r="ES37" i="6"/>
  <c r="FE37" i="6"/>
  <c r="EP37" i="6"/>
  <c r="ET37" i="6"/>
  <c r="EY37" i="6"/>
  <c r="EU37" i="6"/>
  <c r="EZ37" i="6"/>
  <c r="FA37" i="6"/>
  <c r="FB37" i="6"/>
  <c r="FC37" i="6"/>
  <c r="FD37" i="6"/>
  <c r="FF37" i="6"/>
  <c r="FG37" i="6"/>
  <c r="DB37" i="6"/>
  <c r="CW37" i="6"/>
  <c r="CX37" i="6"/>
  <c r="CZ37" i="6"/>
  <c r="DG37" i="6"/>
  <c r="CY37" i="6"/>
  <c r="DA37" i="6"/>
  <c r="DC37" i="6"/>
  <c r="DD37" i="6"/>
  <c r="DE37" i="6"/>
  <c r="DF37" i="6"/>
  <c r="DH37" i="6"/>
  <c r="DI37" i="6"/>
  <c r="FJ37" i="6"/>
  <c r="FH37" i="6"/>
  <c r="FI37" i="6"/>
  <c r="FN37" i="6"/>
  <c r="FK37" i="6"/>
  <c r="FL37" i="6"/>
  <c r="FM37" i="6"/>
  <c r="FO37" i="6"/>
  <c r="FP37" i="6"/>
  <c r="FT37" i="6"/>
  <c r="FQ37" i="6"/>
  <c r="FR37" i="6"/>
  <c r="FS37" i="6"/>
  <c r="FX37" i="6"/>
  <c r="FU37" i="6"/>
  <c r="FV37" i="6"/>
  <c r="FW37" i="6"/>
  <c r="FY37" i="6"/>
  <c r="FZ37" i="6"/>
  <c r="GG37" i="6"/>
  <c r="GH37" i="6"/>
  <c r="GI37" i="6"/>
  <c r="GJ37" i="6"/>
  <c r="GK37" i="6"/>
  <c r="GL37" i="6"/>
  <c r="GM37" i="6"/>
  <c r="HB37" i="6"/>
  <c r="L37" i="9"/>
  <c r="HE37" i="6"/>
  <c r="M37" i="9"/>
  <c r="HH37" i="6"/>
  <c r="N37" i="9"/>
  <c r="HP37" i="6"/>
  <c r="T37" i="9"/>
  <c r="HS37" i="6"/>
  <c r="U37" i="9"/>
  <c r="HV37" i="6"/>
  <c r="V37" i="9"/>
  <c r="HY37" i="6"/>
  <c r="W37" i="9"/>
  <c r="HZ37" i="6"/>
  <c r="X37" i="9"/>
  <c r="IA37" i="6"/>
  <c r="Y37" i="9"/>
  <c r="AA37" i="9"/>
  <c r="AV37" i="9"/>
  <c r="AX37" i="9"/>
  <c r="D38" i="6"/>
  <c r="P38" i="6"/>
  <c r="AD38" i="6"/>
  <c r="AT38" i="6"/>
  <c r="BH38" i="6"/>
  <c r="BV38" i="6"/>
  <c r="CJ38" i="6"/>
  <c r="J38" i="6"/>
  <c r="K38" i="6"/>
  <c r="L38" i="6"/>
  <c r="N38" i="6"/>
  <c r="U38" i="6"/>
  <c r="M38" i="6"/>
  <c r="O38" i="6"/>
  <c r="Q38" i="6"/>
  <c r="R38" i="6"/>
  <c r="S38" i="6"/>
  <c r="T38" i="6"/>
  <c r="V38" i="6"/>
  <c r="W38" i="6"/>
  <c r="GA38" i="6"/>
  <c r="X38" i="6"/>
  <c r="Y38" i="6"/>
  <c r="Z38" i="6"/>
  <c r="AB38" i="6"/>
  <c r="AI38" i="6"/>
  <c r="AA38" i="6"/>
  <c r="AC38" i="6"/>
  <c r="AE38" i="6"/>
  <c r="CV38" i="6"/>
  <c r="AF38" i="6"/>
  <c r="AG38" i="6"/>
  <c r="AH38" i="6"/>
  <c r="AJ38" i="6"/>
  <c r="AK38" i="6"/>
  <c r="GB38" i="6"/>
  <c r="AN38" i="6"/>
  <c r="AO38" i="6"/>
  <c r="AP38" i="6"/>
  <c r="AR38" i="6"/>
  <c r="AY38" i="6"/>
  <c r="AQ38" i="6"/>
  <c r="AS38" i="6"/>
  <c r="AU38" i="6"/>
  <c r="AV38" i="6"/>
  <c r="AW38" i="6"/>
  <c r="AX38" i="6"/>
  <c r="AZ38" i="6"/>
  <c r="BA38" i="6"/>
  <c r="GC38" i="6"/>
  <c r="BB38" i="6"/>
  <c r="BC38" i="6"/>
  <c r="BD38" i="6"/>
  <c r="BF38" i="6"/>
  <c r="BM38" i="6"/>
  <c r="BE38" i="6"/>
  <c r="BG38" i="6"/>
  <c r="BI38" i="6"/>
  <c r="BJ38" i="6"/>
  <c r="BK38" i="6"/>
  <c r="BL38" i="6"/>
  <c r="BN38" i="6"/>
  <c r="BO38" i="6"/>
  <c r="GD38" i="6"/>
  <c r="BP38" i="6"/>
  <c r="BQ38" i="6"/>
  <c r="BR38" i="6"/>
  <c r="BT38" i="6"/>
  <c r="CA38" i="6"/>
  <c r="BS38" i="6"/>
  <c r="BU38" i="6"/>
  <c r="BW38" i="6"/>
  <c r="BX38" i="6"/>
  <c r="BY38" i="6"/>
  <c r="BZ38" i="6"/>
  <c r="CB38" i="6"/>
  <c r="CC38" i="6"/>
  <c r="GE38" i="6"/>
  <c r="CD38" i="6"/>
  <c r="CE38" i="6"/>
  <c r="CF38" i="6"/>
  <c r="CH38" i="6"/>
  <c r="CO38" i="6"/>
  <c r="CG38" i="6"/>
  <c r="CI38" i="6"/>
  <c r="CK38" i="6"/>
  <c r="CL38" i="6"/>
  <c r="CM38" i="6"/>
  <c r="CN38" i="6"/>
  <c r="CP38" i="6"/>
  <c r="CQ38" i="6"/>
  <c r="GF38" i="6"/>
  <c r="EA38" i="6"/>
  <c r="EB38" i="6"/>
  <c r="EC38" i="6"/>
  <c r="DJ38" i="6"/>
  <c r="DK38" i="6"/>
  <c r="DL38" i="6"/>
  <c r="DM38" i="6"/>
  <c r="DN38" i="6"/>
  <c r="DO38" i="6"/>
  <c r="DP38" i="6"/>
  <c r="DQ38" i="6"/>
  <c r="DR38" i="6"/>
  <c r="DV38" i="6"/>
  <c r="DW38" i="6"/>
  <c r="DX38" i="6"/>
  <c r="EJ38" i="6"/>
  <c r="DS38" i="6"/>
  <c r="DY38" i="6"/>
  <c r="ED38" i="6"/>
  <c r="DT38" i="6"/>
  <c r="EV38" i="6"/>
  <c r="DZ38" i="6"/>
  <c r="EE38" i="6"/>
  <c r="EF38" i="6"/>
  <c r="EG38" i="6"/>
  <c r="EH38" i="6"/>
  <c r="EI38" i="6"/>
  <c r="EK38" i="6"/>
  <c r="EL38" i="6"/>
  <c r="EW38" i="6"/>
  <c r="EX38" i="6"/>
  <c r="EM38" i="6"/>
  <c r="EN38" i="6"/>
  <c r="EO38" i="6"/>
  <c r="EQ38" i="6"/>
  <c r="ER38" i="6"/>
  <c r="ES38" i="6"/>
  <c r="FE38" i="6"/>
  <c r="EP38" i="6"/>
  <c r="ET38" i="6"/>
  <c r="EY38" i="6"/>
  <c r="EU38" i="6"/>
  <c r="EZ38" i="6"/>
  <c r="FA38" i="6"/>
  <c r="FB38" i="6"/>
  <c r="FC38" i="6"/>
  <c r="FD38" i="6"/>
  <c r="FF38" i="6"/>
  <c r="FG38" i="6"/>
  <c r="DB38" i="6"/>
  <c r="CW38" i="6"/>
  <c r="CX38" i="6"/>
  <c r="CZ38" i="6"/>
  <c r="DG38" i="6"/>
  <c r="CY38" i="6"/>
  <c r="DA38" i="6"/>
  <c r="DC38" i="6"/>
  <c r="DD38" i="6"/>
  <c r="DE38" i="6"/>
  <c r="DF38" i="6"/>
  <c r="DH38" i="6"/>
  <c r="DI38" i="6"/>
  <c r="FJ38" i="6"/>
  <c r="FH38" i="6"/>
  <c r="FI38" i="6"/>
  <c r="FN38" i="6"/>
  <c r="FK38" i="6"/>
  <c r="FL38" i="6"/>
  <c r="FM38" i="6"/>
  <c r="FO38" i="6"/>
  <c r="FP38" i="6"/>
  <c r="FT38" i="6"/>
  <c r="FQ38" i="6"/>
  <c r="FR38" i="6"/>
  <c r="FS38" i="6"/>
  <c r="FX38" i="6"/>
  <c r="FU38" i="6"/>
  <c r="FV38" i="6"/>
  <c r="FW38" i="6"/>
  <c r="FY38" i="6"/>
  <c r="FZ38" i="6"/>
  <c r="GG38" i="6"/>
  <c r="GH38" i="6"/>
  <c r="GI38" i="6"/>
  <c r="GJ38" i="6"/>
  <c r="GK38" i="6"/>
  <c r="GL38" i="6"/>
  <c r="GM38" i="6"/>
  <c r="HB38" i="6"/>
  <c r="L38" i="9"/>
  <c r="HE38" i="6"/>
  <c r="M38" i="9"/>
  <c r="HH38" i="6"/>
  <c r="N38" i="9"/>
  <c r="HP38" i="6"/>
  <c r="T38" i="9"/>
  <c r="HS38" i="6"/>
  <c r="U38" i="9"/>
  <c r="HV38" i="6"/>
  <c r="V38" i="9"/>
  <c r="HY38" i="6"/>
  <c r="W38" i="9"/>
  <c r="HZ38" i="6"/>
  <c r="X38" i="9"/>
  <c r="IA38" i="6"/>
  <c r="Y38" i="9"/>
  <c r="AA38" i="9"/>
  <c r="AV38" i="9"/>
  <c r="AX38" i="9"/>
  <c r="D39" i="6"/>
  <c r="P39" i="6"/>
  <c r="AD39" i="6"/>
  <c r="AT39" i="6"/>
  <c r="BH39" i="6"/>
  <c r="BV39" i="6"/>
  <c r="CJ39" i="6"/>
  <c r="J39" i="6"/>
  <c r="K39" i="6"/>
  <c r="L39" i="6"/>
  <c r="N39" i="6"/>
  <c r="U39" i="6"/>
  <c r="M39" i="6"/>
  <c r="O39" i="6"/>
  <c r="Q39" i="6"/>
  <c r="R39" i="6"/>
  <c r="S39" i="6"/>
  <c r="T39" i="6"/>
  <c r="V39" i="6"/>
  <c r="W39" i="6"/>
  <c r="GA39" i="6"/>
  <c r="X39" i="6"/>
  <c r="Y39" i="6"/>
  <c r="Z39" i="6"/>
  <c r="AB39" i="6"/>
  <c r="AI39" i="6"/>
  <c r="AA39" i="6"/>
  <c r="AC39" i="6"/>
  <c r="AE39" i="6"/>
  <c r="CV39" i="6"/>
  <c r="AF39" i="6"/>
  <c r="AG39" i="6"/>
  <c r="AH39" i="6"/>
  <c r="AJ39" i="6"/>
  <c r="AK39" i="6"/>
  <c r="GB39" i="6"/>
  <c r="AN39" i="6"/>
  <c r="AO39" i="6"/>
  <c r="AP39" i="6"/>
  <c r="AR39" i="6"/>
  <c r="AY39" i="6"/>
  <c r="AQ39" i="6"/>
  <c r="AS39" i="6"/>
  <c r="AU39" i="6"/>
  <c r="AV39" i="6"/>
  <c r="AW39" i="6"/>
  <c r="AX39" i="6"/>
  <c r="AZ39" i="6"/>
  <c r="BA39" i="6"/>
  <c r="GC39" i="6"/>
  <c r="BB39" i="6"/>
  <c r="BC39" i="6"/>
  <c r="BD39" i="6"/>
  <c r="BF39" i="6"/>
  <c r="BM39" i="6"/>
  <c r="BE39" i="6"/>
  <c r="BG39" i="6"/>
  <c r="BI39" i="6"/>
  <c r="BJ39" i="6"/>
  <c r="BK39" i="6"/>
  <c r="BL39" i="6"/>
  <c r="BN39" i="6"/>
  <c r="BO39" i="6"/>
  <c r="GD39" i="6"/>
  <c r="BP39" i="6"/>
  <c r="BQ39" i="6"/>
  <c r="BR39" i="6"/>
  <c r="BT39" i="6"/>
  <c r="CA39" i="6"/>
  <c r="BS39" i="6"/>
  <c r="BU39" i="6"/>
  <c r="BW39" i="6"/>
  <c r="BX39" i="6"/>
  <c r="BY39" i="6"/>
  <c r="BZ39" i="6"/>
  <c r="CB39" i="6"/>
  <c r="CC39" i="6"/>
  <c r="GE39" i="6"/>
  <c r="CD39" i="6"/>
  <c r="CE39" i="6"/>
  <c r="CF39" i="6"/>
  <c r="CH39" i="6"/>
  <c r="CO39" i="6"/>
  <c r="CG39" i="6"/>
  <c r="CI39" i="6"/>
  <c r="CK39" i="6"/>
  <c r="CL39" i="6"/>
  <c r="CM39" i="6"/>
  <c r="CN39" i="6"/>
  <c r="CP39" i="6"/>
  <c r="CQ39" i="6"/>
  <c r="GF39" i="6"/>
  <c r="EA39" i="6"/>
  <c r="EB39" i="6"/>
  <c r="EC39" i="6"/>
  <c r="DJ39" i="6"/>
  <c r="DK39" i="6"/>
  <c r="DL39" i="6"/>
  <c r="DM39" i="6"/>
  <c r="DN39" i="6"/>
  <c r="DO39" i="6"/>
  <c r="DP39" i="6"/>
  <c r="DQ39" i="6"/>
  <c r="DR39" i="6"/>
  <c r="DV39" i="6"/>
  <c r="DW39" i="6"/>
  <c r="DX39" i="6"/>
  <c r="EJ39" i="6"/>
  <c r="DS39" i="6"/>
  <c r="DY39" i="6"/>
  <c r="ED39" i="6"/>
  <c r="DT39" i="6"/>
  <c r="EV39" i="6"/>
  <c r="DZ39" i="6"/>
  <c r="EE39" i="6"/>
  <c r="EF39" i="6"/>
  <c r="EG39" i="6"/>
  <c r="EH39" i="6"/>
  <c r="EI39" i="6"/>
  <c r="EK39" i="6"/>
  <c r="EL39" i="6"/>
  <c r="EW39" i="6"/>
  <c r="EX39" i="6"/>
  <c r="EM39" i="6"/>
  <c r="EN39" i="6"/>
  <c r="EO39" i="6"/>
  <c r="EQ39" i="6"/>
  <c r="ER39" i="6"/>
  <c r="ES39" i="6"/>
  <c r="FE39" i="6"/>
  <c r="EP39" i="6"/>
  <c r="ET39" i="6"/>
  <c r="EY39" i="6"/>
  <c r="EU39" i="6"/>
  <c r="EZ39" i="6"/>
  <c r="FA39" i="6"/>
  <c r="FB39" i="6"/>
  <c r="FC39" i="6"/>
  <c r="FD39" i="6"/>
  <c r="FF39" i="6"/>
  <c r="FG39" i="6"/>
  <c r="DB39" i="6"/>
  <c r="CW39" i="6"/>
  <c r="CX39" i="6"/>
  <c r="CZ39" i="6"/>
  <c r="DG39" i="6"/>
  <c r="CY39" i="6"/>
  <c r="DA39" i="6"/>
  <c r="DC39" i="6"/>
  <c r="DD39" i="6"/>
  <c r="DE39" i="6"/>
  <c r="DF39" i="6"/>
  <c r="DH39" i="6"/>
  <c r="DI39" i="6"/>
  <c r="FJ39" i="6"/>
  <c r="FH39" i="6"/>
  <c r="FI39" i="6"/>
  <c r="FN39" i="6"/>
  <c r="FK39" i="6"/>
  <c r="FL39" i="6"/>
  <c r="FM39" i="6"/>
  <c r="FO39" i="6"/>
  <c r="FP39" i="6"/>
  <c r="FT39" i="6"/>
  <c r="FQ39" i="6"/>
  <c r="FR39" i="6"/>
  <c r="FS39" i="6"/>
  <c r="FX39" i="6"/>
  <c r="FU39" i="6"/>
  <c r="FV39" i="6"/>
  <c r="FW39" i="6"/>
  <c r="FY39" i="6"/>
  <c r="FZ39" i="6"/>
  <c r="GG39" i="6"/>
  <c r="GH39" i="6"/>
  <c r="GI39" i="6"/>
  <c r="GJ39" i="6"/>
  <c r="GK39" i="6"/>
  <c r="GL39" i="6"/>
  <c r="GM39" i="6"/>
  <c r="HB39" i="6"/>
  <c r="L39" i="9"/>
  <c r="HE39" i="6"/>
  <c r="M39" i="9"/>
  <c r="HH39" i="6"/>
  <c r="N39" i="9"/>
  <c r="HP39" i="6"/>
  <c r="T39" i="9"/>
  <c r="HS39" i="6"/>
  <c r="U39" i="9"/>
  <c r="HV39" i="6"/>
  <c r="V39" i="9"/>
  <c r="HY39" i="6"/>
  <c r="W39" i="9"/>
  <c r="HZ39" i="6"/>
  <c r="X39" i="9"/>
  <c r="IA39" i="6"/>
  <c r="Y39" i="9"/>
  <c r="AA39" i="9"/>
  <c r="AV39" i="9"/>
  <c r="AX39" i="9"/>
  <c r="D40" i="6"/>
  <c r="P40" i="6"/>
  <c r="AD40" i="6"/>
  <c r="AT40" i="6"/>
  <c r="BH40" i="6"/>
  <c r="BV40" i="6"/>
  <c r="CJ40" i="6"/>
  <c r="J40" i="6"/>
  <c r="K40" i="6"/>
  <c r="L40" i="6"/>
  <c r="N40" i="6"/>
  <c r="U40" i="6"/>
  <c r="M40" i="6"/>
  <c r="O40" i="6"/>
  <c r="Q40" i="6"/>
  <c r="R40" i="6"/>
  <c r="S40" i="6"/>
  <c r="T40" i="6"/>
  <c r="V40" i="6"/>
  <c r="W40" i="6"/>
  <c r="GA40" i="6"/>
  <c r="X40" i="6"/>
  <c r="Y40" i="6"/>
  <c r="Z40" i="6"/>
  <c r="AB40" i="6"/>
  <c r="AI40" i="6"/>
  <c r="AA40" i="6"/>
  <c r="AC40" i="6"/>
  <c r="AE40" i="6"/>
  <c r="CV40" i="6"/>
  <c r="AF40" i="6"/>
  <c r="AG40" i="6"/>
  <c r="AH40" i="6"/>
  <c r="AJ40" i="6"/>
  <c r="AK40" i="6"/>
  <c r="GB40" i="6"/>
  <c r="AN40" i="6"/>
  <c r="AO40" i="6"/>
  <c r="AP40" i="6"/>
  <c r="AR40" i="6"/>
  <c r="AY40" i="6"/>
  <c r="AQ40" i="6"/>
  <c r="AS40" i="6"/>
  <c r="AU40" i="6"/>
  <c r="AV40" i="6"/>
  <c r="AW40" i="6"/>
  <c r="AX40" i="6"/>
  <c r="AZ40" i="6"/>
  <c r="BA40" i="6"/>
  <c r="GC40" i="6"/>
  <c r="BB40" i="6"/>
  <c r="BC40" i="6"/>
  <c r="BD40" i="6"/>
  <c r="BF40" i="6"/>
  <c r="BM40" i="6"/>
  <c r="BE40" i="6"/>
  <c r="BG40" i="6"/>
  <c r="BI40" i="6"/>
  <c r="BJ40" i="6"/>
  <c r="BK40" i="6"/>
  <c r="BL40" i="6"/>
  <c r="BN40" i="6"/>
  <c r="BO40" i="6"/>
  <c r="GD40" i="6"/>
  <c r="BP40" i="6"/>
  <c r="BQ40" i="6"/>
  <c r="BR40" i="6"/>
  <c r="BT40" i="6"/>
  <c r="CA40" i="6"/>
  <c r="BS40" i="6"/>
  <c r="BU40" i="6"/>
  <c r="BW40" i="6"/>
  <c r="BX40" i="6"/>
  <c r="BY40" i="6"/>
  <c r="BZ40" i="6"/>
  <c r="CB40" i="6"/>
  <c r="CC40" i="6"/>
  <c r="GE40" i="6"/>
  <c r="CD40" i="6"/>
  <c r="CE40" i="6"/>
  <c r="CF40" i="6"/>
  <c r="CH40" i="6"/>
  <c r="CO40" i="6"/>
  <c r="CG40" i="6"/>
  <c r="CI40" i="6"/>
  <c r="CK40" i="6"/>
  <c r="CL40" i="6"/>
  <c r="CM40" i="6"/>
  <c r="CN40" i="6"/>
  <c r="CP40" i="6"/>
  <c r="CQ40" i="6"/>
  <c r="GF40" i="6"/>
  <c r="EA40" i="6"/>
  <c r="EB40" i="6"/>
  <c r="EC40" i="6"/>
  <c r="DJ40" i="6"/>
  <c r="DK40" i="6"/>
  <c r="DL40" i="6"/>
  <c r="DM40" i="6"/>
  <c r="DN40" i="6"/>
  <c r="DO40" i="6"/>
  <c r="DP40" i="6"/>
  <c r="DQ40" i="6"/>
  <c r="DR40" i="6"/>
  <c r="DV40" i="6"/>
  <c r="DW40" i="6"/>
  <c r="DX40" i="6"/>
  <c r="EJ40" i="6"/>
  <c r="DS40" i="6"/>
  <c r="DY40" i="6"/>
  <c r="ED40" i="6"/>
  <c r="DT40" i="6"/>
  <c r="EV40" i="6"/>
  <c r="DZ40" i="6"/>
  <c r="EE40" i="6"/>
  <c r="EF40" i="6"/>
  <c r="EG40" i="6"/>
  <c r="EH40" i="6"/>
  <c r="EI40" i="6"/>
  <c r="EK40" i="6"/>
  <c r="EL40" i="6"/>
  <c r="EW40" i="6"/>
  <c r="EX40" i="6"/>
  <c r="EM40" i="6"/>
  <c r="EN40" i="6"/>
  <c r="EO40" i="6"/>
  <c r="EQ40" i="6"/>
  <c r="ER40" i="6"/>
  <c r="ES40" i="6"/>
  <c r="FE40" i="6"/>
  <c r="EP40" i="6"/>
  <c r="ET40" i="6"/>
  <c r="EY40" i="6"/>
  <c r="EU40" i="6"/>
  <c r="EZ40" i="6"/>
  <c r="FA40" i="6"/>
  <c r="FB40" i="6"/>
  <c r="FC40" i="6"/>
  <c r="FD40" i="6"/>
  <c r="FF40" i="6"/>
  <c r="FG40" i="6"/>
  <c r="DB40" i="6"/>
  <c r="CW40" i="6"/>
  <c r="CX40" i="6"/>
  <c r="CZ40" i="6"/>
  <c r="DG40" i="6"/>
  <c r="CY40" i="6"/>
  <c r="DA40" i="6"/>
  <c r="DC40" i="6"/>
  <c r="DD40" i="6"/>
  <c r="DE40" i="6"/>
  <c r="DF40" i="6"/>
  <c r="DH40" i="6"/>
  <c r="DI40" i="6"/>
  <c r="FJ40" i="6"/>
  <c r="FH40" i="6"/>
  <c r="FI40" i="6"/>
  <c r="FN40" i="6"/>
  <c r="FK40" i="6"/>
  <c r="FL40" i="6"/>
  <c r="FM40" i="6"/>
  <c r="FO40" i="6"/>
  <c r="FP40" i="6"/>
  <c r="FT40" i="6"/>
  <c r="FQ40" i="6"/>
  <c r="FR40" i="6"/>
  <c r="FS40" i="6"/>
  <c r="FX40" i="6"/>
  <c r="FU40" i="6"/>
  <c r="FV40" i="6"/>
  <c r="FW40" i="6"/>
  <c r="FY40" i="6"/>
  <c r="FZ40" i="6"/>
  <c r="GG40" i="6"/>
  <c r="GH40" i="6"/>
  <c r="GI40" i="6"/>
  <c r="GJ40" i="6"/>
  <c r="GK40" i="6"/>
  <c r="GL40" i="6"/>
  <c r="GM40" i="6"/>
  <c r="HB40" i="6"/>
  <c r="L40" i="9"/>
  <c r="HE40" i="6"/>
  <c r="M40" i="9"/>
  <c r="HH40" i="6"/>
  <c r="N40" i="9"/>
  <c r="HP40" i="6"/>
  <c r="T40" i="9"/>
  <c r="HS40" i="6"/>
  <c r="U40" i="9"/>
  <c r="HV40" i="6"/>
  <c r="V40" i="9"/>
  <c r="HY40" i="6"/>
  <c r="W40" i="9"/>
  <c r="HZ40" i="6"/>
  <c r="X40" i="9"/>
  <c r="IA40" i="6"/>
  <c r="Y40" i="9"/>
  <c r="AA40" i="9"/>
  <c r="AV40" i="9"/>
  <c r="AX40" i="9"/>
  <c r="D41" i="6"/>
  <c r="P41" i="6"/>
  <c r="AD41" i="6"/>
  <c r="AT41" i="6"/>
  <c r="BH41" i="6"/>
  <c r="BV41" i="6"/>
  <c r="CJ41" i="6"/>
  <c r="J41" i="6"/>
  <c r="K41" i="6"/>
  <c r="L41" i="6"/>
  <c r="N41" i="6"/>
  <c r="U41" i="6"/>
  <c r="M41" i="6"/>
  <c r="O41" i="6"/>
  <c r="Q41" i="6"/>
  <c r="R41" i="6"/>
  <c r="S41" i="6"/>
  <c r="T41" i="6"/>
  <c r="V41" i="6"/>
  <c r="W41" i="6"/>
  <c r="GA41" i="6"/>
  <c r="X41" i="6"/>
  <c r="Y41" i="6"/>
  <c r="Z41" i="6"/>
  <c r="AB41" i="6"/>
  <c r="AI41" i="6"/>
  <c r="AA41" i="6"/>
  <c r="AC41" i="6"/>
  <c r="AE41" i="6"/>
  <c r="CV41" i="6"/>
  <c r="AF41" i="6"/>
  <c r="AG41" i="6"/>
  <c r="AH41" i="6"/>
  <c r="AJ41" i="6"/>
  <c r="AK41" i="6"/>
  <c r="GB41" i="6"/>
  <c r="AN41" i="6"/>
  <c r="AO41" i="6"/>
  <c r="AP41" i="6"/>
  <c r="AR41" i="6"/>
  <c r="AY41" i="6"/>
  <c r="AQ41" i="6"/>
  <c r="AS41" i="6"/>
  <c r="AU41" i="6"/>
  <c r="AV41" i="6"/>
  <c r="AW41" i="6"/>
  <c r="AX41" i="6"/>
  <c r="AZ41" i="6"/>
  <c r="BA41" i="6"/>
  <c r="GC41" i="6"/>
  <c r="BB41" i="6"/>
  <c r="BC41" i="6"/>
  <c r="BD41" i="6"/>
  <c r="BF41" i="6"/>
  <c r="BM41" i="6"/>
  <c r="BE41" i="6"/>
  <c r="BG41" i="6"/>
  <c r="BI41" i="6"/>
  <c r="BJ41" i="6"/>
  <c r="BK41" i="6"/>
  <c r="BL41" i="6"/>
  <c r="BN41" i="6"/>
  <c r="BO41" i="6"/>
  <c r="GD41" i="6"/>
  <c r="BP41" i="6"/>
  <c r="BQ41" i="6"/>
  <c r="BR41" i="6"/>
  <c r="BT41" i="6"/>
  <c r="CA41" i="6"/>
  <c r="BS41" i="6"/>
  <c r="BU41" i="6"/>
  <c r="BW41" i="6"/>
  <c r="BX41" i="6"/>
  <c r="BY41" i="6"/>
  <c r="BZ41" i="6"/>
  <c r="CB41" i="6"/>
  <c r="CC41" i="6"/>
  <c r="GE41" i="6"/>
  <c r="CD41" i="6"/>
  <c r="CE41" i="6"/>
  <c r="CF41" i="6"/>
  <c r="CH41" i="6"/>
  <c r="CO41" i="6"/>
  <c r="CG41" i="6"/>
  <c r="CI41" i="6"/>
  <c r="CK41" i="6"/>
  <c r="CL41" i="6"/>
  <c r="CM41" i="6"/>
  <c r="CN41" i="6"/>
  <c r="CP41" i="6"/>
  <c r="CQ41" i="6"/>
  <c r="GF41" i="6"/>
  <c r="EA41" i="6"/>
  <c r="EB41" i="6"/>
  <c r="EC41" i="6"/>
  <c r="DJ41" i="6"/>
  <c r="DK41" i="6"/>
  <c r="DL41" i="6"/>
  <c r="DM41" i="6"/>
  <c r="DN41" i="6"/>
  <c r="DO41" i="6"/>
  <c r="DP41" i="6"/>
  <c r="DQ41" i="6"/>
  <c r="DR41" i="6"/>
  <c r="DV41" i="6"/>
  <c r="DW41" i="6"/>
  <c r="DX41" i="6"/>
  <c r="EJ41" i="6"/>
  <c r="DS41" i="6"/>
  <c r="DY41" i="6"/>
  <c r="ED41" i="6"/>
  <c r="DT41" i="6"/>
  <c r="EV41" i="6"/>
  <c r="DZ41" i="6"/>
  <c r="EE41" i="6"/>
  <c r="EF41" i="6"/>
  <c r="EG41" i="6"/>
  <c r="EH41" i="6"/>
  <c r="EI41" i="6"/>
  <c r="EK41" i="6"/>
  <c r="EL41" i="6"/>
  <c r="EW41" i="6"/>
  <c r="EX41" i="6"/>
  <c r="EM41" i="6"/>
  <c r="EN41" i="6"/>
  <c r="EO41" i="6"/>
  <c r="EQ41" i="6"/>
  <c r="ER41" i="6"/>
  <c r="ES41" i="6"/>
  <c r="FE41" i="6"/>
  <c r="EP41" i="6"/>
  <c r="ET41" i="6"/>
  <c r="EY41" i="6"/>
  <c r="EU41" i="6"/>
  <c r="EZ41" i="6"/>
  <c r="FA41" i="6"/>
  <c r="FB41" i="6"/>
  <c r="FC41" i="6"/>
  <c r="FD41" i="6"/>
  <c r="FF41" i="6"/>
  <c r="FG41" i="6"/>
  <c r="DB41" i="6"/>
  <c r="CW41" i="6"/>
  <c r="CX41" i="6"/>
  <c r="CZ41" i="6"/>
  <c r="DG41" i="6"/>
  <c r="CY41" i="6"/>
  <c r="DA41" i="6"/>
  <c r="DC41" i="6"/>
  <c r="DD41" i="6"/>
  <c r="DE41" i="6"/>
  <c r="DF41" i="6"/>
  <c r="DH41" i="6"/>
  <c r="DI41" i="6"/>
  <c r="FJ41" i="6"/>
  <c r="FH41" i="6"/>
  <c r="FI41" i="6"/>
  <c r="FN41" i="6"/>
  <c r="FK41" i="6"/>
  <c r="FL41" i="6"/>
  <c r="FM41" i="6"/>
  <c r="FO41" i="6"/>
  <c r="FP41" i="6"/>
  <c r="FT41" i="6"/>
  <c r="FQ41" i="6"/>
  <c r="FR41" i="6"/>
  <c r="FS41" i="6"/>
  <c r="FX41" i="6"/>
  <c r="FU41" i="6"/>
  <c r="FV41" i="6"/>
  <c r="FW41" i="6"/>
  <c r="FY41" i="6"/>
  <c r="FZ41" i="6"/>
  <c r="GG41" i="6"/>
  <c r="GH41" i="6"/>
  <c r="GI41" i="6"/>
  <c r="GJ41" i="6"/>
  <c r="GK41" i="6"/>
  <c r="GL41" i="6"/>
  <c r="GM41" i="6"/>
  <c r="HB41" i="6"/>
  <c r="L41" i="9"/>
  <c r="HE41" i="6"/>
  <c r="M41" i="9"/>
  <c r="HH41" i="6"/>
  <c r="N41" i="9"/>
  <c r="HP41" i="6"/>
  <c r="T41" i="9"/>
  <c r="HS41" i="6"/>
  <c r="U41" i="9"/>
  <c r="HV41" i="6"/>
  <c r="V41" i="9"/>
  <c r="HY41" i="6"/>
  <c r="W41" i="9"/>
  <c r="HZ41" i="6"/>
  <c r="X41" i="9"/>
  <c r="IA41" i="6"/>
  <c r="Y41" i="9"/>
  <c r="AA41" i="9"/>
  <c r="AT41" i="9"/>
  <c r="GN41" i="6"/>
  <c r="I41" i="9"/>
  <c r="AV41" i="9"/>
  <c r="BB41" i="9"/>
  <c r="AW41" i="9"/>
  <c r="AX41" i="9"/>
  <c r="D42" i="6"/>
  <c r="P42" i="6"/>
  <c r="AD42" i="6"/>
  <c r="AT42" i="6"/>
  <c r="BH42" i="6"/>
  <c r="BV42" i="6"/>
  <c r="CJ42" i="6"/>
  <c r="J42" i="6"/>
  <c r="K42" i="6"/>
  <c r="L42" i="6"/>
  <c r="N42" i="6"/>
  <c r="U42" i="6"/>
  <c r="M42" i="6"/>
  <c r="O42" i="6"/>
  <c r="Q42" i="6"/>
  <c r="R42" i="6"/>
  <c r="S42" i="6"/>
  <c r="T42" i="6"/>
  <c r="V42" i="6"/>
  <c r="W42" i="6"/>
  <c r="GA42" i="6"/>
  <c r="X42" i="6"/>
  <c r="Y42" i="6"/>
  <c r="Z42" i="6"/>
  <c r="AB42" i="6"/>
  <c r="AI42" i="6"/>
  <c r="AA42" i="6"/>
  <c r="AC42" i="6"/>
  <c r="AE42" i="6"/>
  <c r="CV42" i="6"/>
  <c r="AF42" i="6"/>
  <c r="AG42" i="6"/>
  <c r="AH42" i="6"/>
  <c r="AJ42" i="6"/>
  <c r="AK42" i="6"/>
  <c r="GB42" i="6"/>
  <c r="AN42" i="6"/>
  <c r="AO42" i="6"/>
  <c r="AP42" i="6"/>
  <c r="AR42" i="6"/>
  <c r="AY42" i="6"/>
  <c r="AQ42" i="6"/>
  <c r="AS42" i="6"/>
  <c r="AU42" i="6"/>
  <c r="AV42" i="6"/>
  <c r="AW42" i="6"/>
  <c r="AX42" i="6"/>
  <c r="AZ42" i="6"/>
  <c r="BA42" i="6"/>
  <c r="GC42" i="6"/>
  <c r="BB42" i="6"/>
  <c r="BC42" i="6"/>
  <c r="BD42" i="6"/>
  <c r="BF42" i="6"/>
  <c r="BM42" i="6"/>
  <c r="BE42" i="6"/>
  <c r="BG42" i="6"/>
  <c r="BI42" i="6"/>
  <c r="BJ42" i="6"/>
  <c r="BK42" i="6"/>
  <c r="BL42" i="6"/>
  <c r="BN42" i="6"/>
  <c r="BO42" i="6"/>
  <c r="GD42" i="6"/>
  <c r="BP42" i="6"/>
  <c r="BQ42" i="6"/>
  <c r="BR42" i="6"/>
  <c r="BT42" i="6"/>
  <c r="CA42" i="6"/>
  <c r="BS42" i="6"/>
  <c r="BU42" i="6"/>
  <c r="BW42" i="6"/>
  <c r="BX42" i="6"/>
  <c r="BY42" i="6"/>
  <c r="BZ42" i="6"/>
  <c r="CB42" i="6"/>
  <c r="CC42" i="6"/>
  <c r="GE42" i="6"/>
  <c r="CD42" i="6"/>
  <c r="CE42" i="6"/>
  <c r="CF42" i="6"/>
  <c r="CH42" i="6"/>
  <c r="CO42" i="6"/>
  <c r="CG42" i="6"/>
  <c r="CI42" i="6"/>
  <c r="CK42" i="6"/>
  <c r="CL42" i="6"/>
  <c r="CM42" i="6"/>
  <c r="CN42" i="6"/>
  <c r="CP42" i="6"/>
  <c r="CQ42" i="6"/>
  <c r="GF42" i="6"/>
  <c r="EA42" i="6"/>
  <c r="EB42" i="6"/>
  <c r="EC42" i="6"/>
  <c r="DJ42" i="6"/>
  <c r="DK42" i="6"/>
  <c r="DL42" i="6"/>
  <c r="DM42" i="6"/>
  <c r="DN42" i="6"/>
  <c r="DO42" i="6"/>
  <c r="DP42" i="6"/>
  <c r="DQ42" i="6"/>
  <c r="DR42" i="6"/>
  <c r="DV42" i="6"/>
  <c r="DW42" i="6"/>
  <c r="DX42" i="6"/>
  <c r="EJ42" i="6"/>
  <c r="DS42" i="6"/>
  <c r="DY42" i="6"/>
  <c r="ED42" i="6"/>
  <c r="DT42" i="6"/>
  <c r="EV42" i="6"/>
  <c r="DZ42" i="6"/>
  <c r="EE42" i="6"/>
  <c r="EF42" i="6"/>
  <c r="EG42" i="6"/>
  <c r="EH42" i="6"/>
  <c r="EI42" i="6"/>
  <c r="EK42" i="6"/>
  <c r="EL42" i="6"/>
  <c r="EW42" i="6"/>
  <c r="EX42" i="6"/>
  <c r="EM42" i="6"/>
  <c r="EN42" i="6"/>
  <c r="EO42" i="6"/>
  <c r="EQ42" i="6"/>
  <c r="ER42" i="6"/>
  <c r="ES42" i="6"/>
  <c r="FE42" i="6"/>
  <c r="EP42" i="6"/>
  <c r="ET42" i="6"/>
  <c r="EY42" i="6"/>
  <c r="EU42" i="6"/>
  <c r="EZ42" i="6"/>
  <c r="FA42" i="6"/>
  <c r="FB42" i="6"/>
  <c r="FC42" i="6"/>
  <c r="FD42" i="6"/>
  <c r="FF42" i="6"/>
  <c r="FG42" i="6"/>
  <c r="DB42" i="6"/>
  <c r="CW42" i="6"/>
  <c r="CX42" i="6"/>
  <c r="CZ42" i="6"/>
  <c r="DG42" i="6"/>
  <c r="CY42" i="6"/>
  <c r="DA42" i="6"/>
  <c r="DC42" i="6"/>
  <c r="DD42" i="6"/>
  <c r="DE42" i="6"/>
  <c r="DF42" i="6"/>
  <c r="DH42" i="6"/>
  <c r="DI42" i="6"/>
  <c r="FJ42" i="6"/>
  <c r="FH42" i="6"/>
  <c r="FI42" i="6"/>
  <c r="FN42" i="6"/>
  <c r="FK42" i="6"/>
  <c r="FL42" i="6"/>
  <c r="FM42" i="6"/>
  <c r="FO42" i="6"/>
  <c r="FP42" i="6"/>
  <c r="FT42" i="6"/>
  <c r="FQ42" i="6"/>
  <c r="FR42" i="6"/>
  <c r="FS42" i="6"/>
  <c r="FX42" i="6"/>
  <c r="FU42" i="6"/>
  <c r="FV42" i="6"/>
  <c r="FW42" i="6"/>
  <c r="FY42" i="6"/>
  <c r="FZ42" i="6"/>
  <c r="GG42" i="6"/>
  <c r="GH42" i="6"/>
  <c r="GI42" i="6"/>
  <c r="GJ42" i="6"/>
  <c r="GK42" i="6"/>
  <c r="GL42" i="6"/>
  <c r="GM42" i="6"/>
  <c r="HB42" i="6"/>
  <c r="L42" i="9"/>
  <c r="HE42" i="6"/>
  <c r="M42" i="9"/>
  <c r="HH42" i="6"/>
  <c r="N42" i="9"/>
  <c r="HP42" i="6"/>
  <c r="T42" i="9"/>
  <c r="HS42" i="6"/>
  <c r="U42" i="9"/>
  <c r="HV42" i="6"/>
  <c r="V42" i="9"/>
  <c r="HY42" i="6"/>
  <c r="W42" i="9"/>
  <c r="HZ42" i="6"/>
  <c r="X42" i="9"/>
  <c r="IA42" i="6"/>
  <c r="Y42" i="9"/>
  <c r="AA42" i="9"/>
  <c r="AV42" i="9"/>
  <c r="AX42" i="9"/>
  <c r="D43" i="6"/>
  <c r="P43" i="6"/>
  <c r="AD43" i="6"/>
  <c r="AT43" i="6"/>
  <c r="BH43" i="6"/>
  <c r="BV43" i="6"/>
  <c r="CJ43" i="6"/>
  <c r="J43" i="6"/>
  <c r="K43" i="6"/>
  <c r="L43" i="6"/>
  <c r="N43" i="6"/>
  <c r="U43" i="6"/>
  <c r="M43" i="6"/>
  <c r="O43" i="6"/>
  <c r="Q43" i="6"/>
  <c r="R43" i="6"/>
  <c r="S43" i="6"/>
  <c r="T43" i="6"/>
  <c r="V43" i="6"/>
  <c r="W43" i="6"/>
  <c r="GA43" i="6"/>
  <c r="X43" i="6"/>
  <c r="Y43" i="6"/>
  <c r="Z43" i="6"/>
  <c r="AB43" i="6"/>
  <c r="AI43" i="6"/>
  <c r="AA43" i="6"/>
  <c r="AC43" i="6"/>
  <c r="AE43" i="6"/>
  <c r="CV43" i="6"/>
  <c r="AF43" i="6"/>
  <c r="AG43" i="6"/>
  <c r="AH43" i="6"/>
  <c r="AJ43" i="6"/>
  <c r="AK43" i="6"/>
  <c r="GB43" i="6"/>
  <c r="AN43" i="6"/>
  <c r="AO43" i="6"/>
  <c r="AP43" i="6"/>
  <c r="AR43" i="6"/>
  <c r="AY43" i="6"/>
  <c r="AQ43" i="6"/>
  <c r="AS43" i="6"/>
  <c r="AU43" i="6"/>
  <c r="AV43" i="6"/>
  <c r="AW43" i="6"/>
  <c r="AX43" i="6"/>
  <c r="AZ43" i="6"/>
  <c r="BA43" i="6"/>
  <c r="GC43" i="6"/>
  <c r="BB43" i="6"/>
  <c r="BC43" i="6"/>
  <c r="BD43" i="6"/>
  <c r="BF43" i="6"/>
  <c r="BM43" i="6"/>
  <c r="BE43" i="6"/>
  <c r="BG43" i="6"/>
  <c r="BI43" i="6"/>
  <c r="BJ43" i="6"/>
  <c r="BK43" i="6"/>
  <c r="BL43" i="6"/>
  <c r="BN43" i="6"/>
  <c r="BO43" i="6"/>
  <c r="GD43" i="6"/>
  <c r="BP43" i="6"/>
  <c r="BQ43" i="6"/>
  <c r="BR43" i="6"/>
  <c r="BT43" i="6"/>
  <c r="CA43" i="6"/>
  <c r="BS43" i="6"/>
  <c r="BU43" i="6"/>
  <c r="BW43" i="6"/>
  <c r="BX43" i="6"/>
  <c r="BY43" i="6"/>
  <c r="BZ43" i="6"/>
  <c r="CB43" i="6"/>
  <c r="CC43" i="6"/>
  <c r="GE43" i="6"/>
  <c r="CD43" i="6"/>
  <c r="CE43" i="6"/>
  <c r="CF43" i="6"/>
  <c r="CH43" i="6"/>
  <c r="CO43" i="6"/>
  <c r="CG43" i="6"/>
  <c r="CI43" i="6"/>
  <c r="CK43" i="6"/>
  <c r="CL43" i="6"/>
  <c r="CM43" i="6"/>
  <c r="CN43" i="6"/>
  <c r="CP43" i="6"/>
  <c r="CQ43" i="6"/>
  <c r="GF43" i="6"/>
  <c r="EA43" i="6"/>
  <c r="EB43" i="6"/>
  <c r="EC43" i="6"/>
  <c r="DJ43" i="6"/>
  <c r="DK43" i="6"/>
  <c r="DL43" i="6"/>
  <c r="DM43" i="6"/>
  <c r="DN43" i="6"/>
  <c r="DO43" i="6"/>
  <c r="DP43" i="6"/>
  <c r="DQ43" i="6"/>
  <c r="DR43" i="6"/>
  <c r="DV43" i="6"/>
  <c r="DW43" i="6"/>
  <c r="DX43" i="6"/>
  <c r="EJ43" i="6"/>
  <c r="DS43" i="6"/>
  <c r="DY43" i="6"/>
  <c r="ED43" i="6"/>
  <c r="DT43" i="6"/>
  <c r="EV43" i="6"/>
  <c r="DZ43" i="6"/>
  <c r="EE43" i="6"/>
  <c r="EF43" i="6"/>
  <c r="EG43" i="6"/>
  <c r="EH43" i="6"/>
  <c r="EI43" i="6"/>
  <c r="EK43" i="6"/>
  <c r="EL43" i="6"/>
  <c r="EW43" i="6"/>
  <c r="EX43" i="6"/>
  <c r="EM43" i="6"/>
  <c r="EN43" i="6"/>
  <c r="EO43" i="6"/>
  <c r="EQ43" i="6"/>
  <c r="ER43" i="6"/>
  <c r="ES43" i="6"/>
  <c r="FE43" i="6"/>
  <c r="EP43" i="6"/>
  <c r="ET43" i="6"/>
  <c r="EY43" i="6"/>
  <c r="EU43" i="6"/>
  <c r="EZ43" i="6"/>
  <c r="FA43" i="6"/>
  <c r="FB43" i="6"/>
  <c r="FC43" i="6"/>
  <c r="FD43" i="6"/>
  <c r="FF43" i="6"/>
  <c r="FG43" i="6"/>
  <c r="DB43" i="6"/>
  <c r="CW43" i="6"/>
  <c r="CX43" i="6"/>
  <c r="CZ43" i="6"/>
  <c r="DG43" i="6"/>
  <c r="CY43" i="6"/>
  <c r="DA43" i="6"/>
  <c r="DC43" i="6"/>
  <c r="DD43" i="6"/>
  <c r="DE43" i="6"/>
  <c r="DF43" i="6"/>
  <c r="DH43" i="6"/>
  <c r="DI43" i="6"/>
  <c r="FJ43" i="6"/>
  <c r="FH43" i="6"/>
  <c r="FI43" i="6"/>
  <c r="FN43" i="6"/>
  <c r="FK43" i="6"/>
  <c r="FL43" i="6"/>
  <c r="FM43" i="6"/>
  <c r="FO43" i="6"/>
  <c r="FP43" i="6"/>
  <c r="FT43" i="6"/>
  <c r="FQ43" i="6"/>
  <c r="FR43" i="6"/>
  <c r="FS43" i="6"/>
  <c r="FX43" i="6"/>
  <c r="FU43" i="6"/>
  <c r="FV43" i="6"/>
  <c r="FW43" i="6"/>
  <c r="FY43" i="6"/>
  <c r="FZ43" i="6"/>
  <c r="GG43" i="6"/>
  <c r="GH43" i="6"/>
  <c r="GI43" i="6"/>
  <c r="GJ43" i="6"/>
  <c r="GK43" i="6"/>
  <c r="GL43" i="6"/>
  <c r="GM43" i="6"/>
  <c r="HB43" i="6"/>
  <c r="L43" i="9"/>
  <c r="HE43" i="6"/>
  <c r="M43" i="9"/>
  <c r="HH43" i="6"/>
  <c r="N43" i="9"/>
  <c r="HP43" i="6"/>
  <c r="T43" i="9"/>
  <c r="HS43" i="6"/>
  <c r="U43" i="9"/>
  <c r="HV43" i="6"/>
  <c r="V43" i="9"/>
  <c r="HY43" i="6"/>
  <c r="W43" i="9"/>
  <c r="HZ43" i="6"/>
  <c r="X43" i="9"/>
  <c r="IA43" i="6"/>
  <c r="Y43" i="9"/>
  <c r="AA43" i="9"/>
  <c r="AV43" i="9"/>
  <c r="AX43" i="9"/>
  <c r="D44" i="6"/>
  <c r="GM44" i="6"/>
  <c r="P44" i="6"/>
  <c r="V44" i="6"/>
  <c r="W44" i="6"/>
  <c r="GA44" i="6"/>
  <c r="HB44" i="6"/>
  <c r="L44" i="9"/>
  <c r="AD44" i="6"/>
  <c r="AJ44" i="6"/>
  <c r="AK44" i="6"/>
  <c r="GB44" i="6"/>
  <c r="HE44" i="6"/>
  <c r="M44" i="9"/>
  <c r="AT44" i="6"/>
  <c r="AZ44" i="6"/>
  <c r="BA44" i="6"/>
  <c r="GC44" i="6"/>
  <c r="HH44" i="6"/>
  <c r="N44" i="9"/>
  <c r="BH44" i="6"/>
  <c r="BN44" i="6"/>
  <c r="BO44" i="6"/>
  <c r="GD44" i="6"/>
  <c r="HP44" i="6"/>
  <c r="T44" i="9"/>
  <c r="BV44" i="6"/>
  <c r="CB44" i="6"/>
  <c r="CC44" i="6"/>
  <c r="GE44" i="6"/>
  <c r="HS44" i="6"/>
  <c r="U44" i="9"/>
  <c r="CJ44" i="6"/>
  <c r="CP44" i="6"/>
  <c r="CQ44" i="6"/>
  <c r="GF44" i="6"/>
  <c r="HV44" i="6"/>
  <c r="V44" i="9"/>
  <c r="DB44" i="6"/>
  <c r="DH44" i="6"/>
  <c r="DI44" i="6"/>
  <c r="HY44" i="6"/>
  <c r="W44" i="9"/>
  <c r="EA44" i="6"/>
  <c r="EB44" i="6"/>
  <c r="EC44" i="6"/>
  <c r="EK44" i="6"/>
  <c r="EL44" i="6"/>
  <c r="HZ44" i="6"/>
  <c r="X44" i="9"/>
  <c r="EV44" i="6"/>
  <c r="EW44" i="6"/>
  <c r="EX44" i="6"/>
  <c r="FF44" i="6"/>
  <c r="FG44" i="6"/>
  <c r="IA44" i="6"/>
  <c r="Y44" i="9"/>
  <c r="AA44" i="9"/>
  <c r="AV44" i="9"/>
  <c r="AX44" i="9"/>
  <c r="D45" i="6"/>
  <c r="P45" i="6"/>
  <c r="AD45" i="6"/>
  <c r="AT45" i="6"/>
  <c r="BH45" i="6"/>
  <c r="BV45" i="6"/>
  <c r="CJ45" i="6"/>
  <c r="J45" i="6"/>
  <c r="K45" i="6"/>
  <c r="L45" i="6"/>
  <c r="N45" i="6"/>
  <c r="U45" i="6"/>
  <c r="M45" i="6"/>
  <c r="O45" i="6"/>
  <c r="Q45" i="6"/>
  <c r="R45" i="6"/>
  <c r="S45" i="6"/>
  <c r="T45" i="6"/>
  <c r="V45" i="6"/>
  <c r="W45" i="6"/>
  <c r="GA45" i="6"/>
  <c r="X45" i="6"/>
  <c r="Y45" i="6"/>
  <c r="Z45" i="6"/>
  <c r="AB45" i="6"/>
  <c r="AI45" i="6"/>
  <c r="AA45" i="6"/>
  <c r="AC45" i="6"/>
  <c r="AE45" i="6"/>
  <c r="CV45" i="6"/>
  <c r="AF45" i="6"/>
  <c r="AG45" i="6"/>
  <c r="AH45" i="6"/>
  <c r="AJ45" i="6"/>
  <c r="AK45" i="6"/>
  <c r="GB45" i="6"/>
  <c r="AN45" i="6"/>
  <c r="AO45" i="6"/>
  <c r="AP45" i="6"/>
  <c r="AR45" i="6"/>
  <c r="AY45" i="6"/>
  <c r="AQ45" i="6"/>
  <c r="AS45" i="6"/>
  <c r="AU45" i="6"/>
  <c r="AV45" i="6"/>
  <c r="AW45" i="6"/>
  <c r="AX45" i="6"/>
  <c r="AZ45" i="6"/>
  <c r="BA45" i="6"/>
  <c r="GC45" i="6"/>
  <c r="BB45" i="6"/>
  <c r="BC45" i="6"/>
  <c r="BD45" i="6"/>
  <c r="BF45" i="6"/>
  <c r="BM45" i="6"/>
  <c r="BE45" i="6"/>
  <c r="BG45" i="6"/>
  <c r="BI45" i="6"/>
  <c r="BJ45" i="6"/>
  <c r="BK45" i="6"/>
  <c r="BL45" i="6"/>
  <c r="BN45" i="6"/>
  <c r="BO45" i="6"/>
  <c r="GD45" i="6"/>
  <c r="BP45" i="6"/>
  <c r="BQ45" i="6"/>
  <c r="BR45" i="6"/>
  <c r="BT45" i="6"/>
  <c r="CA45" i="6"/>
  <c r="BS45" i="6"/>
  <c r="BU45" i="6"/>
  <c r="BW45" i="6"/>
  <c r="BX45" i="6"/>
  <c r="BY45" i="6"/>
  <c r="BZ45" i="6"/>
  <c r="CB45" i="6"/>
  <c r="CC45" i="6"/>
  <c r="GE45" i="6"/>
  <c r="CD45" i="6"/>
  <c r="CE45" i="6"/>
  <c r="CF45" i="6"/>
  <c r="CH45" i="6"/>
  <c r="CO45" i="6"/>
  <c r="CG45" i="6"/>
  <c r="CI45" i="6"/>
  <c r="CK45" i="6"/>
  <c r="CL45" i="6"/>
  <c r="CM45" i="6"/>
  <c r="CN45" i="6"/>
  <c r="CP45" i="6"/>
  <c r="CQ45" i="6"/>
  <c r="GF45" i="6"/>
  <c r="EA45" i="6"/>
  <c r="EB45" i="6"/>
  <c r="EC45" i="6"/>
  <c r="DJ45" i="6"/>
  <c r="DK45" i="6"/>
  <c r="DL45" i="6"/>
  <c r="DM45" i="6"/>
  <c r="DN45" i="6"/>
  <c r="DO45" i="6"/>
  <c r="DP45" i="6"/>
  <c r="DQ45" i="6"/>
  <c r="DR45" i="6"/>
  <c r="DV45" i="6"/>
  <c r="DW45" i="6"/>
  <c r="DX45" i="6"/>
  <c r="EJ45" i="6"/>
  <c r="DS45" i="6"/>
  <c r="DY45" i="6"/>
  <c r="ED45" i="6"/>
  <c r="DT45" i="6"/>
  <c r="EV45" i="6"/>
  <c r="DZ45" i="6"/>
  <c r="EE45" i="6"/>
  <c r="EF45" i="6"/>
  <c r="EG45" i="6"/>
  <c r="EH45" i="6"/>
  <c r="EI45" i="6"/>
  <c r="EK45" i="6"/>
  <c r="EL45" i="6"/>
  <c r="EW45" i="6"/>
  <c r="EX45" i="6"/>
  <c r="EM45" i="6"/>
  <c r="EN45" i="6"/>
  <c r="EO45" i="6"/>
  <c r="EQ45" i="6"/>
  <c r="ER45" i="6"/>
  <c r="ES45" i="6"/>
  <c r="FE45" i="6"/>
  <c r="EP45" i="6"/>
  <c r="ET45" i="6"/>
  <c r="EY45" i="6"/>
  <c r="EU45" i="6"/>
  <c r="EZ45" i="6"/>
  <c r="FA45" i="6"/>
  <c r="FB45" i="6"/>
  <c r="FC45" i="6"/>
  <c r="FD45" i="6"/>
  <c r="FF45" i="6"/>
  <c r="FG45" i="6"/>
  <c r="DB45" i="6"/>
  <c r="CW45" i="6"/>
  <c r="CX45" i="6"/>
  <c r="CZ45" i="6"/>
  <c r="DG45" i="6"/>
  <c r="CY45" i="6"/>
  <c r="DA45" i="6"/>
  <c r="DC45" i="6"/>
  <c r="DD45" i="6"/>
  <c r="DE45" i="6"/>
  <c r="DF45" i="6"/>
  <c r="DH45" i="6"/>
  <c r="DI45" i="6"/>
  <c r="FJ45" i="6"/>
  <c r="FH45" i="6"/>
  <c r="FI45" i="6"/>
  <c r="FN45" i="6"/>
  <c r="FK45" i="6"/>
  <c r="FL45" i="6"/>
  <c r="FM45" i="6"/>
  <c r="FO45" i="6"/>
  <c r="FP45" i="6"/>
  <c r="FT45" i="6"/>
  <c r="FQ45" i="6"/>
  <c r="FR45" i="6"/>
  <c r="FS45" i="6"/>
  <c r="FX45" i="6"/>
  <c r="FU45" i="6"/>
  <c r="FV45" i="6"/>
  <c r="FW45" i="6"/>
  <c r="FY45" i="6"/>
  <c r="FZ45" i="6"/>
  <c r="GG45" i="6"/>
  <c r="GH45" i="6"/>
  <c r="GI45" i="6"/>
  <c r="GJ45" i="6"/>
  <c r="GK45" i="6"/>
  <c r="GL45" i="6"/>
  <c r="GM45" i="6"/>
  <c r="HB45" i="6"/>
  <c r="L45" i="9"/>
  <c r="HE45" i="6"/>
  <c r="M45" i="9"/>
  <c r="HH45" i="6"/>
  <c r="N45" i="9"/>
  <c r="HP45" i="6"/>
  <c r="T45" i="9"/>
  <c r="HS45" i="6"/>
  <c r="U45" i="9"/>
  <c r="HV45" i="6"/>
  <c r="V45" i="9"/>
  <c r="HY45" i="6"/>
  <c r="W45" i="9"/>
  <c r="HZ45" i="6"/>
  <c r="X45" i="9"/>
  <c r="IA45" i="6"/>
  <c r="Y45" i="9"/>
  <c r="AA45" i="9"/>
  <c r="AV45" i="9"/>
  <c r="AX45" i="9"/>
  <c r="D46" i="6"/>
  <c r="P46" i="6"/>
  <c r="AD46" i="6"/>
  <c r="AT46" i="6"/>
  <c r="BH46" i="6"/>
  <c r="BV46" i="6"/>
  <c r="CJ46" i="6"/>
  <c r="J46" i="6"/>
  <c r="K46" i="6"/>
  <c r="L46" i="6"/>
  <c r="N46" i="6"/>
  <c r="U46" i="6"/>
  <c r="M46" i="6"/>
  <c r="O46" i="6"/>
  <c r="Q46" i="6"/>
  <c r="R46" i="6"/>
  <c r="S46" i="6"/>
  <c r="T46" i="6"/>
  <c r="V46" i="6"/>
  <c r="W46" i="6"/>
  <c r="GA46" i="6"/>
  <c r="X46" i="6"/>
  <c r="Y46" i="6"/>
  <c r="Z46" i="6"/>
  <c r="AB46" i="6"/>
  <c r="AI46" i="6"/>
  <c r="AA46" i="6"/>
  <c r="AC46" i="6"/>
  <c r="AE46" i="6"/>
  <c r="CV46" i="6"/>
  <c r="AF46" i="6"/>
  <c r="AG46" i="6"/>
  <c r="AH46" i="6"/>
  <c r="AJ46" i="6"/>
  <c r="AK46" i="6"/>
  <c r="GB46" i="6"/>
  <c r="AN46" i="6"/>
  <c r="AO46" i="6"/>
  <c r="AP46" i="6"/>
  <c r="AR46" i="6"/>
  <c r="AY46" i="6"/>
  <c r="AQ46" i="6"/>
  <c r="AS46" i="6"/>
  <c r="AU46" i="6"/>
  <c r="AV46" i="6"/>
  <c r="AW46" i="6"/>
  <c r="AX46" i="6"/>
  <c r="AZ46" i="6"/>
  <c r="BA46" i="6"/>
  <c r="GC46" i="6"/>
  <c r="BB46" i="6"/>
  <c r="BC46" i="6"/>
  <c r="BD46" i="6"/>
  <c r="BF46" i="6"/>
  <c r="BM46" i="6"/>
  <c r="BE46" i="6"/>
  <c r="BG46" i="6"/>
  <c r="BI46" i="6"/>
  <c r="BJ46" i="6"/>
  <c r="BK46" i="6"/>
  <c r="BL46" i="6"/>
  <c r="BN46" i="6"/>
  <c r="BO46" i="6"/>
  <c r="GD46" i="6"/>
  <c r="BP46" i="6"/>
  <c r="BQ46" i="6"/>
  <c r="BR46" i="6"/>
  <c r="BT46" i="6"/>
  <c r="CA46" i="6"/>
  <c r="BS46" i="6"/>
  <c r="BU46" i="6"/>
  <c r="BW46" i="6"/>
  <c r="BX46" i="6"/>
  <c r="BY46" i="6"/>
  <c r="BZ46" i="6"/>
  <c r="CB46" i="6"/>
  <c r="CC46" i="6"/>
  <c r="GE46" i="6"/>
  <c r="CD46" i="6"/>
  <c r="CE46" i="6"/>
  <c r="CF46" i="6"/>
  <c r="CH46" i="6"/>
  <c r="CO46" i="6"/>
  <c r="CG46" i="6"/>
  <c r="CI46" i="6"/>
  <c r="CK46" i="6"/>
  <c r="CL46" i="6"/>
  <c r="CM46" i="6"/>
  <c r="CN46" i="6"/>
  <c r="CP46" i="6"/>
  <c r="CQ46" i="6"/>
  <c r="GF46" i="6"/>
  <c r="EA46" i="6"/>
  <c r="EB46" i="6"/>
  <c r="EC46" i="6"/>
  <c r="DJ46" i="6"/>
  <c r="DK46" i="6"/>
  <c r="DL46" i="6"/>
  <c r="DM46" i="6"/>
  <c r="DN46" i="6"/>
  <c r="DO46" i="6"/>
  <c r="DP46" i="6"/>
  <c r="DQ46" i="6"/>
  <c r="DR46" i="6"/>
  <c r="DV46" i="6"/>
  <c r="DW46" i="6"/>
  <c r="DX46" i="6"/>
  <c r="EJ46" i="6"/>
  <c r="DS46" i="6"/>
  <c r="DY46" i="6"/>
  <c r="ED46" i="6"/>
  <c r="DT46" i="6"/>
  <c r="EV46" i="6"/>
  <c r="DZ46" i="6"/>
  <c r="EE46" i="6"/>
  <c r="EF46" i="6"/>
  <c r="EG46" i="6"/>
  <c r="EH46" i="6"/>
  <c r="EI46" i="6"/>
  <c r="EK46" i="6"/>
  <c r="EL46" i="6"/>
  <c r="EW46" i="6"/>
  <c r="EX46" i="6"/>
  <c r="EM46" i="6"/>
  <c r="EN46" i="6"/>
  <c r="EO46" i="6"/>
  <c r="EQ46" i="6"/>
  <c r="ER46" i="6"/>
  <c r="ES46" i="6"/>
  <c r="FE46" i="6"/>
  <c r="EP46" i="6"/>
  <c r="ET46" i="6"/>
  <c r="EY46" i="6"/>
  <c r="EU46" i="6"/>
  <c r="EZ46" i="6"/>
  <c r="FA46" i="6"/>
  <c r="FB46" i="6"/>
  <c r="FC46" i="6"/>
  <c r="FD46" i="6"/>
  <c r="FF46" i="6"/>
  <c r="FG46" i="6"/>
  <c r="DB46" i="6"/>
  <c r="CW46" i="6"/>
  <c r="CX46" i="6"/>
  <c r="CZ46" i="6"/>
  <c r="DG46" i="6"/>
  <c r="CY46" i="6"/>
  <c r="DA46" i="6"/>
  <c r="DC46" i="6"/>
  <c r="DD46" i="6"/>
  <c r="DE46" i="6"/>
  <c r="DF46" i="6"/>
  <c r="DH46" i="6"/>
  <c r="DI46" i="6"/>
  <c r="FJ46" i="6"/>
  <c r="FH46" i="6"/>
  <c r="FI46" i="6"/>
  <c r="FN46" i="6"/>
  <c r="FK46" i="6"/>
  <c r="FL46" i="6"/>
  <c r="FM46" i="6"/>
  <c r="FO46" i="6"/>
  <c r="FP46" i="6"/>
  <c r="FT46" i="6"/>
  <c r="FQ46" i="6"/>
  <c r="FR46" i="6"/>
  <c r="FS46" i="6"/>
  <c r="FX46" i="6"/>
  <c r="FU46" i="6"/>
  <c r="FV46" i="6"/>
  <c r="FW46" i="6"/>
  <c r="FY46" i="6"/>
  <c r="FZ46" i="6"/>
  <c r="GG46" i="6"/>
  <c r="GH46" i="6"/>
  <c r="GI46" i="6"/>
  <c r="GJ46" i="6"/>
  <c r="GK46" i="6"/>
  <c r="GM46" i="6"/>
  <c r="HB46" i="6"/>
  <c r="L46" i="9"/>
  <c r="HE46" i="6"/>
  <c r="M46" i="9"/>
  <c r="HH46" i="6"/>
  <c r="N46" i="9"/>
  <c r="HP46" i="6"/>
  <c r="T46" i="9"/>
  <c r="HS46" i="6"/>
  <c r="U46" i="9"/>
  <c r="HV46" i="6"/>
  <c r="V46" i="9"/>
  <c r="HY46" i="6"/>
  <c r="W46" i="9"/>
  <c r="HZ46" i="6"/>
  <c r="X46" i="9"/>
  <c r="IA46" i="6"/>
  <c r="Y46" i="9"/>
  <c r="AA46" i="9"/>
  <c r="AV46" i="9"/>
  <c r="AX46" i="9"/>
  <c r="D47" i="6"/>
  <c r="P47" i="6"/>
  <c r="AD47" i="6"/>
  <c r="AT47" i="6"/>
  <c r="BH47" i="6"/>
  <c r="BV47" i="6"/>
  <c r="CJ47" i="6"/>
  <c r="J47" i="6"/>
  <c r="K47" i="6"/>
  <c r="L47" i="6"/>
  <c r="N47" i="6"/>
  <c r="U47" i="6"/>
  <c r="M47" i="6"/>
  <c r="O47" i="6"/>
  <c r="Q47" i="6"/>
  <c r="R47" i="6"/>
  <c r="S47" i="6"/>
  <c r="T47" i="6"/>
  <c r="V47" i="6"/>
  <c r="W47" i="6"/>
  <c r="GA47" i="6"/>
  <c r="X47" i="6"/>
  <c r="Y47" i="6"/>
  <c r="Z47" i="6"/>
  <c r="AB47" i="6"/>
  <c r="AI47" i="6"/>
  <c r="AA47" i="6"/>
  <c r="AC47" i="6"/>
  <c r="AE47" i="6"/>
  <c r="CV47" i="6"/>
  <c r="AF47" i="6"/>
  <c r="AG47" i="6"/>
  <c r="AH47" i="6"/>
  <c r="AJ47" i="6"/>
  <c r="AK47" i="6"/>
  <c r="GB47" i="6"/>
  <c r="AN47" i="6"/>
  <c r="AO47" i="6"/>
  <c r="AP47" i="6"/>
  <c r="AR47" i="6"/>
  <c r="AY47" i="6"/>
  <c r="AQ47" i="6"/>
  <c r="AS47" i="6"/>
  <c r="AU47" i="6"/>
  <c r="AV47" i="6"/>
  <c r="AW47" i="6"/>
  <c r="AX47" i="6"/>
  <c r="AZ47" i="6"/>
  <c r="BA47" i="6"/>
  <c r="GC47" i="6"/>
  <c r="BB47" i="6"/>
  <c r="BC47" i="6"/>
  <c r="BD47" i="6"/>
  <c r="BF47" i="6"/>
  <c r="BM47" i="6"/>
  <c r="BE47" i="6"/>
  <c r="BG47" i="6"/>
  <c r="BI47" i="6"/>
  <c r="BJ47" i="6"/>
  <c r="BK47" i="6"/>
  <c r="BL47" i="6"/>
  <c r="BN47" i="6"/>
  <c r="BO47" i="6"/>
  <c r="GD47" i="6"/>
  <c r="BP47" i="6"/>
  <c r="BQ47" i="6"/>
  <c r="BR47" i="6"/>
  <c r="BT47" i="6"/>
  <c r="CA47" i="6"/>
  <c r="BS47" i="6"/>
  <c r="BU47" i="6"/>
  <c r="BW47" i="6"/>
  <c r="BX47" i="6"/>
  <c r="BY47" i="6"/>
  <c r="BZ47" i="6"/>
  <c r="CB47" i="6"/>
  <c r="CC47" i="6"/>
  <c r="GE47" i="6"/>
  <c r="CD47" i="6"/>
  <c r="CE47" i="6"/>
  <c r="CF47" i="6"/>
  <c r="CH47" i="6"/>
  <c r="CO47" i="6"/>
  <c r="CG47" i="6"/>
  <c r="CI47" i="6"/>
  <c r="CK47" i="6"/>
  <c r="CL47" i="6"/>
  <c r="CM47" i="6"/>
  <c r="CN47" i="6"/>
  <c r="CP47" i="6"/>
  <c r="CQ47" i="6"/>
  <c r="GF47" i="6"/>
  <c r="EA47" i="6"/>
  <c r="EB47" i="6"/>
  <c r="EC47" i="6"/>
  <c r="DJ47" i="6"/>
  <c r="DK47" i="6"/>
  <c r="DL47" i="6"/>
  <c r="DM47" i="6"/>
  <c r="DN47" i="6"/>
  <c r="DO47" i="6"/>
  <c r="DP47" i="6"/>
  <c r="DQ47" i="6"/>
  <c r="DR47" i="6"/>
  <c r="DV47" i="6"/>
  <c r="DW47" i="6"/>
  <c r="DX47" i="6"/>
  <c r="EJ47" i="6"/>
  <c r="DS47" i="6"/>
  <c r="DY47" i="6"/>
  <c r="ED47" i="6"/>
  <c r="DT47" i="6"/>
  <c r="EV47" i="6"/>
  <c r="DZ47" i="6"/>
  <c r="EE47" i="6"/>
  <c r="EF47" i="6"/>
  <c r="EG47" i="6"/>
  <c r="EH47" i="6"/>
  <c r="EI47" i="6"/>
  <c r="EK47" i="6"/>
  <c r="EL47" i="6"/>
  <c r="EW47" i="6"/>
  <c r="EX47" i="6"/>
  <c r="EM47" i="6"/>
  <c r="EN47" i="6"/>
  <c r="EO47" i="6"/>
  <c r="EQ47" i="6"/>
  <c r="ER47" i="6"/>
  <c r="ES47" i="6"/>
  <c r="FE47" i="6"/>
  <c r="EP47" i="6"/>
  <c r="ET47" i="6"/>
  <c r="EY47" i="6"/>
  <c r="EU47" i="6"/>
  <c r="EZ47" i="6"/>
  <c r="FA47" i="6"/>
  <c r="FB47" i="6"/>
  <c r="FC47" i="6"/>
  <c r="FD47" i="6"/>
  <c r="FF47" i="6"/>
  <c r="FG47" i="6"/>
  <c r="DB47" i="6"/>
  <c r="CW47" i="6"/>
  <c r="CX47" i="6"/>
  <c r="CZ47" i="6"/>
  <c r="DG47" i="6"/>
  <c r="CY47" i="6"/>
  <c r="DA47" i="6"/>
  <c r="DC47" i="6"/>
  <c r="DD47" i="6"/>
  <c r="DE47" i="6"/>
  <c r="DF47" i="6"/>
  <c r="DH47" i="6"/>
  <c r="DI47" i="6"/>
  <c r="FJ47" i="6"/>
  <c r="FH47" i="6"/>
  <c r="FI47" i="6"/>
  <c r="FN47" i="6"/>
  <c r="FK47" i="6"/>
  <c r="FL47" i="6"/>
  <c r="FM47" i="6"/>
  <c r="FO47" i="6"/>
  <c r="FP47" i="6"/>
  <c r="FT47" i="6"/>
  <c r="FQ47" i="6"/>
  <c r="FR47" i="6"/>
  <c r="FS47" i="6"/>
  <c r="FX47" i="6"/>
  <c r="FU47" i="6"/>
  <c r="FV47" i="6"/>
  <c r="FW47" i="6"/>
  <c r="FY47" i="6"/>
  <c r="FZ47" i="6"/>
  <c r="GG47" i="6"/>
  <c r="GH47" i="6"/>
  <c r="GI47" i="6"/>
  <c r="GJ47" i="6"/>
  <c r="GK47" i="6"/>
  <c r="GL47" i="6"/>
  <c r="GM47" i="6"/>
  <c r="HB47" i="6"/>
  <c r="L47" i="9"/>
  <c r="HE47" i="6"/>
  <c r="M47" i="9"/>
  <c r="HH47" i="6"/>
  <c r="N47" i="9"/>
  <c r="HP47" i="6"/>
  <c r="T47" i="9"/>
  <c r="HS47" i="6"/>
  <c r="U47" i="9"/>
  <c r="HV47" i="6"/>
  <c r="V47" i="9"/>
  <c r="HY47" i="6"/>
  <c r="W47" i="9"/>
  <c r="HZ47" i="6"/>
  <c r="X47" i="9"/>
  <c r="IA47" i="6"/>
  <c r="Y47" i="9"/>
  <c r="AA47" i="9"/>
  <c r="AV47" i="9"/>
  <c r="AX47" i="9"/>
  <c r="D48" i="6"/>
  <c r="P48" i="6"/>
  <c r="AD48" i="6"/>
  <c r="AT48" i="6"/>
  <c r="BH48" i="6"/>
  <c r="BV48" i="6"/>
  <c r="CJ48" i="6"/>
  <c r="J48" i="6"/>
  <c r="K48" i="6"/>
  <c r="L48" i="6"/>
  <c r="N48" i="6"/>
  <c r="U48" i="6"/>
  <c r="M48" i="6"/>
  <c r="O48" i="6"/>
  <c r="Q48" i="6"/>
  <c r="R48" i="6"/>
  <c r="S48" i="6"/>
  <c r="T48" i="6"/>
  <c r="V48" i="6"/>
  <c r="W48" i="6"/>
  <c r="GA48" i="6"/>
  <c r="X48" i="6"/>
  <c r="Y48" i="6"/>
  <c r="Z48" i="6"/>
  <c r="AB48" i="6"/>
  <c r="AI48" i="6"/>
  <c r="AA48" i="6"/>
  <c r="AC48" i="6"/>
  <c r="AE48" i="6"/>
  <c r="CV48" i="6"/>
  <c r="AF48" i="6"/>
  <c r="AG48" i="6"/>
  <c r="AH48" i="6"/>
  <c r="AJ48" i="6"/>
  <c r="AK48" i="6"/>
  <c r="GB48" i="6"/>
  <c r="AN48" i="6"/>
  <c r="AO48" i="6"/>
  <c r="AP48" i="6"/>
  <c r="AR48" i="6"/>
  <c r="AY48" i="6"/>
  <c r="AQ48" i="6"/>
  <c r="AS48" i="6"/>
  <c r="AU48" i="6"/>
  <c r="AV48" i="6"/>
  <c r="AW48" i="6"/>
  <c r="AX48" i="6"/>
  <c r="AZ48" i="6"/>
  <c r="BA48" i="6"/>
  <c r="GC48" i="6"/>
  <c r="BB48" i="6"/>
  <c r="BC48" i="6"/>
  <c r="BD48" i="6"/>
  <c r="BF48" i="6"/>
  <c r="BM48" i="6"/>
  <c r="BE48" i="6"/>
  <c r="BG48" i="6"/>
  <c r="BI48" i="6"/>
  <c r="BJ48" i="6"/>
  <c r="BK48" i="6"/>
  <c r="BL48" i="6"/>
  <c r="BN48" i="6"/>
  <c r="BO48" i="6"/>
  <c r="GD48" i="6"/>
  <c r="BP48" i="6"/>
  <c r="BQ48" i="6"/>
  <c r="BR48" i="6"/>
  <c r="BT48" i="6"/>
  <c r="CA48" i="6"/>
  <c r="BS48" i="6"/>
  <c r="BU48" i="6"/>
  <c r="BW48" i="6"/>
  <c r="BX48" i="6"/>
  <c r="BY48" i="6"/>
  <c r="BZ48" i="6"/>
  <c r="CB48" i="6"/>
  <c r="CC48" i="6"/>
  <c r="GE48" i="6"/>
  <c r="CD48" i="6"/>
  <c r="CE48" i="6"/>
  <c r="CF48" i="6"/>
  <c r="CH48" i="6"/>
  <c r="CO48" i="6"/>
  <c r="CG48" i="6"/>
  <c r="CI48" i="6"/>
  <c r="CK48" i="6"/>
  <c r="CL48" i="6"/>
  <c r="CM48" i="6"/>
  <c r="CN48" i="6"/>
  <c r="CP48" i="6"/>
  <c r="CQ48" i="6"/>
  <c r="GF48" i="6"/>
  <c r="EA48" i="6"/>
  <c r="EB48" i="6"/>
  <c r="EC48" i="6"/>
  <c r="DJ48" i="6"/>
  <c r="DK48" i="6"/>
  <c r="DL48" i="6"/>
  <c r="DM48" i="6"/>
  <c r="DN48" i="6"/>
  <c r="DO48" i="6"/>
  <c r="DP48" i="6"/>
  <c r="DQ48" i="6"/>
  <c r="DR48" i="6"/>
  <c r="DV48" i="6"/>
  <c r="DW48" i="6"/>
  <c r="DX48" i="6"/>
  <c r="EJ48" i="6"/>
  <c r="DS48" i="6"/>
  <c r="DY48" i="6"/>
  <c r="ED48" i="6"/>
  <c r="DT48" i="6"/>
  <c r="EV48" i="6"/>
  <c r="DZ48" i="6"/>
  <c r="EE48" i="6"/>
  <c r="EF48" i="6"/>
  <c r="EG48" i="6"/>
  <c r="EH48" i="6"/>
  <c r="EI48" i="6"/>
  <c r="EK48" i="6"/>
  <c r="EL48" i="6"/>
  <c r="EW48" i="6"/>
  <c r="EX48" i="6"/>
  <c r="EM48" i="6"/>
  <c r="EN48" i="6"/>
  <c r="EO48" i="6"/>
  <c r="EQ48" i="6"/>
  <c r="ER48" i="6"/>
  <c r="ES48" i="6"/>
  <c r="FE48" i="6"/>
  <c r="EP48" i="6"/>
  <c r="ET48" i="6"/>
  <c r="EY48" i="6"/>
  <c r="EU48" i="6"/>
  <c r="EZ48" i="6"/>
  <c r="FA48" i="6"/>
  <c r="FB48" i="6"/>
  <c r="FC48" i="6"/>
  <c r="FD48" i="6"/>
  <c r="FF48" i="6"/>
  <c r="FG48" i="6"/>
  <c r="DB48" i="6"/>
  <c r="CW48" i="6"/>
  <c r="CX48" i="6"/>
  <c r="CZ48" i="6"/>
  <c r="DG48" i="6"/>
  <c r="CY48" i="6"/>
  <c r="DA48" i="6"/>
  <c r="DC48" i="6"/>
  <c r="DD48" i="6"/>
  <c r="DE48" i="6"/>
  <c r="DF48" i="6"/>
  <c r="DH48" i="6"/>
  <c r="DI48" i="6"/>
  <c r="FJ48" i="6"/>
  <c r="FH48" i="6"/>
  <c r="FI48" i="6"/>
  <c r="FN48" i="6"/>
  <c r="FK48" i="6"/>
  <c r="FL48" i="6"/>
  <c r="FM48" i="6"/>
  <c r="FO48" i="6"/>
  <c r="FP48" i="6"/>
  <c r="FT48" i="6"/>
  <c r="FQ48" i="6"/>
  <c r="FR48" i="6"/>
  <c r="FS48" i="6"/>
  <c r="FX48" i="6"/>
  <c r="FU48" i="6"/>
  <c r="FV48" i="6"/>
  <c r="FW48" i="6"/>
  <c r="FY48" i="6"/>
  <c r="FZ48" i="6"/>
  <c r="GG48" i="6"/>
  <c r="GH48" i="6"/>
  <c r="GI48" i="6"/>
  <c r="GJ48" i="6"/>
  <c r="GK48" i="6"/>
  <c r="GL48" i="6"/>
  <c r="GM48" i="6"/>
  <c r="HB48" i="6"/>
  <c r="L48" i="9"/>
  <c r="HE48" i="6"/>
  <c r="M48" i="9"/>
  <c r="HH48" i="6"/>
  <c r="N48" i="9"/>
  <c r="HP48" i="6"/>
  <c r="T48" i="9"/>
  <c r="HS48" i="6"/>
  <c r="U48" i="9"/>
  <c r="HV48" i="6"/>
  <c r="V48" i="9"/>
  <c r="HY48" i="6"/>
  <c r="W48" i="9"/>
  <c r="HZ48" i="6"/>
  <c r="X48" i="9"/>
  <c r="IA48" i="6"/>
  <c r="Y48" i="9"/>
  <c r="AA48" i="9"/>
  <c r="AV48" i="9"/>
  <c r="AX48" i="9"/>
  <c r="D49" i="6"/>
  <c r="P49" i="6"/>
  <c r="AD49" i="6"/>
  <c r="AT49" i="6"/>
  <c r="BH49" i="6"/>
  <c r="BV49" i="6"/>
  <c r="CJ49" i="6"/>
  <c r="J49" i="6"/>
  <c r="K49" i="6"/>
  <c r="L49" i="6"/>
  <c r="N49" i="6"/>
  <c r="U49" i="6"/>
  <c r="M49" i="6"/>
  <c r="O49" i="6"/>
  <c r="Q49" i="6"/>
  <c r="R49" i="6"/>
  <c r="S49" i="6"/>
  <c r="T49" i="6"/>
  <c r="V49" i="6"/>
  <c r="W49" i="6"/>
  <c r="GA49" i="6"/>
  <c r="X49" i="6"/>
  <c r="Y49" i="6"/>
  <c r="Z49" i="6"/>
  <c r="AB49" i="6"/>
  <c r="AI49" i="6"/>
  <c r="AA49" i="6"/>
  <c r="AC49" i="6"/>
  <c r="AE49" i="6"/>
  <c r="CV49" i="6"/>
  <c r="AF49" i="6"/>
  <c r="AG49" i="6"/>
  <c r="AH49" i="6"/>
  <c r="AJ49" i="6"/>
  <c r="AK49" i="6"/>
  <c r="GB49" i="6"/>
  <c r="AN49" i="6"/>
  <c r="AO49" i="6"/>
  <c r="AP49" i="6"/>
  <c r="AR49" i="6"/>
  <c r="AY49" i="6"/>
  <c r="AQ49" i="6"/>
  <c r="AS49" i="6"/>
  <c r="AU49" i="6"/>
  <c r="AV49" i="6"/>
  <c r="AW49" i="6"/>
  <c r="AX49" i="6"/>
  <c r="AZ49" i="6"/>
  <c r="BA49" i="6"/>
  <c r="GC49" i="6"/>
  <c r="BB49" i="6"/>
  <c r="BC49" i="6"/>
  <c r="BD49" i="6"/>
  <c r="BF49" i="6"/>
  <c r="BM49" i="6"/>
  <c r="BE49" i="6"/>
  <c r="BG49" i="6"/>
  <c r="BI49" i="6"/>
  <c r="BJ49" i="6"/>
  <c r="BK49" i="6"/>
  <c r="BL49" i="6"/>
  <c r="BN49" i="6"/>
  <c r="BO49" i="6"/>
  <c r="GD49" i="6"/>
  <c r="BP49" i="6"/>
  <c r="BQ49" i="6"/>
  <c r="BR49" i="6"/>
  <c r="BT49" i="6"/>
  <c r="CA49" i="6"/>
  <c r="BS49" i="6"/>
  <c r="BU49" i="6"/>
  <c r="BW49" i="6"/>
  <c r="BX49" i="6"/>
  <c r="BY49" i="6"/>
  <c r="BZ49" i="6"/>
  <c r="CB49" i="6"/>
  <c r="CC49" i="6"/>
  <c r="GE49" i="6"/>
  <c r="CD49" i="6"/>
  <c r="CE49" i="6"/>
  <c r="CF49" i="6"/>
  <c r="CH49" i="6"/>
  <c r="CO49" i="6"/>
  <c r="CG49" i="6"/>
  <c r="CI49" i="6"/>
  <c r="CK49" i="6"/>
  <c r="CL49" i="6"/>
  <c r="CM49" i="6"/>
  <c r="CN49" i="6"/>
  <c r="CP49" i="6"/>
  <c r="CQ49" i="6"/>
  <c r="GF49" i="6"/>
  <c r="EA49" i="6"/>
  <c r="EB49" i="6"/>
  <c r="EC49" i="6"/>
  <c r="DJ49" i="6"/>
  <c r="DK49" i="6"/>
  <c r="DL49" i="6"/>
  <c r="DM49" i="6"/>
  <c r="DN49" i="6"/>
  <c r="DO49" i="6"/>
  <c r="DP49" i="6"/>
  <c r="DQ49" i="6"/>
  <c r="DR49" i="6"/>
  <c r="DV49" i="6"/>
  <c r="DW49" i="6"/>
  <c r="DX49" i="6"/>
  <c r="EJ49" i="6"/>
  <c r="DS49" i="6"/>
  <c r="DY49" i="6"/>
  <c r="ED49" i="6"/>
  <c r="DT49" i="6"/>
  <c r="EV49" i="6"/>
  <c r="DZ49" i="6"/>
  <c r="EE49" i="6"/>
  <c r="EF49" i="6"/>
  <c r="EG49" i="6"/>
  <c r="EH49" i="6"/>
  <c r="EI49" i="6"/>
  <c r="EK49" i="6"/>
  <c r="EL49" i="6"/>
  <c r="EW49" i="6"/>
  <c r="EX49" i="6"/>
  <c r="EM49" i="6"/>
  <c r="EN49" i="6"/>
  <c r="EO49" i="6"/>
  <c r="EQ49" i="6"/>
  <c r="ER49" i="6"/>
  <c r="ES49" i="6"/>
  <c r="FE49" i="6"/>
  <c r="EP49" i="6"/>
  <c r="ET49" i="6"/>
  <c r="EY49" i="6"/>
  <c r="EU49" i="6"/>
  <c r="EZ49" i="6"/>
  <c r="FA49" i="6"/>
  <c r="FB49" i="6"/>
  <c r="FC49" i="6"/>
  <c r="FD49" i="6"/>
  <c r="FF49" i="6"/>
  <c r="FG49" i="6"/>
  <c r="DB49" i="6"/>
  <c r="CW49" i="6"/>
  <c r="CX49" i="6"/>
  <c r="CZ49" i="6"/>
  <c r="DG49" i="6"/>
  <c r="CY49" i="6"/>
  <c r="DA49" i="6"/>
  <c r="DC49" i="6"/>
  <c r="DD49" i="6"/>
  <c r="DE49" i="6"/>
  <c r="DF49" i="6"/>
  <c r="DH49" i="6"/>
  <c r="DI49" i="6"/>
  <c r="FJ49" i="6"/>
  <c r="FH49" i="6"/>
  <c r="FI49" i="6"/>
  <c r="FN49" i="6"/>
  <c r="FK49" i="6"/>
  <c r="FL49" i="6"/>
  <c r="FM49" i="6"/>
  <c r="FO49" i="6"/>
  <c r="FP49" i="6"/>
  <c r="FT49" i="6"/>
  <c r="FQ49" i="6"/>
  <c r="FR49" i="6"/>
  <c r="FS49" i="6"/>
  <c r="FX49" i="6"/>
  <c r="FU49" i="6"/>
  <c r="FV49" i="6"/>
  <c r="FW49" i="6"/>
  <c r="FY49" i="6"/>
  <c r="FZ49" i="6"/>
  <c r="GG49" i="6"/>
  <c r="GH49" i="6"/>
  <c r="GI49" i="6"/>
  <c r="GJ49" i="6"/>
  <c r="GK49" i="6"/>
  <c r="GM49" i="6"/>
  <c r="HB49" i="6"/>
  <c r="L49" i="9"/>
  <c r="HE49" i="6"/>
  <c r="M49" i="9"/>
  <c r="HH49" i="6"/>
  <c r="N49" i="9"/>
  <c r="HP49" i="6"/>
  <c r="T49" i="9"/>
  <c r="HS49" i="6"/>
  <c r="U49" i="9"/>
  <c r="HV49" i="6"/>
  <c r="V49" i="9"/>
  <c r="HY49" i="6"/>
  <c r="W49" i="9"/>
  <c r="HZ49" i="6"/>
  <c r="X49" i="9"/>
  <c r="IA49" i="6"/>
  <c r="Y49" i="9"/>
  <c r="AA49" i="9"/>
  <c r="AV49" i="9"/>
  <c r="AX49" i="9"/>
  <c r="D50" i="6"/>
  <c r="P50" i="6"/>
  <c r="AD50" i="6"/>
  <c r="AT50" i="6"/>
  <c r="BH50" i="6"/>
  <c r="BV50" i="6"/>
  <c r="CJ50" i="6"/>
  <c r="J50" i="6"/>
  <c r="K50" i="6"/>
  <c r="L50" i="6"/>
  <c r="N50" i="6"/>
  <c r="U50" i="6"/>
  <c r="M50" i="6"/>
  <c r="O50" i="6"/>
  <c r="Q50" i="6"/>
  <c r="R50" i="6"/>
  <c r="S50" i="6"/>
  <c r="T50" i="6"/>
  <c r="V50" i="6"/>
  <c r="W50" i="6"/>
  <c r="GA50" i="6"/>
  <c r="X50" i="6"/>
  <c r="Y50" i="6"/>
  <c r="Z50" i="6"/>
  <c r="AB50" i="6"/>
  <c r="AI50" i="6"/>
  <c r="AA50" i="6"/>
  <c r="AC50" i="6"/>
  <c r="AE50" i="6"/>
  <c r="CV50" i="6"/>
  <c r="AF50" i="6"/>
  <c r="AG50" i="6"/>
  <c r="AH50" i="6"/>
  <c r="AJ50" i="6"/>
  <c r="AK50" i="6"/>
  <c r="GB50" i="6"/>
  <c r="AN50" i="6"/>
  <c r="AO50" i="6"/>
  <c r="AP50" i="6"/>
  <c r="AR50" i="6"/>
  <c r="AY50" i="6"/>
  <c r="AQ50" i="6"/>
  <c r="AS50" i="6"/>
  <c r="AU50" i="6"/>
  <c r="AV50" i="6"/>
  <c r="AW50" i="6"/>
  <c r="AX50" i="6"/>
  <c r="AZ50" i="6"/>
  <c r="BA50" i="6"/>
  <c r="GC50" i="6"/>
  <c r="BB50" i="6"/>
  <c r="BC50" i="6"/>
  <c r="BD50" i="6"/>
  <c r="BF50" i="6"/>
  <c r="BM50" i="6"/>
  <c r="BE50" i="6"/>
  <c r="BG50" i="6"/>
  <c r="BI50" i="6"/>
  <c r="BJ50" i="6"/>
  <c r="BK50" i="6"/>
  <c r="BL50" i="6"/>
  <c r="BN50" i="6"/>
  <c r="BO50" i="6"/>
  <c r="GD50" i="6"/>
  <c r="BP50" i="6"/>
  <c r="BQ50" i="6"/>
  <c r="BR50" i="6"/>
  <c r="BT50" i="6"/>
  <c r="CA50" i="6"/>
  <c r="BS50" i="6"/>
  <c r="BU50" i="6"/>
  <c r="BW50" i="6"/>
  <c r="BX50" i="6"/>
  <c r="BY50" i="6"/>
  <c r="BZ50" i="6"/>
  <c r="CB50" i="6"/>
  <c r="CC50" i="6"/>
  <c r="GE50" i="6"/>
  <c r="CD50" i="6"/>
  <c r="CE50" i="6"/>
  <c r="CF50" i="6"/>
  <c r="CH50" i="6"/>
  <c r="CO50" i="6"/>
  <c r="CG50" i="6"/>
  <c r="CI50" i="6"/>
  <c r="CK50" i="6"/>
  <c r="CL50" i="6"/>
  <c r="CM50" i="6"/>
  <c r="CN50" i="6"/>
  <c r="CP50" i="6"/>
  <c r="CQ50" i="6"/>
  <c r="GF50" i="6"/>
  <c r="EA50" i="6"/>
  <c r="EB50" i="6"/>
  <c r="EC50" i="6"/>
  <c r="DJ50" i="6"/>
  <c r="DK50" i="6"/>
  <c r="DL50" i="6"/>
  <c r="DM50" i="6"/>
  <c r="DN50" i="6"/>
  <c r="DO50" i="6"/>
  <c r="DP50" i="6"/>
  <c r="DQ50" i="6"/>
  <c r="DR50" i="6"/>
  <c r="DV50" i="6"/>
  <c r="DW50" i="6"/>
  <c r="DX50" i="6"/>
  <c r="EJ50" i="6"/>
  <c r="DS50" i="6"/>
  <c r="DY50" i="6"/>
  <c r="ED50" i="6"/>
  <c r="DT50" i="6"/>
  <c r="EV50" i="6"/>
  <c r="DZ50" i="6"/>
  <c r="EE50" i="6"/>
  <c r="EF50" i="6"/>
  <c r="EG50" i="6"/>
  <c r="EH50" i="6"/>
  <c r="EI50" i="6"/>
  <c r="EK50" i="6"/>
  <c r="EL50" i="6"/>
  <c r="EW50" i="6"/>
  <c r="EX50" i="6"/>
  <c r="EM50" i="6"/>
  <c r="EN50" i="6"/>
  <c r="EO50" i="6"/>
  <c r="EQ50" i="6"/>
  <c r="ER50" i="6"/>
  <c r="ES50" i="6"/>
  <c r="FE50" i="6"/>
  <c r="EP50" i="6"/>
  <c r="ET50" i="6"/>
  <c r="EY50" i="6"/>
  <c r="EU50" i="6"/>
  <c r="EZ50" i="6"/>
  <c r="FA50" i="6"/>
  <c r="FB50" i="6"/>
  <c r="FC50" i="6"/>
  <c r="FD50" i="6"/>
  <c r="FF50" i="6"/>
  <c r="FG50" i="6"/>
  <c r="DB50" i="6"/>
  <c r="CW50" i="6"/>
  <c r="CX50" i="6"/>
  <c r="CZ50" i="6"/>
  <c r="DG50" i="6"/>
  <c r="CY50" i="6"/>
  <c r="DA50" i="6"/>
  <c r="DC50" i="6"/>
  <c r="DD50" i="6"/>
  <c r="DE50" i="6"/>
  <c r="DF50" i="6"/>
  <c r="DH50" i="6"/>
  <c r="DI50" i="6"/>
  <c r="FJ50" i="6"/>
  <c r="FH50" i="6"/>
  <c r="FI50" i="6"/>
  <c r="FN50" i="6"/>
  <c r="FK50" i="6"/>
  <c r="FL50" i="6"/>
  <c r="FM50" i="6"/>
  <c r="FO50" i="6"/>
  <c r="FP50" i="6"/>
  <c r="FT50" i="6"/>
  <c r="FQ50" i="6"/>
  <c r="FR50" i="6"/>
  <c r="FS50" i="6"/>
  <c r="FX50" i="6"/>
  <c r="FU50" i="6"/>
  <c r="FV50" i="6"/>
  <c r="FW50" i="6"/>
  <c r="FY50" i="6"/>
  <c r="FZ50" i="6"/>
  <c r="GG50" i="6"/>
  <c r="GH50" i="6"/>
  <c r="GI50" i="6"/>
  <c r="GJ50" i="6"/>
  <c r="GK50" i="6"/>
  <c r="GM50" i="6"/>
  <c r="HB50" i="6"/>
  <c r="L50" i="9"/>
  <c r="HE50" i="6"/>
  <c r="M50" i="9"/>
  <c r="HH50" i="6"/>
  <c r="N50" i="9"/>
  <c r="HP50" i="6"/>
  <c r="T50" i="9"/>
  <c r="HS50" i="6"/>
  <c r="U50" i="9"/>
  <c r="HV50" i="6"/>
  <c r="V50" i="9"/>
  <c r="HY50" i="6"/>
  <c r="W50" i="9"/>
  <c r="HZ50" i="6"/>
  <c r="X50" i="9"/>
  <c r="IA50" i="6"/>
  <c r="Y50" i="9"/>
  <c r="AA50" i="9"/>
  <c r="AV50" i="9"/>
  <c r="AX50" i="9"/>
  <c r="D51" i="6"/>
  <c r="P51" i="6"/>
  <c r="AD51" i="6"/>
  <c r="AT51" i="6"/>
  <c r="BH51" i="6"/>
  <c r="BV51" i="6"/>
  <c r="CJ51" i="6"/>
  <c r="J51" i="6"/>
  <c r="K51" i="6"/>
  <c r="L51" i="6"/>
  <c r="N51" i="6"/>
  <c r="U51" i="6"/>
  <c r="M51" i="6"/>
  <c r="O51" i="6"/>
  <c r="Q51" i="6"/>
  <c r="R51" i="6"/>
  <c r="S51" i="6"/>
  <c r="T51" i="6"/>
  <c r="V51" i="6"/>
  <c r="W51" i="6"/>
  <c r="GA51" i="6"/>
  <c r="X51" i="6"/>
  <c r="Y51" i="6"/>
  <c r="Z51" i="6"/>
  <c r="AB51" i="6"/>
  <c r="AI51" i="6"/>
  <c r="AA51" i="6"/>
  <c r="AC51" i="6"/>
  <c r="AE51" i="6"/>
  <c r="CV51" i="6"/>
  <c r="AF51" i="6"/>
  <c r="AG51" i="6"/>
  <c r="AH51" i="6"/>
  <c r="AJ51" i="6"/>
  <c r="AK51" i="6"/>
  <c r="GB51" i="6"/>
  <c r="AN51" i="6"/>
  <c r="AO51" i="6"/>
  <c r="AP51" i="6"/>
  <c r="AR51" i="6"/>
  <c r="AY51" i="6"/>
  <c r="AQ51" i="6"/>
  <c r="AS51" i="6"/>
  <c r="AU51" i="6"/>
  <c r="AV51" i="6"/>
  <c r="AW51" i="6"/>
  <c r="AX51" i="6"/>
  <c r="AZ51" i="6"/>
  <c r="BA51" i="6"/>
  <c r="GC51" i="6"/>
  <c r="BB51" i="6"/>
  <c r="BC51" i="6"/>
  <c r="BD51" i="6"/>
  <c r="BF51" i="6"/>
  <c r="BM51" i="6"/>
  <c r="BE51" i="6"/>
  <c r="BG51" i="6"/>
  <c r="BI51" i="6"/>
  <c r="BJ51" i="6"/>
  <c r="BK51" i="6"/>
  <c r="BL51" i="6"/>
  <c r="BN51" i="6"/>
  <c r="BO51" i="6"/>
  <c r="GD51" i="6"/>
  <c r="BP51" i="6"/>
  <c r="BQ51" i="6"/>
  <c r="BR51" i="6"/>
  <c r="BT51" i="6"/>
  <c r="CA51" i="6"/>
  <c r="BS51" i="6"/>
  <c r="BU51" i="6"/>
  <c r="BW51" i="6"/>
  <c r="BX51" i="6"/>
  <c r="BY51" i="6"/>
  <c r="BZ51" i="6"/>
  <c r="CB51" i="6"/>
  <c r="CC51" i="6"/>
  <c r="GE51" i="6"/>
  <c r="CD51" i="6"/>
  <c r="CE51" i="6"/>
  <c r="CF51" i="6"/>
  <c r="CH51" i="6"/>
  <c r="CO51" i="6"/>
  <c r="CG51" i="6"/>
  <c r="CI51" i="6"/>
  <c r="CK51" i="6"/>
  <c r="CL51" i="6"/>
  <c r="CM51" i="6"/>
  <c r="CN51" i="6"/>
  <c r="CP51" i="6"/>
  <c r="CQ51" i="6"/>
  <c r="GF51" i="6"/>
  <c r="EA51" i="6"/>
  <c r="EB51" i="6"/>
  <c r="EC51" i="6"/>
  <c r="DJ51" i="6"/>
  <c r="DK51" i="6"/>
  <c r="DL51" i="6"/>
  <c r="DM51" i="6"/>
  <c r="DN51" i="6"/>
  <c r="DO51" i="6"/>
  <c r="DP51" i="6"/>
  <c r="DQ51" i="6"/>
  <c r="DR51" i="6"/>
  <c r="DV51" i="6"/>
  <c r="DW51" i="6"/>
  <c r="DX51" i="6"/>
  <c r="EJ51" i="6"/>
  <c r="DS51" i="6"/>
  <c r="DY51" i="6"/>
  <c r="ED51" i="6"/>
  <c r="DT51" i="6"/>
  <c r="EV51" i="6"/>
  <c r="DZ51" i="6"/>
  <c r="EE51" i="6"/>
  <c r="EF51" i="6"/>
  <c r="EG51" i="6"/>
  <c r="EH51" i="6"/>
  <c r="EI51" i="6"/>
  <c r="EK51" i="6"/>
  <c r="EL51" i="6"/>
  <c r="EW51" i="6"/>
  <c r="EX51" i="6"/>
  <c r="EM51" i="6"/>
  <c r="EN51" i="6"/>
  <c r="EO51" i="6"/>
  <c r="EQ51" i="6"/>
  <c r="ER51" i="6"/>
  <c r="ES51" i="6"/>
  <c r="FE51" i="6"/>
  <c r="EP51" i="6"/>
  <c r="ET51" i="6"/>
  <c r="EY51" i="6"/>
  <c r="EU51" i="6"/>
  <c r="EZ51" i="6"/>
  <c r="FA51" i="6"/>
  <c r="FB51" i="6"/>
  <c r="FC51" i="6"/>
  <c r="FD51" i="6"/>
  <c r="FF51" i="6"/>
  <c r="FG51" i="6"/>
  <c r="DB51" i="6"/>
  <c r="CW51" i="6"/>
  <c r="CX51" i="6"/>
  <c r="CZ51" i="6"/>
  <c r="DG51" i="6"/>
  <c r="CY51" i="6"/>
  <c r="DA51" i="6"/>
  <c r="DC51" i="6"/>
  <c r="DD51" i="6"/>
  <c r="DE51" i="6"/>
  <c r="DF51" i="6"/>
  <c r="DH51" i="6"/>
  <c r="DI51" i="6"/>
  <c r="FJ51" i="6"/>
  <c r="FH51" i="6"/>
  <c r="FI51" i="6"/>
  <c r="FN51" i="6"/>
  <c r="FK51" i="6"/>
  <c r="FL51" i="6"/>
  <c r="FM51" i="6"/>
  <c r="FO51" i="6"/>
  <c r="FP51" i="6"/>
  <c r="FT51" i="6"/>
  <c r="FQ51" i="6"/>
  <c r="FR51" i="6"/>
  <c r="FS51" i="6"/>
  <c r="FX51" i="6"/>
  <c r="FU51" i="6"/>
  <c r="FV51" i="6"/>
  <c r="FW51" i="6"/>
  <c r="FY51" i="6"/>
  <c r="FZ51" i="6"/>
  <c r="GG51" i="6"/>
  <c r="GH51" i="6"/>
  <c r="GI51" i="6"/>
  <c r="GJ51" i="6"/>
  <c r="GK51" i="6"/>
  <c r="GM51" i="6"/>
  <c r="HB51" i="6"/>
  <c r="L51" i="9"/>
  <c r="HE51" i="6"/>
  <c r="M51" i="9"/>
  <c r="HH51" i="6"/>
  <c r="N51" i="9"/>
  <c r="HP51" i="6"/>
  <c r="T51" i="9"/>
  <c r="HS51" i="6"/>
  <c r="U51" i="9"/>
  <c r="HV51" i="6"/>
  <c r="V51" i="9"/>
  <c r="HY51" i="6"/>
  <c r="W51" i="9"/>
  <c r="HZ51" i="6"/>
  <c r="X51" i="9"/>
  <c r="IA51" i="6"/>
  <c r="Y51" i="9"/>
  <c r="AA51" i="9"/>
  <c r="AV51" i="9"/>
  <c r="AX51" i="9"/>
  <c r="D52" i="6"/>
  <c r="P52" i="6"/>
  <c r="AD52" i="6"/>
  <c r="AT52" i="6"/>
  <c r="BH52" i="6"/>
  <c r="BV52" i="6"/>
  <c r="CJ52" i="6"/>
  <c r="J52" i="6"/>
  <c r="K52" i="6"/>
  <c r="L52" i="6"/>
  <c r="N52" i="6"/>
  <c r="U52" i="6"/>
  <c r="M52" i="6"/>
  <c r="O52" i="6"/>
  <c r="Q52" i="6"/>
  <c r="R52" i="6"/>
  <c r="S52" i="6"/>
  <c r="T52" i="6"/>
  <c r="V52" i="6"/>
  <c r="W52" i="6"/>
  <c r="GA52" i="6"/>
  <c r="X52" i="6"/>
  <c r="Y52" i="6"/>
  <c r="Z52" i="6"/>
  <c r="AB52" i="6"/>
  <c r="AI52" i="6"/>
  <c r="AA52" i="6"/>
  <c r="AC52" i="6"/>
  <c r="AE52" i="6"/>
  <c r="CV52" i="6"/>
  <c r="AF52" i="6"/>
  <c r="AG52" i="6"/>
  <c r="AH52" i="6"/>
  <c r="AJ52" i="6"/>
  <c r="AK52" i="6"/>
  <c r="GB52" i="6"/>
  <c r="AN52" i="6"/>
  <c r="AO52" i="6"/>
  <c r="AP52" i="6"/>
  <c r="AR52" i="6"/>
  <c r="AY52" i="6"/>
  <c r="AQ52" i="6"/>
  <c r="AS52" i="6"/>
  <c r="AU52" i="6"/>
  <c r="AV52" i="6"/>
  <c r="AW52" i="6"/>
  <c r="AX52" i="6"/>
  <c r="AZ52" i="6"/>
  <c r="BA52" i="6"/>
  <c r="GC52" i="6"/>
  <c r="BB52" i="6"/>
  <c r="BC52" i="6"/>
  <c r="BD52" i="6"/>
  <c r="BF52" i="6"/>
  <c r="BM52" i="6"/>
  <c r="BE52" i="6"/>
  <c r="BG52" i="6"/>
  <c r="BI52" i="6"/>
  <c r="BJ52" i="6"/>
  <c r="BK52" i="6"/>
  <c r="BL52" i="6"/>
  <c r="BN52" i="6"/>
  <c r="BO52" i="6"/>
  <c r="GD52" i="6"/>
  <c r="BP52" i="6"/>
  <c r="BQ52" i="6"/>
  <c r="BR52" i="6"/>
  <c r="BT52" i="6"/>
  <c r="CA52" i="6"/>
  <c r="BS52" i="6"/>
  <c r="BU52" i="6"/>
  <c r="BW52" i="6"/>
  <c r="BX52" i="6"/>
  <c r="BY52" i="6"/>
  <c r="BZ52" i="6"/>
  <c r="CB52" i="6"/>
  <c r="CC52" i="6"/>
  <c r="GE52" i="6"/>
  <c r="CD52" i="6"/>
  <c r="CE52" i="6"/>
  <c r="CF52" i="6"/>
  <c r="CH52" i="6"/>
  <c r="CO52" i="6"/>
  <c r="CG52" i="6"/>
  <c r="CI52" i="6"/>
  <c r="CK52" i="6"/>
  <c r="CL52" i="6"/>
  <c r="CM52" i="6"/>
  <c r="CN52" i="6"/>
  <c r="CP52" i="6"/>
  <c r="CQ52" i="6"/>
  <c r="GF52" i="6"/>
  <c r="EA52" i="6"/>
  <c r="EB52" i="6"/>
  <c r="EC52" i="6"/>
  <c r="DJ52" i="6"/>
  <c r="DK52" i="6"/>
  <c r="DL52" i="6"/>
  <c r="DM52" i="6"/>
  <c r="DN52" i="6"/>
  <c r="DO52" i="6"/>
  <c r="DP52" i="6"/>
  <c r="DQ52" i="6"/>
  <c r="DR52" i="6"/>
  <c r="DV52" i="6"/>
  <c r="DW52" i="6"/>
  <c r="DX52" i="6"/>
  <c r="EJ52" i="6"/>
  <c r="DS52" i="6"/>
  <c r="DY52" i="6"/>
  <c r="ED52" i="6"/>
  <c r="DT52" i="6"/>
  <c r="EV52" i="6"/>
  <c r="DZ52" i="6"/>
  <c r="EE52" i="6"/>
  <c r="EF52" i="6"/>
  <c r="EG52" i="6"/>
  <c r="EH52" i="6"/>
  <c r="EI52" i="6"/>
  <c r="EK52" i="6"/>
  <c r="EL52" i="6"/>
  <c r="EW52" i="6"/>
  <c r="EX52" i="6"/>
  <c r="EM52" i="6"/>
  <c r="EN52" i="6"/>
  <c r="EO52" i="6"/>
  <c r="EQ52" i="6"/>
  <c r="ER52" i="6"/>
  <c r="ES52" i="6"/>
  <c r="FE52" i="6"/>
  <c r="EP52" i="6"/>
  <c r="ET52" i="6"/>
  <c r="EY52" i="6"/>
  <c r="EU52" i="6"/>
  <c r="EZ52" i="6"/>
  <c r="FA52" i="6"/>
  <c r="FB52" i="6"/>
  <c r="FC52" i="6"/>
  <c r="FD52" i="6"/>
  <c r="FF52" i="6"/>
  <c r="FG52" i="6"/>
  <c r="DB52" i="6"/>
  <c r="CW52" i="6"/>
  <c r="CX52" i="6"/>
  <c r="CZ52" i="6"/>
  <c r="DG52" i="6"/>
  <c r="CY52" i="6"/>
  <c r="DA52" i="6"/>
  <c r="DC52" i="6"/>
  <c r="DD52" i="6"/>
  <c r="DE52" i="6"/>
  <c r="DF52" i="6"/>
  <c r="DH52" i="6"/>
  <c r="DI52" i="6"/>
  <c r="FJ52" i="6"/>
  <c r="FH52" i="6"/>
  <c r="FI52" i="6"/>
  <c r="FN52" i="6"/>
  <c r="FK52" i="6"/>
  <c r="FL52" i="6"/>
  <c r="FM52" i="6"/>
  <c r="FO52" i="6"/>
  <c r="FP52" i="6"/>
  <c r="FT52" i="6"/>
  <c r="FQ52" i="6"/>
  <c r="FR52" i="6"/>
  <c r="FS52" i="6"/>
  <c r="FX52" i="6"/>
  <c r="FU52" i="6"/>
  <c r="FV52" i="6"/>
  <c r="FW52" i="6"/>
  <c r="FY52" i="6"/>
  <c r="FZ52" i="6"/>
  <c r="GG52" i="6"/>
  <c r="GH52" i="6"/>
  <c r="GI52" i="6"/>
  <c r="GJ52" i="6"/>
  <c r="GK52" i="6"/>
  <c r="GM52" i="6"/>
  <c r="HB52" i="6"/>
  <c r="L52" i="9"/>
  <c r="HE52" i="6"/>
  <c r="M52" i="9"/>
  <c r="HH52" i="6"/>
  <c r="N52" i="9"/>
  <c r="HP52" i="6"/>
  <c r="T52" i="9"/>
  <c r="HS52" i="6"/>
  <c r="U52" i="9"/>
  <c r="HV52" i="6"/>
  <c r="V52" i="9"/>
  <c r="HY52" i="6"/>
  <c r="W52" i="9"/>
  <c r="HZ52" i="6"/>
  <c r="X52" i="9"/>
  <c r="IA52" i="6"/>
  <c r="Y52" i="9"/>
  <c r="AA52" i="9"/>
  <c r="AV52" i="9"/>
  <c r="AX52" i="9"/>
  <c r="D53" i="6"/>
  <c r="P53" i="6"/>
  <c r="AD53" i="6"/>
  <c r="AT53" i="6"/>
  <c r="BH53" i="6"/>
  <c r="BV53" i="6"/>
  <c r="CJ53" i="6"/>
  <c r="J53" i="6"/>
  <c r="K53" i="6"/>
  <c r="L53" i="6"/>
  <c r="N53" i="6"/>
  <c r="U53" i="6"/>
  <c r="M53" i="6"/>
  <c r="O53" i="6"/>
  <c r="Q53" i="6"/>
  <c r="R53" i="6"/>
  <c r="S53" i="6"/>
  <c r="T53" i="6"/>
  <c r="V53" i="6"/>
  <c r="W53" i="6"/>
  <c r="GA53" i="6"/>
  <c r="X53" i="6"/>
  <c r="Y53" i="6"/>
  <c r="Z53" i="6"/>
  <c r="AB53" i="6"/>
  <c r="AI53" i="6"/>
  <c r="AA53" i="6"/>
  <c r="AC53" i="6"/>
  <c r="AE53" i="6"/>
  <c r="CV53" i="6"/>
  <c r="AF53" i="6"/>
  <c r="AG53" i="6"/>
  <c r="AH53" i="6"/>
  <c r="AJ53" i="6"/>
  <c r="AK53" i="6"/>
  <c r="GB53" i="6"/>
  <c r="AN53" i="6"/>
  <c r="AO53" i="6"/>
  <c r="AP53" i="6"/>
  <c r="AR53" i="6"/>
  <c r="AY53" i="6"/>
  <c r="AQ53" i="6"/>
  <c r="AS53" i="6"/>
  <c r="AU53" i="6"/>
  <c r="AV53" i="6"/>
  <c r="AW53" i="6"/>
  <c r="AX53" i="6"/>
  <c r="AZ53" i="6"/>
  <c r="BA53" i="6"/>
  <c r="GC53" i="6"/>
  <c r="BB53" i="6"/>
  <c r="BC53" i="6"/>
  <c r="BD53" i="6"/>
  <c r="BF53" i="6"/>
  <c r="BM53" i="6"/>
  <c r="BE53" i="6"/>
  <c r="BG53" i="6"/>
  <c r="BI53" i="6"/>
  <c r="BJ53" i="6"/>
  <c r="BK53" i="6"/>
  <c r="BL53" i="6"/>
  <c r="BN53" i="6"/>
  <c r="BO53" i="6"/>
  <c r="GD53" i="6"/>
  <c r="BP53" i="6"/>
  <c r="BQ53" i="6"/>
  <c r="BR53" i="6"/>
  <c r="BT53" i="6"/>
  <c r="CA53" i="6"/>
  <c r="BS53" i="6"/>
  <c r="BU53" i="6"/>
  <c r="BW53" i="6"/>
  <c r="BX53" i="6"/>
  <c r="BY53" i="6"/>
  <c r="BZ53" i="6"/>
  <c r="CB53" i="6"/>
  <c r="CC53" i="6"/>
  <c r="GE53" i="6"/>
  <c r="CD53" i="6"/>
  <c r="CE53" i="6"/>
  <c r="CF53" i="6"/>
  <c r="CH53" i="6"/>
  <c r="CO53" i="6"/>
  <c r="CG53" i="6"/>
  <c r="CI53" i="6"/>
  <c r="CK53" i="6"/>
  <c r="CL53" i="6"/>
  <c r="CM53" i="6"/>
  <c r="CN53" i="6"/>
  <c r="CP53" i="6"/>
  <c r="CQ53" i="6"/>
  <c r="GF53" i="6"/>
  <c r="EA53" i="6"/>
  <c r="EB53" i="6"/>
  <c r="EC53" i="6"/>
  <c r="DJ53" i="6"/>
  <c r="DK53" i="6"/>
  <c r="DL53" i="6"/>
  <c r="DM53" i="6"/>
  <c r="DN53" i="6"/>
  <c r="DO53" i="6"/>
  <c r="DP53" i="6"/>
  <c r="DQ53" i="6"/>
  <c r="DR53" i="6"/>
  <c r="DV53" i="6"/>
  <c r="DW53" i="6"/>
  <c r="DX53" i="6"/>
  <c r="EJ53" i="6"/>
  <c r="DS53" i="6"/>
  <c r="DY53" i="6"/>
  <c r="ED53" i="6"/>
  <c r="DT53" i="6"/>
  <c r="EV53" i="6"/>
  <c r="DZ53" i="6"/>
  <c r="EE53" i="6"/>
  <c r="EF53" i="6"/>
  <c r="EG53" i="6"/>
  <c r="EH53" i="6"/>
  <c r="EI53" i="6"/>
  <c r="EK53" i="6"/>
  <c r="EL53" i="6"/>
  <c r="EW53" i="6"/>
  <c r="EX53" i="6"/>
  <c r="EM53" i="6"/>
  <c r="EN53" i="6"/>
  <c r="EO53" i="6"/>
  <c r="EQ53" i="6"/>
  <c r="ER53" i="6"/>
  <c r="ES53" i="6"/>
  <c r="FE53" i="6"/>
  <c r="EP53" i="6"/>
  <c r="ET53" i="6"/>
  <c r="EY53" i="6"/>
  <c r="EU53" i="6"/>
  <c r="EZ53" i="6"/>
  <c r="FA53" i="6"/>
  <c r="FB53" i="6"/>
  <c r="FC53" i="6"/>
  <c r="FD53" i="6"/>
  <c r="FF53" i="6"/>
  <c r="FG53" i="6"/>
  <c r="DB53" i="6"/>
  <c r="CW53" i="6"/>
  <c r="CX53" i="6"/>
  <c r="CZ53" i="6"/>
  <c r="DG53" i="6"/>
  <c r="CY53" i="6"/>
  <c r="DA53" i="6"/>
  <c r="DC53" i="6"/>
  <c r="DD53" i="6"/>
  <c r="DE53" i="6"/>
  <c r="DF53" i="6"/>
  <c r="DH53" i="6"/>
  <c r="DI53" i="6"/>
  <c r="FJ53" i="6"/>
  <c r="FH53" i="6"/>
  <c r="FI53" i="6"/>
  <c r="FN53" i="6"/>
  <c r="FK53" i="6"/>
  <c r="FL53" i="6"/>
  <c r="FM53" i="6"/>
  <c r="FO53" i="6"/>
  <c r="FP53" i="6"/>
  <c r="FT53" i="6"/>
  <c r="FQ53" i="6"/>
  <c r="FR53" i="6"/>
  <c r="FS53" i="6"/>
  <c r="FX53" i="6"/>
  <c r="FU53" i="6"/>
  <c r="FV53" i="6"/>
  <c r="FW53" i="6"/>
  <c r="FY53" i="6"/>
  <c r="FZ53" i="6"/>
  <c r="GG53" i="6"/>
  <c r="GH53" i="6"/>
  <c r="GI53" i="6"/>
  <c r="GJ53" i="6"/>
  <c r="GK53" i="6"/>
  <c r="GL53" i="6"/>
  <c r="GM53" i="6"/>
  <c r="HB53" i="6"/>
  <c r="L53" i="9"/>
  <c r="HE53" i="6"/>
  <c r="M53" i="9"/>
  <c r="HH53" i="6"/>
  <c r="N53" i="9"/>
  <c r="HP53" i="6"/>
  <c r="T53" i="9"/>
  <c r="HS53" i="6"/>
  <c r="U53" i="9"/>
  <c r="HV53" i="6"/>
  <c r="V53" i="9"/>
  <c r="HY53" i="6"/>
  <c r="W53" i="9"/>
  <c r="HZ53" i="6"/>
  <c r="X53" i="9"/>
  <c r="IA53" i="6"/>
  <c r="Y53" i="9"/>
  <c r="AA53" i="9"/>
  <c r="AV53" i="9"/>
  <c r="AX53" i="9"/>
  <c r="D54" i="6"/>
  <c r="P54" i="6"/>
  <c r="AD54" i="6"/>
  <c r="AT54" i="6"/>
  <c r="BH54" i="6"/>
  <c r="BV54" i="6"/>
  <c r="CJ54" i="6"/>
  <c r="J54" i="6"/>
  <c r="K54" i="6"/>
  <c r="L54" i="6"/>
  <c r="N54" i="6"/>
  <c r="U54" i="6"/>
  <c r="M54" i="6"/>
  <c r="O54" i="6"/>
  <c r="Q54" i="6"/>
  <c r="R54" i="6"/>
  <c r="S54" i="6"/>
  <c r="T54" i="6"/>
  <c r="V54" i="6"/>
  <c r="W54" i="6"/>
  <c r="GA54" i="6"/>
  <c r="X54" i="6"/>
  <c r="Y54" i="6"/>
  <c r="Z54" i="6"/>
  <c r="AB54" i="6"/>
  <c r="AI54" i="6"/>
  <c r="AA54" i="6"/>
  <c r="AC54" i="6"/>
  <c r="AE54" i="6"/>
  <c r="CV54" i="6"/>
  <c r="AF54" i="6"/>
  <c r="AG54" i="6"/>
  <c r="AH54" i="6"/>
  <c r="AJ54" i="6"/>
  <c r="AK54" i="6"/>
  <c r="GB54" i="6"/>
  <c r="AN54" i="6"/>
  <c r="AO54" i="6"/>
  <c r="AP54" i="6"/>
  <c r="AR54" i="6"/>
  <c r="AY54" i="6"/>
  <c r="AQ54" i="6"/>
  <c r="AS54" i="6"/>
  <c r="AU54" i="6"/>
  <c r="AV54" i="6"/>
  <c r="AW54" i="6"/>
  <c r="AX54" i="6"/>
  <c r="AZ54" i="6"/>
  <c r="BA54" i="6"/>
  <c r="GC54" i="6"/>
  <c r="BB54" i="6"/>
  <c r="BC54" i="6"/>
  <c r="BD54" i="6"/>
  <c r="BF54" i="6"/>
  <c r="BM54" i="6"/>
  <c r="BE54" i="6"/>
  <c r="BG54" i="6"/>
  <c r="BI54" i="6"/>
  <c r="BJ54" i="6"/>
  <c r="BK54" i="6"/>
  <c r="BL54" i="6"/>
  <c r="BN54" i="6"/>
  <c r="BO54" i="6"/>
  <c r="GD54" i="6"/>
  <c r="BP54" i="6"/>
  <c r="BQ54" i="6"/>
  <c r="BR54" i="6"/>
  <c r="BT54" i="6"/>
  <c r="CA54" i="6"/>
  <c r="BS54" i="6"/>
  <c r="BU54" i="6"/>
  <c r="BW54" i="6"/>
  <c r="BX54" i="6"/>
  <c r="BY54" i="6"/>
  <c r="BZ54" i="6"/>
  <c r="CB54" i="6"/>
  <c r="CC54" i="6"/>
  <c r="GE54" i="6"/>
  <c r="CD54" i="6"/>
  <c r="CE54" i="6"/>
  <c r="CF54" i="6"/>
  <c r="CH54" i="6"/>
  <c r="CO54" i="6"/>
  <c r="CG54" i="6"/>
  <c r="CI54" i="6"/>
  <c r="CK54" i="6"/>
  <c r="CL54" i="6"/>
  <c r="CM54" i="6"/>
  <c r="CN54" i="6"/>
  <c r="CP54" i="6"/>
  <c r="CQ54" i="6"/>
  <c r="GF54" i="6"/>
  <c r="EA54" i="6"/>
  <c r="EB54" i="6"/>
  <c r="EC54" i="6"/>
  <c r="DJ54" i="6"/>
  <c r="DK54" i="6"/>
  <c r="DL54" i="6"/>
  <c r="DM54" i="6"/>
  <c r="DN54" i="6"/>
  <c r="DO54" i="6"/>
  <c r="DP54" i="6"/>
  <c r="DQ54" i="6"/>
  <c r="DR54" i="6"/>
  <c r="DV54" i="6"/>
  <c r="DW54" i="6"/>
  <c r="DX54" i="6"/>
  <c r="EJ54" i="6"/>
  <c r="DS54" i="6"/>
  <c r="DY54" i="6"/>
  <c r="ED54" i="6"/>
  <c r="DT54" i="6"/>
  <c r="EV54" i="6"/>
  <c r="DZ54" i="6"/>
  <c r="EE54" i="6"/>
  <c r="EF54" i="6"/>
  <c r="EG54" i="6"/>
  <c r="EH54" i="6"/>
  <c r="EI54" i="6"/>
  <c r="EK54" i="6"/>
  <c r="EL54" i="6"/>
  <c r="EW54" i="6"/>
  <c r="EX54" i="6"/>
  <c r="EM54" i="6"/>
  <c r="EN54" i="6"/>
  <c r="EO54" i="6"/>
  <c r="EQ54" i="6"/>
  <c r="ER54" i="6"/>
  <c r="ES54" i="6"/>
  <c r="FE54" i="6"/>
  <c r="EP54" i="6"/>
  <c r="ET54" i="6"/>
  <c r="EY54" i="6"/>
  <c r="EU54" i="6"/>
  <c r="EZ54" i="6"/>
  <c r="FA54" i="6"/>
  <c r="FB54" i="6"/>
  <c r="FC54" i="6"/>
  <c r="FD54" i="6"/>
  <c r="FF54" i="6"/>
  <c r="FG54" i="6"/>
  <c r="DB54" i="6"/>
  <c r="CW54" i="6"/>
  <c r="CX54" i="6"/>
  <c r="CZ54" i="6"/>
  <c r="DG54" i="6"/>
  <c r="CY54" i="6"/>
  <c r="DA54" i="6"/>
  <c r="DC54" i="6"/>
  <c r="DD54" i="6"/>
  <c r="DE54" i="6"/>
  <c r="DF54" i="6"/>
  <c r="DH54" i="6"/>
  <c r="DI54" i="6"/>
  <c r="FJ54" i="6"/>
  <c r="FH54" i="6"/>
  <c r="FI54" i="6"/>
  <c r="FN54" i="6"/>
  <c r="FK54" i="6"/>
  <c r="FL54" i="6"/>
  <c r="FM54" i="6"/>
  <c r="FO54" i="6"/>
  <c r="FP54" i="6"/>
  <c r="FT54" i="6"/>
  <c r="FQ54" i="6"/>
  <c r="FR54" i="6"/>
  <c r="FS54" i="6"/>
  <c r="FX54" i="6"/>
  <c r="FU54" i="6"/>
  <c r="FV54" i="6"/>
  <c r="FW54" i="6"/>
  <c r="FY54" i="6"/>
  <c r="FZ54" i="6"/>
  <c r="GG54" i="6"/>
  <c r="GH54" i="6"/>
  <c r="GI54" i="6"/>
  <c r="GJ54" i="6"/>
  <c r="GK54" i="6"/>
  <c r="GL54" i="6"/>
  <c r="GM54" i="6"/>
  <c r="HB54" i="6"/>
  <c r="L54" i="9"/>
  <c r="HE54" i="6"/>
  <c r="M54" i="9"/>
  <c r="HH54" i="6"/>
  <c r="N54" i="9"/>
  <c r="HP54" i="6"/>
  <c r="T54" i="9"/>
  <c r="HS54" i="6"/>
  <c r="U54" i="9"/>
  <c r="HV54" i="6"/>
  <c r="V54" i="9"/>
  <c r="HY54" i="6"/>
  <c r="W54" i="9"/>
  <c r="HZ54" i="6"/>
  <c r="X54" i="9"/>
  <c r="IA54" i="6"/>
  <c r="Y54" i="9"/>
  <c r="AA54" i="9"/>
  <c r="AT54" i="9"/>
  <c r="GN54" i="6"/>
  <c r="I54" i="9"/>
  <c r="AV54" i="9"/>
  <c r="BB54" i="9"/>
  <c r="AW54" i="9"/>
  <c r="AX54" i="9"/>
  <c r="D55" i="6"/>
  <c r="P55" i="6"/>
  <c r="AD55" i="6"/>
  <c r="AT55" i="6"/>
  <c r="BH55" i="6"/>
  <c r="BV55" i="6"/>
  <c r="CJ55" i="6"/>
  <c r="J55" i="6"/>
  <c r="K55" i="6"/>
  <c r="L55" i="6"/>
  <c r="N55" i="6"/>
  <c r="U55" i="6"/>
  <c r="M55" i="6"/>
  <c r="O55" i="6"/>
  <c r="Q55" i="6"/>
  <c r="R55" i="6"/>
  <c r="S55" i="6"/>
  <c r="T55" i="6"/>
  <c r="V55" i="6"/>
  <c r="W55" i="6"/>
  <c r="GA55" i="6"/>
  <c r="X55" i="6"/>
  <c r="Y55" i="6"/>
  <c r="Z55" i="6"/>
  <c r="AB55" i="6"/>
  <c r="AI55" i="6"/>
  <c r="AA55" i="6"/>
  <c r="AC55" i="6"/>
  <c r="AE55" i="6"/>
  <c r="CV55" i="6"/>
  <c r="AF55" i="6"/>
  <c r="AG55" i="6"/>
  <c r="AH55" i="6"/>
  <c r="AJ55" i="6"/>
  <c r="AK55" i="6"/>
  <c r="GB55" i="6"/>
  <c r="AN55" i="6"/>
  <c r="AO55" i="6"/>
  <c r="AP55" i="6"/>
  <c r="AR55" i="6"/>
  <c r="AY55" i="6"/>
  <c r="AQ55" i="6"/>
  <c r="AS55" i="6"/>
  <c r="AU55" i="6"/>
  <c r="AV55" i="6"/>
  <c r="AW55" i="6"/>
  <c r="AX55" i="6"/>
  <c r="AZ55" i="6"/>
  <c r="BA55" i="6"/>
  <c r="GC55" i="6"/>
  <c r="BB55" i="6"/>
  <c r="BC55" i="6"/>
  <c r="BD55" i="6"/>
  <c r="BF55" i="6"/>
  <c r="BM55" i="6"/>
  <c r="BE55" i="6"/>
  <c r="BG55" i="6"/>
  <c r="BI55" i="6"/>
  <c r="BJ55" i="6"/>
  <c r="BK55" i="6"/>
  <c r="BL55" i="6"/>
  <c r="BN55" i="6"/>
  <c r="BO55" i="6"/>
  <c r="GD55" i="6"/>
  <c r="BP55" i="6"/>
  <c r="BQ55" i="6"/>
  <c r="BR55" i="6"/>
  <c r="BT55" i="6"/>
  <c r="CA55" i="6"/>
  <c r="BS55" i="6"/>
  <c r="BU55" i="6"/>
  <c r="BW55" i="6"/>
  <c r="BX55" i="6"/>
  <c r="BY55" i="6"/>
  <c r="BZ55" i="6"/>
  <c r="CB55" i="6"/>
  <c r="CC55" i="6"/>
  <c r="GE55" i="6"/>
  <c r="CD55" i="6"/>
  <c r="CE55" i="6"/>
  <c r="CF55" i="6"/>
  <c r="CH55" i="6"/>
  <c r="CO55" i="6"/>
  <c r="CG55" i="6"/>
  <c r="CI55" i="6"/>
  <c r="CK55" i="6"/>
  <c r="CL55" i="6"/>
  <c r="CM55" i="6"/>
  <c r="CN55" i="6"/>
  <c r="CP55" i="6"/>
  <c r="CQ55" i="6"/>
  <c r="GF55" i="6"/>
  <c r="EA55" i="6"/>
  <c r="EB55" i="6"/>
  <c r="EC55" i="6"/>
  <c r="DJ55" i="6"/>
  <c r="DK55" i="6"/>
  <c r="DL55" i="6"/>
  <c r="DM55" i="6"/>
  <c r="DN55" i="6"/>
  <c r="DO55" i="6"/>
  <c r="DP55" i="6"/>
  <c r="DQ55" i="6"/>
  <c r="DR55" i="6"/>
  <c r="DV55" i="6"/>
  <c r="DW55" i="6"/>
  <c r="DX55" i="6"/>
  <c r="EJ55" i="6"/>
  <c r="DS55" i="6"/>
  <c r="DY55" i="6"/>
  <c r="ED55" i="6"/>
  <c r="DT55" i="6"/>
  <c r="EV55" i="6"/>
  <c r="DZ55" i="6"/>
  <c r="EE55" i="6"/>
  <c r="EF55" i="6"/>
  <c r="EG55" i="6"/>
  <c r="EH55" i="6"/>
  <c r="EI55" i="6"/>
  <c r="EK55" i="6"/>
  <c r="EL55" i="6"/>
  <c r="EW55" i="6"/>
  <c r="EX55" i="6"/>
  <c r="EM55" i="6"/>
  <c r="EN55" i="6"/>
  <c r="EO55" i="6"/>
  <c r="EQ55" i="6"/>
  <c r="ER55" i="6"/>
  <c r="ES55" i="6"/>
  <c r="FE55" i="6"/>
  <c r="EP55" i="6"/>
  <c r="ET55" i="6"/>
  <c r="EY55" i="6"/>
  <c r="EU55" i="6"/>
  <c r="EZ55" i="6"/>
  <c r="FA55" i="6"/>
  <c r="FB55" i="6"/>
  <c r="FC55" i="6"/>
  <c r="FD55" i="6"/>
  <c r="FF55" i="6"/>
  <c r="FG55" i="6"/>
  <c r="DB55" i="6"/>
  <c r="CW55" i="6"/>
  <c r="CX55" i="6"/>
  <c r="CZ55" i="6"/>
  <c r="DG55" i="6"/>
  <c r="CY55" i="6"/>
  <c r="DA55" i="6"/>
  <c r="DC55" i="6"/>
  <c r="DD55" i="6"/>
  <c r="DE55" i="6"/>
  <c r="DF55" i="6"/>
  <c r="DH55" i="6"/>
  <c r="DI55" i="6"/>
  <c r="FJ55" i="6"/>
  <c r="FH55" i="6"/>
  <c r="FI55" i="6"/>
  <c r="FN55" i="6"/>
  <c r="FK55" i="6"/>
  <c r="FL55" i="6"/>
  <c r="FM55" i="6"/>
  <c r="FO55" i="6"/>
  <c r="FP55" i="6"/>
  <c r="FT55" i="6"/>
  <c r="FQ55" i="6"/>
  <c r="FR55" i="6"/>
  <c r="FS55" i="6"/>
  <c r="FX55" i="6"/>
  <c r="FU55" i="6"/>
  <c r="FV55" i="6"/>
  <c r="FW55" i="6"/>
  <c r="FY55" i="6"/>
  <c r="FZ55" i="6"/>
  <c r="GG55" i="6"/>
  <c r="GH55" i="6"/>
  <c r="GI55" i="6"/>
  <c r="GJ55" i="6"/>
  <c r="GK55" i="6"/>
  <c r="GM55" i="6"/>
  <c r="HB55" i="6"/>
  <c r="L55" i="9"/>
  <c r="HE55" i="6"/>
  <c r="M55" i="9"/>
  <c r="HH55" i="6"/>
  <c r="N55" i="9"/>
  <c r="HP55" i="6"/>
  <c r="T55" i="9"/>
  <c r="HS55" i="6"/>
  <c r="U55" i="9"/>
  <c r="HV55" i="6"/>
  <c r="V55" i="9"/>
  <c r="HY55" i="6"/>
  <c r="W55" i="9"/>
  <c r="HZ55" i="6"/>
  <c r="X55" i="9"/>
  <c r="IA55" i="6"/>
  <c r="Y55" i="9"/>
  <c r="AA55" i="9"/>
  <c r="AV55" i="9"/>
  <c r="AX55" i="9"/>
  <c r="D56" i="6"/>
  <c r="P56" i="6"/>
  <c r="AD56" i="6"/>
  <c r="AT56" i="6"/>
  <c r="BH56" i="6"/>
  <c r="BV56" i="6"/>
  <c r="CJ56" i="6"/>
  <c r="J56" i="6"/>
  <c r="K56" i="6"/>
  <c r="L56" i="6"/>
  <c r="N56" i="6"/>
  <c r="U56" i="6"/>
  <c r="M56" i="6"/>
  <c r="O56" i="6"/>
  <c r="Q56" i="6"/>
  <c r="R56" i="6"/>
  <c r="S56" i="6"/>
  <c r="T56" i="6"/>
  <c r="V56" i="6"/>
  <c r="W56" i="6"/>
  <c r="GA56" i="6"/>
  <c r="X56" i="6"/>
  <c r="Y56" i="6"/>
  <c r="Z56" i="6"/>
  <c r="AB56" i="6"/>
  <c r="AI56" i="6"/>
  <c r="AA56" i="6"/>
  <c r="AC56" i="6"/>
  <c r="AE56" i="6"/>
  <c r="CV56" i="6"/>
  <c r="AF56" i="6"/>
  <c r="AG56" i="6"/>
  <c r="AH56" i="6"/>
  <c r="AJ56" i="6"/>
  <c r="AK56" i="6"/>
  <c r="GB56" i="6"/>
  <c r="AN56" i="6"/>
  <c r="AO56" i="6"/>
  <c r="AP56" i="6"/>
  <c r="AR56" i="6"/>
  <c r="AY56" i="6"/>
  <c r="AQ56" i="6"/>
  <c r="AS56" i="6"/>
  <c r="AU56" i="6"/>
  <c r="AV56" i="6"/>
  <c r="AW56" i="6"/>
  <c r="AX56" i="6"/>
  <c r="AZ56" i="6"/>
  <c r="BA56" i="6"/>
  <c r="GC56" i="6"/>
  <c r="BB56" i="6"/>
  <c r="BC56" i="6"/>
  <c r="BD56" i="6"/>
  <c r="BF56" i="6"/>
  <c r="BM56" i="6"/>
  <c r="BE56" i="6"/>
  <c r="BG56" i="6"/>
  <c r="BI56" i="6"/>
  <c r="BJ56" i="6"/>
  <c r="BK56" i="6"/>
  <c r="BL56" i="6"/>
  <c r="BN56" i="6"/>
  <c r="BO56" i="6"/>
  <c r="GD56" i="6"/>
  <c r="BP56" i="6"/>
  <c r="BQ56" i="6"/>
  <c r="BR56" i="6"/>
  <c r="BT56" i="6"/>
  <c r="CA56" i="6"/>
  <c r="BS56" i="6"/>
  <c r="BU56" i="6"/>
  <c r="BW56" i="6"/>
  <c r="BX56" i="6"/>
  <c r="BY56" i="6"/>
  <c r="BZ56" i="6"/>
  <c r="CB56" i="6"/>
  <c r="CC56" i="6"/>
  <c r="GE56" i="6"/>
  <c r="CD56" i="6"/>
  <c r="CE56" i="6"/>
  <c r="CF56" i="6"/>
  <c r="CH56" i="6"/>
  <c r="CO56" i="6"/>
  <c r="CG56" i="6"/>
  <c r="CI56" i="6"/>
  <c r="CK56" i="6"/>
  <c r="CL56" i="6"/>
  <c r="CM56" i="6"/>
  <c r="CN56" i="6"/>
  <c r="CP56" i="6"/>
  <c r="CQ56" i="6"/>
  <c r="GF56" i="6"/>
  <c r="EA56" i="6"/>
  <c r="EB56" i="6"/>
  <c r="EC56" i="6"/>
  <c r="DJ56" i="6"/>
  <c r="DK56" i="6"/>
  <c r="DL56" i="6"/>
  <c r="DM56" i="6"/>
  <c r="DN56" i="6"/>
  <c r="DO56" i="6"/>
  <c r="DP56" i="6"/>
  <c r="DQ56" i="6"/>
  <c r="DR56" i="6"/>
  <c r="DV56" i="6"/>
  <c r="DW56" i="6"/>
  <c r="DX56" i="6"/>
  <c r="EJ56" i="6"/>
  <c r="DS56" i="6"/>
  <c r="DY56" i="6"/>
  <c r="ED56" i="6"/>
  <c r="DT56" i="6"/>
  <c r="EV56" i="6"/>
  <c r="DZ56" i="6"/>
  <c r="EE56" i="6"/>
  <c r="EF56" i="6"/>
  <c r="EG56" i="6"/>
  <c r="EH56" i="6"/>
  <c r="EI56" i="6"/>
  <c r="EK56" i="6"/>
  <c r="EL56" i="6"/>
  <c r="EW56" i="6"/>
  <c r="EX56" i="6"/>
  <c r="EM56" i="6"/>
  <c r="EN56" i="6"/>
  <c r="EO56" i="6"/>
  <c r="EQ56" i="6"/>
  <c r="ER56" i="6"/>
  <c r="ES56" i="6"/>
  <c r="FE56" i="6"/>
  <c r="EP56" i="6"/>
  <c r="ET56" i="6"/>
  <c r="EY56" i="6"/>
  <c r="EU56" i="6"/>
  <c r="EZ56" i="6"/>
  <c r="FA56" i="6"/>
  <c r="FB56" i="6"/>
  <c r="FC56" i="6"/>
  <c r="FD56" i="6"/>
  <c r="FF56" i="6"/>
  <c r="FG56" i="6"/>
  <c r="DB56" i="6"/>
  <c r="CW56" i="6"/>
  <c r="CX56" i="6"/>
  <c r="CZ56" i="6"/>
  <c r="DG56" i="6"/>
  <c r="CY56" i="6"/>
  <c r="DA56" i="6"/>
  <c r="DC56" i="6"/>
  <c r="DD56" i="6"/>
  <c r="DE56" i="6"/>
  <c r="DF56" i="6"/>
  <c r="DH56" i="6"/>
  <c r="DI56" i="6"/>
  <c r="FJ56" i="6"/>
  <c r="FH56" i="6"/>
  <c r="FI56" i="6"/>
  <c r="FN56" i="6"/>
  <c r="FK56" i="6"/>
  <c r="FL56" i="6"/>
  <c r="FM56" i="6"/>
  <c r="FO56" i="6"/>
  <c r="FP56" i="6"/>
  <c r="FT56" i="6"/>
  <c r="FQ56" i="6"/>
  <c r="FR56" i="6"/>
  <c r="FS56" i="6"/>
  <c r="FX56" i="6"/>
  <c r="FU56" i="6"/>
  <c r="FV56" i="6"/>
  <c r="FW56" i="6"/>
  <c r="FY56" i="6"/>
  <c r="FZ56" i="6"/>
  <c r="GG56" i="6"/>
  <c r="GH56" i="6"/>
  <c r="GI56" i="6"/>
  <c r="GJ56" i="6"/>
  <c r="GK56" i="6"/>
  <c r="GL56" i="6"/>
  <c r="GM56" i="6"/>
  <c r="HB56" i="6"/>
  <c r="L56" i="9"/>
  <c r="HE56" i="6"/>
  <c r="M56" i="9"/>
  <c r="HH56" i="6"/>
  <c r="N56" i="9"/>
  <c r="HP56" i="6"/>
  <c r="T56" i="9"/>
  <c r="HS56" i="6"/>
  <c r="U56" i="9"/>
  <c r="HV56" i="6"/>
  <c r="V56" i="9"/>
  <c r="HY56" i="6"/>
  <c r="W56" i="9"/>
  <c r="HZ56" i="6"/>
  <c r="X56" i="9"/>
  <c r="IA56" i="6"/>
  <c r="Y56" i="9"/>
  <c r="AA56" i="9"/>
  <c r="AV56" i="9"/>
  <c r="AX56" i="9"/>
  <c r="D57" i="6"/>
  <c r="P57" i="6"/>
  <c r="AD57" i="6"/>
  <c r="AT57" i="6"/>
  <c r="BH57" i="6"/>
  <c r="BV57" i="6"/>
  <c r="CJ57" i="6"/>
  <c r="J57" i="6"/>
  <c r="K57" i="6"/>
  <c r="L57" i="6"/>
  <c r="N57" i="6"/>
  <c r="U57" i="6"/>
  <c r="M57" i="6"/>
  <c r="O57" i="6"/>
  <c r="Q57" i="6"/>
  <c r="R57" i="6"/>
  <c r="S57" i="6"/>
  <c r="T57" i="6"/>
  <c r="V57" i="6"/>
  <c r="W57" i="6"/>
  <c r="GA57" i="6"/>
  <c r="X57" i="6"/>
  <c r="Y57" i="6"/>
  <c r="Z57" i="6"/>
  <c r="AB57" i="6"/>
  <c r="AI57" i="6"/>
  <c r="AA57" i="6"/>
  <c r="AC57" i="6"/>
  <c r="AE57" i="6"/>
  <c r="CV57" i="6"/>
  <c r="AF57" i="6"/>
  <c r="AG57" i="6"/>
  <c r="AH57" i="6"/>
  <c r="AJ57" i="6"/>
  <c r="AK57" i="6"/>
  <c r="GB57" i="6"/>
  <c r="AN57" i="6"/>
  <c r="AO57" i="6"/>
  <c r="AP57" i="6"/>
  <c r="AR57" i="6"/>
  <c r="AY57" i="6"/>
  <c r="AQ57" i="6"/>
  <c r="AS57" i="6"/>
  <c r="AU57" i="6"/>
  <c r="AV57" i="6"/>
  <c r="AW57" i="6"/>
  <c r="AX57" i="6"/>
  <c r="AZ57" i="6"/>
  <c r="BA57" i="6"/>
  <c r="GC57" i="6"/>
  <c r="BB57" i="6"/>
  <c r="BC57" i="6"/>
  <c r="BD57" i="6"/>
  <c r="BF57" i="6"/>
  <c r="BM57" i="6"/>
  <c r="BE57" i="6"/>
  <c r="BG57" i="6"/>
  <c r="BI57" i="6"/>
  <c r="BJ57" i="6"/>
  <c r="BK57" i="6"/>
  <c r="BL57" i="6"/>
  <c r="BN57" i="6"/>
  <c r="BO57" i="6"/>
  <c r="GD57" i="6"/>
  <c r="BP57" i="6"/>
  <c r="BQ57" i="6"/>
  <c r="BR57" i="6"/>
  <c r="BT57" i="6"/>
  <c r="CA57" i="6"/>
  <c r="BS57" i="6"/>
  <c r="BU57" i="6"/>
  <c r="BW57" i="6"/>
  <c r="BX57" i="6"/>
  <c r="BY57" i="6"/>
  <c r="BZ57" i="6"/>
  <c r="CB57" i="6"/>
  <c r="CC57" i="6"/>
  <c r="GE57" i="6"/>
  <c r="CD57" i="6"/>
  <c r="CE57" i="6"/>
  <c r="CF57" i="6"/>
  <c r="CH57" i="6"/>
  <c r="CO57" i="6"/>
  <c r="CG57" i="6"/>
  <c r="CI57" i="6"/>
  <c r="CK57" i="6"/>
  <c r="CL57" i="6"/>
  <c r="CM57" i="6"/>
  <c r="CN57" i="6"/>
  <c r="CP57" i="6"/>
  <c r="CQ57" i="6"/>
  <c r="GF57" i="6"/>
  <c r="EA57" i="6"/>
  <c r="EB57" i="6"/>
  <c r="EC57" i="6"/>
  <c r="DJ57" i="6"/>
  <c r="DK57" i="6"/>
  <c r="DL57" i="6"/>
  <c r="DM57" i="6"/>
  <c r="DN57" i="6"/>
  <c r="DO57" i="6"/>
  <c r="DP57" i="6"/>
  <c r="DQ57" i="6"/>
  <c r="DR57" i="6"/>
  <c r="DV57" i="6"/>
  <c r="DW57" i="6"/>
  <c r="DX57" i="6"/>
  <c r="EJ57" i="6"/>
  <c r="DS57" i="6"/>
  <c r="DY57" i="6"/>
  <c r="ED57" i="6"/>
  <c r="DT57" i="6"/>
  <c r="EV57" i="6"/>
  <c r="DZ57" i="6"/>
  <c r="EE57" i="6"/>
  <c r="EF57" i="6"/>
  <c r="EG57" i="6"/>
  <c r="EH57" i="6"/>
  <c r="EI57" i="6"/>
  <c r="EK57" i="6"/>
  <c r="EL57" i="6"/>
  <c r="EW57" i="6"/>
  <c r="EX57" i="6"/>
  <c r="EM57" i="6"/>
  <c r="EN57" i="6"/>
  <c r="EO57" i="6"/>
  <c r="EQ57" i="6"/>
  <c r="ER57" i="6"/>
  <c r="ES57" i="6"/>
  <c r="FE57" i="6"/>
  <c r="EP57" i="6"/>
  <c r="ET57" i="6"/>
  <c r="EY57" i="6"/>
  <c r="EU57" i="6"/>
  <c r="EZ57" i="6"/>
  <c r="FA57" i="6"/>
  <c r="FB57" i="6"/>
  <c r="FC57" i="6"/>
  <c r="FD57" i="6"/>
  <c r="FF57" i="6"/>
  <c r="FG57" i="6"/>
  <c r="DB57" i="6"/>
  <c r="CW57" i="6"/>
  <c r="CX57" i="6"/>
  <c r="CZ57" i="6"/>
  <c r="DG57" i="6"/>
  <c r="CY57" i="6"/>
  <c r="DA57" i="6"/>
  <c r="DC57" i="6"/>
  <c r="DD57" i="6"/>
  <c r="DE57" i="6"/>
  <c r="DF57" i="6"/>
  <c r="DH57" i="6"/>
  <c r="DI57" i="6"/>
  <c r="FJ57" i="6"/>
  <c r="FH57" i="6"/>
  <c r="FI57" i="6"/>
  <c r="FN57" i="6"/>
  <c r="FK57" i="6"/>
  <c r="FL57" i="6"/>
  <c r="FM57" i="6"/>
  <c r="FO57" i="6"/>
  <c r="FP57" i="6"/>
  <c r="FT57" i="6"/>
  <c r="FQ57" i="6"/>
  <c r="FR57" i="6"/>
  <c r="FS57" i="6"/>
  <c r="FX57" i="6"/>
  <c r="FU57" i="6"/>
  <c r="FV57" i="6"/>
  <c r="FW57" i="6"/>
  <c r="FY57" i="6"/>
  <c r="FZ57" i="6"/>
  <c r="GG57" i="6"/>
  <c r="GH57" i="6"/>
  <c r="GI57" i="6"/>
  <c r="GJ57" i="6"/>
  <c r="GK57" i="6"/>
  <c r="GM57" i="6"/>
  <c r="HB57" i="6"/>
  <c r="L57" i="9"/>
  <c r="HE57" i="6"/>
  <c r="M57" i="9"/>
  <c r="HH57" i="6"/>
  <c r="N57" i="9"/>
  <c r="HP57" i="6"/>
  <c r="T57" i="9"/>
  <c r="HS57" i="6"/>
  <c r="U57" i="9"/>
  <c r="HV57" i="6"/>
  <c r="V57" i="9"/>
  <c r="HY57" i="6"/>
  <c r="W57" i="9"/>
  <c r="HZ57" i="6"/>
  <c r="X57" i="9"/>
  <c r="IA57" i="6"/>
  <c r="Y57" i="9"/>
  <c r="AA57" i="9"/>
  <c r="AV57" i="9"/>
  <c r="AX57" i="9"/>
  <c r="D58" i="6"/>
  <c r="P58" i="6"/>
  <c r="AD58" i="6"/>
  <c r="AT58" i="6"/>
  <c r="BH58" i="6"/>
  <c r="BV58" i="6"/>
  <c r="CJ58" i="6"/>
  <c r="J58" i="6"/>
  <c r="K58" i="6"/>
  <c r="L58" i="6"/>
  <c r="N58" i="6"/>
  <c r="U58" i="6"/>
  <c r="M58" i="6"/>
  <c r="O58" i="6"/>
  <c r="Q58" i="6"/>
  <c r="R58" i="6"/>
  <c r="S58" i="6"/>
  <c r="T58" i="6"/>
  <c r="V58" i="6"/>
  <c r="W58" i="6"/>
  <c r="GA58" i="6"/>
  <c r="X58" i="6"/>
  <c r="Y58" i="6"/>
  <c r="Z58" i="6"/>
  <c r="AB58" i="6"/>
  <c r="AI58" i="6"/>
  <c r="AA58" i="6"/>
  <c r="AC58" i="6"/>
  <c r="AE58" i="6"/>
  <c r="CV58" i="6"/>
  <c r="AF58" i="6"/>
  <c r="AG58" i="6"/>
  <c r="AH58" i="6"/>
  <c r="AJ58" i="6"/>
  <c r="AK58" i="6"/>
  <c r="GB58" i="6"/>
  <c r="AN58" i="6"/>
  <c r="AO58" i="6"/>
  <c r="AP58" i="6"/>
  <c r="AR58" i="6"/>
  <c r="AY58" i="6"/>
  <c r="AQ58" i="6"/>
  <c r="AS58" i="6"/>
  <c r="AU58" i="6"/>
  <c r="AV58" i="6"/>
  <c r="AW58" i="6"/>
  <c r="AX58" i="6"/>
  <c r="AZ58" i="6"/>
  <c r="BA58" i="6"/>
  <c r="GC58" i="6"/>
  <c r="BB58" i="6"/>
  <c r="BC58" i="6"/>
  <c r="BD58" i="6"/>
  <c r="BF58" i="6"/>
  <c r="BM58" i="6"/>
  <c r="BE58" i="6"/>
  <c r="BG58" i="6"/>
  <c r="BI58" i="6"/>
  <c r="BJ58" i="6"/>
  <c r="BK58" i="6"/>
  <c r="BL58" i="6"/>
  <c r="BN58" i="6"/>
  <c r="BO58" i="6"/>
  <c r="GD58" i="6"/>
  <c r="BP58" i="6"/>
  <c r="BQ58" i="6"/>
  <c r="BR58" i="6"/>
  <c r="BT58" i="6"/>
  <c r="CA58" i="6"/>
  <c r="BS58" i="6"/>
  <c r="BU58" i="6"/>
  <c r="BW58" i="6"/>
  <c r="BX58" i="6"/>
  <c r="BY58" i="6"/>
  <c r="BZ58" i="6"/>
  <c r="CB58" i="6"/>
  <c r="CC58" i="6"/>
  <c r="GE58" i="6"/>
  <c r="CD58" i="6"/>
  <c r="CE58" i="6"/>
  <c r="CF58" i="6"/>
  <c r="CH58" i="6"/>
  <c r="CO58" i="6"/>
  <c r="CG58" i="6"/>
  <c r="CI58" i="6"/>
  <c r="CK58" i="6"/>
  <c r="CL58" i="6"/>
  <c r="CM58" i="6"/>
  <c r="CN58" i="6"/>
  <c r="CP58" i="6"/>
  <c r="CQ58" i="6"/>
  <c r="GF58" i="6"/>
  <c r="EA58" i="6"/>
  <c r="EB58" i="6"/>
  <c r="EC58" i="6"/>
  <c r="DJ58" i="6"/>
  <c r="DK58" i="6"/>
  <c r="DL58" i="6"/>
  <c r="DM58" i="6"/>
  <c r="DN58" i="6"/>
  <c r="DO58" i="6"/>
  <c r="DP58" i="6"/>
  <c r="DQ58" i="6"/>
  <c r="DR58" i="6"/>
  <c r="DV58" i="6"/>
  <c r="DW58" i="6"/>
  <c r="DX58" i="6"/>
  <c r="EJ58" i="6"/>
  <c r="DS58" i="6"/>
  <c r="DY58" i="6"/>
  <c r="ED58" i="6"/>
  <c r="DT58" i="6"/>
  <c r="EV58" i="6"/>
  <c r="DZ58" i="6"/>
  <c r="EE58" i="6"/>
  <c r="EF58" i="6"/>
  <c r="EG58" i="6"/>
  <c r="EH58" i="6"/>
  <c r="EI58" i="6"/>
  <c r="EK58" i="6"/>
  <c r="EL58" i="6"/>
  <c r="EW58" i="6"/>
  <c r="EX58" i="6"/>
  <c r="EM58" i="6"/>
  <c r="EN58" i="6"/>
  <c r="EO58" i="6"/>
  <c r="EQ58" i="6"/>
  <c r="ER58" i="6"/>
  <c r="ES58" i="6"/>
  <c r="FE58" i="6"/>
  <c r="EP58" i="6"/>
  <c r="ET58" i="6"/>
  <c r="EY58" i="6"/>
  <c r="EU58" i="6"/>
  <c r="EZ58" i="6"/>
  <c r="FA58" i="6"/>
  <c r="FB58" i="6"/>
  <c r="FC58" i="6"/>
  <c r="FD58" i="6"/>
  <c r="FF58" i="6"/>
  <c r="FG58" i="6"/>
  <c r="DB58" i="6"/>
  <c r="CW58" i="6"/>
  <c r="CX58" i="6"/>
  <c r="CZ58" i="6"/>
  <c r="DG58" i="6"/>
  <c r="CY58" i="6"/>
  <c r="DA58" i="6"/>
  <c r="DC58" i="6"/>
  <c r="DD58" i="6"/>
  <c r="DE58" i="6"/>
  <c r="DF58" i="6"/>
  <c r="DH58" i="6"/>
  <c r="DI58" i="6"/>
  <c r="FJ58" i="6"/>
  <c r="FH58" i="6"/>
  <c r="FI58" i="6"/>
  <c r="FN58" i="6"/>
  <c r="FK58" i="6"/>
  <c r="FL58" i="6"/>
  <c r="FM58" i="6"/>
  <c r="FO58" i="6"/>
  <c r="FP58" i="6"/>
  <c r="FT58" i="6"/>
  <c r="FQ58" i="6"/>
  <c r="FR58" i="6"/>
  <c r="FS58" i="6"/>
  <c r="FX58" i="6"/>
  <c r="FU58" i="6"/>
  <c r="FV58" i="6"/>
  <c r="FW58" i="6"/>
  <c r="FY58" i="6"/>
  <c r="FZ58" i="6"/>
  <c r="GG58" i="6"/>
  <c r="GH58" i="6"/>
  <c r="GI58" i="6"/>
  <c r="GJ58" i="6"/>
  <c r="GK58" i="6"/>
  <c r="GL58" i="6"/>
  <c r="GM58" i="6"/>
  <c r="HB58" i="6"/>
  <c r="L58" i="9"/>
  <c r="HE58" i="6"/>
  <c r="M58" i="9"/>
  <c r="HH58" i="6"/>
  <c r="N58" i="9"/>
  <c r="HP58" i="6"/>
  <c r="T58" i="9"/>
  <c r="HS58" i="6"/>
  <c r="U58" i="9"/>
  <c r="HV58" i="6"/>
  <c r="V58" i="9"/>
  <c r="HY58" i="6"/>
  <c r="W58" i="9"/>
  <c r="HZ58" i="6"/>
  <c r="X58" i="9"/>
  <c r="IA58" i="6"/>
  <c r="Y58" i="9"/>
  <c r="AA58" i="9"/>
  <c r="AT58" i="9"/>
  <c r="GN58" i="6"/>
  <c r="I58" i="9"/>
  <c r="AV58" i="9"/>
  <c r="BB58" i="9"/>
  <c r="AW58" i="9"/>
  <c r="AX58" i="9"/>
  <c r="D59" i="6"/>
  <c r="P59" i="6"/>
  <c r="AD59" i="6"/>
  <c r="AT59" i="6"/>
  <c r="BH59" i="6"/>
  <c r="BV59" i="6"/>
  <c r="CJ59" i="6"/>
  <c r="J59" i="6"/>
  <c r="K59" i="6"/>
  <c r="L59" i="6"/>
  <c r="N59" i="6"/>
  <c r="U59" i="6"/>
  <c r="M59" i="6"/>
  <c r="O59" i="6"/>
  <c r="Q59" i="6"/>
  <c r="R59" i="6"/>
  <c r="S59" i="6"/>
  <c r="T59" i="6"/>
  <c r="V59" i="6"/>
  <c r="W59" i="6"/>
  <c r="GA59" i="6"/>
  <c r="X59" i="6"/>
  <c r="Y59" i="6"/>
  <c r="Z59" i="6"/>
  <c r="AB59" i="6"/>
  <c r="AI59" i="6"/>
  <c r="AA59" i="6"/>
  <c r="AC59" i="6"/>
  <c r="AE59" i="6"/>
  <c r="CV59" i="6"/>
  <c r="AF59" i="6"/>
  <c r="AG59" i="6"/>
  <c r="AH59" i="6"/>
  <c r="AJ59" i="6"/>
  <c r="AK59" i="6"/>
  <c r="GB59" i="6"/>
  <c r="AN59" i="6"/>
  <c r="AO59" i="6"/>
  <c r="AP59" i="6"/>
  <c r="AR59" i="6"/>
  <c r="AY59" i="6"/>
  <c r="AQ59" i="6"/>
  <c r="AS59" i="6"/>
  <c r="AU59" i="6"/>
  <c r="AV59" i="6"/>
  <c r="AW59" i="6"/>
  <c r="AX59" i="6"/>
  <c r="AZ59" i="6"/>
  <c r="BA59" i="6"/>
  <c r="GC59" i="6"/>
  <c r="BB59" i="6"/>
  <c r="BC59" i="6"/>
  <c r="BD59" i="6"/>
  <c r="BF59" i="6"/>
  <c r="BM59" i="6"/>
  <c r="BE59" i="6"/>
  <c r="BG59" i="6"/>
  <c r="BI59" i="6"/>
  <c r="BJ59" i="6"/>
  <c r="BK59" i="6"/>
  <c r="BL59" i="6"/>
  <c r="BN59" i="6"/>
  <c r="BO59" i="6"/>
  <c r="GD59" i="6"/>
  <c r="BP59" i="6"/>
  <c r="BQ59" i="6"/>
  <c r="BR59" i="6"/>
  <c r="BT59" i="6"/>
  <c r="CA59" i="6"/>
  <c r="BS59" i="6"/>
  <c r="BU59" i="6"/>
  <c r="BW59" i="6"/>
  <c r="BX59" i="6"/>
  <c r="BY59" i="6"/>
  <c r="BZ59" i="6"/>
  <c r="CB59" i="6"/>
  <c r="CC59" i="6"/>
  <c r="GE59" i="6"/>
  <c r="CD59" i="6"/>
  <c r="CE59" i="6"/>
  <c r="CF59" i="6"/>
  <c r="CH59" i="6"/>
  <c r="CO59" i="6"/>
  <c r="CG59" i="6"/>
  <c r="CI59" i="6"/>
  <c r="CK59" i="6"/>
  <c r="CL59" i="6"/>
  <c r="CM59" i="6"/>
  <c r="CN59" i="6"/>
  <c r="CP59" i="6"/>
  <c r="CQ59" i="6"/>
  <c r="GF59" i="6"/>
  <c r="EA59" i="6"/>
  <c r="EB59" i="6"/>
  <c r="EC59" i="6"/>
  <c r="DJ59" i="6"/>
  <c r="DK59" i="6"/>
  <c r="DL59" i="6"/>
  <c r="DM59" i="6"/>
  <c r="DN59" i="6"/>
  <c r="DO59" i="6"/>
  <c r="DP59" i="6"/>
  <c r="DQ59" i="6"/>
  <c r="DR59" i="6"/>
  <c r="DV59" i="6"/>
  <c r="DW59" i="6"/>
  <c r="DX59" i="6"/>
  <c r="EJ59" i="6"/>
  <c r="DS59" i="6"/>
  <c r="DY59" i="6"/>
  <c r="ED59" i="6"/>
  <c r="DT59" i="6"/>
  <c r="EV59" i="6"/>
  <c r="DZ59" i="6"/>
  <c r="EE59" i="6"/>
  <c r="EF59" i="6"/>
  <c r="EG59" i="6"/>
  <c r="EH59" i="6"/>
  <c r="EI59" i="6"/>
  <c r="EK59" i="6"/>
  <c r="EL59" i="6"/>
  <c r="EW59" i="6"/>
  <c r="EX59" i="6"/>
  <c r="EM59" i="6"/>
  <c r="EN59" i="6"/>
  <c r="EO59" i="6"/>
  <c r="EQ59" i="6"/>
  <c r="ER59" i="6"/>
  <c r="ES59" i="6"/>
  <c r="FE59" i="6"/>
  <c r="EP59" i="6"/>
  <c r="ET59" i="6"/>
  <c r="EY59" i="6"/>
  <c r="EU59" i="6"/>
  <c r="EZ59" i="6"/>
  <c r="FA59" i="6"/>
  <c r="FB59" i="6"/>
  <c r="FC59" i="6"/>
  <c r="FD59" i="6"/>
  <c r="FF59" i="6"/>
  <c r="FG59" i="6"/>
  <c r="DB59" i="6"/>
  <c r="CW59" i="6"/>
  <c r="CX59" i="6"/>
  <c r="CZ59" i="6"/>
  <c r="DG59" i="6"/>
  <c r="CY59" i="6"/>
  <c r="DA59" i="6"/>
  <c r="DC59" i="6"/>
  <c r="DD59" i="6"/>
  <c r="DE59" i="6"/>
  <c r="DF59" i="6"/>
  <c r="DH59" i="6"/>
  <c r="DI59" i="6"/>
  <c r="FJ59" i="6"/>
  <c r="FH59" i="6"/>
  <c r="FI59" i="6"/>
  <c r="FN59" i="6"/>
  <c r="FK59" i="6"/>
  <c r="FL59" i="6"/>
  <c r="FM59" i="6"/>
  <c r="FO59" i="6"/>
  <c r="FP59" i="6"/>
  <c r="FT59" i="6"/>
  <c r="FQ59" i="6"/>
  <c r="FR59" i="6"/>
  <c r="FS59" i="6"/>
  <c r="FX59" i="6"/>
  <c r="FU59" i="6"/>
  <c r="FV59" i="6"/>
  <c r="FW59" i="6"/>
  <c r="FY59" i="6"/>
  <c r="FZ59" i="6"/>
  <c r="GG59" i="6"/>
  <c r="GH59" i="6"/>
  <c r="GI59" i="6"/>
  <c r="GJ59" i="6"/>
  <c r="GK59" i="6"/>
  <c r="GM59" i="6"/>
  <c r="HB59" i="6"/>
  <c r="L59" i="9"/>
  <c r="HE59" i="6"/>
  <c r="M59" i="9"/>
  <c r="HH59" i="6"/>
  <c r="N59" i="9"/>
  <c r="HP59" i="6"/>
  <c r="T59" i="9"/>
  <c r="HS59" i="6"/>
  <c r="U59" i="9"/>
  <c r="HV59" i="6"/>
  <c r="V59" i="9"/>
  <c r="HY59" i="6"/>
  <c r="W59" i="9"/>
  <c r="HZ59" i="6"/>
  <c r="X59" i="9"/>
  <c r="IA59" i="6"/>
  <c r="Y59" i="9"/>
  <c r="AA59" i="9"/>
  <c r="AV59" i="9"/>
  <c r="AX59" i="9"/>
  <c r="D60" i="6"/>
  <c r="P60" i="6"/>
  <c r="AD60" i="6"/>
  <c r="AT60" i="6"/>
  <c r="BH60" i="6"/>
  <c r="BV60" i="6"/>
  <c r="CJ60" i="6"/>
  <c r="J60" i="6"/>
  <c r="K60" i="6"/>
  <c r="L60" i="6"/>
  <c r="N60" i="6"/>
  <c r="U60" i="6"/>
  <c r="M60" i="6"/>
  <c r="O60" i="6"/>
  <c r="Q60" i="6"/>
  <c r="R60" i="6"/>
  <c r="S60" i="6"/>
  <c r="T60" i="6"/>
  <c r="V60" i="6"/>
  <c r="W60" i="6"/>
  <c r="GA60" i="6"/>
  <c r="X60" i="6"/>
  <c r="Y60" i="6"/>
  <c r="Z60" i="6"/>
  <c r="AB60" i="6"/>
  <c r="AI60" i="6"/>
  <c r="AA60" i="6"/>
  <c r="AC60" i="6"/>
  <c r="AE60" i="6"/>
  <c r="CV60" i="6"/>
  <c r="AF60" i="6"/>
  <c r="AG60" i="6"/>
  <c r="AH60" i="6"/>
  <c r="AJ60" i="6"/>
  <c r="AK60" i="6"/>
  <c r="GB60" i="6"/>
  <c r="AN60" i="6"/>
  <c r="AO60" i="6"/>
  <c r="AP60" i="6"/>
  <c r="AR60" i="6"/>
  <c r="AY60" i="6"/>
  <c r="AQ60" i="6"/>
  <c r="AS60" i="6"/>
  <c r="AU60" i="6"/>
  <c r="AV60" i="6"/>
  <c r="AW60" i="6"/>
  <c r="AX60" i="6"/>
  <c r="AZ60" i="6"/>
  <c r="BA60" i="6"/>
  <c r="GC60" i="6"/>
  <c r="BB60" i="6"/>
  <c r="BC60" i="6"/>
  <c r="BD60" i="6"/>
  <c r="BF60" i="6"/>
  <c r="BM60" i="6"/>
  <c r="BE60" i="6"/>
  <c r="BG60" i="6"/>
  <c r="BI60" i="6"/>
  <c r="BJ60" i="6"/>
  <c r="BK60" i="6"/>
  <c r="BL60" i="6"/>
  <c r="BN60" i="6"/>
  <c r="BO60" i="6"/>
  <c r="GD60" i="6"/>
  <c r="BP60" i="6"/>
  <c r="BQ60" i="6"/>
  <c r="BR60" i="6"/>
  <c r="BT60" i="6"/>
  <c r="CA60" i="6"/>
  <c r="BS60" i="6"/>
  <c r="BU60" i="6"/>
  <c r="BW60" i="6"/>
  <c r="BX60" i="6"/>
  <c r="BY60" i="6"/>
  <c r="BZ60" i="6"/>
  <c r="CB60" i="6"/>
  <c r="CC60" i="6"/>
  <c r="GE60" i="6"/>
  <c r="CD60" i="6"/>
  <c r="CE60" i="6"/>
  <c r="CF60" i="6"/>
  <c r="CH60" i="6"/>
  <c r="CO60" i="6"/>
  <c r="CG60" i="6"/>
  <c r="CI60" i="6"/>
  <c r="CK60" i="6"/>
  <c r="CL60" i="6"/>
  <c r="CM60" i="6"/>
  <c r="CN60" i="6"/>
  <c r="CP60" i="6"/>
  <c r="CQ60" i="6"/>
  <c r="GF60" i="6"/>
  <c r="EA60" i="6"/>
  <c r="EB60" i="6"/>
  <c r="EC60" i="6"/>
  <c r="DJ60" i="6"/>
  <c r="DK60" i="6"/>
  <c r="DL60" i="6"/>
  <c r="DM60" i="6"/>
  <c r="DN60" i="6"/>
  <c r="DO60" i="6"/>
  <c r="DP60" i="6"/>
  <c r="DQ60" i="6"/>
  <c r="DR60" i="6"/>
  <c r="DV60" i="6"/>
  <c r="DW60" i="6"/>
  <c r="DX60" i="6"/>
  <c r="EJ60" i="6"/>
  <c r="DS60" i="6"/>
  <c r="DY60" i="6"/>
  <c r="ED60" i="6"/>
  <c r="DT60" i="6"/>
  <c r="EV60" i="6"/>
  <c r="DZ60" i="6"/>
  <c r="EE60" i="6"/>
  <c r="EF60" i="6"/>
  <c r="EG60" i="6"/>
  <c r="EH60" i="6"/>
  <c r="EI60" i="6"/>
  <c r="EK60" i="6"/>
  <c r="EL60" i="6"/>
  <c r="EW60" i="6"/>
  <c r="EX60" i="6"/>
  <c r="EM60" i="6"/>
  <c r="EN60" i="6"/>
  <c r="EO60" i="6"/>
  <c r="EQ60" i="6"/>
  <c r="ER60" i="6"/>
  <c r="ES60" i="6"/>
  <c r="FE60" i="6"/>
  <c r="EP60" i="6"/>
  <c r="ET60" i="6"/>
  <c r="EY60" i="6"/>
  <c r="EU60" i="6"/>
  <c r="EZ60" i="6"/>
  <c r="FA60" i="6"/>
  <c r="FB60" i="6"/>
  <c r="FC60" i="6"/>
  <c r="FD60" i="6"/>
  <c r="FF60" i="6"/>
  <c r="FG60" i="6"/>
  <c r="DB60" i="6"/>
  <c r="CW60" i="6"/>
  <c r="CX60" i="6"/>
  <c r="CZ60" i="6"/>
  <c r="DG60" i="6"/>
  <c r="CY60" i="6"/>
  <c r="DA60" i="6"/>
  <c r="DC60" i="6"/>
  <c r="DD60" i="6"/>
  <c r="DE60" i="6"/>
  <c r="DF60" i="6"/>
  <c r="DH60" i="6"/>
  <c r="DI60" i="6"/>
  <c r="FJ60" i="6"/>
  <c r="FH60" i="6"/>
  <c r="FI60" i="6"/>
  <c r="FN60" i="6"/>
  <c r="FK60" i="6"/>
  <c r="FL60" i="6"/>
  <c r="FM60" i="6"/>
  <c r="FO60" i="6"/>
  <c r="FP60" i="6"/>
  <c r="FT60" i="6"/>
  <c r="FQ60" i="6"/>
  <c r="FR60" i="6"/>
  <c r="FS60" i="6"/>
  <c r="FX60" i="6"/>
  <c r="FU60" i="6"/>
  <c r="FV60" i="6"/>
  <c r="FW60" i="6"/>
  <c r="FY60" i="6"/>
  <c r="FZ60" i="6"/>
  <c r="GG60" i="6"/>
  <c r="GH60" i="6"/>
  <c r="GI60" i="6"/>
  <c r="GJ60" i="6"/>
  <c r="GK60" i="6"/>
  <c r="GL60" i="6"/>
  <c r="GM60" i="6"/>
  <c r="HB60" i="6"/>
  <c r="L60" i="9"/>
  <c r="HE60" i="6"/>
  <c r="M60" i="9"/>
  <c r="HH60" i="6"/>
  <c r="N60" i="9"/>
  <c r="HP60" i="6"/>
  <c r="T60" i="9"/>
  <c r="HS60" i="6"/>
  <c r="U60" i="9"/>
  <c r="HV60" i="6"/>
  <c r="V60" i="9"/>
  <c r="HY60" i="6"/>
  <c r="W60" i="9"/>
  <c r="HZ60" i="6"/>
  <c r="X60" i="9"/>
  <c r="IA60" i="6"/>
  <c r="Y60" i="9"/>
  <c r="AA60" i="9"/>
  <c r="AV60" i="9"/>
  <c r="AX60" i="9"/>
  <c r="D61" i="6"/>
  <c r="P61" i="6"/>
  <c r="AD61" i="6"/>
  <c r="AT61" i="6"/>
  <c r="BH61" i="6"/>
  <c r="BV61" i="6"/>
  <c r="CJ61" i="6"/>
  <c r="J61" i="6"/>
  <c r="K61" i="6"/>
  <c r="L61" i="6"/>
  <c r="N61" i="6"/>
  <c r="U61" i="6"/>
  <c r="M61" i="6"/>
  <c r="O61" i="6"/>
  <c r="Q61" i="6"/>
  <c r="R61" i="6"/>
  <c r="S61" i="6"/>
  <c r="T61" i="6"/>
  <c r="V61" i="6"/>
  <c r="W61" i="6"/>
  <c r="GA61" i="6"/>
  <c r="X61" i="6"/>
  <c r="Y61" i="6"/>
  <c r="Z61" i="6"/>
  <c r="AB61" i="6"/>
  <c r="AI61" i="6"/>
  <c r="AA61" i="6"/>
  <c r="AC61" i="6"/>
  <c r="AE61" i="6"/>
  <c r="CV61" i="6"/>
  <c r="AF61" i="6"/>
  <c r="AG61" i="6"/>
  <c r="AH61" i="6"/>
  <c r="AJ61" i="6"/>
  <c r="AK61" i="6"/>
  <c r="GB61" i="6"/>
  <c r="AN61" i="6"/>
  <c r="AO61" i="6"/>
  <c r="AP61" i="6"/>
  <c r="AR61" i="6"/>
  <c r="AY61" i="6"/>
  <c r="AQ61" i="6"/>
  <c r="AS61" i="6"/>
  <c r="AU61" i="6"/>
  <c r="AV61" i="6"/>
  <c r="AW61" i="6"/>
  <c r="AX61" i="6"/>
  <c r="AZ61" i="6"/>
  <c r="BA61" i="6"/>
  <c r="GC61" i="6"/>
  <c r="BB61" i="6"/>
  <c r="BC61" i="6"/>
  <c r="BD61" i="6"/>
  <c r="BF61" i="6"/>
  <c r="BM61" i="6"/>
  <c r="BE61" i="6"/>
  <c r="BG61" i="6"/>
  <c r="BI61" i="6"/>
  <c r="BJ61" i="6"/>
  <c r="BK61" i="6"/>
  <c r="BL61" i="6"/>
  <c r="BN61" i="6"/>
  <c r="BO61" i="6"/>
  <c r="GD61" i="6"/>
  <c r="BP61" i="6"/>
  <c r="BQ61" i="6"/>
  <c r="BR61" i="6"/>
  <c r="BT61" i="6"/>
  <c r="CA61" i="6"/>
  <c r="BS61" i="6"/>
  <c r="BU61" i="6"/>
  <c r="BW61" i="6"/>
  <c r="BX61" i="6"/>
  <c r="BY61" i="6"/>
  <c r="BZ61" i="6"/>
  <c r="CB61" i="6"/>
  <c r="CC61" i="6"/>
  <c r="GE61" i="6"/>
  <c r="CD61" i="6"/>
  <c r="CE61" i="6"/>
  <c r="CF61" i="6"/>
  <c r="CH61" i="6"/>
  <c r="CO61" i="6"/>
  <c r="CG61" i="6"/>
  <c r="CI61" i="6"/>
  <c r="CK61" i="6"/>
  <c r="CL61" i="6"/>
  <c r="CM61" i="6"/>
  <c r="CN61" i="6"/>
  <c r="CP61" i="6"/>
  <c r="CQ61" i="6"/>
  <c r="GF61" i="6"/>
  <c r="EA61" i="6"/>
  <c r="EB61" i="6"/>
  <c r="EC61" i="6"/>
  <c r="DJ61" i="6"/>
  <c r="DK61" i="6"/>
  <c r="DL61" i="6"/>
  <c r="DM61" i="6"/>
  <c r="DN61" i="6"/>
  <c r="DO61" i="6"/>
  <c r="DP61" i="6"/>
  <c r="DQ61" i="6"/>
  <c r="DR61" i="6"/>
  <c r="DV61" i="6"/>
  <c r="DW61" i="6"/>
  <c r="DX61" i="6"/>
  <c r="EJ61" i="6"/>
  <c r="DS61" i="6"/>
  <c r="DY61" i="6"/>
  <c r="ED61" i="6"/>
  <c r="DT61" i="6"/>
  <c r="EV61" i="6"/>
  <c r="DZ61" i="6"/>
  <c r="EE61" i="6"/>
  <c r="EF61" i="6"/>
  <c r="EG61" i="6"/>
  <c r="EH61" i="6"/>
  <c r="EI61" i="6"/>
  <c r="EK61" i="6"/>
  <c r="EL61" i="6"/>
  <c r="EW61" i="6"/>
  <c r="EX61" i="6"/>
  <c r="EM61" i="6"/>
  <c r="EN61" i="6"/>
  <c r="EO61" i="6"/>
  <c r="EQ61" i="6"/>
  <c r="ER61" i="6"/>
  <c r="ES61" i="6"/>
  <c r="FE61" i="6"/>
  <c r="EP61" i="6"/>
  <c r="ET61" i="6"/>
  <c r="EY61" i="6"/>
  <c r="EU61" i="6"/>
  <c r="EZ61" i="6"/>
  <c r="FA61" i="6"/>
  <c r="FB61" i="6"/>
  <c r="FC61" i="6"/>
  <c r="FD61" i="6"/>
  <c r="FF61" i="6"/>
  <c r="FG61" i="6"/>
  <c r="DB61" i="6"/>
  <c r="CW61" i="6"/>
  <c r="CX61" i="6"/>
  <c r="CZ61" i="6"/>
  <c r="DG61" i="6"/>
  <c r="CY61" i="6"/>
  <c r="DA61" i="6"/>
  <c r="DC61" i="6"/>
  <c r="DD61" i="6"/>
  <c r="DE61" i="6"/>
  <c r="DF61" i="6"/>
  <c r="DH61" i="6"/>
  <c r="DI61" i="6"/>
  <c r="FJ61" i="6"/>
  <c r="FH61" i="6"/>
  <c r="FI61" i="6"/>
  <c r="FN61" i="6"/>
  <c r="FK61" i="6"/>
  <c r="FL61" i="6"/>
  <c r="FM61" i="6"/>
  <c r="FO61" i="6"/>
  <c r="FP61" i="6"/>
  <c r="FT61" i="6"/>
  <c r="FQ61" i="6"/>
  <c r="FR61" i="6"/>
  <c r="FS61" i="6"/>
  <c r="FX61" i="6"/>
  <c r="FU61" i="6"/>
  <c r="FV61" i="6"/>
  <c r="FW61" i="6"/>
  <c r="FY61" i="6"/>
  <c r="FZ61" i="6"/>
  <c r="GG61" i="6"/>
  <c r="GH61" i="6"/>
  <c r="GI61" i="6"/>
  <c r="GJ61" i="6"/>
  <c r="GK61" i="6"/>
  <c r="GL61" i="6"/>
  <c r="GM61" i="6"/>
  <c r="HB61" i="6"/>
  <c r="L61" i="9"/>
  <c r="HE61" i="6"/>
  <c r="M61" i="9"/>
  <c r="HH61" i="6"/>
  <c r="N61" i="9"/>
  <c r="HP61" i="6"/>
  <c r="T61" i="9"/>
  <c r="HS61" i="6"/>
  <c r="U61" i="9"/>
  <c r="HV61" i="6"/>
  <c r="V61" i="9"/>
  <c r="HY61" i="6"/>
  <c r="W61" i="9"/>
  <c r="HZ61" i="6"/>
  <c r="X61" i="9"/>
  <c r="IA61" i="6"/>
  <c r="Y61" i="9"/>
  <c r="AA61" i="9"/>
  <c r="AV61" i="9"/>
  <c r="AX61" i="9"/>
  <c r="D62" i="6"/>
  <c r="P62" i="6"/>
  <c r="AD62" i="6"/>
  <c r="AT62" i="6"/>
  <c r="BH62" i="6"/>
  <c r="BV62" i="6"/>
  <c r="CJ62" i="6"/>
  <c r="J62" i="6"/>
  <c r="K62" i="6"/>
  <c r="L62" i="6"/>
  <c r="N62" i="6"/>
  <c r="U62" i="6"/>
  <c r="M62" i="6"/>
  <c r="O62" i="6"/>
  <c r="Q62" i="6"/>
  <c r="R62" i="6"/>
  <c r="S62" i="6"/>
  <c r="T62" i="6"/>
  <c r="V62" i="6"/>
  <c r="W62" i="6"/>
  <c r="GA62" i="6"/>
  <c r="X62" i="6"/>
  <c r="Y62" i="6"/>
  <c r="Z62" i="6"/>
  <c r="AB62" i="6"/>
  <c r="AI62" i="6"/>
  <c r="AA62" i="6"/>
  <c r="AC62" i="6"/>
  <c r="AE62" i="6"/>
  <c r="CV62" i="6"/>
  <c r="AF62" i="6"/>
  <c r="AG62" i="6"/>
  <c r="AH62" i="6"/>
  <c r="AJ62" i="6"/>
  <c r="AK62" i="6"/>
  <c r="GB62" i="6"/>
  <c r="AN62" i="6"/>
  <c r="AO62" i="6"/>
  <c r="AP62" i="6"/>
  <c r="AR62" i="6"/>
  <c r="AY62" i="6"/>
  <c r="AQ62" i="6"/>
  <c r="AS62" i="6"/>
  <c r="AU62" i="6"/>
  <c r="AV62" i="6"/>
  <c r="AW62" i="6"/>
  <c r="AX62" i="6"/>
  <c r="AZ62" i="6"/>
  <c r="BA62" i="6"/>
  <c r="GC62" i="6"/>
  <c r="BB62" i="6"/>
  <c r="BC62" i="6"/>
  <c r="BD62" i="6"/>
  <c r="BF62" i="6"/>
  <c r="BM62" i="6"/>
  <c r="BE62" i="6"/>
  <c r="BG62" i="6"/>
  <c r="BI62" i="6"/>
  <c r="BJ62" i="6"/>
  <c r="BK62" i="6"/>
  <c r="BL62" i="6"/>
  <c r="BN62" i="6"/>
  <c r="BO62" i="6"/>
  <c r="GD62" i="6"/>
  <c r="BP62" i="6"/>
  <c r="BQ62" i="6"/>
  <c r="BR62" i="6"/>
  <c r="BT62" i="6"/>
  <c r="CA62" i="6"/>
  <c r="BS62" i="6"/>
  <c r="BU62" i="6"/>
  <c r="BW62" i="6"/>
  <c r="BX62" i="6"/>
  <c r="BY62" i="6"/>
  <c r="BZ62" i="6"/>
  <c r="CB62" i="6"/>
  <c r="CC62" i="6"/>
  <c r="GE62" i="6"/>
  <c r="CD62" i="6"/>
  <c r="CE62" i="6"/>
  <c r="CF62" i="6"/>
  <c r="CH62" i="6"/>
  <c r="CO62" i="6"/>
  <c r="CG62" i="6"/>
  <c r="CI62" i="6"/>
  <c r="CK62" i="6"/>
  <c r="CL62" i="6"/>
  <c r="CM62" i="6"/>
  <c r="CN62" i="6"/>
  <c r="CP62" i="6"/>
  <c r="CQ62" i="6"/>
  <c r="GF62" i="6"/>
  <c r="EA62" i="6"/>
  <c r="EB62" i="6"/>
  <c r="EC62" i="6"/>
  <c r="DJ62" i="6"/>
  <c r="DK62" i="6"/>
  <c r="DL62" i="6"/>
  <c r="DM62" i="6"/>
  <c r="DN62" i="6"/>
  <c r="DO62" i="6"/>
  <c r="DP62" i="6"/>
  <c r="DQ62" i="6"/>
  <c r="DR62" i="6"/>
  <c r="DV62" i="6"/>
  <c r="DW62" i="6"/>
  <c r="DX62" i="6"/>
  <c r="EJ62" i="6"/>
  <c r="DS62" i="6"/>
  <c r="DY62" i="6"/>
  <c r="ED62" i="6"/>
  <c r="DT62" i="6"/>
  <c r="EV62" i="6"/>
  <c r="DZ62" i="6"/>
  <c r="EE62" i="6"/>
  <c r="EF62" i="6"/>
  <c r="EG62" i="6"/>
  <c r="EH62" i="6"/>
  <c r="EI62" i="6"/>
  <c r="EK62" i="6"/>
  <c r="EL62" i="6"/>
  <c r="EW62" i="6"/>
  <c r="EX62" i="6"/>
  <c r="EM62" i="6"/>
  <c r="EN62" i="6"/>
  <c r="EO62" i="6"/>
  <c r="EQ62" i="6"/>
  <c r="ER62" i="6"/>
  <c r="ES62" i="6"/>
  <c r="FE62" i="6"/>
  <c r="EP62" i="6"/>
  <c r="ET62" i="6"/>
  <c r="EY62" i="6"/>
  <c r="EU62" i="6"/>
  <c r="EZ62" i="6"/>
  <c r="FA62" i="6"/>
  <c r="FB62" i="6"/>
  <c r="FC62" i="6"/>
  <c r="FD62" i="6"/>
  <c r="FF62" i="6"/>
  <c r="FG62" i="6"/>
  <c r="DB62" i="6"/>
  <c r="CW62" i="6"/>
  <c r="CX62" i="6"/>
  <c r="CZ62" i="6"/>
  <c r="DG62" i="6"/>
  <c r="CY62" i="6"/>
  <c r="DA62" i="6"/>
  <c r="DC62" i="6"/>
  <c r="DD62" i="6"/>
  <c r="DE62" i="6"/>
  <c r="DF62" i="6"/>
  <c r="DH62" i="6"/>
  <c r="DI62" i="6"/>
  <c r="FJ62" i="6"/>
  <c r="FH62" i="6"/>
  <c r="FI62" i="6"/>
  <c r="FN62" i="6"/>
  <c r="FK62" i="6"/>
  <c r="FL62" i="6"/>
  <c r="FM62" i="6"/>
  <c r="FO62" i="6"/>
  <c r="FP62" i="6"/>
  <c r="FT62" i="6"/>
  <c r="FQ62" i="6"/>
  <c r="FR62" i="6"/>
  <c r="FS62" i="6"/>
  <c r="FX62" i="6"/>
  <c r="FU62" i="6"/>
  <c r="FV62" i="6"/>
  <c r="FW62" i="6"/>
  <c r="FY62" i="6"/>
  <c r="FZ62" i="6"/>
  <c r="GG62" i="6"/>
  <c r="GH62" i="6"/>
  <c r="GI62" i="6"/>
  <c r="GJ62" i="6"/>
  <c r="GK62" i="6"/>
  <c r="GL62" i="6"/>
  <c r="GM62" i="6"/>
  <c r="HB62" i="6"/>
  <c r="L62" i="9"/>
  <c r="HE62" i="6"/>
  <c r="M62" i="9"/>
  <c r="HH62" i="6"/>
  <c r="N62" i="9"/>
  <c r="HP62" i="6"/>
  <c r="T62" i="9"/>
  <c r="HS62" i="6"/>
  <c r="U62" i="9"/>
  <c r="HV62" i="6"/>
  <c r="V62" i="9"/>
  <c r="HY62" i="6"/>
  <c r="W62" i="9"/>
  <c r="HZ62" i="6"/>
  <c r="X62" i="9"/>
  <c r="IA62" i="6"/>
  <c r="Y62" i="9"/>
  <c r="AA62" i="9"/>
  <c r="AV62" i="9"/>
  <c r="AX62" i="9"/>
  <c r="D63" i="6"/>
  <c r="P63" i="6"/>
  <c r="AD63" i="6"/>
  <c r="AT63" i="6"/>
  <c r="BH63" i="6"/>
  <c r="BV63" i="6"/>
  <c r="CJ63" i="6"/>
  <c r="J63" i="6"/>
  <c r="K63" i="6"/>
  <c r="L63" i="6"/>
  <c r="N63" i="6"/>
  <c r="U63" i="6"/>
  <c r="M63" i="6"/>
  <c r="O63" i="6"/>
  <c r="Q63" i="6"/>
  <c r="R63" i="6"/>
  <c r="S63" i="6"/>
  <c r="T63" i="6"/>
  <c r="V63" i="6"/>
  <c r="W63" i="6"/>
  <c r="GA63" i="6"/>
  <c r="X63" i="6"/>
  <c r="Y63" i="6"/>
  <c r="Z63" i="6"/>
  <c r="AB63" i="6"/>
  <c r="AI63" i="6"/>
  <c r="AA63" i="6"/>
  <c r="AC63" i="6"/>
  <c r="AE63" i="6"/>
  <c r="CV63" i="6"/>
  <c r="AF63" i="6"/>
  <c r="AG63" i="6"/>
  <c r="AH63" i="6"/>
  <c r="AJ63" i="6"/>
  <c r="AK63" i="6"/>
  <c r="GB63" i="6"/>
  <c r="AN63" i="6"/>
  <c r="AO63" i="6"/>
  <c r="AP63" i="6"/>
  <c r="AR63" i="6"/>
  <c r="AY63" i="6"/>
  <c r="AQ63" i="6"/>
  <c r="AS63" i="6"/>
  <c r="AU63" i="6"/>
  <c r="AV63" i="6"/>
  <c r="AW63" i="6"/>
  <c r="AX63" i="6"/>
  <c r="AZ63" i="6"/>
  <c r="BA63" i="6"/>
  <c r="GC63" i="6"/>
  <c r="BB63" i="6"/>
  <c r="BC63" i="6"/>
  <c r="BD63" i="6"/>
  <c r="BF63" i="6"/>
  <c r="BM63" i="6"/>
  <c r="BE63" i="6"/>
  <c r="BG63" i="6"/>
  <c r="BI63" i="6"/>
  <c r="BJ63" i="6"/>
  <c r="BK63" i="6"/>
  <c r="BL63" i="6"/>
  <c r="BN63" i="6"/>
  <c r="BO63" i="6"/>
  <c r="GD63" i="6"/>
  <c r="BP63" i="6"/>
  <c r="BQ63" i="6"/>
  <c r="BR63" i="6"/>
  <c r="BT63" i="6"/>
  <c r="CA63" i="6"/>
  <c r="BS63" i="6"/>
  <c r="BU63" i="6"/>
  <c r="BW63" i="6"/>
  <c r="BX63" i="6"/>
  <c r="BY63" i="6"/>
  <c r="BZ63" i="6"/>
  <c r="CB63" i="6"/>
  <c r="CC63" i="6"/>
  <c r="GE63" i="6"/>
  <c r="CD63" i="6"/>
  <c r="CE63" i="6"/>
  <c r="CF63" i="6"/>
  <c r="CH63" i="6"/>
  <c r="CO63" i="6"/>
  <c r="CG63" i="6"/>
  <c r="CI63" i="6"/>
  <c r="CK63" i="6"/>
  <c r="CL63" i="6"/>
  <c r="CM63" i="6"/>
  <c r="CN63" i="6"/>
  <c r="CP63" i="6"/>
  <c r="CQ63" i="6"/>
  <c r="GF63" i="6"/>
  <c r="EA63" i="6"/>
  <c r="EB63" i="6"/>
  <c r="EC63" i="6"/>
  <c r="DJ63" i="6"/>
  <c r="DK63" i="6"/>
  <c r="DL63" i="6"/>
  <c r="DM63" i="6"/>
  <c r="DN63" i="6"/>
  <c r="DO63" i="6"/>
  <c r="DP63" i="6"/>
  <c r="DQ63" i="6"/>
  <c r="DR63" i="6"/>
  <c r="DV63" i="6"/>
  <c r="DW63" i="6"/>
  <c r="DX63" i="6"/>
  <c r="EJ63" i="6"/>
  <c r="DS63" i="6"/>
  <c r="DY63" i="6"/>
  <c r="ED63" i="6"/>
  <c r="DT63" i="6"/>
  <c r="EV63" i="6"/>
  <c r="DZ63" i="6"/>
  <c r="EE63" i="6"/>
  <c r="EF63" i="6"/>
  <c r="EG63" i="6"/>
  <c r="EH63" i="6"/>
  <c r="EI63" i="6"/>
  <c r="EK63" i="6"/>
  <c r="EL63" i="6"/>
  <c r="EW63" i="6"/>
  <c r="EX63" i="6"/>
  <c r="EM63" i="6"/>
  <c r="EN63" i="6"/>
  <c r="EO63" i="6"/>
  <c r="EQ63" i="6"/>
  <c r="ER63" i="6"/>
  <c r="ES63" i="6"/>
  <c r="FE63" i="6"/>
  <c r="EP63" i="6"/>
  <c r="ET63" i="6"/>
  <c r="EY63" i="6"/>
  <c r="EU63" i="6"/>
  <c r="EZ63" i="6"/>
  <c r="FA63" i="6"/>
  <c r="FB63" i="6"/>
  <c r="FC63" i="6"/>
  <c r="FD63" i="6"/>
  <c r="FF63" i="6"/>
  <c r="FG63" i="6"/>
  <c r="DB63" i="6"/>
  <c r="CW63" i="6"/>
  <c r="CX63" i="6"/>
  <c r="CZ63" i="6"/>
  <c r="DG63" i="6"/>
  <c r="CY63" i="6"/>
  <c r="DA63" i="6"/>
  <c r="DC63" i="6"/>
  <c r="DD63" i="6"/>
  <c r="DE63" i="6"/>
  <c r="DF63" i="6"/>
  <c r="DH63" i="6"/>
  <c r="DI63" i="6"/>
  <c r="FJ63" i="6"/>
  <c r="FH63" i="6"/>
  <c r="FI63" i="6"/>
  <c r="FN63" i="6"/>
  <c r="FK63" i="6"/>
  <c r="FL63" i="6"/>
  <c r="FM63" i="6"/>
  <c r="FO63" i="6"/>
  <c r="FP63" i="6"/>
  <c r="FT63" i="6"/>
  <c r="FQ63" i="6"/>
  <c r="FR63" i="6"/>
  <c r="FS63" i="6"/>
  <c r="FX63" i="6"/>
  <c r="FU63" i="6"/>
  <c r="FV63" i="6"/>
  <c r="FW63" i="6"/>
  <c r="FY63" i="6"/>
  <c r="FZ63" i="6"/>
  <c r="GG63" i="6"/>
  <c r="GH63" i="6"/>
  <c r="GI63" i="6"/>
  <c r="GJ63" i="6"/>
  <c r="GK63" i="6"/>
  <c r="GL63" i="6"/>
  <c r="GM63" i="6"/>
  <c r="HB63" i="6"/>
  <c r="L63" i="9"/>
  <c r="HE63" i="6"/>
  <c r="M63" i="9"/>
  <c r="HH63" i="6"/>
  <c r="N63" i="9"/>
  <c r="HP63" i="6"/>
  <c r="T63" i="9"/>
  <c r="HS63" i="6"/>
  <c r="U63" i="9"/>
  <c r="HV63" i="6"/>
  <c r="V63" i="9"/>
  <c r="HY63" i="6"/>
  <c r="W63" i="9"/>
  <c r="HZ63" i="6"/>
  <c r="X63" i="9"/>
  <c r="IA63" i="6"/>
  <c r="Y63" i="9"/>
  <c r="AA63" i="9"/>
  <c r="AV63" i="9"/>
  <c r="AX63" i="9"/>
  <c r="D64" i="6"/>
  <c r="P64" i="6"/>
  <c r="AD64" i="6"/>
  <c r="AT64" i="6"/>
  <c r="BH64" i="6"/>
  <c r="BV64" i="6"/>
  <c r="CJ64" i="6"/>
  <c r="J64" i="6"/>
  <c r="K64" i="6"/>
  <c r="L64" i="6"/>
  <c r="N64" i="6"/>
  <c r="U64" i="6"/>
  <c r="M64" i="6"/>
  <c r="O64" i="6"/>
  <c r="Q64" i="6"/>
  <c r="R64" i="6"/>
  <c r="S64" i="6"/>
  <c r="T64" i="6"/>
  <c r="V64" i="6"/>
  <c r="W64" i="6"/>
  <c r="GA64" i="6"/>
  <c r="X64" i="6"/>
  <c r="Y64" i="6"/>
  <c r="Z64" i="6"/>
  <c r="AB64" i="6"/>
  <c r="AI64" i="6"/>
  <c r="AA64" i="6"/>
  <c r="AC64" i="6"/>
  <c r="AE64" i="6"/>
  <c r="CV64" i="6"/>
  <c r="AF64" i="6"/>
  <c r="AG64" i="6"/>
  <c r="AH64" i="6"/>
  <c r="AJ64" i="6"/>
  <c r="AK64" i="6"/>
  <c r="GB64" i="6"/>
  <c r="AN64" i="6"/>
  <c r="AO64" i="6"/>
  <c r="AP64" i="6"/>
  <c r="AR64" i="6"/>
  <c r="AY64" i="6"/>
  <c r="AQ64" i="6"/>
  <c r="AS64" i="6"/>
  <c r="AU64" i="6"/>
  <c r="AV64" i="6"/>
  <c r="AW64" i="6"/>
  <c r="AX64" i="6"/>
  <c r="AZ64" i="6"/>
  <c r="BA64" i="6"/>
  <c r="GC64" i="6"/>
  <c r="BB64" i="6"/>
  <c r="BC64" i="6"/>
  <c r="BD64" i="6"/>
  <c r="BF64" i="6"/>
  <c r="BM64" i="6"/>
  <c r="BE64" i="6"/>
  <c r="BG64" i="6"/>
  <c r="BI64" i="6"/>
  <c r="BJ64" i="6"/>
  <c r="BK64" i="6"/>
  <c r="BL64" i="6"/>
  <c r="BN64" i="6"/>
  <c r="BO64" i="6"/>
  <c r="GD64" i="6"/>
  <c r="BP64" i="6"/>
  <c r="BQ64" i="6"/>
  <c r="BR64" i="6"/>
  <c r="BT64" i="6"/>
  <c r="CA64" i="6"/>
  <c r="BS64" i="6"/>
  <c r="BU64" i="6"/>
  <c r="BW64" i="6"/>
  <c r="BX64" i="6"/>
  <c r="BY64" i="6"/>
  <c r="BZ64" i="6"/>
  <c r="CB64" i="6"/>
  <c r="CC64" i="6"/>
  <c r="GE64" i="6"/>
  <c r="CD64" i="6"/>
  <c r="CE64" i="6"/>
  <c r="CF64" i="6"/>
  <c r="CH64" i="6"/>
  <c r="CO64" i="6"/>
  <c r="CG64" i="6"/>
  <c r="CI64" i="6"/>
  <c r="CK64" i="6"/>
  <c r="CL64" i="6"/>
  <c r="CM64" i="6"/>
  <c r="CN64" i="6"/>
  <c r="CP64" i="6"/>
  <c r="CQ64" i="6"/>
  <c r="GF64" i="6"/>
  <c r="EA64" i="6"/>
  <c r="EB64" i="6"/>
  <c r="EC64" i="6"/>
  <c r="DJ64" i="6"/>
  <c r="DK64" i="6"/>
  <c r="DL64" i="6"/>
  <c r="DM64" i="6"/>
  <c r="DN64" i="6"/>
  <c r="DO64" i="6"/>
  <c r="DP64" i="6"/>
  <c r="DQ64" i="6"/>
  <c r="DR64" i="6"/>
  <c r="DV64" i="6"/>
  <c r="DW64" i="6"/>
  <c r="DX64" i="6"/>
  <c r="EJ64" i="6"/>
  <c r="DS64" i="6"/>
  <c r="DY64" i="6"/>
  <c r="ED64" i="6"/>
  <c r="DT64" i="6"/>
  <c r="EV64" i="6"/>
  <c r="DZ64" i="6"/>
  <c r="EE64" i="6"/>
  <c r="EF64" i="6"/>
  <c r="EG64" i="6"/>
  <c r="EH64" i="6"/>
  <c r="EI64" i="6"/>
  <c r="EK64" i="6"/>
  <c r="EL64" i="6"/>
  <c r="EW64" i="6"/>
  <c r="EX64" i="6"/>
  <c r="EM64" i="6"/>
  <c r="EN64" i="6"/>
  <c r="EO64" i="6"/>
  <c r="EQ64" i="6"/>
  <c r="ER64" i="6"/>
  <c r="ES64" i="6"/>
  <c r="FE64" i="6"/>
  <c r="EP64" i="6"/>
  <c r="ET64" i="6"/>
  <c r="EY64" i="6"/>
  <c r="EU64" i="6"/>
  <c r="EZ64" i="6"/>
  <c r="FA64" i="6"/>
  <c r="FB64" i="6"/>
  <c r="FC64" i="6"/>
  <c r="FD64" i="6"/>
  <c r="FF64" i="6"/>
  <c r="FG64" i="6"/>
  <c r="DB64" i="6"/>
  <c r="CW64" i="6"/>
  <c r="CX64" i="6"/>
  <c r="CZ64" i="6"/>
  <c r="DG64" i="6"/>
  <c r="CY64" i="6"/>
  <c r="DA64" i="6"/>
  <c r="DC64" i="6"/>
  <c r="DD64" i="6"/>
  <c r="DE64" i="6"/>
  <c r="DF64" i="6"/>
  <c r="DH64" i="6"/>
  <c r="DI64" i="6"/>
  <c r="FJ64" i="6"/>
  <c r="FH64" i="6"/>
  <c r="FI64" i="6"/>
  <c r="FN64" i="6"/>
  <c r="FK64" i="6"/>
  <c r="FL64" i="6"/>
  <c r="FM64" i="6"/>
  <c r="FO64" i="6"/>
  <c r="FP64" i="6"/>
  <c r="FT64" i="6"/>
  <c r="FQ64" i="6"/>
  <c r="FR64" i="6"/>
  <c r="FS64" i="6"/>
  <c r="FX64" i="6"/>
  <c r="FU64" i="6"/>
  <c r="FV64" i="6"/>
  <c r="FW64" i="6"/>
  <c r="FY64" i="6"/>
  <c r="FZ64" i="6"/>
  <c r="GG64" i="6"/>
  <c r="GH64" i="6"/>
  <c r="GI64" i="6"/>
  <c r="GJ64" i="6"/>
  <c r="GK64" i="6"/>
  <c r="GM64" i="6"/>
  <c r="HB64" i="6"/>
  <c r="L64" i="9"/>
  <c r="HE64" i="6"/>
  <c r="M64" i="9"/>
  <c r="HH64" i="6"/>
  <c r="N64" i="9"/>
  <c r="HP64" i="6"/>
  <c r="T64" i="9"/>
  <c r="HS64" i="6"/>
  <c r="U64" i="9"/>
  <c r="HV64" i="6"/>
  <c r="V64" i="9"/>
  <c r="HY64" i="6"/>
  <c r="W64" i="9"/>
  <c r="HZ64" i="6"/>
  <c r="X64" i="9"/>
  <c r="IA64" i="6"/>
  <c r="Y64" i="9"/>
  <c r="AA64" i="9"/>
  <c r="AV64" i="9"/>
  <c r="AX64" i="9"/>
  <c r="D65" i="6"/>
  <c r="P65" i="6"/>
  <c r="AD65" i="6"/>
  <c r="AT65" i="6"/>
  <c r="BH65" i="6"/>
  <c r="BV65" i="6"/>
  <c r="CJ65" i="6"/>
  <c r="J65" i="6"/>
  <c r="K65" i="6"/>
  <c r="L65" i="6"/>
  <c r="N65" i="6"/>
  <c r="U65" i="6"/>
  <c r="M65" i="6"/>
  <c r="O65" i="6"/>
  <c r="Q65" i="6"/>
  <c r="R65" i="6"/>
  <c r="S65" i="6"/>
  <c r="T65" i="6"/>
  <c r="V65" i="6"/>
  <c r="W65" i="6"/>
  <c r="GA65" i="6"/>
  <c r="X65" i="6"/>
  <c r="Y65" i="6"/>
  <c r="Z65" i="6"/>
  <c r="AB65" i="6"/>
  <c r="AI65" i="6"/>
  <c r="AA65" i="6"/>
  <c r="AC65" i="6"/>
  <c r="AE65" i="6"/>
  <c r="CV65" i="6"/>
  <c r="AF65" i="6"/>
  <c r="AG65" i="6"/>
  <c r="AH65" i="6"/>
  <c r="AJ65" i="6"/>
  <c r="AK65" i="6"/>
  <c r="GB65" i="6"/>
  <c r="AN65" i="6"/>
  <c r="AO65" i="6"/>
  <c r="AP65" i="6"/>
  <c r="AR65" i="6"/>
  <c r="AY65" i="6"/>
  <c r="AQ65" i="6"/>
  <c r="AS65" i="6"/>
  <c r="AU65" i="6"/>
  <c r="AV65" i="6"/>
  <c r="AW65" i="6"/>
  <c r="AX65" i="6"/>
  <c r="AZ65" i="6"/>
  <c r="BA65" i="6"/>
  <c r="GC65" i="6"/>
  <c r="BB65" i="6"/>
  <c r="BC65" i="6"/>
  <c r="BD65" i="6"/>
  <c r="BF65" i="6"/>
  <c r="BM65" i="6"/>
  <c r="BE65" i="6"/>
  <c r="BG65" i="6"/>
  <c r="BI65" i="6"/>
  <c r="BJ65" i="6"/>
  <c r="BK65" i="6"/>
  <c r="BL65" i="6"/>
  <c r="BN65" i="6"/>
  <c r="BO65" i="6"/>
  <c r="GD65" i="6"/>
  <c r="BP65" i="6"/>
  <c r="BQ65" i="6"/>
  <c r="BR65" i="6"/>
  <c r="BT65" i="6"/>
  <c r="CA65" i="6"/>
  <c r="BS65" i="6"/>
  <c r="BU65" i="6"/>
  <c r="BW65" i="6"/>
  <c r="BX65" i="6"/>
  <c r="BY65" i="6"/>
  <c r="BZ65" i="6"/>
  <c r="CB65" i="6"/>
  <c r="CC65" i="6"/>
  <c r="GE65" i="6"/>
  <c r="CD65" i="6"/>
  <c r="CE65" i="6"/>
  <c r="CF65" i="6"/>
  <c r="CH65" i="6"/>
  <c r="CO65" i="6"/>
  <c r="CG65" i="6"/>
  <c r="CI65" i="6"/>
  <c r="CK65" i="6"/>
  <c r="CL65" i="6"/>
  <c r="CM65" i="6"/>
  <c r="CN65" i="6"/>
  <c r="CP65" i="6"/>
  <c r="CQ65" i="6"/>
  <c r="GF65" i="6"/>
  <c r="EA65" i="6"/>
  <c r="EB65" i="6"/>
  <c r="EC65" i="6"/>
  <c r="DJ65" i="6"/>
  <c r="DK65" i="6"/>
  <c r="DL65" i="6"/>
  <c r="DM65" i="6"/>
  <c r="DN65" i="6"/>
  <c r="DO65" i="6"/>
  <c r="DP65" i="6"/>
  <c r="DQ65" i="6"/>
  <c r="DR65" i="6"/>
  <c r="DV65" i="6"/>
  <c r="DW65" i="6"/>
  <c r="DX65" i="6"/>
  <c r="EJ65" i="6"/>
  <c r="DS65" i="6"/>
  <c r="DY65" i="6"/>
  <c r="ED65" i="6"/>
  <c r="DT65" i="6"/>
  <c r="EV65" i="6"/>
  <c r="DZ65" i="6"/>
  <c r="EE65" i="6"/>
  <c r="EF65" i="6"/>
  <c r="EG65" i="6"/>
  <c r="EH65" i="6"/>
  <c r="EI65" i="6"/>
  <c r="EK65" i="6"/>
  <c r="EL65" i="6"/>
  <c r="EW65" i="6"/>
  <c r="EX65" i="6"/>
  <c r="EM65" i="6"/>
  <c r="EN65" i="6"/>
  <c r="EO65" i="6"/>
  <c r="EQ65" i="6"/>
  <c r="ER65" i="6"/>
  <c r="ES65" i="6"/>
  <c r="FE65" i="6"/>
  <c r="EP65" i="6"/>
  <c r="ET65" i="6"/>
  <c r="EY65" i="6"/>
  <c r="EU65" i="6"/>
  <c r="EZ65" i="6"/>
  <c r="FA65" i="6"/>
  <c r="FB65" i="6"/>
  <c r="FC65" i="6"/>
  <c r="FD65" i="6"/>
  <c r="FF65" i="6"/>
  <c r="FG65" i="6"/>
  <c r="DB65" i="6"/>
  <c r="CW65" i="6"/>
  <c r="CX65" i="6"/>
  <c r="CZ65" i="6"/>
  <c r="DG65" i="6"/>
  <c r="CY65" i="6"/>
  <c r="DA65" i="6"/>
  <c r="DC65" i="6"/>
  <c r="DD65" i="6"/>
  <c r="DE65" i="6"/>
  <c r="DF65" i="6"/>
  <c r="DH65" i="6"/>
  <c r="DI65" i="6"/>
  <c r="FJ65" i="6"/>
  <c r="FH65" i="6"/>
  <c r="FI65" i="6"/>
  <c r="FN65" i="6"/>
  <c r="FK65" i="6"/>
  <c r="FL65" i="6"/>
  <c r="FM65" i="6"/>
  <c r="FO65" i="6"/>
  <c r="FP65" i="6"/>
  <c r="FT65" i="6"/>
  <c r="FQ65" i="6"/>
  <c r="FR65" i="6"/>
  <c r="FS65" i="6"/>
  <c r="FX65" i="6"/>
  <c r="FU65" i="6"/>
  <c r="FV65" i="6"/>
  <c r="FW65" i="6"/>
  <c r="FY65" i="6"/>
  <c r="FZ65" i="6"/>
  <c r="GG65" i="6"/>
  <c r="GH65" i="6"/>
  <c r="GI65" i="6"/>
  <c r="GJ65" i="6"/>
  <c r="GK65" i="6"/>
  <c r="GL65" i="6"/>
  <c r="GM65" i="6"/>
  <c r="HB65" i="6"/>
  <c r="L65" i="9"/>
  <c r="HE65" i="6"/>
  <c r="M65" i="9"/>
  <c r="HH65" i="6"/>
  <c r="N65" i="9"/>
  <c r="HP65" i="6"/>
  <c r="T65" i="9"/>
  <c r="HS65" i="6"/>
  <c r="U65" i="9"/>
  <c r="HV65" i="6"/>
  <c r="V65" i="9"/>
  <c r="HY65" i="6"/>
  <c r="W65" i="9"/>
  <c r="HZ65" i="6"/>
  <c r="X65" i="9"/>
  <c r="IA65" i="6"/>
  <c r="Y65" i="9"/>
  <c r="AA65" i="9"/>
  <c r="AV65" i="9"/>
  <c r="AX65" i="9"/>
  <c r="D66" i="6"/>
  <c r="P66" i="6"/>
  <c r="AD66" i="6"/>
  <c r="AT66" i="6"/>
  <c r="BH66" i="6"/>
  <c r="BV66" i="6"/>
  <c r="CJ66" i="6"/>
  <c r="J66" i="6"/>
  <c r="K66" i="6"/>
  <c r="L66" i="6"/>
  <c r="N66" i="6"/>
  <c r="U66" i="6"/>
  <c r="M66" i="6"/>
  <c r="O66" i="6"/>
  <c r="Q66" i="6"/>
  <c r="R66" i="6"/>
  <c r="S66" i="6"/>
  <c r="T66" i="6"/>
  <c r="V66" i="6"/>
  <c r="W66" i="6"/>
  <c r="GA66" i="6"/>
  <c r="X66" i="6"/>
  <c r="Y66" i="6"/>
  <c r="Z66" i="6"/>
  <c r="AB66" i="6"/>
  <c r="AI66" i="6"/>
  <c r="AA66" i="6"/>
  <c r="AC66" i="6"/>
  <c r="AE66" i="6"/>
  <c r="CV66" i="6"/>
  <c r="AF66" i="6"/>
  <c r="AG66" i="6"/>
  <c r="AH66" i="6"/>
  <c r="AJ66" i="6"/>
  <c r="AK66" i="6"/>
  <c r="GB66" i="6"/>
  <c r="AN66" i="6"/>
  <c r="AO66" i="6"/>
  <c r="AP66" i="6"/>
  <c r="AR66" i="6"/>
  <c r="AY66" i="6"/>
  <c r="AQ66" i="6"/>
  <c r="AS66" i="6"/>
  <c r="AU66" i="6"/>
  <c r="AV66" i="6"/>
  <c r="AW66" i="6"/>
  <c r="AX66" i="6"/>
  <c r="AZ66" i="6"/>
  <c r="BA66" i="6"/>
  <c r="GC66" i="6"/>
  <c r="BB66" i="6"/>
  <c r="BC66" i="6"/>
  <c r="BD66" i="6"/>
  <c r="BF66" i="6"/>
  <c r="BM66" i="6"/>
  <c r="BE66" i="6"/>
  <c r="BG66" i="6"/>
  <c r="BI66" i="6"/>
  <c r="BJ66" i="6"/>
  <c r="BK66" i="6"/>
  <c r="BL66" i="6"/>
  <c r="BN66" i="6"/>
  <c r="BO66" i="6"/>
  <c r="GD66" i="6"/>
  <c r="BP66" i="6"/>
  <c r="BQ66" i="6"/>
  <c r="BR66" i="6"/>
  <c r="BT66" i="6"/>
  <c r="CA66" i="6"/>
  <c r="BS66" i="6"/>
  <c r="BU66" i="6"/>
  <c r="BW66" i="6"/>
  <c r="BX66" i="6"/>
  <c r="BY66" i="6"/>
  <c r="BZ66" i="6"/>
  <c r="CB66" i="6"/>
  <c r="CC66" i="6"/>
  <c r="GE66" i="6"/>
  <c r="CD66" i="6"/>
  <c r="CE66" i="6"/>
  <c r="CF66" i="6"/>
  <c r="CH66" i="6"/>
  <c r="CO66" i="6"/>
  <c r="CG66" i="6"/>
  <c r="CI66" i="6"/>
  <c r="CK66" i="6"/>
  <c r="CL66" i="6"/>
  <c r="CM66" i="6"/>
  <c r="CN66" i="6"/>
  <c r="CP66" i="6"/>
  <c r="CQ66" i="6"/>
  <c r="GF66" i="6"/>
  <c r="EA66" i="6"/>
  <c r="EB66" i="6"/>
  <c r="EC66" i="6"/>
  <c r="DJ66" i="6"/>
  <c r="DK66" i="6"/>
  <c r="DL66" i="6"/>
  <c r="DM66" i="6"/>
  <c r="DN66" i="6"/>
  <c r="DO66" i="6"/>
  <c r="DP66" i="6"/>
  <c r="DQ66" i="6"/>
  <c r="DR66" i="6"/>
  <c r="DV66" i="6"/>
  <c r="DW66" i="6"/>
  <c r="DX66" i="6"/>
  <c r="EJ66" i="6"/>
  <c r="DS66" i="6"/>
  <c r="DY66" i="6"/>
  <c r="ED66" i="6"/>
  <c r="DT66" i="6"/>
  <c r="EV66" i="6"/>
  <c r="DZ66" i="6"/>
  <c r="EE66" i="6"/>
  <c r="EF66" i="6"/>
  <c r="EG66" i="6"/>
  <c r="EH66" i="6"/>
  <c r="EI66" i="6"/>
  <c r="EK66" i="6"/>
  <c r="EL66" i="6"/>
  <c r="EW66" i="6"/>
  <c r="EX66" i="6"/>
  <c r="EM66" i="6"/>
  <c r="EN66" i="6"/>
  <c r="EO66" i="6"/>
  <c r="EQ66" i="6"/>
  <c r="ER66" i="6"/>
  <c r="ES66" i="6"/>
  <c r="FE66" i="6"/>
  <c r="EP66" i="6"/>
  <c r="ET66" i="6"/>
  <c r="EY66" i="6"/>
  <c r="EU66" i="6"/>
  <c r="EZ66" i="6"/>
  <c r="FA66" i="6"/>
  <c r="FB66" i="6"/>
  <c r="FC66" i="6"/>
  <c r="FD66" i="6"/>
  <c r="FF66" i="6"/>
  <c r="FG66" i="6"/>
  <c r="DB66" i="6"/>
  <c r="CW66" i="6"/>
  <c r="CX66" i="6"/>
  <c r="CZ66" i="6"/>
  <c r="DG66" i="6"/>
  <c r="CY66" i="6"/>
  <c r="DA66" i="6"/>
  <c r="DC66" i="6"/>
  <c r="DD66" i="6"/>
  <c r="DE66" i="6"/>
  <c r="DF66" i="6"/>
  <c r="DH66" i="6"/>
  <c r="DI66" i="6"/>
  <c r="FJ66" i="6"/>
  <c r="FH66" i="6"/>
  <c r="FI66" i="6"/>
  <c r="FN66" i="6"/>
  <c r="FK66" i="6"/>
  <c r="FL66" i="6"/>
  <c r="FM66" i="6"/>
  <c r="FO66" i="6"/>
  <c r="FP66" i="6"/>
  <c r="FT66" i="6"/>
  <c r="FQ66" i="6"/>
  <c r="FR66" i="6"/>
  <c r="FS66" i="6"/>
  <c r="FX66" i="6"/>
  <c r="FU66" i="6"/>
  <c r="FV66" i="6"/>
  <c r="FW66" i="6"/>
  <c r="FY66" i="6"/>
  <c r="FZ66" i="6"/>
  <c r="GG66" i="6"/>
  <c r="GH66" i="6"/>
  <c r="GI66" i="6"/>
  <c r="GJ66" i="6"/>
  <c r="GK66" i="6"/>
  <c r="GL66" i="6"/>
  <c r="GM66" i="6"/>
  <c r="HB66" i="6"/>
  <c r="L66" i="9"/>
  <c r="HE66" i="6"/>
  <c r="M66" i="9"/>
  <c r="HH66" i="6"/>
  <c r="N66" i="9"/>
  <c r="HP66" i="6"/>
  <c r="T66" i="9"/>
  <c r="HS66" i="6"/>
  <c r="U66" i="9"/>
  <c r="HV66" i="6"/>
  <c r="V66" i="9"/>
  <c r="HY66" i="6"/>
  <c r="W66" i="9"/>
  <c r="HZ66" i="6"/>
  <c r="X66" i="9"/>
  <c r="IA66" i="6"/>
  <c r="Y66" i="9"/>
  <c r="AA66" i="9"/>
  <c r="AV66" i="9"/>
  <c r="AX66" i="9"/>
  <c r="D67" i="6"/>
  <c r="P67" i="6"/>
  <c r="AD67" i="6"/>
  <c r="AT67" i="6"/>
  <c r="BH67" i="6"/>
  <c r="BV67" i="6"/>
  <c r="CJ67" i="6"/>
  <c r="J67" i="6"/>
  <c r="K67" i="6"/>
  <c r="L67" i="6"/>
  <c r="N67" i="6"/>
  <c r="U67" i="6"/>
  <c r="M67" i="6"/>
  <c r="O67" i="6"/>
  <c r="Q67" i="6"/>
  <c r="R67" i="6"/>
  <c r="S67" i="6"/>
  <c r="T67" i="6"/>
  <c r="V67" i="6"/>
  <c r="W67" i="6"/>
  <c r="GA67" i="6"/>
  <c r="X67" i="6"/>
  <c r="Y67" i="6"/>
  <c r="Z67" i="6"/>
  <c r="AB67" i="6"/>
  <c r="AI67" i="6"/>
  <c r="AA67" i="6"/>
  <c r="AC67" i="6"/>
  <c r="AE67" i="6"/>
  <c r="CV67" i="6"/>
  <c r="AF67" i="6"/>
  <c r="AG67" i="6"/>
  <c r="AH67" i="6"/>
  <c r="AJ67" i="6"/>
  <c r="AK67" i="6"/>
  <c r="GB67" i="6"/>
  <c r="AN67" i="6"/>
  <c r="AO67" i="6"/>
  <c r="AP67" i="6"/>
  <c r="AR67" i="6"/>
  <c r="AY67" i="6"/>
  <c r="AQ67" i="6"/>
  <c r="AS67" i="6"/>
  <c r="AU67" i="6"/>
  <c r="AV67" i="6"/>
  <c r="AW67" i="6"/>
  <c r="AX67" i="6"/>
  <c r="AZ67" i="6"/>
  <c r="BA67" i="6"/>
  <c r="GC67" i="6"/>
  <c r="BB67" i="6"/>
  <c r="BC67" i="6"/>
  <c r="BD67" i="6"/>
  <c r="BF67" i="6"/>
  <c r="BM67" i="6"/>
  <c r="BE67" i="6"/>
  <c r="BG67" i="6"/>
  <c r="BI67" i="6"/>
  <c r="BJ67" i="6"/>
  <c r="BK67" i="6"/>
  <c r="BL67" i="6"/>
  <c r="BN67" i="6"/>
  <c r="BO67" i="6"/>
  <c r="GD67" i="6"/>
  <c r="BP67" i="6"/>
  <c r="BQ67" i="6"/>
  <c r="BR67" i="6"/>
  <c r="BT67" i="6"/>
  <c r="CA67" i="6"/>
  <c r="BS67" i="6"/>
  <c r="BU67" i="6"/>
  <c r="BW67" i="6"/>
  <c r="BX67" i="6"/>
  <c r="BY67" i="6"/>
  <c r="BZ67" i="6"/>
  <c r="CB67" i="6"/>
  <c r="CC67" i="6"/>
  <c r="GE67" i="6"/>
  <c r="CD67" i="6"/>
  <c r="CE67" i="6"/>
  <c r="CF67" i="6"/>
  <c r="CH67" i="6"/>
  <c r="CO67" i="6"/>
  <c r="CG67" i="6"/>
  <c r="CI67" i="6"/>
  <c r="CK67" i="6"/>
  <c r="CL67" i="6"/>
  <c r="CM67" i="6"/>
  <c r="CN67" i="6"/>
  <c r="CP67" i="6"/>
  <c r="CQ67" i="6"/>
  <c r="GF67" i="6"/>
  <c r="EA67" i="6"/>
  <c r="EB67" i="6"/>
  <c r="EC67" i="6"/>
  <c r="DJ67" i="6"/>
  <c r="DK67" i="6"/>
  <c r="DL67" i="6"/>
  <c r="DM67" i="6"/>
  <c r="DN67" i="6"/>
  <c r="DO67" i="6"/>
  <c r="DP67" i="6"/>
  <c r="DQ67" i="6"/>
  <c r="DR67" i="6"/>
  <c r="DV67" i="6"/>
  <c r="DW67" i="6"/>
  <c r="DX67" i="6"/>
  <c r="EJ67" i="6"/>
  <c r="DS67" i="6"/>
  <c r="DY67" i="6"/>
  <c r="ED67" i="6"/>
  <c r="DT67" i="6"/>
  <c r="EV67" i="6"/>
  <c r="DZ67" i="6"/>
  <c r="EE67" i="6"/>
  <c r="EF67" i="6"/>
  <c r="EG67" i="6"/>
  <c r="EH67" i="6"/>
  <c r="EI67" i="6"/>
  <c r="EK67" i="6"/>
  <c r="EL67" i="6"/>
  <c r="EW67" i="6"/>
  <c r="EX67" i="6"/>
  <c r="EM67" i="6"/>
  <c r="EN67" i="6"/>
  <c r="EO67" i="6"/>
  <c r="EQ67" i="6"/>
  <c r="ER67" i="6"/>
  <c r="ES67" i="6"/>
  <c r="FE67" i="6"/>
  <c r="EP67" i="6"/>
  <c r="ET67" i="6"/>
  <c r="EY67" i="6"/>
  <c r="EU67" i="6"/>
  <c r="EZ67" i="6"/>
  <c r="FA67" i="6"/>
  <c r="FB67" i="6"/>
  <c r="FC67" i="6"/>
  <c r="FD67" i="6"/>
  <c r="FF67" i="6"/>
  <c r="FG67" i="6"/>
  <c r="DB67" i="6"/>
  <c r="CW67" i="6"/>
  <c r="CX67" i="6"/>
  <c r="CZ67" i="6"/>
  <c r="DG67" i="6"/>
  <c r="CY67" i="6"/>
  <c r="DA67" i="6"/>
  <c r="DC67" i="6"/>
  <c r="DD67" i="6"/>
  <c r="DE67" i="6"/>
  <c r="DF67" i="6"/>
  <c r="DH67" i="6"/>
  <c r="DI67" i="6"/>
  <c r="FJ67" i="6"/>
  <c r="FH67" i="6"/>
  <c r="FI67" i="6"/>
  <c r="FN67" i="6"/>
  <c r="FK67" i="6"/>
  <c r="FL67" i="6"/>
  <c r="FM67" i="6"/>
  <c r="FO67" i="6"/>
  <c r="FP67" i="6"/>
  <c r="FT67" i="6"/>
  <c r="FQ67" i="6"/>
  <c r="FR67" i="6"/>
  <c r="FS67" i="6"/>
  <c r="FX67" i="6"/>
  <c r="FU67" i="6"/>
  <c r="FV67" i="6"/>
  <c r="FW67" i="6"/>
  <c r="FY67" i="6"/>
  <c r="FZ67" i="6"/>
  <c r="GG67" i="6"/>
  <c r="GH67" i="6"/>
  <c r="GI67" i="6"/>
  <c r="GJ67" i="6"/>
  <c r="GK67" i="6"/>
  <c r="GM67" i="6"/>
  <c r="HB67" i="6"/>
  <c r="L67" i="9"/>
  <c r="HE67" i="6"/>
  <c r="M67" i="9"/>
  <c r="HH67" i="6"/>
  <c r="N67" i="9"/>
  <c r="HP67" i="6"/>
  <c r="T67" i="9"/>
  <c r="HS67" i="6"/>
  <c r="U67" i="9"/>
  <c r="HV67" i="6"/>
  <c r="V67" i="9"/>
  <c r="HY67" i="6"/>
  <c r="W67" i="9"/>
  <c r="HZ67" i="6"/>
  <c r="X67" i="9"/>
  <c r="IA67" i="6"/>
  <c r="Y67" i="9"/>
  <c r="AA67" i="9"/>
  <c r="AV67" i="9"/>
  <c r="AX67" i="9"/>
  <c r="D68" i="6"/>
  <c r="P68" i="6"/>
  <c r="AD68" i="6"/>
  <c r="AT68" i="6"/>
  <c r="BH68" i="6"/>
  <c r="BV68" i="6"/>
  <c r="CJ68" i="6"/>
  <c r="J68" i="6"/>
  <c r="K68" i="6"/>
  <c r="L68" i="6"/>
  <c r="N68" i="6"/>
  <c r="U68" i="6"/>
  <c r="M68" i="6"/>
  <c r="O68" i="6"/>
  <c r="Q68" i="6"/>
  <c r="R68" i="6"/>
  <c r="S68" i="6"/>
  <c r="T68" i="6"/>
  <c r="V68" i="6"/>
  <c r="W68" i="6"/>
  <c r="GA68" i="6"/>
  <c r="X68" i="6"/>
  <c r="Y68" i="6"/>
  <c r="Z68" i="6"/>
  <c r="AB68" i="6"/>
  <c r="AI68" i="6"/>
  <c r="AA68" i="6"/>
  <c r="AC68" i="6"/>
  <c r="AE68" i="6"/>
  <c r="CV68" i="6"/>
  <c r="AF68" i="6"/>
  <c r="AG68" i="6"/>
  <c r="AH68" i="6"/>
  <c r="AJ68" i="6"/>
  <c r="AK68" i="6"/>
  <c r="GB68" i="6"/>
  <c r="AN68" i="6"/>
  <c r="AO68" i="6"/>
  <c r="AP68" i="6"/>
  <c r="AR68" i="6"/>
  <c r="AY68" i="6"/>
  <c r="AQ68" i="6"/>
  <c r="AS68" i="6"/>
  <c r="AU68" i="6"/>
  <c r="AV68" i="6"/>
  <c r="AW68" i="6"/>
  <c r="AX68" i="6"/>
  <c r="AZ68" i="6"/>
  <c r="BA68" i="6"/>
  <c r="GC68" i="6"/>
  <c r="BB68" i="6"/>
  <c r="BC68" i="6"/>
  <c r="BD68" i="6"/>
  <c r="BF68" i="6"/>
  <c r="BM68" i="6"/>
  <c r="BE68" i="6"/>
  <c r="BG68" i="6"/>
  <c r="BI68" i="6"/>
  <c r="BJ68" i="6"/>
  <c r="BK68" i="6"/>
  <c r="BL68" i="6"/>
  <c r="BN68" i="6"/>
  <c r="BO68" i="6"/>
  <c r="GD68" i="6"/>
  <c r="BP68" i="6"/>
  <c r="BQ68" i="6"/>
  <c r="BR68" i="6"/>
  <c r="BT68" i="6"/>
  <c r="CA68" i="6"/>
  <c r="BS68" i="6"/>
  <c r="BU68" i="6"/>
  <c r="BW68" i="6"/>
  <c r="BX68" i="6"/>
  <c r="BY68" i="6"/>
  <c r="BZ68" i="6"/>
  <c r="CB68" i="6"/>
  <c r="CC68" i="6"/>
  <c r="GE68" i="6"/>
  <c r="CD68" i="6"/>
  <c r="CE68" i="6"/>
  <c r="CF68" i="6"/>
  <c r="CH68" i="6"/>
  <c r="CO68" i="6"/>
  <c r="CG68" i="6"/>
  <c r="CI68" i="6"/>
  <c r="CK68" i="6"/>
  <c r="CL68" i="6"/>
  <c r="CM68" i="6"/>
  <c r="CN68" i="6"/>
  <c r="CP68" i="6"/>
  <c r="CQ68" i="6"/>
  <c r="GF68" i="6"/>
  <c r="EA68" i="6"/>
  <c r="EB68" i="6"/>
  <c r="EC68" i="6"/>
  <c r="DJ68" i="6"/>
  <c r="DK68" i="6"/>
  <c r="DL68" i="6"/>
  <c r="DM68" i="6"/>
  <c r="DN68" i="6"/>
  <c r="DO68" i="6"/>
  <c r="DP68" i="6"/>
  <c r="DQ68" i="6"/>
  <c r="DR68" i="6"/>
  <c r="DV68" i="6"/>
  <c r="DW68" i="6"/>
  <c r="DX68" i="6"/>
  <c r="EJ68" i="6"/>
  <c r="DS68" i="6"/>
  <c r="DY68" i="6"/>
  <c r="ED68" i="6"/>
  <c r="DT68" i="6"/>
  <c r="EV68" i="6"/>
  <c r="DZ68" i="6"/>
  <c r="EE68" i="6"/>
  <c r="EF68" i="6"/>
  <c r="EG68" i="6"/>
  <c r="EH68" i="6"/>
  <c r="EI68" i="6"/>
  <c r="EK68" i="6"/>
  <c r="EL68" i="6"/>
  <c r="EW68" i="6"/>
  <c r="EX68" i="6"/>
  <c r="EM68" i="6"/>
  <c r="EN68" i="6"/>
  <c r="EO68" i="6"/>
  <c r="EQ68" i="6"/>
  <c r="ER68" i="6"/>
  <c r="ES68" i="6"/>
  <c r="FE68" i="6"/>
  <c r="EP68" i="6"/>
  <c r="ET68" i="6"/>
  <c r="EY68" i="6"/>
  <c r="EU68" i="6"/>
  <c r="EZ68" i="6"/>
  <c r="FA68" i="6"/>
  <c r="FB68" i="6"/>
  <c r="FC68" i="6"/>
  <c r="FD68" i="6"/>
  <c r="FF68" i="6"/>
  <c r="FG68" i="6"/>
  <c r="DB68" i="6"/>
  <c r="CW68" i="6"/>
  <c r="CX68" i="6"/>
  <c r="CZ68" i="6"/>
  <c r="DG68" i="6"/>
  <c r="CY68" i="6"/>
  <c r="DA68" i="6"/>
  <c r="DC68" i="6"/>
  <c r="DD68" i="6"/>
  <c r="DE68" i="6"/>
  <c r="DF68" i="6"/>
  <c r="DH68" i="6"/>
  <c r="DI68" i="6"/>
  <c r="FJ68" i="6"/>
  <c r="FH68" i="6"/>
  <c r="FI68" i="6"/>
  <c r="FN68" i="6"/>
  <c r="FK68" i="6"/>
  <c r="FL68" i="6"/>
  <c r="FM68" i="6"/>
  <c r="FO68" i="6"/>
  <c r="FP68" i="6"/>
  <c r="FT68" i="6"/>
  <c r="FQ68" i="6"/>
  <c r="FR68" i="6"/>
  <c r="FS68" i="6"/>
  <c r="FX68" i="6"/>
  <c r="FU68" i="6"/>
  <c r="FV68" i="6"/>
  <c r="FW68" i="6"/>
  <c r="FY68" i="6"/>
  <c r="FZ68" i="6"/>
  <c r="GG68" i="6"/>
  <c r="GH68" i="6"/>
  <c r="GI68" i="6"/>
  <c r="GJ68" i="6"/>
  <c r="GK68" i="6"/>
  <c r="GL68" i="6"/>
  <c r="GM68" i="6"/>
  <c r="HB68" i="6"/>
  <c r="L68" i="9"/>
  <c r="HE68" i="6"/>
  <c r="M68" i="9"/>
  <c r="HH68" i="6"/>
  <c r="N68" i="9"/>
  <c r="HP68" i="6"/>
  <c r="T68" i="9"/>
  <c r="HS68" i="6"/>
  <c r="U68" i="9"/>
  <c r="HV68" i="6"/>
  <c r="V68" i="9"/>
  <c r="HY68" i="6"/>
  <c r="W68" i="9"/>
  <c r="HZ68" i="6"/>
  <c r="X68" i="9"/>
  <c r="IA68" i="6"/>
  <c r="Y68" i="9"/>
  <c r="AA68" i="9"/>
  <c r="AV68" i="9"/>
  <c r="AX68" i="9"/>
  <c r="D69" i="6"/>
  <c r="P69" i="6"/>
  <c r="AD69" i="6"/>
  <c r="AT69" i="6"/>
  <c r="BH69" i="6"/>
  <c r="BV69" i="6"/>
  <c r="CJ69" i="6"/>
  <c r="J69" i="6"/>
  <c r="K69" i="6"/>
  <c r="L69" i="6"/>
  <c r="N69" i="6"/>
  <c r="U69" i="6"/>
  <c r="M69" i="6"/>
  <c r="O69" i="6"/>
  <c r="Q69" i="6"/>
  <c r="R69" i="6"/>
  <c r="S69" i="6"/>
  <c r="T69" i="6"/>
  <c r="V69" i="6"/>
  <c r="W69" i="6"/>
  <c r="GA69" i="6"/>
  <c r="X69" i="6"/>
  <c r="Y69" i="6"/>
  <c r="Z69" i="6"/>
  <c r="AB69" i="6"/>
  <c r="AI69" i="6"/>
  <c r="AA69" i="6"/>
  <c r="AC69" i="6"/>
  <c r="AE69" i="6"/>
  <c r="CV69" i="6"/>
  <c r="AF69" i="6"/>
  <c r="AG69" i="6"/>
  <c r="AH69" i="6"/>
  <c r="AJ69" i="6"/>
  <c r="AK69" i="6"/>
  <c r="GB69" i="6"/>
  <c r="AN69" i="6"/>
  <c r="AO69" i="6"/>
  <c r="AP69" i="6"/>
  <c r="AR69" i="6"/>
  <c r="AY69" i="6"/>
  <c r="AQ69" i="6"/>
  <c r="AS69" i="6"/>
  <c r="AU69" i="6"/>
  <c r="AV69" i="6"/>
  <c r="AW69" i="6"/>
  <c r="AX69" i="6"/>
  <c r="AZ69" i="6"/>
  <c r="BA69" i="6"/>
  <c r="GC69" i="6"/>
  <c r="BB69" i="6"/>
  <c r="BC69" i="6"/>
  <c r="BD69" i="6"/>
  <c r="BF69" i="6"/>
  <c r="BM69" i="6"/>
  <c r="BE69" i="6"/>
  <c r="BG69" i="6"/>
  <c r="BI69" i="6"/>
  <c r="BJ69" i="6"/>
  <c r="BK69" i="6"/>
  <c r="BL69" i="6"/>
  <c r="BN69" i="6"/>
  <c r="BO69" i="6"/>
  <c r="GD69" i="6"/>
  <c r="BP69" i="6"/>
  <c r="BQ69" i="6"/>
  <c r="BR69" i="6"/>
  <c r="BT69" i="6"/>
  <c r="CA69" i="6"/>
  <c r="BS69" i="6"/>
  <c r="BU69" i="6"/>
  <c r="BW69" i="6"/>
  <c r="BX69" i="6"/>
  <c r="BY69" i="6"/>
  <c r="BZ69" i="6"/>
  <c r="CB69" i="6"/>
  <c r="CC69" i="6"/>
  <c r="GE69" i="6"/>
  <c r="CD69" i="6"/>
  <c r="CE69" i="6"/>
  <c r="CF69" i="6"/>
  <c r="CH69" i="6"/>
  <c r="CO69" i="6"/>
  <c r="CG69" i="6"/>
  <c r="CI69" i="6"/>
  <c r="CK69" i="6"/>
  <c r="CL69" i="6"/>
  <c r="CM69" i="6"/>
  <c r="CN69" i="6"/>
  <c r="CP69" i="6"/>
  <c r="CQ69" i="6"/>
  <c r="GF69" i="6"/>
  <c r="EA69" i="6"/>
  <c r="EB69" i="6"/>
  <c r="EC69" i="6"/>
  <c r="DJ69" i="6"/>
  <c r="DK69" i="6"/>
  <c r="DL69" i="6"/>
  <c r="DM69" i="6"/>
  <c r="DN69" i="6"/>
  <c r="DO69" i="6"/>
  <c r="DP69" i="6"/>
  <c r="DQ69" i="6"/>
  <c r="DR69" i="6"/>
  <c r="DV69" i="6"/>
  <c r="DW69" i="6"/>
  <c r="DX69" i="6"/>
  <c r="EJ69" i="6"/>
  <c r="DS69" i="6"/>
  <c r="DY69" i="6"/>
  <c r="ED69" i="6"/>
  <c r="DT69" i="6"/>
  <c r="EV69" i="6"/>
  <c r="DZ69" i="6"/>
  <c r="EE69" i="6"/>
  <c r="EF69" i="6"/>
  <c r="EG69" i="6"/>
  <c r="EH69" i="6"/>
  <c r="EI69" i="6"/>
  <c r="EK69" i="6"/>
  <c r="EL69" i="6"/>
  <c r="EW69" i="6"/>
  <c r="EX69" i="6"/>
  <c r="EM69" i="6"/>
  <c r="EN69" i="6"/>
  <c r="EO69" i="6"/>
  <c r="EQ69" i="6"/>
  <c r="ER69" i="6"/>
  <c r="ES69" i="6"/>
  <c r="FE69" i="6"/>
  <c r="EP69" i="6"/>
  <c r="ET69" i="6"/>
  <c r="EY69" i="6"/>
  <c r="EU69" i="6"/>
  <c r="EZ69" i="6"/>
  <c r="FA69" i="6"/>
  <c r="FB69" i="6"/>
  <c r="FC69" i="6"/>
  <c r="FD69" i="6"/>
  <c r="FF69" i="6"/>
  <c r="FG69" i="6"/>
  <c r="DB69" i="6"/>
  <c r="CW69" i="6"/>
  <c r="CX69" i="6"/>
  <c r="CZ69" i="6"/>
  <c r="DG69" i="6"/>
  <c r="CY69" i="6"/>
  <c r="DA69" i="6"/>
  <c r="DC69" i="6"/>
  <c r="DD69" i="6"/>
  <c r="DE69" i="6"/>
  <c r="DF69" i="6"/>
  <c r="DH69" i="6"/>
  <c r="DI69" i="6"/>
  <c r="FJ69" i="6"/>
  <c r="FH69" i="6"/>
  <c r="FI69" i="6"/>
  <c r="FN69" i="6"/>
  <c r="FK69" i="6"/>
  <c r="FL69" i="6"/>
  <c r="FM69" i="6"/>
  <c r="FO69" i="6"/>
  <c r="FP69" i="6"/>
  <c r="FT69" i="6"/>
  <c r="FQ69" i="6"/>
  <c r="FR69" i="6"/>
  <c r="FS69" i="6"/>
  <c r="FX69" i="6"/>
  <c r="FU69" i="6"/>
  <c r="FV69" i="6"/>
  <c r="FW69" i="6"/>
  <c r="FY69" i="6"/>
  <c r="FZ69" i="6"/>
  <c r="GG69" i="6"/>
  <c r="GH69" i="6"/>
  <c r="GI69" i="6"/>
  <c r="GJ69" i="6"/>
  <c r="GK69" i="6"/>
  <c r="GM69" i="6"/>
  <c r="HB69" i="6"/>
  <c r="L69" i="9"/>
  <c r="HE69" i="6"/>
  <c r="M69" i="9"/>
  <c r="HH69" i="6"/>
  <c r="N69" i="9"/>
  <c r="HP69" i="6"/>
  <c r="T69" i="9"/>
  <c r="HS69" i="6"/>
  <c r="U69" i="9"/>
  <c r="HV69" i="6"/>
  <c r="V69" i="9"/>
  <c r="HY69" i="6"/>
  <c r="W69" i="9"/>
  <c r="HZ69" i="6"/>
  <c r="X69" i="9"/>
  <c r="IA69" i="6"/>
  <c r="Y69" i="9"/>
  <c r="AA69" i="9"/>
  <c r="AV69" i="9"/>
  <c r="AX69" i="9"/>
  <c r="D70" i="6"/>
  <c r="P70" i="6"/>
  <c r="AD70" i="6"/>
  <c r="AT70" i="6"/>
  <c r="BH70" i="6"/>
  <c r="BV70" i="6"/>
  <c r="CJ70" i="6"/>
  <c r="J70" i="6"/>
  <c r="K70" i="6"/>
  <c r="L70" i="6"/>
  <c r="N70" i="6"/>
  <c r="U70" i="6"/>
  <c r="M70" i="6"/>
  <c r="O70" i="6"/>
  <c r="Q70" i="6"/>
  <c r="R70" i="6"/>
  <c r="S70" i="6"/>
  <c r="T70" i="6"/>
  <c r="V70" i="6"/>
  <c r="W70" i="6"/>
  <c r="GA70" i="6"/>
  <c r="X70" i="6"/>
  <c r="Y70" i="6"/>
  <c r="Z70" i="6"/>
  <c r="AB70" i="6"/>
  <c r="AI70" i="6"/>
  <c r="AA70" i="6"/>
  <c r="AC70" i="6"/>
  <c r="AE70" i="6"/>
  <c r="CV70" i="6"/>
  <c r="AF70" i="6"/>
  <c r="AG70" i="6"/>
  <c r="AH70" i="6"/>
  <c r="AJ70" i="6"/>
  <c r="AK70" i="6"/>
  <c r="GB70" i="6"/>
  <c r="AN70" i="6"/>
  <c r="AO70" i="6"/>
  <c r="AP70" i="6"/>
  <c r="AR70" i="6"/>
  <c r="AY70" i="6"/>
  <c r="AQ70" i="6"/>
  <c r="AS70" i="6"/>
  <c r="AU70" i="6"/>
  <c r="AV70" i="6"/>
  <c r="AW70" i="6"/>
  <c r="AX70" i="6"/>
  <c r="AZ70" i="6"/>
  <c r="BA70" i="6"/>
  <c r="GC70" i="6"/>
  <c r="BB70" i="6"/>
  <c r="BC70" i="6"/>
  <c r="BD70" i="6"/>
  <c r="BF70" i="6"/>
  <c r="BM70" i="6"/>
  <c r="BE70" i="6"/>
  <c r="BG70" i="6"/>
  <c r="BI70" i="6"/>
  <c r="BJ70" i="6"/>
  <c r="BK70" i="6"/>
  <c r="BL70" i="6"/>
  <c r="BN70" i="6"/>
  <c r="BO70" i="6"/>
  <c r="GD70" i="6"/>
  <c r="BP70" i="6"/>
  <c r="BQ70" i="6"/>
  <c r="BR70" i="6"/>
  <c r="BT70" i="6"/>
  <c r="CA70" i="6"/>
  <c r="BS70" i="6"/>
  <c r="BU70" i="6"/>
  <c r="BW70" i="6"/>
  <c r="BX70" i="6"/>
  <c r="BY70" i="6"/>
  <c r="BZ70" i="6"/>
  <c r="CB70" i="6"/>
  <c r="CC70" i="6"/>
  <c r="GE70" i="6"/>
  <c r="CD70" i="6"/>
  <c r="CE70" i="6"/>
  <c r="CF70" i="6"/>
  <c r="CH70" i="6"/>
  <c r="CO70" i="6"/>
  <c r="CG70" i="6"/>
  <c r="CI70" i="6"/>
  <c r="CK70" i="6"/>
  <c r="CL70" i="6"/>
  <c r="CM70" i="6"/>
  <c r="CN70" i="6"/>
  <c r="CP70" i="6"/>
  <c r="CQ70" i="6"/>
  <c r="GF70" i="6"/>
  <c r="EA70" i="6"/>
  <c r="EB70" i="6"/>
  <c r="EC70" i="6"/>
  <c r="DJ70" i="6"/>
  <c r="DK70" i="6"/>
  <c r="DL70" i="6"/>
  <c r="DM70" i="6"/>
  <c r="DN70" i="6"/>
  <c r="DO70" i="6"/>
  <c r="DP70" i="6"/>
  <c r="DQ70" i="6"/>
  <c r="DR70" i="6"/>
  <c r="DV70" i="6"/>
  <c r="DW70" i="6"/>
  <c r="DX70" i="6"/>
  <c r="EJ70" i="6"/>
  <c r="DS70" i="6"/>
  <c r="DY70" i="6"/>
  <c r="ED70" i="6"/>
  <c r="DT70" i="6"/>
  <c r="EV70" i="6"/>
  <c r="DZ70" i="6"/>
  <c r="EE70" i="6"/>
  <c r="EF70" i="6"/>
  <c r="EG70" i="6"/>
  <c r="EH70" i="6"/>
  <c r="EI70" i="6"/>
  <c r="EK70" i="6"/>
  <c r="EL70" i="6"/>
  <c r="EW70" i="6"/>
  <c r="EX70" i="6"/>
  <c r="EM70" i="6"/>
  <c r="EN70" i="6"/>
  <c r="EO70" i="6"/>
  <c r="EQ70" i="6"/>
  <c r="ER70" i="6"/>
  <c r="ES70" i="6"/>
  <c r="FE70" i="6"/>
  <c r="EP70" i="6"/>
  <c r="ET70" i="6"/>
  <c r="EY70" i="6"/>
  <c r="EU70" i="6"/>
  <c r="EZ70" i="6"/>
  <c r="FA70" i="6"/>
  <c r="FB70" i="6"/>
  <c r="FC70" i="6"/>
  <c r="FD70" i="6"/>
  <c r="FF70" i="6"/>
  <c r="FG70" i="6"/>
  <c r="DB70" i="6"/>
  <c r="CW70" i="6"/>
  <c r="CX70" i="6"/>
  <c r="CZ70" i="6"/>
  <c r="DG70" i="6"/>
  <c r="CY70" i="6"/>
  <c r="DA70" i="6"/>
  <c r="DC70" i="6"/>
  <c r="DD70" i="6"/>
  <c r="DE70" i="6"/>
  <c r="DF70" i="6"/>
  <c r="DH70" i="6"/>
  <c r="DI70" i="6"/>
  <c r="FJ70" i="6"/>
  <c r="FH70" i="6"/>
  <c r="FI70" i="6"/>
  <c r="FN70" i="6"/>
  <c r="FK70" i="6"/>
  <c r="FL70" i="6"/>
  <c r="FM70" i="6"/>
  <c r="FO70" i="6"/>
  <c r="FP70" i="6"/>
  <c r="FT70" i="6"/>
  <c r="FQ70" i="6"/>
  <c r="FR70" i="6"/>
  <c r="FS70" i="6"/>
  <c r="FX70" i="6"/>
  <c r="FU70" i="6"/>
  <c r="FV70" i="6"/>
  <c r="FW70" i="6"/>
  <c r="FY70" i="6"/>
  <c r="FZ70" i="6"/>
  <c r="GG70" i="6"/>
  <c r="GH70" i="6"/>
  <c r="GI70" i="6"/>
  <c r="GJ70" i="6"/>
  <c r="GK70" i="6"/>
  <c r="GL70" i="6"/>
  <c r="GM70" i="6"/>
  <c r="HB70" i="6"/>
  <c r="L70" i="9"/>
  <c r="HE70" i="6"/>
  <c r="M70" i="9"/>
  <c r="HH70" i="6"/>
  <c r="N70" i="9"/>
  <c r="HP70" i="6"/>
  <c r="T70" i="9"/>
  <c r="HS70" i="6"/>
  <c r="U70" i="9"/>
  <c r="HV70" i="6"/>
  <c r="V70" i="9"/>
  <c r="HY70" i="6"/>
  <c r="W70" i="9"/>
  <c r="HZ70" i="6"/>
  <c r="X70" i="9"/>
  <c r="IA70" i="6"/>
  <c r="Y70" i="9"/>
  <c r="AA70" i="9"/>
  <c r="AV70" i="9"/>
  <c r="AX70" i="9"/>
  <c r="D71" i="6"/>
  <c r="P71" i="6"/>
  <c r="AD71" i="6"/>
  <c r="AT71" i="6"/>
  <c r="BH71" i="6"/>
  <c r="BV71" i="6"/>
  <c r="CJ71" i="6"/>
  <c r="J71" i="6"/>
  <c r="K71" i="6"/>
  <c r="L71" i="6"/>
  <c r="N71" i="6"/>
  <c r="U71" i="6"/>
  <c r="M71" i="6"/>
  <c r="O71" i="6"/>
  <c r="Q71" i="6"/>
  <c r="R71" i="6"/>
  <c r="S71" i="6"/>
  <c r="T71" i="6"/>
  <c r="V71" i="6"/>
  <c r="W71" i="6"/>
  <c r="GA71" i="6"/>
  <c r="X71" i="6"/>
  <c r="Y71" i="6"/>
  <c r="Z71" i="6"/>
  <c r="AB71" i="6"/>
  <c r="AI71" i="6"/>
  <c r="AA71" i="6"/>
  <c r="AC71" i="6"/>
  <c r="AE71" i="6"/>
  <c r="CV71" i="6"/>
  <c r="AF71" i="6"/>
  <c r="AG71" i="6"/>
  <c r="AH71" i="6"/>
  <c r="AJ71" i="6"/>
  <c r="AK71" i="6"/>
  <c r="GB71" i="6"/>
  <c r="AN71" i="6"/>
  <c r="AO71" i="6"/>
  <c r="AP71" i="6"/>
  <c r="AR71" i="6"/>
  <c r="AY71" i="6"/>
  <c r="AQ71" i="6"/>
  <c r="AS71" i="6"/>
  <c r="AU71" i="6"/>
  <c r="AV71" i="6"/>
  <c r="AW71" i="6"/>
  <c r="AX71" i="6"/>
  <c r="AZ71" i="6"/>
  <c r="BA71" i="6"/>
  <c r="GC71" i="6"/>
  <c r="BB71" i="6"/>
  <c r="BC71" i="6"/>
  <c r="BD71" i="6"/>
  <c r="BF71" i="6"/>
  <c r="BM71" i="6"/>
  <c r="BE71" i="6"/>
  <c r="BG71" i="6"/>
  <c r="BI71" i="6"/>
  <c r="BJ71" i="6"/>
  <c r="BK71" i="6"/>
  <c r="BL71" i="6"/>
  <c r="BN71" i="6"/>
  <c r="BO71" i="6"/>
  <c r="GD71" i="6"/>
  <c r="BP71" i="6"/>
  <c r="BQ71" i="6"/>
  <c r="BR71" i="6"/>
  <c r="BT71" i="6"/>
  <c r="CA71" i="6"/>
  <c r="BS71" i="6"/>
  <c r="BU71" i="6"/>
  <c r="BW71" i="6"/>
  <c r="BX71" i="6"/>
  <c r="BY71" i="6"/>
  <c r="BZ71" i="6"/>
  <c r="CB71" i="6"/>
  <c r="CC71" i="6"/>
  <c r="GE71" i="6"/>
  <c r="CD71" i="6"/>
  <c r="CE71" i="6"/>
  <c r="CF71" i="6"/>
  <c r="CH71" i="6"/>
  <c r="CO71" i="6"/>
  <c r="CG71" i="6"/>
  <c r="CI71" i="6"/>
  <c r="CK71" i="6"/>
  <c r="CL71" i="6"/>
  <c r="CM71" i="6"/>
  <c r="CN71" i="6"/>
  <c r="CP71" i="6"/>
  <c r="CQ71" i="6"/>
  <c r="GF71" i="6"/>
  <c r="EA71" i="6"/>
  <c r="EB71" i="6"/>
  <c r="EC71" i="6"/>
  <c r="DJ71" i="6"/>
  <c r="DK71" i="6"/>
  <c r="DL71" i="6"/>
  <c r="DM71" i="6"/>
  <c r="DN71" i="6"/>
  <c r="DO71" i="6"/>
  <c r="DP71" i="6"/>
  <c r="DQ71" i="6"/>
  <c r="DR71" i="6"/>
  <c r="DV71" i="6"/>
  <c r="DW71" i="6"/>
  <c r="DX71" i="6"/>
  <c r="EJ71" i="6"/>
  <c r="DS71" i="6"/>
  <c r="DY71" i="6"/>
  <c r="ED71" i="6"/>
  <c r="DT71" i="6"/>
  <c r="EV71" i="6"/>
  <c r="DZ71" i="6"/>
  <c r="EE71" i="6"/>
  <c r="EF71" i="6"/>
  <c r="EG71" i="6"/>
  <c r="EH71" i="6"/>
  <c r="EI71" i="6"/>
  <c r="EK71" i="6"/>
  <c r="EL71" i="6"/>
  <c r="EW71" i="6"/>
  <c r="EX71" i="6"/>
  <c r="EM71" i="6"/>
  <c r="EN71" i="6"/>
  <c r="EO71" i="6"/>
  <c r="EQ71" i="6"/>
  <c r="ER71" i="6"/>
  <c r="ES71" i="6"/>
  <c r="FE71" i="6"/>
  <c r="EP71" i="6"/>
  <c r="ET71" i="6"/>
  <c r="EY71" i="6"/>
  <c r="EU71" i="6"/>
  <c r="EZ71" i="6"/>
  <c r="FA71" i="6"/>
  <c r="FB71" i="6"/>
  <c r="FC71" i="6"/>
  <c r="FD71" i="6"/>
  <c r="FF71" i="6"/>
  <c r="FG71" i="6"/>
  <c r="DB71" i="6"/>
  <c r="CW71" i="6"/>
  <c r="CX71" i="6"/>
  <c r="CZ71" i="6"/>
  <c r="DG71" i="6"/>
  <c r="CY71" i="6"/>
  <c r="DA71" i="6"/>
  <c r="DC71" i="6"/>
  <c r="DD71" i="6"/>
  <c r="DE71" i="6"/>
  <c r="DF71" i="6"/>
  <c r="DH71" i="6"/>
  <c r="DI71" i="6"/>
  <c r="FJ71" i="6"/>
  <c r="FH71" i="6"/>
  <c r="FI71" i="6"/>
  <c r="FN71" i="6"/>
  <c r="FK71" i="6"/>
  <c r="FL71" i="6"/>
  <c r="FM71" i="6"/>
  <c r="FO71" i="6"/>
  <c r="FP71" i="6"/>
  <c r="FT71" i="6"/>
  <c r="FQ71" i="6"/>
  <c r="FR71" i="6"/>
  <c r="FS71" i="6"/>
  <c r="FX71" i="6"/>
  <c r="FU71" i="6"/>
  <c r="FV71" i="6"/>
  <c r="FW71" i="6"/>
  <c r="FY71" i="6"/>
  <c r="FZ71" i="6"/>
  <c r="GG71" i="6"/>
  <c r="GH71" i="6"/>
  <c r="GI71" i="6"/>
  <c r="GJ71" i="6"/>
  <c r="GK71" i="6"/>
  <c r="GL71" i="6"/>
  <c r="GM71" i="6"/>
  <c r="HB71" i="6"/>
  <c r="L71" i="9"/>
  <c r="HE71" i="6"/>
  <c r="M71" i="9"/>
  <c r="HH71" i="6"/>
  <c r="N71" i="9"/>
  <c r="HP71" i="6"/>
  <c r="T71" i="9"/>
  <c r="HS71" i="6"/>
  <c r="U71" i="9"/>
  <c r="HV71" i="6"/>
  <c r="V71" i="9"/>
  <c r="HY71" i="6"/>
  <c r="W71" i="9"/>
  <c r="HZ71" i="6"/>
  <c r="X71" i="9"/>
  <c r="IA71" i="6"/>
  <c r="Y71" i="9"/>
  <c r="AA71" i="9"/>
  <c r="AV71" i="9"/>
  <c r="AX71" i="9"/>
  <c r="D72" i="6"/>
  <c r="P72" i="6"/>
  <c r="AD72" i="6"/>
  <c r="AT72" i="6"/>
  <c r="BH72" i="6"/>
  <c r="BV72" i="6"/>
  <c r="CJ72" i="6"/>
  <c r="J72" i="6"/>
  <c r="K72" i="6"/>
  <c r="L72" i="6"/>
  <c r="N72" i="6"/>
  <c r="U72" i="6"/>
  <c r="M72" i="6"/>
  <c r="O72" i="6"/>
  <c r="Q72" i="6"/>
  <c r="R72" i="6"/>
  <c r="S72" i="6"/>
  <c r="T72" i="6"/>
  <c r="V72" i="6"/>
  <c r="W72" i="6"/>
  <c r="GA72" i="6"/>
  <c r="X72" i="6"/>
  <c r="Y72" i="6"/>
  <c r="Z72" i="6"/>
  <c r="AB72" i="6"/>
  <c r="AI72" i="6"/>
  <c r="AA72" i="6"/>
  <c r="AC72" i="6"/>
  <c r="AE72" i="6"/>
  <c r="CV72" i="6"/>
  <c r="AF72" i="6"/>
  <c r="AG72" i="6"/>
  <c r="AH72" i="6"/>
  <c r="AJ72" i="6"/>
  <c r="AK72" i="6"/>
  <c r="GB72" i="6"/>
  <c r="AN72" i="6"/>
  <c r="AO72" i="6"/>
  <c r="AP72" i="6"/>
  <c r="AR72" i="6"/>
  <c r="AY72" i="6"/>
  <c r="AQ72" i="6"/>
  <c r="AS72" i="6"/>
  <c r="AU72" i="6"/>
  <c r="AV72" i="6"/>
  <c r="AW72" i="6"/>
  <c r="AX72" i="6"/>
  <c r="AZ72" i="6"/>
  <c r="BA72" i="6"/>
  <c r="GC72" i="6"/>
  <c r="BB72" i="6"/>
  <c r="BC72" i="6"/>
  <c r="BD72" i="6"/>
  <c r="BF72" i="6"/>
  <c r="BM72" i="6"/>
  <c r="BE72" i="6"/>
  <c r="BG72" i="6"/>
  <c r="BI72" i="6"/>
  <c r="BJ72" i="6"/>
  <c r="BK72" i="6"/>
  <c r="BL72" i="6"/>
  <c r="BN72" i="6"/>
  <c r="BO72" i="6"/>
  <c r="GD72" i="6"/>
  <c r="BP72" i="6"/>
  <c r="BQ72" i="6"/>
  <c r="BR72" i="6"/>
  <c r="BT72" i="6"/>
  <c r="CA72" i="6"/>
  <c r="BS72" i="6"/>
  <c r="BU72" i="6"/>
  <c r="BW72" i="6"/>
  <c r="BX72" i="6"/>
  <c r="BY72" i="6"/>
  <c r="BZ72" i="6"/>
  <c r="CB72" i="6"/>
  <c r="CC72" i="6"/>
  <c r="GE72" i="6"/>
  <c r="CD72" i="6"/>
  <c r="CE72" i="6"/>
  <c r="CF72" i="6"/>
  <c r="CH72" i="6"/>
  <c r="CO72" i="6"/>
  <c r="CG72" i="6"/>
  <c r="CI72" i="6"/>
  <c r="CK72" i="6"/>
  <c r="CL72" i="6"/>
  <c r="CM72" i="6"/>
  <c r="CN72" i="6"/>
  <c r="CP72" i="6"/>
  <c r="CQ72" i="6"/>
  <c r="GF72" i="6"/>
  <c r="EA72" i="6"/>
  <c r="EB72" i="6"/>
  <c r="EC72" i="6"/>
  <c r="DJ72" i="6"/>
  <c r="DK72" i="6"/>
  <c r="DL72" i="6"/>
  <c r="DM72" i="6"/>
  <c r="DN72" i="6"/>
  <c r="DO72" i="6"/>
  <c r="DP72" i="6"/>
  <c r="DQ72" i="6"/>
  <c r="DR72" i="6"/>
  <c r="DV72" i="6"/>
  <c r="DW72" i="6"/>
  <c r="DX72" i="6"/>
  <c r="EJ72" i="6"/>
  <c r="DS72" i="6"/>
  <c r="DY72" i="6"/>
  <c r="ED72" i="6"/>
  <c r="DT72" i="6"/>
  <c r="EV72" i="6"/>
  <c r="DZ72" i="6"/>
  <c r="EE72" i="6"/>
  <c r="EF72" i="6"/>
  <c r="EG72" i="6"/>
  <c r="EH72" i="6"/>
  <c r="EI72" i="6"/>
  <c r="EK72" i="6"/>
  <c r="EL72" i="6"/>
  <c r="EW72" i="6"/>
  <c r="EX72" i="6"/>
  <c r="EM72" i="6"/>
  <c r="EN72" i="6"/>
  <c r="EO72" i="6"/>
  <c r="EQ72" i="6"/>
  <c r="ER72" i="6"/>
  <c r="ES72" i="6"/>
  <c r="FE72" i="6"/>
  <c r="EP72" i="6"/>
  <c r="ET72" i="6"/>
  <c r="EY72" i="6"/>
  <c r="EU72" i="6"/>
  <c r="EZ72" i="6"/>
  <c r="FA72" i="6"/>
  <c r="FB72" i="6"/>
  <c r="FC72" i="6"/>
  <c r="FD72" i="6"/>
  <c r="FF72" i="6"/>
  <c r="FG72" i="6"/>
  <c r="DB72" i="6"/>
  <c r="CW72" i="6"/>
  <c r="CX72" i="6"/>
  <c r="CZ72" i="6"/>
  <c r="DG72" i="6"/>
  <c r="CY72" i="6"/>
  <c r="DA72" i="6"/>
  <c r="DC72" i="6"/>
  <c r="DD72" i="6"/>
  <c r="DE72" i="6"/>
  <c r="DF72" i="6"/>
  <c r="DH72" i="6"/>
  <c r="DI72" i="6"/>
  <c r="FJ72" i="6"/>
  <c r="FH72" i="6"/>
  <c r="FI72" i="6"/>
  <c r="FN72" i="6"/>
  <c r="FK72" i="6"/>
  <c r="FL72" i="6"/>
  <c r="FM72" i="6"/>
  <c r="FO72" i="6"/>
  <c r="FP72" i="6"/>
  <c r="FT72" i="6"/>
  <c r="FQ72" i="6"/>
  <c r="FR72" i="6"/>
  <c r="FS72" i="6"/>
  <c r="FX72" i="6"/>
  <c r="FU72" i="6"/>
  <c r="FV72" i="6"/>
  <c r="FW72" i="6"/>
  <c r="FY72" i="6"/>
  <c r="FZ72" i="6"/>
  <c r="GG72" i="6"/>
  <c r="GH72" i="6"/>
  <c r="GI72" i="6"/>
  <c r="GJ72" i="6"/>
  <c r="GK72" i="6"/>
  <c r="GL72" i="6"/>
  <c r="GM72" i="6"/>
  <c r="HB72" i="6"/>
  <c r="L72" i="9"/>
  <c r="HE72" i="6"/>
  <c r="M72" i="9"/>
  <c r="HH72" i="6"/>
  <c r="N72" i="9"/>
  <c r="HP72" i="6"/>
  <c r="T72" i="9"/>
  <c r="HS72" i="6"/>
  <c r="U72" i="9"/>
  <c r="HV72" i="6"/>
  <c r="V72" i="9"/>
  <c r="HY72" i="6"/>
  <c r="W72" i="9"/>
  <c r="HZ72" i="6"/>
  <c r="X72" i="9"/>
  <c r="IA72" i="6"/>
  <c r="Y72" i="9"/>
  <c r="AA72" i="9"/>
  <c r="AV72" i="9"/>
  <c r="AX72" i="9"/>
  <c r="D73" i="6"/>
  <c r="P73" i="6"/>
  <c r="AD73" i="6"/>
  <c r="AT73" i="6"/>
  <c r="BH73" i="6"/>
  <c r="BV73" i="6"/>
  <c r="CJ73" i="6"/>
  <c r="J73" i="6"/>
  <c r="K73" i="6"/>
  <c r="L73" i="6"/>
  <c r="N73" i="6"/>
  <c r="U73" i="6"/>
  <c r="M73" i="6"/>
  <c r="O73" i="6"/>
  <c r="Q73" i="6"/>
  <c r="R73" i="6"/>
  <c r="S73" i="6"/>
  <c r="T73" i="6"/>
  <c r="V73" i="6"/>
  <c r="W73" i="6"/>
  <c r="GA73" i="6"/>
  <c r="X73" i="6"/>
  <c r="Y73" i="6"/>
  <c r="Z73" i="6"/>
  <c r="AB73" i="6"/>
  <c r="AI73" i="6"/>
  <c r="AA73" i="6"/>
  <c r="AC73" i="6"/>
  <c r="AE73" i="6"/>
  <c r="CV73" i="6"/>
  <c r="AF73" i="6"/>
  <c r="AG73" i="6"/>
  <c r="AH73" i="6"/>
  <c r="AJ73" i="6"/>
  <c r="AK73" i="6"/>
  <c r="GB73" i="6"/>
  <c r="AN73" i="6"/>
  <c r="AO73" i="6"/>
  <c r="AP73" i="6"/>
  <c r="AR73" i="6"/>
  <c r="AY73" i="6"/>
  <c r="AQ73" i="6"/>
  <c r="AS73" i="6"/>
  <c r="AU73" i="6"/>
  <c r="AV73" i="6"/>
  <c r="AW73" i="6"/>
  <c r="AX73" i="6"/>
  <c r="AZ73" i="6"/>
  <c r="BA73" i="6"/>
  <c r="GC73" i="6"/>
  <c r="BB73" i="6"/>
  <c r="BC73" i="6"/>
  <c r="BD73" i="6"/>
  <c r="BF73" i="6"/>
  <c r="BM73" i="6"/>
  <c r="BE73" i="6"/>
  <c r="BG73" i="6"/>
  <c r="BI73" i="6"/>
  <c r="BJ73" i="6"/>
  <c r="BK73" i="6"/>
  <c r="BL73" i="6"/>
  <c r="BN73" i="6"/>
  <c r="BO73" i="6"/>
  <c r="GD73" i="6"/>
  <c r="BP73" i="6"/>
  <c r="BQ73" i="6"/>
  <c r="BR73" i="6"/>
  <c r="BT73" i="6"/>
  <c r="CA73" i="6"/>
  <c r="BS73" i="6"/>
  <c r="BU73" i="6"/>
  <c r="BW73" i="6"/>
  <c r="BX73" i="6"/>
  <c r="BY73" i="6"/>
  <c r="BZ73" i="6"/>
  <c r="CB73" i="6"/>
  <c r="CC73" i="6"/>
  <c r="GE73" i="6"/>
  <c r="CD73" i="6"/>
  <c r="CE73" i="6"/>
  <c r="CF73" i="6"/>
  <c r="CH73" i="6"/>
  <c r="CO73" i="6"/>
  <c r="CG73" i="6"/>
  <c r="CI73" i="6"/>
  <c r="CK73" i="6"/>
  <c r="CL73" i="6"/>
  <c r="CM73" i="6"/>
  <c r="CN73" i="6"/>
  <c r="CP73" i="6"/>
  <c r="CQ73" i="6"/>
  <c r="GF73" i="6"/>
  <c r="EA73" i="6"/>
  <c r="EB73" i="6"/>
  <c r="EC73" i="6"/>
  <c r="DJ73" i="6"/>
  <c r="DK73" i="6"/>
  <c r="DL73" i="6"/>
  <c r="DM73" i="6"/>
  <c r="DN73" i="6"/>
  <c r="DO73" i="6"/>
  <c r="DP73" i="6"/>
  <c r="DQ73" i="6"/>
  <c r="DR73" i="6"/>
  <c r="DV73" i="6"/>
  <c r="DW73" i="6"/>
  <c r="DX73" i="6"/>
  <c r="EJ73" i="6"/>
  <c r="DS73" i="6"/>
  <c r="DY73" i="6"/>
  <c r="ED73" i="6"/>
  <c r="DT73" i="6"/>
  <c r="EV73" i="6"/>
  <c r="DZ73" i="6"/>
  <c r="EE73" i="6"/>
  <c r="EF73" i="6"/>
  <c r="EG73" i="6"/>
  <c r="EH73" i="6"/>
  <c r="EI73" i="6"/>
  <c r="EK73" i="6"/>
  <c r="EL73" i="6"/>
  <c r="EW73" i="6"/>
  <c r="EX73" i="6"/>
  <c r="EM73" i="6"/>
  <c r="EN73" i="6"/>
  <c r="EO73" i="6"/>
  <c r="EQ73" i="6"/>
  <c r="ER73" i="6"/>
  <c r="ES73" i="6"/>
  <c r="FE73" i="6"/>
  <c r="EP73" i="6"/>
  <c r="ET73" i="6"/>
  <c r="EY73" i="6"/>
  <c r="EU73" i="6"/>
  <c r="EZ73" i="6"/>
  <c r="FA73" i="6"/>
  <c r="FB73" i="6"/>
  <c r="FC73" i="6"/>
  <c r="FD73" i="6"/>
  <c r="FF73" i="6"/>
  <c r="FG73" i="6"/>
  <c r="DB73" i="6"/>
  <c r="CW73" i="6"/>
  <c r="CX73" i="6"/>
  <c r="CZ73" i="6"/>
  <c r="DG73" i="6"/>
  <c r="CY73" i="6"/>
  <c r="DA73" i="6"/>
  <c r="DC73" i="6"/>
  <c r="DD73" i="6"/>
  <c r="DE73" i="6"/>
  <c r="DF73" i="6"/>
  <c r="DH73" i="6"/>
  <c r="DI73" i="6"/>
  <c r="FJ73" i="6"/>
  <c r="FH73" i="6"/>
  <c r="FI73" i="6"/>
  <c r="FN73" i="6"/>
  <c r="FK73" i="6"/>
  <c r="FL73" i="6"/>
  <c r="FM73" i="6"/>
  <c r="FO73" i="6"/>
  <c r="FP73" i="6"/>
  <c r="FT73" i="6"/>
  <c r="FQ73" i="6"/>
  <c r="FR73" i="6"/>
  <c r="FS73" i="6"/>
  <c r="FX73" i="6"/>
  <c r="FU73" i="6"/>
  <c r="FV73" i="6"/>
  <c r="FW73" i="6"/>
  <c r="FY73" i="6"/>
  <c r="FZ73" i="6"/>
  <c r="GG73" i="6"/>
  <c r="GH73" i="6"/>
  <c r="GI73" i="6"/>
  <c r="GJ73" i="6"/>
  <c r="GK73" i="6"/>
  <c r="GL73" i="6"/>
  <c r="GM73" i="6"/>
  <c r="HB73" i="6"/>
  <c r="L73" i="9"/>
  <c r="HE73" i="6"/>
  <c r="M73" i="9"/>
  <c r="HH73" i="6"/>
  <c r="N73" i="9"/>
  <c r="HP73" i="6"/>
  <c r="T73" i="9"/>
  <c r="HS73" i="6"/>
  <c r="U73" i="9"/>
  <c r="HV73" i="6"/>
  <c r="V73" i="9"/>
  <c r="HY73" i="6"/>
  <c r="W73" i="9"/>
  <c r="HZ73" i="6"/>
  <c r="X73" i="9"/>
  <c r="IA73" i="6"/>
  <c r="Y73" i="9"/>
  <c r="AA73" i="9"/>
  <c r="AV73" i="9"/>
  <c r="AX73" i="9"/>
  <c r="D74" i="6"/>
  <c r="P74" i="6"/>
  <c r="AD74" i="6"/>
  <c r="AT74" i="6"/>
  <c r="BH74" i="6"/>
  <c r="BV74" i="6"/>
  <c r="CJ74" i="6"/>
  <c r="J74" i="6"/>
  <c r="K74" i="6"/>
  <c r="L74" i="6"/>
  <c r="N74" i="6"/>
  <c r="U74" i="6"/>
  <c r="M74" i="6"/>
  <c r="O74" i="6"/>
  <c r="Q74" i="6"/>
  <c r="R74" i="6"/>
  <c r="S74" i="6"/>
  <c r="T74" i="6"/>
  <c r="V74" i="6"/>
  <c r="W74" i="6"/>
  <c r="GA74" i="6"/>
  <c r="X74" i="6"/>
  <c r="Y74" i="6"/>
  <c r="Z74" i="6"/>
  <c r="AB74" i="6"/>
  <c r="AI74" i="6"/>
  <c r="AA74" i="6"/>
  <c r="AC74" i="6"/>
  <c r="AE74" i="6"/>
  <c r="CV74" i="6"/>
  <c r="AF74" i="6"/>
  <c r="AG74" i="6"/>
  <c r="AH74" i="6"/>
  <c r="AJ74" i="6"/>
  <c r="AK74" i="6"/>
  <c r="GB74" i="6"/>
  <c r="AN74" i="6"/>
  <c r="AO74" i="6"/>
  <c r="AP74" i="6"/>
  <c r="AR74" i="6"/>
  <c r="AY74" i="6"/>
  <c r="AQ74" i="6"/>
  <c r="AS74" i="6"/>
  <c r="AU74" i="6"/>
  <c r="AV74" i="6"/>
  <c r="AW74" i="6"/>
  <c r="AX74" i="6"/>
  <c r="AZ74" i="6"/>
  <c r="BA74" i="6"/>
  <c r="GC74" i="6"/>
  <c r="BB74" i="6"/>
  <c r="BC74" i="6"/>
  <c r="BD74" i="6"/>
  <c r="BF74" i="6"/>
  <c r="BM74" i="6"/>
  <c r="BE74" i="6"/>
  <c r="BG74" i="6"/>
  <c r="BI74" i="6"/>
  <c r="BJ74" i="6"/>
  <c r="BK74" i="6"/>
  <c r="BL74" i="6"/>
  <c r="BN74" i="6"/>
  <c r="BO74" i="6"/>
  <c r="GD74" i="6"/>
  <c r="BP74" i="6"/>
  <c r="BQ74" i="6"/>
  <c r="BR74" i="6"/>
  <c r="BT74" i="6"/>
  <c r="CA74" i="6"/>
  <c r="BS74" i="6"/>
  <c r="BU74" i="6"/>
  <c r="BW74" i="6"/>
  <c r="BX74" i="6"/>
  <c r="BY74" i="6"/>
  <c r="BZ74" i="6"/>
  <c r="CB74" i="6"/>
  <c r="CC74" i="6"/>
  <c r="GE74" i="6"/>
  <c r="CD74" i="6"/>
  <c r="CE74" i="6"/>
  <c r="CF74" i="6"/>
  <c r="CH74" i="6"/>
  <c r="CO74" i="6"/>
  <c r="CG74" i="6"/>
  <c r="CI74" i="6"/>
  <c r="CK74" i="6"/>
  <c r="CL74" i="6"/>
  <c r="CM74" i="6"/>
  <c r="CN74" i="6"/>
  <c r="CP74" i="6"/>
  <c r="CQ74" i="6"/>
  <c r="GF74" i="6"/>
  <c r="EA74" i="6"/>
  <c r="EB74" i="6"/>
  <c r="EC74" i="6"/>
  <c r="DJ74" i="6"/>
  <c r="DK74" i="6"/>
  <c r="DL74" i="6"/>
  <c r="DM74" i="6"/>
  <c r="DN74" i="6"/>
  <c r="DO74" i="6"/>
  <c r="DP74" i="6"/>
  <c r="DQ74" i="6"/>
  <c r="DR74" i="6"/>
  <c r="DV74" i="6"/>
  <c r="DW74" i="6"/>
  <c r="DX74" i="6"/>
  <c r="EJ74" i="6"/>
  <c r="DS74" i="6"/>
  <c r="DY74" i="6"/>
  <c r="ED74" i="6"/>
  <c r="DT74" i="6"/>
  <c r="EV74" i="6"/>
  <c r="DZ74" i="6"/>
  <c r="EE74" i="6"/>
  <c r="EF74" i="6"/>
  <c r="EG74" i="6"/>
  <c r="EH74" i="6"/>
  <c r="EI74" i="6"/>
  <c r="EK74" i="6"/>
  <c r="EL74" i="6"/>
  <c r="EW74" i="6"/>
  <c r="EX74" i="6"/>
  <c r="EM74" i="6"/>
  <c r="EN74" i="6"/>
  <c r="EO74" i="6"/>
  <c r="EQ74" i="6"/>
  <c r="ER74" i="6"/>
  <c r="ES74" i="6"/>
  <c r="FE74" i="6"/>
  <c r="EP74" i="6"/>
  <c r="ET74" i="6"/>
  <c r="EY74" i="6"/>
  <c r="EU74" i="6"/>
  <c r="EZ74" i="6"/>
  <c r="FA74" i="6"/>
  <c r="FB74" i="6"/>
  <c r="FC74" i="6"/>
  <c r="FD74" i="6"/>
  <c r="FF74" i="6"/>
  <c r="FG74" i="6"/>
  <c r="DB74" i="6"/>
  <c r="CW74" i="6"/>
  <c r="CX74" i="6"/>
  <c r="CZ74" i="6"/>
  <c r="DG74" i="6"/>
  <c r="CY74" i="6"/>
  <c r="DA74" i="6"/>
  <c r="DC74" i="6"/>
  <c r="DD74" i="6"/>
  <c r="DE74" i="6"/>
  <c r="DF74" i="6"/>
  <c r="DH74" i="6"/>
  <c r="DI74" i="6"/>
  <c r="FJ74" i="6"/>
  <c r="FH74" i="6"/>
  <c r="FI74" i="6"/>
  <c r="FN74" i="6"/>
  <c r="FK74" i="6"/>
  <c r="FL74" i="6"/>
  <c r="FM74" i="6"/>
  <c r="FO74" i="6"/>
  <c r="FP74" i="6"/>
  <c r="FT74" i="6"/>
  <c r="FQ74" i="6"/>
  <c r="FR74" i="6"/>
  <c r="FS74" i="6"/>
  <c r="FX74" i="6"/>
  <c r="FU74" i="6"/>
  <c r="FV74" i="6"/>
  <c r="FW74" i="6"/>
  <c r="FY74" i="6"/>
  <c r="FZ74" i="6"/>
  <c r="GG74" i="6"/>
  <c r="GH74" i="6"/>
  <c r="GI74" i="6"/>
  <c r="GJ74" i="6"/>
  <c r="GK74" i="6"/>
  <c r="GM74" i="6"/>
  <c r="HB74" i="6"/>
  <c r="L74" i="9"/>
  <c r="HE74" i="6"/>
  <c r="M74" i="9"/>
  <c r="HH74" i="6"/>
  <c r="N74" i="9"/>
  <c r="HP74" i="6"/>
  <c r="T74" i="9"/>
  <c r="HS74" i="6"/>
  <c r="U74" i="9"/>
  <c r="HV74" i="6"/>
  <c r="V74" i="9"/>
  <c r="HY74" i="6"/>
  <c r="W74" i="9"/>
  <c r="HZ74" i="6"/>
  <c r="X74" i="9"/>
  <c r="IA74" i="6"/>
  <c r="Y74" i="9"/>
  <c r="AA74" i="9"/>
  <c r="AV74" i="9"/>
  <c r="AX74" i="9"/>
  <c r="D75" i="6"/>
  <c r="P75" i="6"/>
  <c r="AD75" i="6"/>
  <c r="AT75" i="6"/>
  <c r="BH75" i="6"/>
  <c r="BV75" i="6"/>
  <c r="CJ75" i="6"/>
  <c r="J75" i="6"/>
  <c r="K75" i="6"/>
  <c r="L75" i="6"/>
  <c r="N75" i="6"/>
  <c r="U75" i="6"/>
  <c r="M75" i="6"/>
  <c r="O75" i="6"/>
  <c r="Q75" i="6"/>
  <c r="R75" i="6"/>
  <c r="S75" i="6"/>
  <c r="T75" i="6"/>
  <c r="V75" i="6"/>
  <c r="W75" i="6"/>
  <c r="GA75" i="6"/>
  <c r="X75" i="6"/>
  <c r="Y75" i="6"/>
  <c r="Z75" i="6"/>
  <c r="AB75" i="6"/>
  <c r="AI75" i="6"/>
  <c r="AA75" i="6"/>
  <c r="AC75" i="6"/>
  <c r="AE75" i="6"/>
  <c r="CV75" i="6"/>
  <c r="AF75" i="6"/>
  <c r="AG75" i="6"/>
  <c r="AH75" i="6"/>
  <c r="AJ75" i="6"/>
  <c r="AK75" i="6"/>
  <c r="GB75" i="6"/>
  <c r="AN75" i="6"/>
  <c r="AO75" i="6"/>
  <c r="AP75" i="6"/>
  <c r="AR75" i="6"/>
  <c r="AY75" i="6"/>
  <c r="AQ75" i="6"/>
  <c r="AS75" i="6"/>
  <c r="AU75" i="6"/>
  <c r="AV75" i="6"/>
  <c r="AW75" i="6"/>
  <c r="AX75" i="6"/>
  <c r="AZ75" i="6"/>
  <c r="BA75" i="6"/>
  <c r="GC75" i="6"/>
  <c r="BB75" i="6"/>
  <c r="BC75" i="6"/>
  <c r="BD75" i="6"/>
  <c r="BF75" i="6"/>
  <c r="BM75" i="6"/>
  <c r="BE75" i="6"/>
  <c r="BG75" i="6"/>
  <c r="BI75" i="6"/>
  <c r="BJ75" i="6"/>
  <c r="BK75" i="6"/>
  <c r="BL75" i="6"/>
  <c r="BN75" i="6"/>
  <c r="BO75" i="6"/>
  <c r="GD75" i="6"/>
  <c r="BP75" i="6"/>
  <c r="BQ75" i="6"/>
  <c r="BR75" i="6"/>
  <c r="BT75" i="6"/>
  <c r="CA75" i="6"/>
  <c r="BS75" i="6"/>
  <c r="BU75" i="6"/>
  <c r="BW75" i="6"/>
  <c r="BX75" i="6"/>
  <c r="BY75" i="6"/>
  <c r="BZ75" i="6"/>
  <c r="CB75" i="6"/>
  <c r="CC75" i="6"/>
  <c r="GE75" i="6"/>
  <c r="CD75" i="6"/>
  <c r="CE75" i="6"/>
  <c r="CF75" i="6"/>
  <c r="CH75" i="6"/>
  <c r="CO75" i="6"/>
  <c r="CG75" i="6"/>
  <c r="CI75" i="6"/>
  <c r="CK75" i="6"/>
  <c r="CL75" i="6"/>
  <c r="CM75" i="6"/>
  <c r="CN75" i="6"/>
  <c r="CP75" i="6"/>
  <c r="CQ75" i="6"/>
  <c r="GF75" i="6"/>
  <c r="EA75" i="6"/>
  <c r="EB75" i="6"/>
  <c r="EC75" i="6"/>
  <c r="DJ75" i="6"/>
  <c r="DK75" i="6"/>
  <c r="DL75" i="6"/>
  <c r="DM75" i="6"/>
  <c r="DN75" i="6"/>
  <c r="DO75" i="6"/>
  <c r="DP75" i="6"/>
  <c r="DQ75" i="6"/>
  <c r="DR75" i="6"/>
  <c r="DV75" i="6"/>
  <c r="DW75" i="6"/>
  <c r="DX75" i="6"/>
  <c r="EJ75" i="6"/>
  <c r="DS75" i="6"/>
  <c r="DY75" i="6"/>
  <c r="ED75" i="6"/>
  <c r="DT75" i="6"/>
  <c r="EV75" i="6"/>
  <c r="DZ75" i="6"/>
  <c r="EE75" i="6"/>
  <c r="EF75" i="6"/>
  <c r="EG75" i="6"/>
  <c r="EH75" i="6"/>
  <c r="EI75" i="6"/>
  <c r="EK75" i="6"/>
  <c r="EL75" i="6"/>
  <c r="EW75" i="6"/>
  <c r="EX75" i="6"/>
  <c r="EM75" i="6"/>
  <c r="EN75" i="6"/>
  <c r="EO75" i="6"/>
  <c r="EQ75" i="6"/>
  <c r="ER75" i="6"/>
  <c r="ES75" i="6"/>
  <c r="FE75" i="6"/>
  <c r="EP75" i="6"/>
  <c r="ET75" i="6"/>
  <c r="EY75" i="6"/>
  <c r="EU75" i="6"/>
  <c r="EZ75" i="6"/>
  <c r="FA75" i="6"/>
  <c r="FB75" i="6"/>
  <c r="FC75" i="6"/>
  <c r="FD75" i="6"/>
  <c r="FF75" i="6"/>
  <c r="FG75" i="6"/>
  <c r="DB75" i="6"/>
  <c r="CW75" i="6"/>
  <c r="CX75" i="6"/>
  <c r="CZ75" i="6"/>
  <c r="DG75" i="6"/>
  <c r="CY75" i="6"/>
  <c r="DA75" i="6"/>
  <c r="DC75" i="6"/>
  <c r="DD75" i="6"/>
  <c r="DE75" i="6"/>
  <c r="DF75" i="6"/>
  <c r="DH75" i="6"/>
  <c r="DI75" i="6"/>
  <c r="FJ75" i="6"/>
  <c r="FH75" i="6"/>
  <c r="FI75" i="6"/>
  <c r="FN75" i="6"/>
  <c r="FK75" i="6"/>
  <c r="FL75" i="6"/>
  <c r="FM75" i="6"/>
  <c r="FO75" i="6"/>
  <c r="FP75" i="6"/>
  <c r="FT75" i="6"/>
  <c r="FQ75" i="6"/>
  <c r="FR75" i="6"/>
  <c r="FS75" i="6"/>
  <c r="FX75" i="6"/>
  <c r="FU75" i="6"/>
  <c r="FV75" i="6"/>
  <c r="FW75" i="6"/>
  <c r="FY75" i="6"/>
  <c r="FZ75" i="6"/>
  <c r="GG75" i="6"/>
  <c r="GH75" i="6"/>
  <c r="GI75" i="6"/>
  <c r="GJ75" i="6"/>
  <c r="GK75" i="6"/>
  <c r="GL75" i="6"/>
  <c r="GM75" i="6"/>
  <c r="HB75" i="6"/>
  <c r="L75" i="9"/>
  <c r="HE75" i="6"/>
  <c r="M75" i="9"/>
  <c r="HH75" i="6"/>
  <c r="N75" i="9"/>
  <c r="HP75" i="6"/>
  <c r="T75" i="9"/>
  <c r="HS75" i="6"/>
  <c r="U75" i="9"/>
  <c r="HV75" i="6"/>
  <c r="V75" i="9"/>
  <c r="HY75" i="6"/>
  <c r="W75" i="9"/>
  <c r="HZ75" i="6"/>
  <c r="X75" i="9"/>
  <c r="IA75" i="6"/>
  <c r="Y75" i="9"/>
  <c r="AA75" i="9"/>
  <c r="AT75" i="9"/>
  <c r="GN75" i="6"/>
  <c r="I75" i="9"/>
  <c r="AV75" i="9"/>
  <c r="BB75" i="9"/>
  <c r="AW75" i="9"/>
  <c r="AX75" i="9"/>
  <c r="D76" i="6"/>
  <c r="GM76" i="6"/>
  <c r="P76" i="6"/>
  <c r="V76" i="6"/>
  <c r="W76" i="6"/>
  <c r="GA76" i="6"/>
  <c r="HB76" i="6"/>
  <c r="L76" i="9"/>
  <c r="AD76" i="6"/>
  <c r="AJ76" i="6"/>
  <c r="AK76" i="6"/>
  <c r="GB76" i="6"/>
  <c r="HE76" i="6"/>
  <c r="M76" i="9"/>
  <c r="AT76" i="6"/>
  <c r="AZ76" i="6"/>
  <c r="BA76" i="6"/>
  <c r="GC76" i="6"/>
  <c r="HH76" i="6"/>
  <c r="N76" i="9"/>
  <c r="BH76" i="6"/>
  <c r="BN76" i="6"/>
  <c r="BO76" i="6"/>
  <c r="GD76" i="6"/>
  <c r="HP76" i="6"/>
  <c r="T76" i="9"/>
  <c r="BV76" i="6"/>
  <c r="CB76" i="6"/>
  <c r="CC76" i="6"/>
  <c r="GE76" i="6"/>
  <c r="HS76" i="6"/>
  <c r="U76" i="9"/>
  <c r="CJ76" i="6"/>
  <c r="CP76" i="6"/>
  <c r="CQ76" i="6"/>
  <c r="GF76" i="6"/>
  <c r="HV76" i="6"/>
  <c r="V76" i="9"/>
  <c r="DB76" i="6"/>
  <c r="DH76" i="6"/>
  <c r="DI76" i="6"/>
  <c r="HY76" i="6"/>
  <c r="W76" i="9"/>
  <c r="EA76" i="6"/>
  <c r="EB76" i="6"/>
  <c r="EC76" i="6"/>
  <c r="EK76" i="6"/>
  <c r="EL76" i="6"/>
  <c r="HZ76" i="6"/>
  <c r="X76" i="9"/>
  <c r="EV76" i="6"/>
  <c r="EW76" i="6"/>
  <c r="EX76" i="6"/>
  <c r="FF76" i="6"/>
  <c r="FG76" i="6"/>
  <c r="IA76" i="6"/>
  <c r="Y76" i="9"/>
  <c r="AA76" i="9"/>
  <c r="AV76" i="9"/>
  <c r="AX76" i="9"/>
  <c r="D77" i="6"/>
  <c r="P77" i="6"/>
  <c r="AD77" i="6"/>
  <c r="AT77" i="6"/>
  <c r="BH77" i="6"/>
  <c r="BV77" i="6"/>
  <c r="CJ77" i="6"/>
  <c r="J77" i="6"/>
  <c r="K77" i="6"/>
  <c r="L77" i="6"/>
  <c r="N77" i="6"/>
  <c r="U77" i="6"/>
  <c r="M77" i="6"/>
  <c r="O77" i="6"/>
  <c r="Q77" i="6"/>
  <c r="R77" i="6"/>
  <c r="S77" i="6"/>
  <c r="T77" i="6"/>
  <c r="V77" i="6"/>
  <c r="W77" i="6"/>
  <c r="GA77" i="6"/>
  <c r="X77" i="6"/>
  <c r="Y77" i="6"/>
  <c r="Z77" i="6"/>
  <c r="AB77" i="6"/>
  <c r="AI77" i="6"/>
  <c r="AA77" i="6"/>
  <c r="AC77" i="6"/>
  <c r="AE77" i="6"/>
  <c r="CV77" i="6"/>
  <c r="AF77" i="6"/>
  <c r="AG77" i="6"/>
  <c r="AH77" i="6"/>
  <c r="AJ77" i="6"/>
  <c r="AK77" i="6"/>
  <c r="GB77" i="6"/>
  <c r="AN77" i="6"/>
  <c r="AO77" i="6"/>
  <c r="AP77" i="6"/>
  <c r="AR77" i="6"/>
  <c r="AY77" i="6"/>
  <c r="AQ77" i="6"/>
  <c r="AS77" i="6"/>
  <c r="AU77" i="6"/>
  <c r="AV77" i="6"/>
  <c r="AW77" i="6"/>
  <c r="AX77" i="6"/>
  <c r="AZ77" i="6"/>
  <c r="BA77" i="6"/>
  <c r="GC77" i="6"/>
  <c r="BB77" i="6"/>
  <c r="BC77" i="6"/>
  <c r="BD77" i="6"/>
  <c r="BF77" i="6"/>
  <c r="BM77" i="6"/>
  <c r="BE77" i="6"/>
  <c r="BG77" i="6"/>
  <c r="BI77" i="6"/>
  <c r="BJ77" i="6"/>
  <c r="BK77" i="6"/>
  <c r="BL77" i="6"/>
  <c r="BN77" i="6"/>
  <c r="BO77" i="6"/>
  <c r="GD77" i="6"/>
  <c r="BP77" i="6"/>
  <c r="BQ77" i="6"/>
  <c r="BR77" i="6"/>
  <c r="BT77" i="6"/>
  <c r="CA77" i="6"/>
  <c r="BS77" i="6"/>
  <c r="BU77" i="6"/>
  <c r="BW77" i="6"/>
  <c r="BX77" i="6"/>
  <c r="BY77" i="6"/>
  <c r="BZ77" i="6"/>
  <c r="CB77" i="6"/>
  <c r="CC77" i="6"/>
  <c r="GE77" i="6"/>
  <c r="CD77" i="6"/>
  <c r="CE77" i="6"/>
  <c r="CF77" i="6"/>
  <c r="CH77" i="6"/>
  <c r="CO77" i="6"/>
  <c r="CG77" i="6"/>
  <c r="CI77" i="6"/>
  <c r="CK77" i="6"/>
  <c r="CL77" i="6"/>
  <c r="CM77" i="6"/>
  <c r="CN77" i="6"/>
  <c r="CP77" i="6"/>
  <c r="CQ77" i="6"/>
  <c r="GF77" i="6"/>
  <c r="EA77" i="6"/>
  <c r="EB77" i="6"/>
  <c r="EC77" i="6"/>
  <c r="DJ77" i="6"/>
  <c r="DK77" i="6"/>
  <c r="DL77" i="6"/>
  <c r="DM77" i="6"/>
  <c r="DN77" i="6"/>
  <c r="DO77" i="6"/>
  <c r="DP77" i="6"/>
  <c r="DQ77" i="6"/>
  <c r="DR77" i="6"/>
  <c r="DV77" i="6"/>
  <c r="DW77" i="6"/>
  <c r="DX77" i="6"/>
  <c r="EJ77" i="6"/>
  <c r="DS77" i="6"/>
  <c r="DY77" i="6"/>
  <c r="ED77" i="6"/>
  <c r="DT77" i="6"/>
  <c r="EV77" i="6"/>
  <c r="DZ77" i="6"/>
  <c r="EE77" i="6"/>
  <c r="EF77" i="6"/>
  <c r="EG77" i="6"/>
  <c r="EH77" i="6"/>
  <c r="EI77" i="6"/>
  <c r="EK77" i="6"/>
  <c r="EL77" i="6"/>
  <c r="EW77" i="6"/>
  <c r="EX77" i="6"/>
  <c r="EM77" i="6"/>
  <c r="EN77" i="6"/>
  <c r="EO77" i="6"/>
  <c r="EQ77" i="6"/>
  <c r="ER77" i="6"/>
  <c r="ES77" i="6"/>
  <c r="FE77" i="6"/>
  <c r="EP77" i="6"/>
  <c r="ET77" i="6"/>
  <c r="EY77" i="6"/>
  <c r="EU77" i="6"/>
  <c r="EZ77" i="6"/>
  <c r="FA77" i="6"/>
  <c r="FB77" i="6"/>
  <c r="FC77" i="6"/>
  <c r="FD77" i="6"/>
  <c r="FF77" i="6"/>
  <c r="FG77" i="6"/>
  <c r="DB77" i="6"/>
  <c r="CW77" i="6"/>
  <c r="CX77" i="6"/>
  <c r="CZ77" i="6"/>
  <c r="DG77" i="6"/>
  <c r="CY77" i="6"/>
  <c r="DA77" i="6"/>
  <c r="DC77" i="6"/>
  <c r="DD77" i="6"/>
  <c r="DE77" i="6"/>
  <c r="DF77" i="6"/>
  <c r="DH77" i="6"/>
  <c r="DI77" i="6"/>
  <c r="FJ77" i="6"/>
  <c r="FH77" i="6"/>
  <c r="FI77" i="6"/>
  <c r="FN77" i="6"/>
  <c r="FK77" i="6"/>
  <c r="FL77" i="6"/>
  <c r="FM77" i="6"/>
  <c r="FO77" i="6"/>
  <c r="FP77" i="6"/>
  <c r="FT77" i="6"/>
  <c r="FQ77" i="6"/>
  <c r="FR77" i="6"/>
  <c r="FS77" i="6"/>
  <c r="FX77" i="6"/>
  <c r="FU77" i="6"/>
  <c r="FV77" i="6"/>
  <c r="FW77" i="6"/>
  <c r="FY77" i="6"/>
  <c r="FZ77" i="6"/>
  <c r="GG77" i="6"/>
  <c r="GH77" i="6"/>
  <c r="GI77" i="6"/>
  <c r="GJ77" i="6"/>
  <c r="GK77" i="6"/>
  <c r="GM77" i="6"/>
  <c r="HB77" i="6"/>
  <c r="L77" i="9"/>
  <c r="HE77" i="6"/>
  <c r="M77" i="9"/>
  <c r="HH77" i="6"/>
  <c r="N77" i="9"/>
  <c r="HP77" i="6"/>
  <c r="T77" i="9"/>
  <c r="HS77" i="6"/>
  <c r="U77" i="9"/>
  <c r="HV77" i="6"/>
  <c r="V77" i="9"/>
  <c r="HY77" i="6"/>
  <c r="W77" i="9"/>
  <c r="HZ77" i="6"/>
  <c r="X77" i="9"/>
  <c r="IA77" i="6"/>
  <c r="Y77" i="9"/>
  <c r="AA77" i="9"/>
  <c r="AV77" i="9"/>
  <c r="AX77" i="9"/>
  <c r="D7" i="6"/>
  <c r="P7" i="6"/>
  <c r="AD7" i="6"/>
  <c r="AT7" i="6"/>
  <c r="BH7" i="6"/>
  <c r="BV7" i="6"/>
  <c r="CJ7" i="6"/>
  <c r="J7" i="6"/>
  <c r="K7" i="6"/>
  <c r="L7" i="6"/>
  <c r="N7" i="6"/>
  <c r="U7" i="6"/>
  <c r="M7" i="6"/>
  <c r="O7" i="6"/>
  <c r="Q7" i="6"/>
  <c r="R7" i="6"/>
  <c r="S7" i="6"/>
  <c r="T7" i="6"/>
  <c r="V7" i="6"/>
  <c r="W7" i="6"/>
  <c r="GA7" i="6"/>
  <c r="X7" i="6"/>
  <c r="Y7" i="6"/>
  <c r="Z7" i="6"/>
  <c r="AB7" i="6"/>
  <c r="AI7" i="6"/>
  <c r="AA7" i="6"/>
  <c r="AC7" i="6"/>
  <c r="AE7" i="6"/>
  <c r="CV7" i="6"/>
  <c r="AF7" i="6"/>
  <c r="AG7" i="6"/>
  <c r="AH7" i="6"/>
  <c r="AJ7" i="6"/>
  <c r="AK7" i="6"/>
  <c r="GB7" i="6"/>
  <c r="AN7" i="6"/>
  <c r="AO7" i="6"/>
  <c r="AP7" i="6"/>
  <c r="AR7" i="6"/>
  <c r="AY7" i="6"/>
  <c r="AQ7" i="6"/>
  <c r="AS7" i="6"/>
  <c r="AU7" i="6"/>
  <c r="AV7" i="6"/>
  <c r="AW7" i="6"/>
  <c r="AX7" i="6"/>
  <c r="AZ7" i="6"/>
  <c r="BA7" i="6"/>
  <c r="GC7" i="6"/>
  <c r="BB7" i="6"/>
  <c r="BC7" i="6"/>
  <c r="BD7" i="6"/>
  <c r="BF7" i="6"/>
  <c r="BM7" i="6"/>
  <c r="BE7" i="6"/>
  <c r="BG7" i="6"/>
  <c r="BI7" i="6"/>
  <c r="BJ7" i="6"/>
  <c r="BK7" i="6"/>
  <c r="BL7" i="6"/>
  <c r="BN7" i="6"/>
  <c r="BO7" i="6"/>
  <c r="GD7" i="6"/>
  <c r="BP7" i="6"/>
  <c r="BQ7" i="6"/>
  <c r="BR7" i="6"/>
  <c r="BT7" i="6"/>
  <c r="CA7" i="6"/>
  <c r="BS7" i="6"/>
  <c r="BU7" i="6"/>
  <c r="BW7" i="6"/>
  <c r="BX7" i="6"/>
  <c r="BY7" i="6"/>
  <c r="BZ7" i="6"/>
  <c r="CB7" i="6"/>
  <c r="CC7" i="6"/>
  <c r="GE7" i="6"/>
  <c r="CD7" i="6"/>
  <c r="CE7" i="6"/>
  <c r="CF7" i="6"/>
  <c r="CH7" i="6"/>
  <c r="CO7" i="6"/>
  <c r="CG7" i="6"/>
  <c r="CI7" i="6"/>
  <c r="CK7" i="6"/>
  <c r="CL7" i="6"/>
  <c r="CM7" i="6"/>
  <c r="CN7" i="6"/>
  <c r="CP7" i="6"/>
  <c r="CQ7" i="6"/>
  <c r="GF7" i="6"/>
  <c r="EA7" i="6"/>
  <c r="EB7" i="6"/>
  <c r="EC7" i="6"/>
  <c r="DJ7" i="6"/>
  <c r="DK7" i="6"/>
  <c r="DL7" i="6"/>
  <c r="DM7" i="6"/>
  <c r="DN7" i="6"/>
  <c r="DO7" i="6"/>
  <c r="DP7" i="6"/>
  <c r="DQ7" i="6"/>
  <c r="DR7" i="6"/>
  <c r="DV7" i="6"/>
  <c r="DW7" i="6"/>
  <c r="DX7" i="6"/>
  <c r="EJ7" i="6"/>
  <c r="DS7" i="6"/>
  <c r="DY7" i="6"/>
  <c r="ED7" i="6"/>
  <c r="DT7" i="6"/>
  <c r="EV7" i="6"/>
  <c r="DZ7" i="6"/>
  <c r="EE7" i="6"/>
  <c r="EF7" i="6"/>
  <c r="EG7" i="6"/>
  <c r="EH7" i="6"/>
  <c r="EI7" i="6"/>
  <c r="EK7" i="6"/>
  <c r="EL7" i="6"/>
  <c r="EW7" i="6"/>
  <c r="EX7" i="6"/>
  <c r="EM7" i="6"/>
  <c r="EN7" i="6"/>
  <c r="EO7" i="6"/>
  <c r="EQ7" i="6"/>
  <c r="ER7" i="6"/>
  <c r="ES7" i="6"/>
  <c r="FE7" i="6"/>
  <c r="EP7" i="6"/>
  <c r="ET7" i="6"/>
  <c r="EY7" i="6"/>
  <c r="EU7" i="6"/>
  <c r="EZ7" i="6"/>
  <c r="FA7" i="6"/>
  <c r="FB7" i="6"/>
  <c r="FC7" i="6"/>
  <c r="FD7" i="6"/>
  <c r="FF7" i="6"/>
  <c r="FG7" i="6"/>
  <c r="DB7" i="6"/>
  <c r="CW7" i="6"/>
  <c r="CX7" i="6"/>
  <c r="CZ7" i="6"/>
  <c r="DG7" i="6"/>
  <c r="CY7" i="6"/>
  <c r="DA7" i="6"/>
  <c r="DC7" i="6"/>
  <c r="DD7" i="6"/>
  <c r="DE7" i="6"/>
  <c r="DF7" i="6"/>
  <c r="DH7" i="6"/>
  <c r="DI7" i="6"/>
  <c r="FJ7" i="6"/>
  <c r="FH7" i="6"/>
  <c r="FI7" i="6"/>
  <c r="FN7" i="6"/>
  <c r="FK7" i="6"/>
  <c r="FL7" i="6"/>
  <c r="FM7" i="6"/>
  <c r="FO7" i="6"/>
  <c r="FP7" i="6"/>
  <c r="FT7" i="6"/>
  <c r="FQ7" i="6"/>
  <c r="FR7" i="6"/>
  <c r="FS7" i="6"/>
  <c r="FX7" i="6"/>
  <c r="FU7" i="6"/>
  <c r="FV7" i="6"/>
  <c r="FW7" i="6"/>
  <c r="FY7" i="6"/>
  <c r="FZ7" i="6"/>
  <c r="GG7" i="6"/>
  <c r="GH7" i="6"/>
  <c r="GI7" i="6"/>
  <c r="GJ7" i="6"/>
  <c r="GK7" i="6"/>
  <c r="GL7" i="6"/>
  <c r="GM7" i="6"/>
  <c r="HB7" i="6"/>
  <c r="L7" i="9"/>
  <c r="HE7" i="6"/>
  <c r="M7" i="9"/>
  <c r="HH7" i="6"/>
  <c r="N7" i="9"/>
  <c r="HP7" i="6"/>
  <c r="T7" i="9"/>
  <c r="HS7" i="6"/>
  <c r="U7" i="9"/>
  <c r="HV7" i="6"/>
  <c r="V7" i="9"/>
  <c r="HY7" i="6"/>
  <c r="W7" i="9"/>
  <c r="HZ7" i="6"/>
  <c r="X7" i="9"/>
  <c r="IA7" i="6"/>
  <c r="Y7" i="9"/>
  <c r="AA7" i="9"/>
  <c r="AV7" i="9"/>
  <c r="AX7" i="9"/>
  <c r="BB12" i="9"/>
  <c r="AW12" i="9"/>
  <c r="CS12" i="6"/>
  <c r="CR12" i="6"/>
  <c r="CT12" i="6"/>
  <c r="IJ12" i="6"/>
  <c r="GN12" i="6"/>
  <c r="II12" i="6"/>
  <c r="IK12" i="6"/>
  <c r="BB13" i="9"/>
  <c r="AW13" i="9"/>
  <c r="CS13" i="6"/>
  <c r="CR13" i="6"/>
  <c r="CT13" i="6"/>
  <c r="IJ13" i="6"/>
  <c r="GN13" i="6"/>
  <c r="II13" i="6"/>
  <c r="IK13" i="6"/>
  <c r="BB14" i="9"/>
  <c r="AW14" i="9"/>
  <c r="CS14" i="6"/>
  <c r="CR14" i="6"/>
  <c r="CT14" i="6"/>
  <c r="IJ14" i="6"/>
  <c r="GN14" i="6"/>
  <c r="II14" i="6"/>
  <c r="IK14" i="6"/>
  <c r="BB15" i="9"/>
  <c r="AW15" i="9"/>
  <c r="CS15" i="6"/>
  <c r="CR15" i="6"/>
  <c r="CT15" i="6"/>
  <c r="IJ15" i="6"/>
  <c r="GN15" i="6"/>
  <c r="II15" i="6"/>
  <c r="IK15" i="6"/>
  <c r="BB16" i="9"/>
  <c r="AW16" i="9"/>
  <c r="CS16" i="6"/>
  <c r="CR16" i="6"/>
  <c r="CT16" i="6"/>
  <c r="IJ16" i="6"/>
  <c r="GN16" i="6"/>
  <c r="II16" i="6"/>
  <c r="IK16" i="6"/>
  <c r="BB17" i="9"/>
  <c r="AW17" i="9"/>
  <c r="CS17" i="6"/>
  <c r="CR17" i="6"/>
  <c r="CT17" i="6"/>
  <c r="IJ17" i="6"/>
  <c r="GN17" i="6"/>
  <c r="II17" i="6"/>
  <c r="IK17" i="6"/>
  <c r="CS18" i="6"/>
  <c r="CR18" i="6"/>
  <c r="CT18" i="6"/>
  <c r="IJ18" i="6"/>
  <c r="II18" i="6"/>
  <c r="IK18" i="6"/>
  <c r="BB19" i="9"/>
  <c r="AW19" i="9"/>
  <c r="CS19" i="6"/>
  <c r="CR19" i="6"/>
  <c r="CT19" i="6"/>
  <c r="IJ19" i="6"/>
  <c r="GN19" i="6"/>
  <c r="II19" i="6"/>
  <c r="IK19" i="6"/>
  <c r="BB20" i="9"/>
  <c r="AW20" i="9"/>
  <c r="J20" i="6"/>
  <c r="K20" i="6"/>
  <c r="L20" i="6"/>
  <c r="M20" i="6"/>
  <c r="N20" i="6"/>
  <c r="O20" i="6"/>
  <c r="Q20" i="6"/>
  <c r="X20" i="6"/>
  <c r="Y20" i="6"/>
  <c r="Z20" i="6"/>
  <c r="AA20" i="6"/>
  <c r="AB20" i="6"/>
  <c r="AC20" i="6"/>
  <c r="AE20" i="6"/>
  <c r="AN20" i="6"/>
  <c r="AO20" i="6"/>
  <c r="AP20" i="6"/>
  <c r="AQ20" i="6"/>
  <c r="AR20" i="6"/>
  <c r="AS20" i="6"/>
  <c r="AU20" i="6"/>
  <c r="BB20" i="6"/>
  <c r="BC20" i="6"/>
  <c r="BD20" i="6"/>
  <c r="BE20" i="6"/>
  <c r="BF20" i="6"/>
  <c r="BG20" i="6"/>
  <c r="BI20" i="6"/>
  <c r="BP20" i="6"/>
  <c r="BQ20" i="6"/>
  <c r="BR20" i="6"/>
  <c r="BS20" i="6"/>
  <c r="BT20" i="6"/>
  <c r="BU20" i="6"/>
  <c r="BW20" i="6"/>
  <c r="CD20" i="6"/>
  <c r="CE20" i="6"/>
  <c r="CF20" i="6"/>
  <c r="CG20" i="6"/>
  <c r="CH20" i="6"/>
  <c r="CI20" i="6"/>
  <c r="CK20" i="6"/>
  <c r="CS20" i="6"/>
  <c r="R20" i="6"/>
  <c r="S20" i="6"/>
  <c r="AF20" i="6"/>
  <c r="AG20" i="6"/>
  <c r="AV20" i="6"/>
  <c r="AW20" i="6"/>
  <c r="BJ20" i="6"/>
  <c r="BK20" i="6"/>
  <c r="BX20" i="6"/>
  <c r="BY20" i="6"/>
  <c r="CL20" i="6"/>
  <c r="CM20" i="6"/>
  <c r="CR20" i="6"/>
  <c r="CT20" i="6"/>
  <c r="IJ20" i="6"/>
  <c r="FJ20" i="6"/>
  <c r="FO20" i="6"/>
  <c r="FP20" i="6"/>
  <c r="FT20" i="6"/>
  <c r="FY20" i="6"/>
  <c r="FZ20" i="6"/>
  <c r="GG20" i="6"/>
  <c r="GN20" i="6"/>
  <c r="II20" i="6"/>
  <c r="IK20" i="6"/>
  <c r="BB21" i="9"/>
  <c r="AW21" i="9"/>
  <c r="CS21" i="6"/>
  <c r="CR21" i="6"/>
  <c r="CT21" i="6"/>
  <c r="IJ21" i="6"/>
  <c r="GN21" i="6"/>
  <c r="II21" i="6"/>
  <c r="IK21" i="6"/>
  <c r="BB22" i="9"/>
  <c r="AW22" i="9"/>
  <c r="CS22" i="6"/>
  <c r="CR22" i="6"/>
  <c r="CT22" i="6"/>
  <c r="IJ22" i="6"/>
  <c r="GN22" i="6"/>
  <c r="II22" i="6"/>
  <c r="IK22" i="6"/>
  <c r="BB23" i="9"/>
  <c r="AW23" i="9"/>
  <c r="CS23" i="6"/>
  <c r="CR23" i="6"/>
  <c r="CT23" i="6"/>
  <c r="IJ23" i="6"/>
  <c r="GN23" i="6"/>
  <c r="II23" i="6"/>
  <c r="IK23" i="6"/>
  <c r="BB24" i="9"/>
  <c r="AW24" i="9"/>
  <c r="J24" i="6"/>
  <c r="K24" i="6"/>
  <c r="L24" i="6"/>
  <c r="M24" i="6"/>
  <c r="N24" i="6"/>
  <c r="O24" i="6"/>
  <c r="Q24" i="6"/>
  <c r="X24" i="6"/>
  <c r="Y24" i="6"/>
  <c r="Z24" i="6"/>
  <c r="AA24" i="6"/>
  <c r="AB24" i="6"/>
  <c r="AC24" i="6"/>
  <c r="AE24" i="6"/>
  <c r="AN24" i="6"/>
  <c r="AO24" i="6"/>
  <c r="AP24" i="6"/>
  <c r="AQ24" i="6"/>
  <c r="AR24" i="6"/>
  <c r="AS24" i="6"/>
  <c r="AU24" i="6"/>
  <c r="BB24" i="6"/>
  <c r="BC24" i="6"/>
  <c r="BD24" i="6"/>
  <c r="BE24" i="6"/>
  <c r="BF24" i="6"/>
  <c r="BG24" i="6"/>
  <c r="BI24" i="6"/>
  <c r="BP24" i="6"/>
  <c r="BQ24" i="6"/>
  <c r="BR24" i="6"/>
  <c r="BS24" i="6"/>
  <c r="BT24" i="6"/>
  <c r="BU24" i="6"/>
  <c r="BW24" i="6"/>
  <c r="CD24" i="6"/>
  <c r="CE24" i="6"/>
  <c r="CF24" i="6"/>
  <c r="CG24" i="6"/>
  <c r="CH24" i="6"/>
  <c r="CI24" i="6"/>
  <c r="CK24" i="6"/>
  <c r="CS24" i="6"/>
  <c r="R24" i="6"/>
  <c r="S24" i="6"/>
  <c r="AF24" i="6"/>
  <c r="AG24" i="6"/>
  <c r="AV24" i="6"/>
  <c r="AW24" i="6"/>
  <c r="BJ24" i="6"/>
  <c r="BK24" i="6"/>
  <c r="BX24" i="6"/>
  <c r="BY24" i="6"/>
  <c r="CL24" i="6"/>
  <c r="CM24" i="6"/>
  <c r="CR24" i="6"/>
  <c r="CT24" i="6"/>
  <c r="IJ24" i="6"/>
  <c r="FJ24" i="6"/>
  <c r="FO24" i="6"/>
  <c r="FP24" i="6"/>
  <c r="FT24" i="6"/>
  <c r="FY24" i="6"/>
  <c r="FZ24" i="6"/>
  <c r="GG24" i="6"/>
  <c r="GN24" i="6"/>
  <c r="II24" i="6"/>
  <c r="IK24" i="6"/>
  <c r="BB25" i="9"/>
  <c r="AW25" i="9"/>
  <c r="CS25" i="6"/>
  <c r="CR25" i="6"/>
  <c r="CT25" i="6"/>
  <c r="IJ25" i="6"/>
  <c r="GN25" i="6"/>
  <c r="II25" i="6"/>
  <c r="IK25" i="6"/>
  <c r="BB26" i="9"/>
  <c r="AW26" i="9"/>
  <c r="CS26" i="6"/>
  <c r="CR26" i="6"/>
  <c r="CT26" i="6"/>
  <c r="IJ26" i="6"/>
  <c r="GN26" i="6"/>
  <c r="II26" i="6"/>
  <c r="IK26" i="6"/>
  <c r="BB27" i="9"/>
  <c r="AW27" i="9"/>
  <c r="CS27" i="6"/>
  <c r="CR27" i="6"/>
  <c r="CT27" i="6"/>
  <c r="IJ27" i="6"/>
  <c r="GN27" i="6"/>
  <c r="II27" i="6"/>
  <c r="IK27" i="6"/>
  <c r="BB28" i="9"/>
  <c r="AW28" i="9"/>
  <c r="CS28" i="6"/>
  <c r="CR28" i="6"/>
  <c r="CT28" i="6"/>
  <c r="IJ28" i="6"/>
  <c r="GN28" i="6"/>
  <c r="II28" i="6"/>
  <c r="IK28" i="6"/>
  <c r="GN29" i="6"/>
  <c r="II29" i="6"/>
  <c r="BB29" i="9"/>
  <c r="AW29" i="9"/>
  <c r="CS29" i="6"/>
  <c r="CR29" i="6"/>
  <c r="CT29" i="6"/>
  <c r="IJ29" i="6"/>
  <c r="IK29" i="6"/>
  <c r="BB30" i="9"/>
  <c r="AW30" i="9"/>
  <c r="CS30" i="6"/>
  <c r="CR30" i="6"/>
  <c r="CT30" i="6"/>
  <c r="IJ30" i="6"/>
  <c r="GN30" i="6"/>
  <c r="II30" i="6"/>
  <c r="IK30" i="6"/>
  <c r="BB31" i="9"/>
  <c r="AW31" i="9"/>
  <c r="CS31" i="6"/>
  <c r="CR31" i="6"/>
  <c r="CT31" i="6"/>
  <c r="IJ31" i="6"/>
  <c r="GN31" i="6"/>
  <c r="II31" i="6"/>
  <c r="IK31" i="6"/>
  <c r="BB32" i="9"/>
  <c r="AW32" i="9"/>
  <c r="CS32" i="6"/>
  <c r="CR32" i="6"/>
  <c r="CT32" i="6"/>
  <c r="IJ32" i="6"/>
  <c r="GN32" i="6"/>
  <c r="II32" i="6"/>
  <c r="IK32" i="6"/>
  <c r="BB33" i="9"/>
  <c r="AW33" i="9"/>
  <c r="CS33" i="6"/>
  <c r="CR33" i="6"/>
  <c r="CT33" i="6"/>
  <c r="IJ33" i="6"/>
  <c r="GN33" i="6"/>
  <c r="II33" i="6"/>
  <c r="IK33" i="6"/>
  <c r="BB34" i="9"/>
  <c r="AW34" i="9"/>
  <c r="CS34" i="6"/>
  <c r="CR34" i="6"/>
  <c r="CT34" i="6"/>
  <c r="IJ34" i="6"/>
  <c r="GN34" i="6"/>
  <c r="II34" i="6"/>
  <c r="IK34" i="6"/>
  <c r="BB35" i="9"/>
  <c r="AW35" i="9"/>
  <c r="CS35" i="6"/>
  <c r="CR35" i="6"/>
  <c r="CT35" i="6"/>
  <c r="IJ35" i="6"/>
  <c r="GN35" i="6"/>
  <c r="II35" i="6"/>
  <c r="IK35" i="6"/>
  <c r="BB36" i="9"/>
  <c r="AW36" i="9"/>
  <c r="CS36" i="6"/>
  <c r="CR36" i="6"/>
  <c r="CT36" i="6"/>
  <c r="IJ36" i="6"/>
  <c r="GN36" i="6"/>
  <c r="II36" i="6"/>
  <c r="IK36" i="6"/>
  <c r="BB37" i="9"/>
  <c r="AW37" i="9"/>
  <c r="CS37" i="6"/>
  <c r="CR37" i="6"/>
  <c r="CT37" i="6"/>
  <c r="IJ37" i="6"/>
  <c r="GN37" i="6"/>
  <c r="II37" i="6"/>
  <c r="IK37" i="6"/>
  <c r="BB38" i="9"/>
  <c r="AW38" i="9"/>
  <c r="CS38" i="6"/>
  <c r="CR38" i="6"/>
  <c r="CT38" i="6"/>
  <c r="IJ38" i="6"/>
  <c r="GN38" i="6"/>
  <c r="II38" i="6"/>
  <c r="IK38" i="6"/>
  <c r="BB39" i="9"/>
  <c r="AW39" i="9"/>
  <c r="CS39" i="6"/>
  <c r="CR39" i="6"/>
  <c r="CT39" i="6"/>
  <c r="IJ39" i="6"/>
  <c r="GN39" i="6"/>
  <c r="II39" i="6"/>
  <c r="IK39" i="6"/>
  <c r="BB40" i="9"/>
  <c r="AW40" i="9"/>
  <c r="CS40" i="6"/>
  <c r="CR40" i="6"/>
  <c r="CT40" i="6"/>
  <c r="IJ40" i="6"/>
  <c r="GN40" i="6"/>
  <c r="II40" i="6"/>
  <c r="IK40" i="6"/>
  <c r="CS41" i="6"/>
  <c r="CR41" i="6"/>
  <c r="CT41" i="6"/>
  <c r="IJ41" i="6"/>
  <c r="II41" i="6"/>
  <c r="IK41" i="6"/>
  <c r="BB42" i="9"/>
  <c r="AW42" i="9"/>
  <c r="CS42" i="6"/>
  <c r="CR42" i="6"/>
  <c r="CT42" i="6"/>
  <c r="IJ42" i="6"/>
  <c r="GN42" i="6"/>
  <c r="II42" i="6"/>
  <c r="IK42" i="6"/>
  <c r="BB43" i="9"/>
  <c r="AW43" i="9"/>
  <c r="CS43" i="6"/>
  <c r="CR43" i="6"/>
  <c r="CT43" i="6"/>
  <c r="IJ43" i="6"/>
  <c r="GN43" i="6"/>
  <c r="II43" i="6"/>
  <c r="IK43" i="6"/>
  <c r="BB44" i="9"/>
  <c r="AW44" i="9"/>
  <c r="J44" i="6"/>
  <c r="K44" i="6"/>
  <c r="L44" i="6"/>
  <c r="M44" i="6"/>
  <c r="N44" i="6"/>
  <c r="O44" i="6"/>
  <c r="Q44" i="6"/>
  <c r="X44" i="6"/>
  <c r="Y44" i="6"/>
  <c r="Z44" i="6"/>
  <c r="AA44" i="6"/>
  <c r="AB44" i="6"/>
  <c r="AC44" i="6"/>
  <c r="AE44" i="6"/>
  <c r="AN44" i="6"/>
  <c r="AO44" i="6"/>
  <c r="AP44" i="6"/>
  <c r="AQ44" i="6"/>
  <c r="AR44" i="6"/>
  <c r="AS44" i="6"/>
  <c r="AU44" i="6"/>
  <c r="BB44" i="6"/>
  <c r="BC44" i="6"/>
  <c r="BD44" i="6"/>
  <c r="BE44" i="6"/>
  <c r="BF44" i="6"/>
  <c r="BG44" i="6"/>
  <c r="BI44" i="6"/>
  <c r="BP44" i="6"/>
  <c r="BQ44" i="6"/>
  <c r="BR44" i="6"/>
  <c r="BS44" i="6"/>
  <c r="BT44" i="6"/>
  <c r="BU44" i="6"/>
  <c r="BW44" i="6"/>
  <c r="CD44" i="6"/>
  <c r="CE44" i="6"/>
  <c r="CF44" i="6"/>
  <c r="CG44" i="6"/>
  <c r="CH44" i="6"/>
  <c r="CI44" i="6"/>
  <c r="CK44" i="6"/>
  <c r="CS44" i="6"/>
  <c r="R44" i="6"/>
  <c r="S44" i="6"/>
  <c r="AF44" i="6"/>
  <c r="AG44" i="6"/>
  <c r="AV44" i="6"/>
  <c r="AW44" i="6"/>
  <c r="BJ44" i="6"/>
  <c r="BK44" i="6"/>
  <c r="BX44" i="6"/>
  <c r="BY44" i="6"/>
  <c r="CL44" i="6"/>
  <c r="CM44" i="6"/>
  <c r="CR44" i="6"/>
  <c r="CT44" i="6"/>
  <c r="IJ44" i="6"/>
  <c r="FJ44" i="6"/>
  <c r="FO44" i="6"/>
  <c r="FP44" i="6"/>
  <c r="FT44" i="6"/>
  <c r="FY44" i="6"/>
  <c r="FZ44" i="6"/>
  <c r="GG44" i="6"/>
  <c r="GN44" i="6"/>
  <c r="II44" i="6"/>
  <c r="IK44" i="6"/>
  <c r="BB45" i="9"/>
  <c r="AW45" i="9"/>
  <c r="CS45" i="6"/>
  <c r="CR45" i="6"/>
  <c r="CT45" i="6"/>
  <c r="IJ45" i="6"/>
  <c r="GN45" i="6"/>
  <c r="II45" i="6"/>
  <c r="IK45" i="6"/>
  <c r="BB46" i="9"/>
  <c r="AW46" i="9"/>
  <c r="CS46" i="6"/>
  <c r="CR46" i="6"/>
  <c r="CT46" i="6"/>
  <c r="IJ46" i="6"/>
  <c r="GN46" i="6"/>
  <c r="II46" i="6"/>
  <c r="IK46" i="6"/>
  <c r="BB47" i="9"/>
  <c r="AW47" i="9"/>
  <c r="CS47" i="6"/>
  <c r="CR47" i="6"/>
  <c r="CT47" i="6"/>
  <c r="IJ47" i="6"/>
  <c r="GN47" i="6"/>
  <c r="II47" i="6"/>
  <c r="IK47" i="6"/>
  <c r="BB48" i="9"/>
  <c r="AW48" i="9"/>
  <c r="CS48" i="6"/>
  <c r="CR48" i="6"/>
  <c r="CT48" i="6"/>
  <c r="IJ48" i="6"/>
  <c r="GN48" i="6"/>
  <c r="II48" i="6"/>
  <c r="IK48" i="6"/>
  <c r="BB49" i="9"/>
  <c r="AW49" i="9"/>
  <c r="CS49" i="6"/>
  <c r="CR49" i="6"/>
  <c r="CT49" i="6"/>
  <c r="IJ49" i="6"/>
  <c r="GN49" i="6"/>
  <c r="II49" i="6"/>
  <c r="IK49" i="6"/>
  <c r="BB50" i="9"/>
  <c r="AW50" i="9"/>
  <c r="CS50" i="6"/>
  <c r="CR50" i="6"/>
  <c r="CT50" i="6"/>
  <c r="IJ50" i="6"/>
  <c r="GN50" i="6"/>
  <c r="II50" i="6"/>
  <c r="IK50" i="6"/>
  <c r="BB51" i="9"/>
  <c r="AW51" i="9"/>
  <c r="CS51" i="6"/>
  <c r="CR51" i="6"/>
  <c r="CT51" i="6"/>
  <c r="IJ51" i="6"/>
  <c r="GN51" i="6"/>
  <c r="II51" i="6"/>
  <c r="IK51" i="6"/>
  <c r="BB52" i="9"/>
  <c r="AW52" i="9"/>
  <c r="CS52" i="6"/>
  <c r="CR52" i="6"/>
  <c r="CT52" i="6"/>
  <c r="IJ52" i="6"/>
  <c r="GN52" i="6"/>
  <c r="II52" i="6"/>
  <c r="IK52" i="6"/>
  <c r="BB53" i="9"/>
  <c r="AW53" i="9"/>
  <c r="CS53" i="6"/>
  <c r="CR53" i="6"/>
  <c r="CT53" i="6"/>
  <c r="IJ53" i="6"/>
  <c r="GN53" i="6"/>
  <c r="II53" i="6"/>
  <c r="IK53" i="6"/>
  <c r="CS54" i="6"/>
  <c r="CR54" i="6"/>
  <c r="CT54" i="6"/>
  <c r="IJ54" i="6"/>
  <c r="II54" i="6"/>
  <c r="IK54" i="6"/>
  <c r="BB55" i="9"/>
  <c r="AW55" i="9"/>
  <c r="CS55" i="6"/>
  <c r="CR55" i="6"/>
  <c r="CT55" i="6"/>
  <c r="IJ55" i="6"/>
  <c r="GN55" i="6"/>
  <c r="II55" i="6"/>
  <c r="IK55" i="6"/>
  <c r="BB56" i="9"/>
  <c r="AW56" i="9"/>
  <c r="CS56" i="6"/>
  <c r="CR56" i="6"/>
  <c r="CT56" i="6"/>
  <c r="IJ56" i="6"/>
  <c r="GN56" i="6"/>
  <c r="II56" i="6"/>
  <c r="IK56" i="6"/>
  <c r="BB57" i="9"/>
  <c r="AW57" i="9"/>
  <c r="CS57" i="6"/>
  <c r="CR57" i="6"/>
  <c r="CT57" i="6"/>
  <c r="IJ57" i="6"/>
  <c r="GN57" i="6"/>
  <c r="II57" i="6"/>
  <c r="IK57" i="6"/>
  <c r="CS58" i="6"/>
  <c r="CR58" i="6"/>
  <c r="CT58" i="6"/>
  <c r="IJ58" i="6"/>
  <c r="II58" i="6"/>
  <c r="IK58" i="6"/>
  <c r="BB59" i="9"/>
  <c r="AW59" i="9"/>
  <c r="CS59" i="6"/>
  <c r="CR59" i="6"/>
  <c r="CT59" i="6"/>
  <c r="IJ59" i="6"/>
  <c r="GN59" i="6"/>
  <c r="II59" i="6"/>
  <c r="IK59" i="6"/>
  <c r="BB60" i="9"/>
  <c r="AW60" i="9"/>
  <c r="CS60" i="6"/>
  <c r="CR60" i="6"/>
  <c r="CT60" i="6"/>
  <c r="IJ60" i="6"/>
  <c r="GN60" i="6"/>
  <c r="II60" i="6"/>
  <c r="IK60" i="6"/>
  <c r="BB61" i="9"/>
  <c r="AW61" i="9"/>
  <c r="CS61" i="6"/>
  <c r="CR61" i="6"/>
  <c r="CT61" i="6"/>
  <c r="IJ61" i="6"/>
  <c r="GN61" i="6"/>
  <c r="II61" i="6"/>
  <c r="IK61" i="6"/>
  <c r="BB62" i="9"/>
  <c r="AW62" i="9"/>
  <c r="CS62" i="6"/>
  <c r="CR62" i="6"/>
  <c r="CT62" i="6"/>
  <c r="IJ62" i="6"/>
  <c r="GN62" i="6"/>
  <c r="II62" i="6"/>
  <c r="IK62" i="6"/>
  <c r="BB63" i="9"/>
  <c r="AW63" i="9"/>
  <c r="CS63" i="6"/>
  <c r="CR63" i="6"/>
  <c r="CT63" i="6"/>
  <c r="IJ63" i="6"/>
  <c r="GN63" i="6"/>
  <c r="II63" i="6"/>
  <c r="IK63" i="6"/>
  <c r="BB64" i="9"/>
  <c r="AW64" i="9"/>
  <c r="CS64" i="6"/>
  <c r="CR64" i="6"/>
  <c r="CT64" i="6"/>
  <c r="IJ64" i="6"/>
  <c r="GN64" i="6"/>
  <c r="II64" i="6"/>
  <c r="IK64" i="6"/>
  <c r="BB65" i="9"/>
  <c r="AW65" i="9"/>
  <c r="CS65" i="6"/>
  <c r="CR65" i="6"/>
  <c r="CT65" i="6"/>
  <c r="IJ65" i="6"/>
  <c r="GN65" i="6"/>
  <c r="II65" i="6"/>
  <c r="IK65" i="6"/>
  <c r="BB66" i="9"/>
  <c r="AW66" i="9"/>
  <c r="CS66" i="6"/>
  <c r="CR66" i="6"/>
  <c r="CT66" i="6"/>
  <c r="IJ66" i="6"/>
  <c r="GN66" i="6"/>
  <c r="II66" i="6"/>
  <c r="IK66" i="6"/>
  <c r="BB67" i="9"/>
  <c r="AW67" i="9"/>
  <c r="CS67" i="6"/>
  <c r="CR67" i="6"/>
  <c r="CT67" i="6"/>
  <c r="IJ67" i="6"/>
  <c r="GN67" i="6"/>
  <c r="II67" i="6"/>
  <c r="IK67" i="6"/>
  <c r="BB68" i="9"/>
  <c r="AW68" i="9"/>
  <c r="CS68" i="6"/>
  <c r="CR68" i="6"/>
  <c r="CT68" i="6"/>
  <c r="IJ68" i="6"/>
  <c r="GN68" i="6"/>
  <c r="II68" i="6"/>
  <c r="IK68" i="6"/>
  <c r="BB69" i="9"/>
  <c r="AW69" i="9"/>
  <c r="CS69" i="6"/>
  <c r="CR69" i="6"/>
  <c r="CT69" i="6"/>
  <c r="IJ69" i="6"/>
  <c r="GN69" i="6"/>
  <c r="II69" i="6"/>
  <c r="IK69" i="6"/>
  <c r="BB70" i="9"/>
  <c r="AW70" i="9"/>
  <c r="CS70" i="6"/>
  <c r="CR70" i="6"/>
  <c r="CT70" i="6"/>
  <c r="IJ70" i="6"/>
  <c r="GN70" i="6"/>
  <c r="II70" i="6"/>
  <c r="IK70" i="6"/>
  <c r="BB71" i="9"/>
  <c r="AW71" i="9"/>
  <c r="CS71" i="6"/>
  <c r="CR71" i="6"/>
  <c r="CT71" i="6"/>
  <c r="IJ71" i="6"/>
  <c r="GN71" i="6"/>
  <c r="II71" i="6"/>
  <c r="IK71" i="6"/>
  <c r="BB72" i="9"/>
  <c r="AW72" i="9"/>
  <c r="CS72" i="6"/>
  <c r="CR72" i="6"/>
  <c r="CT72" i="6"/>
  <c r="IJ72" i="6"/>
  <c r="GN72" i="6"/>
  <c r="II72" i="6"/>
  <c r="IK72" i="6"/>
  <c r="BB73" i="9"/>
  <c r="AW73" i="9"/>
  <c r="CS73" i="6"/>
  <c r="CR73" i="6"/>
  <c r="CT73" i="6"/>
  <c r="IJ73" i="6"/>
  <c r="GN73" i="6"/>
  <c r="II73" i="6"/>
  <c r="IK73" i="6"/>
  <c r="BB74" i="9"/>
  <c r="AW74" i="9"/>
  <c r="CS74" i="6"/>
  <c r="CR74" i="6"/>
  <c r="CT74" i="6"/>
  <c r="IJ74" i="6"/>
  <c r="GN74" i="6"/>
  <c r="II74" i="6"/>
  <c r="IK74" i="6"/>
  <c r="CS75" i="6"/>
  <c r="CR75" i="6"/>
  <c r="CT75" i="6"/>
  <c r="IJ75" i="6"/>
  <c r="II75" i="6"/>
  <c r="IK75" i="6"/>
  <c r="BB76" i="9"/>
  <c r="AW76" i="9"/>
  <c r="J76" i="6"/>
  <c r="K76" i="6"/>
  <c r="L76" i="6"/>
  <c r="M76" i="6"/>
  <c r="N76" i="6"/>
  <c r="O76" i="6"/>
  <c r="Q76" i="6"/>
  <c r="X76" i="6"/>
  <c r="Y76" i="6"/>
  <c r="Z76" i="6"/>
  <c r="AA76" i="6"/>
  <c r="AB76" i="6"/>
  <c r="AC76" i="6"/>
  <c r="AE76" i="6"/>
  <c r="AN76" i="6"/>
  <c r="AO76" i="6"/>
  <c r="AP76" i="6"/>
  <c r="AQ76" i="6"/>
  <c r="AR76" i="6"/>
  <c r="AS76" i="6"/>
  <c r="AU76" i="6"/>
  <c r="BB76" i="6"/>
  <c r="BC76" i="6"/>
  <c r="BD76" i="6"/>
  <c r="BE76" i="6"/>
  <c r="BF76" i="6"/>
  <c r="BG76" i="6"/>
  <c r="BI76" i="6"/>
  <c r="BP76" i="6"/>
  <c r="BQ76" i="6"/>
  <c r="BR76" i="6"/>
  <c r="BS76" i="6"/>
  <c r="BT76" i="6"/>
  <c r="BU76" i="6"/>
  <c r="BW76" i="6"/>
  <c r="CD76" i="6"/>
  <c r="CE76" i="6"/>
  <c r="CF76" i="6"/>
  <c r="CG76" i="6"/>
  <c r="CH76" i="6"/>
  <c r="CI76" i="6"/>
  <c r="CK76" i="6"/>
  <c r="CS76" i="6"/>
  <c r="R76" i="6"/>
  <c r="S76" i="6"/>
  <c r="AF76" i="6"/>
  <c r="AG76" i="6"/>
  <c r="AV76" i="6"/>
  <c r="AW76" i="6"/>
  <c r="BJ76" i="6"/>
  <c r="BK76" i="6"/>
  <c r="BX76" i="6"/>
  <c r="BY76" i="6"/>
  <c r="CL76" i="6"/>
  <c r="CM76" i="6"/>
  <c r="CR76" i="6"/>
  <c r="CT76" i="6"/>
  <c r="IJ76" i="6"/>
  <c r="FJ76" i="6"/>
  <c r="FO76" i="6"/>
  <c r="FP76" i="6"/>
  <c r="FT76" i="6"/>
  <c r="FY76" i="6"/>
  <c r="FZ76" i="6"/>
  <c r="GG76" i="6"/>
  <c r="GN76" i="6"/>
  <c r="II76" i="6"/>
  <c r="IK76" i="6"/>
  <c r="BB77" i="9"/>
  <c r="AW77" i="9"/>
  <c r="CS77" i="6"/>
  <c r="CR77" i="6"/>
  <c r="CT77" i="6"/>
  <c r="IJ77" i="6"/>
  <c r="GN77" i="6"/>
  <c r="II77" i="6"/>
  <c r="IK77" i="6"/>
  <c r="D78" i="6"/>
  <c r="P78" i="6"/>
  <c r="AD78" i="6"/>
  <c r="AT78" i="6"/>
  <c r="BH78" i="6"/>
  <c r="BV78" i="6"/>
  <c r="CJ78" i="6"/>
  <c r="GM78" i="6"/>
  <c r="V78" i="6"/>
  <c r="W78" i="6"/>
  <c r="GA78" i="6"/>
  <c r="HB78" i="6"/>
  <c r="L78" i="9"/>
  <c r="AJ78" i="6"/>
  <c r="AK78" i="6"/>
  <c r="GB78" i="6"/>
  <c r="HE78" i="6"/>
  <c r="M78" i="9"/>
  <c r="AZ78" i="6"/>
  <c r="BA78" i="6"/>
  <c r="GC78" i="6"/>
  <c r="HH78" i="6"/>
  <c r="N78" i="9"/>
  <c r="BN78" i="6"/>
  <c r="BO78" i="6"/>
  <c r="GD78" i="6"/>
  <c r="HP78" i="6"/>
  <c r="T78" i="9"/>
  <c r="CB78" i="6"/>
  <c r="CC78" i="6"/>
  <c r="GE78" i="6"/>
  <c r="HS78" i="6"/>
  <c r="U78" i="9"/>
  <c r="CP78" i="6"/>
  <c r="CQ78" i="6"/>
  <c r="GF78" i="6"/>
  <c r="HV78" i="6"/>
  <c r="V78" i="9"/>
  <c r="DB78" i="6"/>
  <c r="DH78" i="6"/>
  <c r="DI78" i="6"/>
  <c r="HY78" i="6"/>
  <c r="W78" i="9"/>
  <c r="EA78" i="6"/>
  <c r="EB78" i="6"/>
  <c r="EC78" i="6"/>
  <c r="EK78" i="6"/>
  <c r="EL78" i="6"/>
  <c r="HZ78" i="6"/>
  <c r="X78" i="9"/>
  <c r="EV78" i="6"/>
  <c r="EW78" i="6"/>
  <c r="EX78" i="6"/>
  <c r="FF78" i="6"/>
  <c r="FG78" i="6"/>
  <c r="IA78" i="6"/>
  <c r="Y78" i="9"/>
  <c r="AA78" i="9"/>
  <c r="AV78" i="9"/>
  <c r="BB78" i="9"/>
  <c r="AW78" i="9"/>
  <c r="J78" i="6"/>
  <c r="K78" i="6"/>
  <c r="L78" i="6"/>
  <c r="M78" i="6"/>
  <c r="N78" i="6"/>
  <c r="O78" i="6"/>
  <c r="Q78" i="6"/>
  <c r="X78" i="6"/>
  <c r="Y78" i="6"/>
  <c r="Z78" i="6"/>
  <c r="AA78" i="6"/>
  <c r="AB78" i="6"/>
  <c r="AC78" i="6"/>
  <c r="AE78" i="6"/>
  <c r="AN78" i="6"/>
  <c r="AO78" i="6"/>
  <c r="AP78" i="6"/>
  <c r="AQ78" i="6"/>
  <c r="AR78" i="6"/>
  <c r="AS78" i="6"/>
  <c r="AU78" i="6"/>
  <c r="BB78" i="6"/>
  <c r="BC78" i="6"/>
  <c r="BD78" i="6"/>
  <c r="BE78" i="6"/>
  <c r="BF78" i="6"/>
  <c r="BG78" i="6"/>
  <c r="BI78" i="6"/>
  <c r="BP78" i="6"/>
  <c r="BQ78" i="6"/>
  <c r="BR78" i="6"/>
  <c r="BS78" i="6"/>
  <c r="BT78" i="6"/>
  <c r="BU78" i="6"/>
  <c r="BW78" i="6"/>
  <c r="CD78" i="6"/>
  <c r="CE78" i="6"/>
  <c r="CF78" i="6"/>
  <c r="CG78" i="6"/>
  <c r="CH78" i="6"/>
  <c r="CI78" i="6"/>
  <c r="CK78" i="6"/>
  <c r="CS78" i="6"/>
  <c r="R78" i="6"/>
  <c r="S78" i="6"/>
  <c r="AF78" i="6"/>
  <c r="AG78" i="6"/>
  <c r="AV78" i="6"/>
  <c r="AW78" i="6"/>
  <c r="BJ78" i="6"/>
  <c r="BK78" i="6"/>
  <c r="BX78" i="6"/>
  <c r="BY78" i="6"/>
  <c r="CL78" i="6"/>
  <c r="CM78" i="6"/>
  <c r="CR78" i="6"/>
  <c r="CT78" i="6"/>
  <c r="IJ78" i="6"/>
  <c r="FJ78" i="6"/>
  <c r="FO78" i="6"/>
  <c r="FP78" i="6"/>
  <c r="FT78" i="6"/>
  <c r="FY78" i="6"/>
  <c r="FZ78" i="6"/>
  <c r="GG78" i="6"/>
  <c r="GN78" i="6"/>
  <c r="II78" i="6"/>
  <c r="IK78" i="6"/>
  <c r="D79" i="6"/>
  <c r="P79" i="6"/>
  <c r="AD79" i="6"/>
  <c r="AT79" i="6"/>
  <c r="BH79" i="6"/>
  <c r="BV79" i="6"/>
  <c r="CJ79" i="6"/>
  <c r="GM79" i="6"/>
  <c r="V79" i="6"/>
  <c r="W79" i="6"/>
  <c r="GA79" i="6"/>
  <c r="HB79" i="6"/>
  <c r="L79" i="9"/>
  <c r="AJ79" i="6"/>
  <c r="AK79" i="6"/>
  <c r="GB79" i="6"/>
  <c r="HE79" i="6"/>
  <c r="M79" i="9"/>
  <c r="AZ79" i="6"/>
  <c r="BA79" i="6"/>
  <c r="GC79" i="6"/>
  <c r="HH79" i="6"/>
  <c r="N79" i="9"/>
  <c r="BN79" i="6"/>
  <c r="BO79" i="6"/>
  <c r="GD79" i="6"/>
  <c r="HP79" i="6"/>
  <c r="T79" i="9"/>
  <c r="CB79" i="6"/>
  <c r="CC79" i="6"/>
  <c r="GE79" i="6"/>
  <c r="HS79" i="6"/>
  <c r="U79" i="9"/>
  <c r="CP79" i="6"/>
  <c r="CQ79" i="6"/>
  <c r="GF79" i="6"/>
  <c r="HV79" i="6"/>
  <c r="V79" i="9"/>
  <c r="DB79" i="6"/>
  <c r="DH79" i="6"/>
  <c r="DI79" i="6"/>
  <c r="HY79" i="6"/>
  <c r="W79" i="9"/>
  <c r="EA79" i="6"/>
  <c r="EB79" i="6"/>
  <c r="EC79" i="6"/>
  <c r="EK79" i="6"/>
  <c r="EL79" i="6"/>
  <c r="HZ79" i="6"/>
  <c r="X79" i="9"/>
  <c r="EV79" i="6"/>
  <c r="EW79" i="6"/>
  <c r="EX79" i="6"/>
  <c r="FF79" i="6"/>
  <c r="FG79" i="6"/>
  <c r="IA79" i="6"/>
  <c r="Y79" i="9"/>
  <c r="AA79" i="9"/>
  <c r="AV79" i="9"/>
  <c r="BB79" i="9"/>
  <c r="AW79" i="9"/>
  <c r="J79" i="6"/>
  <c r="K79" i="6"/>
  <c r="L79" i="6"/>
  <c r="M79" i="6"/>
  <c r="N79" i="6"/>
  <c r="O79" i="6"/>
  <c r="Q79" i="6"/>
  <c r="X79" i="6"/>
  <c r="Y79" i="6"/>
  <c r="Z79" i="6"/>
  <c r="AA79" i="6"/>
  <c r="AB79" i="6"/>
  <c r="AC79" i="6"/>
  <c r="AE79" i="6"/>
  <c r="AN79" i="6"/>
  <c r="AO79" i="6"/>
  <c r="AP79" i="6"/>
  <c r="AQ79" i="6"/>
  <c r="AR79" i="6"/>
  <c r="AS79" i="6"/>
  <c r="AU79" i="6"/>
  <c r="BB79" i="6"/>
  <c r="BC79" i="6"/>
  <c r="BD79" i="6"/>
  <c r="BE79" i="6"/>
  <c r="BF79" i="6"/>
  <c r="BG79" i="6"/>
  <c r="BI79" i="6"/>
  <c r="BP79" i="6"/>
  <c r="BQ79" i="6"/>
  <c r="BR79" i="6"/>
  <c r="BS79" i="6"/>
  <c r="BT79" i="6"/>
  <c r="BU79" i="6"/>
  <c r="BW79" i="6"/>
  <c r="CD79" i="6"/>
  <c r="CE79" i="6"/>
  <c r="CF79" i="6"/>
  <c r="CG79" i="6"/>
  <c r="CH79" i="6"/>
  <c r="CI79" i="6"/>
  <c r="CK79" i="6"/>
  <c r="CS79" i="6"/>
  <c r="R79" i="6"/>
  <c r="S79" i="6"/>
  <c r="AF79" i="6"/>
  <c r="AG79" i="6"/>
  <c r="AV79" i="6"/>
  <c r="AW79" i="6"/>
  <c r="BJ79" i="6"/>
  <c r="BK79" i="6"/>
  <c r="BX79" i="6"/>
  <c r="BY79" i="6"/>
  <c r="CL79" i="6"/>
  <c r="CM79" i="6"/>
  <c r="CR79" i="6"/>
  <c r="CT79" i="6"/>
  <c r="IJ79" i="6"/>
  <c r="FJ79" i="6"/>
  <c r="FO79" i="6"/>
  <c r="FP79" i="6"/>
  <c r="FT79" i="6"/>
  <c r="FY79" i="6"/>
  <c r="FZ79" i="6"/>
  <c r="GG79" i="6"/>
  <c r="GN79" i="6"/>
  <c r="II79" i="6"/>
  <c r="IK79" i="6"/>
  <c r="D80" i="6"/>
  <c r="P80" i="6"/>
  <c r="AD80" i="6"/>
  <c r="AT80" i="6"/>
  <c r="BH80" i="6"/>
  <c r="BV80" i="6"/>
  <c r="CJ80" i="6"/>
  <c r="GM80" i="6"/>
  <c r="V80" i="6"/>
  <c r="W80" i="6"/>
  <c r="GA80" i="6"/>
  <c r="HB80" i="6"/>
  <c r="L80" i="9"/>
  <c r="AJ80" i="6"/>
  <c r="AK80" i="6"/>
  <c r="GB80" i="6"/>
  <c r="HE80" i="6"/>
  <c r="M80" i="9"/>
  <c r="AZ80" i="6"/>
  <c r="BA80" i="6"/>
  <c r="GC80" i="6"/>
  <c r="HH80" i="6"/>
  <c r="N80" i="9"/>
  <c r="BN80" i="6"/>
  <c r="BO80" i="6"/>
  <c r="GD80" i="6"/>
  <c r="HP80" i="6"/>
  <c r="T80" i="9"/>
  <c r="CB80" i="6"/>
  <c r="CC80" i="6"/>
  <c r="GE80" i="6"/>
  <c r="HS80" i="6"/>
  <c r="U80" i="9"/>
  <c r="CP80" i="6"/>
  <c r="CQ80" i="6"/>
  <c r="GF80" i="6"/>
  <c r="HV80" i="6"/>
  <c r="V80" i="9"/>
  <c r="DB80" i="6"/>
  <c r="DH80" i="6"/>
  <c r="DI80" i="6"/>
  <c r="HY80" i="6"/>
  <c r="W80" i="9"/>
  <c r="EA80" i="6"/>
  <c r="EB80" i="6"/>
  <c r="EC80" i="6"/>
  <c r="EK80" i="6"/>
  <c r="EL80" i="6"/>
  <c r="HZ80" i="6"/>
  <c r="X80" i="9"/>
  <c r="EV80" i="6"/>
  <c r="EW80" i="6"/>
  <c r="EX80" i="6"/>
  <c r="FF80" i="6"/>
  <c r="FG80" i="6"/>
  <c r="IA80" i="6"/>
  <c r="Y80" i="9"/>
  <c r="AA80" i="9"/>
  <c r="AV80" i="9"/>
  <c r="BB80" i="9"/>
  <c r="AW80" i="9"/>
  <c r="J80" i="6"/>
  <c r="K80" i="6"/>
  <c r="L80" i="6"/>
  <c r="M80" i="6"/>
  <c r="N80" i="6"/>
  <c r="O80" i="6"/>
  <c r="Q80" i="6"/>
  <c r="X80" i="6"/>
  <c r="Y80" i="6"/>
  <c r="Z80" i="6"/>
  <c r="AA80" i="6"/>
  <c r="AB80" i="6"/>
  <c r="AC80" i="6"/>
  <c r="AE80" i="6"/>
  <c r="AN80" i="6"/>
  <c r="AO80" i="6"/>
  <c r="AP80" i="6"/>
  <c r="AQ80" i="6"/>
  <c r="AR80" i="6"/>
  <c r="AS80" i="6"/>
  <c r="AU80" i="6"/>
  <c r="BB80" i="6"/>
  <c r="BC80" i="6"/>
  <c r="BD80" i="6"/>
  <c r="BE80" i="6"/>
  <c r="BF80" i="6"/>
  <c r="BG80" i="6"/>
  <c r="BI80" i="6"/>
  <c r="BP80" i="6"/>
  <c r="BQ80" i="6"/>
  <c r="BR80" i="6"/>
  <c r="BS80" i="6"/>
  <c r="BT80" i="6"/>
  <c r="BU80" i="6"/>
  <c r="BW80" i="6"/>
  <c r="CD80" i="6"/>
  <c r="CE80" i="6"/>
  <c r="CF80" i="6"/>
  <c r="CG80" i="6"/>
  <c r="CH80" i="6"/>
  <c r="CI80" i="6"/>
  <c r="CK80" i="6"/>
  <c r="CS80" i="6"/>
  <c r="R80" i="6"/>
  <c r="S80" i="6"/>
  <c r="AF80" i="6"/>
  <c r="AG80" i="6"/>
  <c r="AV80" i="6"/>
  <c r="AW80" i="6"/>
  <c r="BJ80" i="6"/>
  <c r="BK80" i="6"/>
  <c r="BX80" i="6"/>
  <c r="BY80" i="6"/>
  <c r="CL80" i="6"/>
  <c r="CM80" i="6"/>
  <c r="CR80" i="6"/>
  <c r="CT80" i="6"/>
  <c r="IJ80" i="6"/>
  <c r="FJ80" i="6"/>
  <c r="FO80" i="6"/>
  <c r="FP80" i="6"/>
  <c r="FT80" i="6"/>
  <c r="FY80" i="6"/>
  <c r="FZ80" i="6"/>
  <c r="GG80" i="6"/>
  <c r="GN80" i="6"/>
  <c r="II80" i="6"/>
  <c r="IK80" i="6"/>
  <c r="D81" i="6"/>
  <c r="P81" i="6"/>
  <c r="AD81" i="6"/>
  <c r="AT81" i="6"/>
  <c r="BH81" i="6"/>
  <c r="BV81" i="6"/>
  <c r="CJ81" i="6"/>
  <c r="GM81" i="6"/>
  <c r="V81" i="6"/>
  <c r="W81" i="6"/>
  <c r="GA81" i="6"/>
  <c r="HB81" i="6"/>
  <c r="L81" i="9"/>
  <c r="AJ81" i="6"/>
  <c r="AK81" i="6"/>
  <c r="GB81" i="6"/>
  <c r="HE81" i="6"/>
  <c r="M81" i="9"/>
  <c r="AZ81" i="6"/>
  <c r="BA81" i="6"/>
  <c r="GC81" i="6"/>
  <c r="HH81" i="6"/>
  <c r="N81" i="9"/>
  <c r="BN81" i="6"/>
  <c r="BO81" i="6"/>
  <c r="GD81" i="6"/>
  <c r="HP81" i="6"/>
  <c r="T81" i="9"/>
  <c r="CB81" i="6"/>
  <c r="CC81" i="6"/>
  <c r="GE81" i="6"/>
  <c r="HS81" i="6"/>
  <c r="U81" i="9"/>
  <c r="CP81" i="6"/>
  <c r="CQ81" i="6"/>
  <c r="GF81" i="6"/>
  <c r="HV81" i="6"/>
  <c r="V81" i="9"/>
  <c r="DB81" i="6"/>
  <c r="DH81" i="6"/>
  <c r="DI81" i="6"/>
  <c r="HY81" i="6"/>
  <c r="W81" i="9"/>
  <c r="EA81" i="6"/>
  <c r="EB81" i="6"/>
  <c r="EC81" i="6"/>
  <c r="EK81" i="6"/>
  <c r="EL81" i="6"/>
  <c r="HZ81" i="6"/>
  <c r="X81" i="9"/>
  <c r="EV81" i="6"/>
  <c r="EW81" i="6"/>
  <c r="EX81" i="6"/>
  <c r="FF81" i="6"/>
  <c r="FG81" i="6"/>
  <c r="IA81" i="6"/>
  <c r="Y81" i="9"/>
  <c r="AA81" i="9"/>
  <c r="AV81" i="9"/>
  <c r="BB81" i="9"/>
  <c r="AW81" i="9"/>
  <c r="J81" i="6"/>
  <c r="K81" i="6"/>
  <c r="L81" i="6"/>
  <c r="M81" i="6"/>
  <c r="N81" i="6"/>
  <c r="O81" i="6"/>
  <c r="Q81" i="6"/>
  <c r="X81" i="6"/>
  <c r="Y81" i="6"/>
  <c r="Z81" i="6"/>
  <c r="AA81" i="6"/>
  <c r="AB81" i="6"/>
  <c r="AC81" i="6"/>
  <c r="AE81" i="6"/>
  <c r="AN81" i="6"/>
  <c r="AO81" i="6"/>
  <c r="AP81" i="6"/>
  <c r="AQ81" i="6"/>
  <c r="AR81" i="6"/>
  <c r="AS81" i="6"/>
  <c r="AU81" i="6"/>
  <c r="BB81" i="6"/>
  <c r="BC81" i="6"/>
  <c r="BD81" i="6"/>
  <c r="BE81" i="6"/>
  <c r="BF81" i="6"/>
  <c r="BG81" i="6"/>
  <c r="BI81" i="6"/>
  <c r="BP81" i="6"/>
  <c r="BQ81" i="6"/>
  <c r="BR81" i="6"/>
  <c r="BS81" i="6"/>
  <c r="BT81" i="6"/>
  <c r="BU81" i="6"/>
  <c r="BW81" i="6"/>
  <c r="CD81" i="6"/>
  <c r="CE81" i="6"/>
  <c r="CF81" i="6"/>
  <c r="CG81" i="6"/>
  <c r="CH81" i="6"/>
  <c r="CI81" i="6"/>
  <c r="CK81" i="6"/>
  <c r="CS81" i="6"/>
  <c r="R81" i="6"/>
  <c r="S81" i="6"/>
  <c r="AF81" i="6"/>
  <c r="AG81" i="6"/>
  <c r="AV81" i="6"/>
  <c r="AW81" i="6"/>
  <c r="BJ81" i="6"/>
  <c r="BK81" i="6"/>
  <c r="BX81" i="6"/>
  <c r="BY81" i="6"/>
  <c r="CL81" i="6"/>
  <c r="CM81" i="6"/>
  <c r="CR81" i="6"/>
  <c r="CT81" i="6"/>
  <c r="IJ81" i="6"/>
  <c r="FJ81" i="6"/>
  <c r="FO81" i="6"/>
  <c r="FP81" i="6"/>
  <c r="FT81" i="6"/>
  <c r="FY81" i="6"/>
  <c r="FZ81" i="6"/>
  <c r="GG81" i="6"/>
  <c r="GN81" i="6"/>
  <c r="II81" i="6"/>
  <c r="IK81" i="6"/>
  <c r="D82" i="6"/>
  <c r="P82" i="6"/>
  <c r="AD82" i="6"/>
  <c r="AT82" i="6"/>
  <c r="BH82" i="6"/>
  <c r="BV82" i="6"/>
  <c r="CJ82" i="6"/>
  <c r="GM82" i="6"/>
  <c r="V82" i="6"/>
  <c r="W82" i="6"/>
  <c r="GA82" i="6"/>
  <c r="HB82" i="6"/>
  <c r="L82" i="9"/>
  <c r="AJ82" i="6"/>
  <c r="AK82" i="6"/>
  <c r="GB82" i="6"/>
  <c r="HE82" i="6"/>
  <c r="M82" i="9"/>
  <c r="AZ82" i="6"/>
  <c r="BA82" i="6"/>
  <c r="GC82" i="6"/>
  <c r="HH82" i="6"/>
  <c r="N82" i="9"/>
  <c r="BN82" i="6"/>
  <c r="BO82" i="6"/>
  <c r="GD82" i="6"/>
  <c r="HP82" i="6"/>
  <c r="T82" i="9"/>
  <c r="CB82" i="6"/>
  <c r="CC82" i="6"/>
  <c r="GE82" i="6"/>
  <c r="HS82" i="6"/>
  <c r="U82" i="9"/>
  <c r="CP82" i="6"/>
  <c r="CQ82" i="6"/>
  <c r="GF82" i="6"/>
  <c r="HV82" i="6"/>
  <c r="V82" i="9"/>
  <c r="DB82" i="6"/>
  <c r="DH82" i="6"/>
  <c r="DI82" i="6"/>
  <c r="HY82" i="6"/>
  <c r="W82" i="9"/>
  <c r="EA82" i="6"/>
  <c r="EB82" i="6"/>
  <c r="EC82" i="6"/>
  <c r="EK82" i="6"/>
  <c r="EL82" i="6"/>
  <c r="HZ82" i="6"/>
  <c r="X82" i="9"/>
  <c r="EV82" i="6"/>
  <c r="EW82" i="6"/>
  <c r="EX82" i="6"/>
  <c r="FF82" i="6"/>
  <c r="FG82" i="6"/>
  <c r="IA82" i="6"/>
  <c r="Y82" i="9"/>
  <c r="AA82" i="9"/>
  <c r="AV82" i="9"/>
  <c r="BB82" i="9"/>
  <c r="AW82" i="9"/>
  <c r="J82" i="6"/>
  <c r="K82" i="6"/>
  <c r="L82" i="6"/>
  <c r="M82" i="6"/>
  <c r="N82" i="6"/>
  <c r="O82" i="6"/>
  <c r="Q82" i="6"/>
  <c r="X82" i="6"/>
  <c r="Y82" i="6"/>
  <c r="Z82" i="6"/>
  <c r="AA82" i="6"/>
  <c r="AB82" i="6"/>
  <c r="AC82" i="6"/>
  <c r="AE82" i="6"/>
  <c r="AN82" i="6"/>
  <c r="AO82" i="6"/>
  <c r="AP82" i="6"/>
  <c r="AQ82" i="6"/>
  <c r="AR82" i="6"/>
  <c r="AS82" i="6"/>
  <c r="AU82" i="6"/>
  <c r="BB82" i="6"/>
  <c r="BC82" i="6"/>
  <c r="BD82" i="6"/>
  <c r="BE82" i="6"/>
  <c r="BF82" i="6"/>
  <c r="BG82" i="6"/>
  <c r="BI82" i="6"/>
  <c r="BP82" i="6"/>
  <c r="BQ82" i="6"/>
  <c r="BR82" i="6"/>
  <c r="BS82" i="6"/>
  <c r="BT82" i="6"/>
  <c r="BU82" i="6"/>
  <c r="BW82" i="6"/>
  <c r="CD82" i="6"/>
  <c r="CE82" i="6"/>
  <c r="CF82" i="6"/>
  <c r="CG82" i="6"/>
  <c r="CH82" i="6"/>
  <c r="CI82" i="6"/>
  <c r="CK82" i="6"/>
  <c r="CS82" i="6"/>
  <c r="R82" i="6"/>
  <c r="S82" i="6"/>
  <c r="AF82" i="6"/>
  <c r="AG82" i="6"/>
  <c r="AV82" i="6"/>
  <c r="AW82" i="6"/>
  <c r="BJ82" i="6"/>
  <c r="BK82" i="6"/>
  <c r="BX82" i="6"/>
  <c r="BY82" i="6"/>
  <c r="CL82" i="6"/>
  <c r="CM82" i="6"/>
  <c r="CR82" i="6"/>
  <c r="CT82" i="6"/>
  <c r="IJ82" i="6"/>
  <c r="FJ82" i="6"/>
  <c r="FO82" i="6"/>
  <c r="FP82" i="6"/>
  <c r="FT82" i="6"/>
  <c r="FY82" i="6"/>
  <c r="FZ82" i="6"/>
  <c r="GG82" i="6"/>
  <c r="GN82" i="6"/>
  <c r="II82" i="6"/>
  <c r="IK82" i="6"/>
  <c r="D83" i="6"/>
  <c r="P83" i="6"/>
  <c r="AD83" i="6"/>
  <c r="AT83" i="6"/>
  <c r="BH83" i="6"/>
  <c r="BV83" i="6"/>
  <c r="CJ83" i="6"/>
  <c r="GM83" i="6"/>
  <c r="V83" i="6"/>
  <c r="W83" i="6"/>
  <c r="GA83" i="6"/>
  <c r="HB83" i="6"/>
  <c r="L83" i="9"/>
  <c r="AJ83" i="6"/>
  <c r="AK83" i="6"/>
  <c r="GB83" i="6"/>
  <c r="HE83" i="6"/>
  <c r="M83" i="9"/>
  <c r="AZ83" i="6"/>
  <c r="BA83" i="6"/>
  <c r="GC83" i="6"/>
  <c r="HH83" i="6"/>
  <c r="N83" i="9"/>
  <c r="BN83" i="6"/>
  <c r="BO83" i="6"/>
  <c r="GD83" i="6"/>
  <c r="HP83" i="6"/>
  <c r="T83" i="9"/>
  <c r="CB83" i="6"/>
  <c r="CC83" i="6"/>
  <c r="GE83" i="6"/>
  <c r="HS83" i="6"/>
  <c r="U83" i="9"/>
  <c r="CP83" i="6"/>
  <c r="CQ83" i="6"/>
  <c r="GF83" i="6"/>
  <c r="HV83" i="6"/>
  <c r="V83" i="9"/>
  <c r="DB83" i="6"/>
  <c r="DH83" i="6"/>
  <c r="DI83" i="6"/>
  <c r="HY83" i="6"/>
  <c r="W83" i="9"/>
  <c r="EA83" i="6"/>
  <c r="EB83" i="6"/>
  <c r="EC83" i="6"/>
  <c r="EK83" i="6"/>
  <c r="EL83" i="6"/>
  <c r="HZ83" i="6"/>
  <c r="X83" i="9"/>
  <c r="EV83" i="6"/>
  <c r="EW83" i="6"/>
  <c r="EX83" i="6"/>
  <c r="FF83" i="6"/>
  <c r="FG83" i="6"/>
  <c r="IA83" i="6"/>
  <c r="Y83" i="9"/>
  <c r="AA83" i="9"/>
  <c r="AV83" i="9"/>
  <c r="BB83" i="9"/>
  <c r="AW83" i="9"/>
  <c r="J83" i="6"/>
  <c r="K83" i="6"/>
  <c r="L83" i="6"/>
  <c r="M83" i="6"/>
  <c r="N83" i="6"/>
  <c r="O83" i="6"/>
  <c r="Q83" i="6"/>
  <c r="X83" i="6"/>
  <c r="Y83" i="6"/>
  <c r="Z83" i="6"/>
  <c r="AA83" i="6"/>
  <c r="AB83" i="6"/>
  <c r="AC83" i="6"/>
  <c r="AE83" i="6"/>
  <c r="AN83" i="6"/>
  <c r="AO83" i="6"/>
  <c r="AP83" i="6"/>
  <c r="AQ83" i="6"/>
  <c r="AR83" i="6"/>
  <c r="AS83" i="6"/>
  <c r="AU83" i="6"/>
  <c r="BB83" i="6"/>
  <c r="BC83" i="6"/>
  <c r="BD83" i="6"/>
  <c r="BE83" i="6"/>
  <c r="BF83" i="6"/>
  <c r="BG83" i="6"/>
  <c r="BI83" i="6"/>
  <c r="BP83" i="6"/>
  <c r="BQ83" i="6"/>
  <c r="BR83" i="6"/>
  <c r="BS83" i="6"/>
  <c r="BT83" i="6"/>
  <c r="BU83" i="6"/>
  <c r="BW83" i="6"/>
  <c r="CD83" i="6"/>
  <c r="CE83" i="6"/>
  <c r="CF83" i="6"/>
  <c r="CG83" i="6"/>
  <c r="CH83" i="6"/>
  <c r="CI83" i="6"/>
  <c r="CK83" i="6"/>
  <c r="CS83" i="6"/>
  <c r="R83" i="6"/>
  <c r="S83" i="6"/>
  <c r="AF83" i="6"/>
  <c r="AG83" i="6"/>
  <c r="AV83" i="6"/>
  <c r="AW83" i="6"/>
  <c r="BJ83" i="6"/>
  <c r="BK83" i="6"/>
  <c r="BX83" i="6"/>
  <c r="BY83" i="6"/>
  <c r="CL83" i="6"/>
  <c r="CM83" i="6"/>
  <c r="CR83" i="6"/>
  <c r="CT83" i="6"/>
  <c r="IJ83" i="6"/>
  <c r="FJ83" i="6"/>
  <c r="FO83" i="6"/>
  <c r="FP83" i="6"/>
  <c r="FT83" i="6"/>
  <c r="FY83" i="6"/>
  <c r="FZ83" i="6"/>
  <c r="GG83" i="6"/>
  <c r="GN83" i="6"/>
  <c r="II83" i="6"/>
  <c r="IK83" i="6"/>
  <c r="D84" i="6"/>
  <c r="P84" i="6"/>
  <c r="AD84" i="6"/>
  <c r="AT84" i="6"/>
  <c r="BH84" i="6"/>
  <c r="BV84" i="6"/>
  <c r="CJ84" i="6"/>
  <c r="GM84" i="6"/>
  <c r="V84" i="6"/>
  <c r="W84" i="6"/>
  <c r="GA84" i="6"/>
  <c r="HB84" i="6"/>
  <c r="L84" i="9"/>
  <c r="AJ84" i="6"/>
  <c r="AK84" i="6"/>
  <c r="GB84" i="6"/>
  <c r="HE84" i="6"/>
  <c r="M84" i="9"/>
  <c r="AZ84" i="6"/>
  <c r="BA84" i="6"/>
  <c r="GC84" i="6"/>
  <c r="HH84" i="6"/>
  <c r="N84" i="9"/>
  <c r="BN84" i="6"/>
  <c r="BO84" i="6"/>
  <c r="GD84" i="6"/>
  <c r="HP84" i="6"/>
  <c r="T84" i="9"/>
  <c r="CB84" i="6"/>
  <c r="CC84" i="6"/>
  <c r="GE84" i="6"/>
  <c r="HS84" i="6"/>
  <c r="U84" i="9"/>
  <c r="CP84" i="6"/>
  <c r="CQ84" i="6"/>
  <c r="GF84" i="6"/>
  <c r="HV84" i="6"/>
  <c r="V84" i="9"/>
  <c r="DB84" i="6"/>
  <c r="DH84" i="6"/>
  <c r="DI84" i="6"/>
  <c r="HY84" i="6"/>
  <c r="W84" i="9"/>
  <c r="EA84" i="6"/>
  <c r="EB84" i="6"/>
  <c r="EC84" i="6"/>
  <c r="EK84" i="6"/>
  <c r="EL84" i="6"/>
  <c r="HZ84" i="6"/>
  <c r="X84" i="9"/>
  <c r="EV84" i="6"/>
  <c r="EW84" i="6"/>
  <c r="EX84" i="6"/>
  <c r="FF84" i="6"/>
  <c r="FG84" i="6"/>
  <c r="IA84" i="6"/>
  <c r="Y84" i="9"/>
  <c r="AA84" i="9"/>
  <c r="AV84" i="9"/>
  <c r="BB84" i="9"/>
  <c r="AW84" i="9"/>
  <c r="J84" i="6"/>
  <c r="K84" i="6"/>
  <c r="L84" i="6"/>
  <c r="M84" i="6"/>
  <c r="N84" i="6"/>
  <c r="O84" i="6"/>
  <c r="Q84" i="6"/>
  <c r="X84" i="6"/>
  <c r="Y84" i="6"/>
  <c r="Z84" i="6"/>
  <c r="AA84" i="6"/>
  <c r="AB84" i="6"/>
  <c r="AC84" i="6"/>
  <c r="AE84" i="6"/>
  <c r="AN84" i="6"/>
  <c r="AO84" i="6"/>
  <c r="AP84" i="6"/>
  <c r="AQ84" i="6"/>
  <c r="AR84" i="6"/>
  <c r="AS84" i="6"/>
  <c r="AU84" i="6"/>
  <c r="BB84" i="6"/>
  <c r="BC84" i="6"/>
  <c r="BD84" i="6"/>
  <c r="BE84" i="6"/>
  <c r="BF84" i="6"/>
  <c r="BG84" i="6"/>
  <c r="BI84" i="6"/>
  <c r="BP84" i="6"/>
  <c r="BQ84" i="6"/>
  <c r="BR84" i="6"/>
  <c r="BS84" i="6"/>
  <c r="BT84" i="6"/>
  <c r="BU84" i="6"/>
  <c r="BW84" i="6"/>
  <c r="CD84" i="6"/>
  <c r="CE84" i="6"/>
  <c r="CF84" i="6"/>
  <c r="CG84" i="6"/>
  <c r="CH84" i="6"/>
  <c r="CI84" i="6"/>
  <c r="CK84" i="6"/>
  <c r="CS84" i="6"/>
  <c r="R84" i="6"/>
  <c r="S84" i="6"/>
  <c r="AF84" i="6"/>
  <c r="AG84" i="6"/>
  <c r="AV84" i="6"/>
  <c r="AW84" i="6"/>
  <c r="BJ84" i="6"/>
  <c r="BK84" i="6"/>
  <c r="BX84" i="6"/>
  <c r="BY84" i="6"/>
  <c r="CL84" i="6"/>
  <c r="CM84" i="6"/>
  <c r="CR84" i="6"/>
  <c r="CT84" i="6"/>
  <c r="IJ84" i="6"/>
  <c r="FJ84" i="6"/>
  <c r="FO84" i="6"/>
  <c r="FP84" i="6"/>
  <c r="FT84" i="6"/>
  <c r="FY84" i="6"/>
  <c r="FZ84" i="6"/>
  <c r="GG84" i="6"/>
  <c r="GN84" i="6"/>
  <c r="II84" i="6"/>
  <c r="IK84" i="6"/>
  <c r="D85" i="6"/>
  <c r="P85" i="6"/>
  <c r="AD85" i="6"/>
  <c r="AT85" i="6"/>
  <c r="BH85" i="6"/>
  <c r="BV85" i="6"/>
  <c r="CJ85" i="6"/>
  <c r="GM85" i="6"/>
  <c r="V85" i="6"/>
  <c r="W85" i="6"/>
  <c r="GA85" i="6"/>
  <c r="HB85" i="6"/>
  <c r="L85" i="9"/>
  <c r="AJ85" i="6"/>
  <c r="AK85" i="6"/>
  <c r="GB85" i="6"/>
  <c r="HE85" i="6"/>
  <c r="M85" i="9"/>
  <c r="AZ85" i="6"/>
  <c r="BA85" i="6"/>
  <c r="GC85" i="6"/>
  <c r="HH85" i="6"/>
  <c r="N85" i="9"/>
  <c r="BN85" i="6"/>
  <c r="BO85" i="6"/>
  <c r="GD85" i="6"/>
  <c r="HP85" i="6"/>
  <c r="T85" i="9"/>
  <c r="CB85" i="6"/>
  <c r="CC85" i="6"/>
  <c r="GE85" i="6"/>
  <c r="HS85" i="6"/>
  <c r="U85" i="9"/>
  <c r="CP85" i="6"/>
  <c r="CQ85" i="6"/>
  <c r="GF85" i="6"/>
  <c r="HV85" i="6"/>
  <c r="V85" i="9"/>
  <c r="DB85" i="6"/>
  <c r="DH85" i="6"/>
  <c r="DI85" i="6"/>
  <c r="HY85" i="6"/>
  <c r="W85" i="9"/>
  <c r="EA85" i="6"/>
  <c r="EB85" i="6"/>
  <c r="EC85" i="6"/>
  <c r="EK85" i="6"/>
  <c r="EL85" i="6"/>
  <c r="HZ85" i="6"/>
  <c r="X85" i="9"/>
  <c r="EV85" i="6"/>
  <c r="EW85" i="6"/>
  <c r="EX85" i="6"/>
  <c r="FF85" i="6"/>
  <c r="FG85" i="6"/>
  <c r="IA85" i="6"/>
  <c r="Y85" i="9"/>
  <c r="AA85" i="9"/>
  <c r="AV85" i="9"/>
  <c r="BB85" i="9"/>
  <c r="AW85" i="9"/>
  <c r="J85" i="6"/>
  <c r="K85" i="6"/>
  <c r="L85" i="6"/>
  <c r="M85" i="6"/>
  <c r="N85" i="6"/>
  <c r="O85" i="6"/>
  <c r="Q85" i="6"/>
  <c r="X85" i="6"/>
  <c r="Y85" i="6"/>
  <c r="Z85" i="6"/>
  <c r="AA85" i="6"/>
  <c r="AB85" i="6"/>
  <c r="AC85" i="6"/>
  <c r="AE85" i="6"/>
  <c r="AN85" i="6"/>
  <c r="AO85" i="6"/>
  <c r="AP85" i="6"/>
  <c r="AQ85" i="6"/>
  <c r="AR85" i="6"/>
  <c r="AS85" i="6"/>
  <c r="AU85" i="6"/>
  <c r="BB85" i="6"/>
  <c r="BC85" i="6"/>
  <c r="BD85" i="6"/>
  <c r="BE85" i="6"/>
  <c r="BF85" i="6"/>
  <c r="BG85" i="6"/>
  <c r="BI85" i="6"/>
  <c r="BP85" i="6"/>
  <c r="BQ85" i="6"/>
  <c r="BR85" i="6"/>
  <c r="BS85" i="6"/>
  <c r="BT85" i="6"/>
  <c r="BU85" i="6"/>
  <c r="BW85" i="6"/>
  <c r="CD85" i="6"/>
  <c r="CE85" i="6"/>
  <c r="CF85" i="6"/>
  <c r="CG85" i="6"/>
  <c r="CH85" i="6"/>
  <c r="CI85" i="6"/>
  <c r="CK85" i="6"/>
  <c r="CS85" i="6"/>
  <c r="R85" i="6"/>
  <c r="S85" i="6"/>
  <c r="AF85" i="6"/>
  <c r="AG85" i="6"/>
  <c r="AV85" i="6"/>
  <c r="AW85" i="6"/>
  <c r="BJ85" i="6"/>
  <c r="BK85" i="6"/>
  <c r="BX85" i="6"/>
  <c r="BY85" i="6"/>
  <c r="CL85" i="6"/>
  <c r="CM85" i="6"/>
  <c r="CR85" i="6"/>
  <c r="CT85" i="6"/>
  <c r="IJ85" i="6"/>
  <c r="FJ85" i="6"/>
  <c r="FO85" i="6"/>
  <c r="FP85" i="6"/>
  <c r="FT85" i="6"/>
  <c r="FY85" i="6"/>
  <c r="FZ85" i="6"/>
  <c r="GG85" i="6"/>
  <c r="GN85" i="6"/>
  <c r="II85" i="6"/>
  <c r="IK85" i="6"/>
  <c r="D86" i="6"/>
  <c r="P86" i="6"/>
  <c r="AD86" i="6"/>
  <c r="AT86" i="6"/>
  <c r="BH86" i="6"/>
  <c r="BV86" i="6"/>
  <c r="CJ86" i="6"/>
  <c r="GM86" i="6"/>
  <c r="V86" i="6"/>
  <c r="W86" i="6"/>
  <c r="GA86" i="6"/>
  <c r="HB86" i="6"/>
  <c r="L86" i="9"/>
  <c r="AJ86" i="6"/>
  <c r="AK86" i="6"/>
  <c r="GB86" i="6"/>
  <c r="HE86" i="6"/>
  <c r="M86" i="9"/>
  <c r="AZ86" i="6"/>
  <c r="BA86" i="6"/>
  <c r="GC86" i="6"/>
  <c r="HH86" i="6"/>
  <c r="N86" i="9"/>
  <c r="BN86" i="6"/>
  <c r="BO86" i="6"/>
  <c r="GD86" i="6"/>
  <c r="HP86" i="6"/>
  <c r="T86" i="9"/>
  <c r="CB86" i="6"/>
  <c r="CC86" i="6"/>
  <c r="GE86" i="6"/>
  <c r="HS86" i="6"/>
  <c r="U86" i="9"/>
  <c r="CP86" i="6"/>
  <c r="CQ86" i="6"/>
  <c r="GF86" i="6"/>
  <c r="HV86" i="6"/>
  <c r="V86" i="9"/>
  <c r="DB86" i="6"/>
  <c r="DH86" i="6"/>
  <c r="DI86" i="6"/>
  <c r="HY86" i="6"/>
  <c r="W86" i="9"/>
  <c r="EA86" i="6"/>
  <c r="EB86" i="6"/>
  <c r="EC86" i="6"/>
  <c r="EK86" i="6"/>
  <c r="EL86" i="6"/>
  <c r="HZ86" i="6"/>
  <c r="X86" i="9"/>
  <c r="EV86" i="6"/>
  <c r="EW86" i="6"/>
  <c r="EX86" i="6"/>
  <c r="FF86" i="6"/>
  <c r="FG86" i="6"/>
  <c r="IA86" i="6"/>
  <c r="Y86" i="9"/>
  <c r="AA86" i="9"/>
  <c r="AV86" i="9"/>
  <c r="BB86" i="9"/>
  <c r="AW86" i="9"/>
  <c r="J86" i="6"/>
  <c r="K86" i="6"/>
  <c r="L86" i="6"/>
  <c r="M86" i="6"/>
  <c r="N86" i="6"/>
  <c r="O86" i="6"/>
  <c r="Q86" i="6"/>
  <c r="X86" i="6"/>
  <c r="Y86" i="6"/>
  <c r="Z86" i="6"/>
  <c r="AA86" i="6"/>
  <c r="AB86" i="6"/>
  <c r="AC86" i="6"/>
  <c r="AE86" i="6"/>
  <c r="AN86" i="6"/>
  <c r="AO86" i="6"/>
  <c r="AP86" i="6"/>
  <c r="AQ86" i="6"/>
  <c r="AR86" i="6"/>
  <c r="AS86" i="6"/>
  <c r="AU86" i="6"/>
  <c r="BB86" i="6"/>
  <c r="BC86" i="6"/>
  <c r="BD86" i="6"/>
  <c r="BE86" i="6"/>
  <c r="BF86" i="6"/>
  <c r="BG86" i="6"/>
  <c r="BI86" i="6"/>
  <c r="BP86" i="6"/>
  <c r="BQ86" i="6"/>
  <c r="BR86" i="6"/>
  <c r="BS86" i="6"/>
  <c r="BT86" i="6"/>
  <c r="BU86" i="6"/>
  <c r="BW86" i="6"/>
  <c r="CD86" i="6"/>
  <c r="CE86" i="6"/>
  <c r="CF86" i="6"/>
  <c r="CG86" i="6"/>
  <c r="CH86" i="6"/>
  <c r="CI86" i="6"/>
  <c r="CK86" i="6"/>
  <c r="CS86" i="6"/>
  <c r="R86" i="6"/>
  <c r="S86" i="6"/>
  <c r="AF86" i="6"/>
  <c r="AG86" i="6"/>
  <c r="AV86" i="6"/>
  <c r="AW86" i="6"/>
  <c r="BJ86" i="6"/>
  <c r="BK86" i="6"/>
  <c r="BX86" i="6"/>
  <c r="BY86" i="6"/>
  <c r="CL86" i="6"/>
  <c r="CM86" i="6"/>
  <c r="CR86" i="6"/>
  <c r="CT86" i="6"/>
  <c r="IJ86" i="6"/>
  <c r="FJ86" i="6"/>
  <c r="FO86" i="6"/>
  <c r="FP86" i="6"/>
  <c r="FT86" i="6"/>
  <c r="FY86" i="6"/>
  <c r="FZ86" i="6"/>
  <c r="GG86" i="6"/>
  <c r="GN86" i="6"/>
  <c r="II86" i="6"/>
  <c r="IK86" i="6"/>
  <c r="D87" i="6"/>
  <c r="P87" i="6"/>
  <c r="AD87" i="6"/>
  <c r="AT87" i="6"/>
  <c r="BH87" i="6"/>
  <c r="BV87" i="6"/>
  <c r="CJ87" i="6"/>
  <c r="GM87" i="6"/>
  <c r="V87" i="6"/>
  <c r="W87" i="6"/>
  <c r="GA87" i="6"/>
  <c r="HB87" i="6"/>
  <c r="L87" i="9"/>
  <c r="AJ87" i="6"/>
  <c r="AK87" i="6"/>
  <c r="GB87" i="6"/>
  <c r="HE87" i="6"/>
  <c r="M87" i="9"/>
  <c r="AZ87" i="6"/>
  <c r="BA87" i="6"/>
  <c r="GC87" i="6"/>
  <c r="HH87" i="6"/>
  <c r="N87" i="9"/>
  <c r="BN87" i="6"/>
  <c r="BO87" i="6"/>
  <c r="GD87" i="6"/>
  <c r="HP87" i="6"/>
  <c r="T87" i="9"/>
  <c r="CB87" i="6"/>
  <c r="CC87" i="6"/>
  <c r="GE87" i="6"/>
  <c r="HS87" i="6"/>
  <c r="U87" i="9"/>
  <c r="CP87" i="6"/>
  <c r="CQ87" i="6"/>
  <c r="GF87" i="6"/>
  <c r="HV87" i="6"/>
  <c r="V87" i="9"/>
  <c r="DB87" i="6"/>
  <c r="DH87" i="6"/>
  <c r="DI87" i="6"/>
  <c r="HY87" i="6"/>
  <c r="W87" i="9"/>
  <c r="EA87" i="6"/>
  <c r="EB87" i="6"/>
  <c r="EC87" i="6"/>
  <c r="EK87" i="6"/>
  <c r="EL87" i="6"/>
  <c r="HZ87" i="6"/>
  <c r="X87" i="9"/>
  <c r="EV87" i="6"/>
  <c r="EW87" i="6"/>
  <c r="EX87" i="6"/>
  <c r="FF87" i="6"/>
  <c r="FG87" i="6"/>
  <c r="IA87" i="6"/>
  <c r="Y87" i="9"/>
  <c r="AA87" i="9"/>
  <c r="AV87" i="9"/>
  <c r="BB87" i="9"/>
  <c r="AW87" i="9"/>
  <c r="J87" i="6"/>
  <c r="K87" i="6"/>
  <c r="L87" i="6"/>
  <c r="M87" i="6"/>
  <c r="N87" i="6"/>
  <c r="O87" i="6"/>
  <c r="Q87" i="6"/>
  <c r="X87" i="6"/>
  <c r="Y87" i="6"/>
  <c r="Z87" i="6"/>
  <c r="AA87" i="6"/>
  <c r="AB87" i="6"/>
  <c r="AC87" i="6"/>
  <c r="AE87" i="6"/>
  <c r="AN87" i="6"/>
  <c r="AO87" i="6"/>
  <c r="AP87" i="6"/>
  <c r="AQ87" i="6"/>
  <c r="AR87" i="6"/>
  <c r="AS87" i="6"/>
  <c r="AU87" i="6"/>
  <c r="BB87" i="6"/>
  <c r="BC87" i="6"/>
  <c r="BD87" i="6"/>
  <c r="BE87" i="6"/>
  <c r="BF87" i="6"/>
  <c r="BG87" i="6"/>
  <c r="BI87" i="6"/>
  <c r="BP87" i="6"/>
  <c r="BQ87" i="6"/>
  <c r="BR87" i="6"/>
  <c r="BS87" i="6"/>
  <c r="BT87" i="6"/>
  <c r="BU87" i="6"/>
  <c r="BW87" i="6"/>
  <c r="CD87" i="6"/>
  <c r="CE87" i="6"/>
  <c r="CF87" i="6"/>
  <c r="CG87" i="6"/>
  <c r="CH87" i="6"/>
  <c r="CI87" i="6"/>
  <c r="CK87" i="6"/>
  <c r="CS87" i="6"/>
  <c r="R87" i="6"/>
  <c r="S87" i="6"/>
  <c r="AF87" i="6"/>
  <c r="AG87" i="6"/>
  <c r="AV87" i="6"/>
  <c r="AW87" i="6"/>
  <c r="BJ87" i="6"/>
  <c r="BK87" i="6"/>
  <c r="BX87" i="6"/>
  <c r="BY87" i="6"/>
  <c r="CL87" i="6"/>
  <c r="CM87" i="6"/>
  <c r="CR87" i="6"/>
  <c r="CT87" i="6"/>
  <c r="IJ87" i="6"/>
  <c r="FJ87" i="6"/>
  <c r="FO87" i="6"/>
  <c r="FP87" i="6"/>
  <c r="FT87" i="6"/>
  <c r="FY87" i="6"/>
  <c r="FZ87" i="6"/>
  <c r="GG87" i="6"/>
  <c r="GN87" i="6"/>
  <c r="II87" i="6"/>
  <c r="IK87" i="6"/>
  <c r="D88" i="6"/>
  <c r="P88" i="6"/>
  <c r="AD88" i="6"/>
  <c r="AT88" i="6"/>
  <c r="BH88" i="6"/>
  <c r="BV88" i="6"/>
  <c r="CJ88" i="6"/>
  <c r="GM88" i="6"/>
  <c r="V88" i="6"/>
  <c r="W88" i="6"/>
  <c r="GA88" i="6"/>
  <c r="HB88" i="6"/>
  <c r="L88" i="9"/>
  <c r="AJ88" i="6"/>
  <c r="AK88" i="6"/>
  <c r="GB88" i="6"/>
  <c r="HE88" i="6"/>
  <c r="M88" i="9"/>
  <c r="AZ88" i="6"/>
  <c r="BA88" i="6"/>
  <c r="GC88" i="6"/>
  <c r="HH88" i="6"/>
  <c r="N88" i="9"/>
  <c r="BN88" i="6"/>
  <c r="BO88" i="6"/>
  <c r="GD88" i="6"/>
  <c r="HP88" i="6"/>
  <c r="T88" i="9"/>
  <c r="CB88" i="6"/>
  <c r="CC88" i="6"/>
  <c r="GE88" i="6"/>
  <c r="HS88" i="6"/>
  <c r="U88" i="9"/>
  <c r="CP88" i="6"/>
  <c r="CQ88" i="6"/>
  <c r="GF88" i="6"/>
  <c r="HV88" i="6"/>
  <c r="V88" i="9"/>
  <c r="DB88" i="6"/>
  <c r="DH88" i="6"/>
  <c r="DI88" i="6"/>
  <c r="HY88" i="6"/>
  <c r="W88" i="9"/>
  <c r="EA88" i="6"/>
  <c r="EB88" i="6"/>
  <c r="EC88" i="6"/>
  <c r="EK88" i="6"/>
  <c r="EL88" i="6"/>
  <c r="HZ88" i="6"/>
  <c r="X88" i="9"/>
  <c r="EV88" i="6"/>
  <c r="EW88" i="6"/>
  <c r="EX88" i="6"/>
  <c r="FF88" i="6"/>
  <c r="FG88" i="6"/>
  <c r="IA88" i="6"/>
  <c r="Y88" i="9"/>
  <c r="AA88" i="9"/>
  <c r="AV88" i="9"/>
  <c r="BB88" i="9"/>
  <c r="AW88" i="9"/>
  <c r="J88" i="6"/>
  <c r="K88" i="6"/>
  <c r="L88" i="6"/>
  <c r="M88" i="6"/>
  <c r="N88" i="6"/>
  <c r="O88" i="6"/>
  <c r="Q88" i="6"/>
  <c r="X88" i="6"/>
  <c r="Y88" i="6"/>
  <c r="Z88" i="6"/>
  <c r="AA88" i="6"/>
  <c r="AB88" i="6"/>
  <c r="AC88" i="6"/>
  <c r="AE88" i="6"/>
  <c r="AN88" i="6"/>
  <c r="AO88" i="6"/>
  <c r="AP88" i="6"/>
  <c r="AQ88" i="6"/>
  <c r="AR88" i="6"/>
  <c r="AS88" i="6"/>
  <c r="AU88" i="6"/>
  <c r="BB88" i="6"/>
  <c r="BC88" i="6"/>
  <c r="BD88" i="6"/>
  <c r="BE88" i="6"/>
  <c r="BF88" i="6"/>
  <c r="BG88" i="6"/>
  <c r="BI88" i="6"/>
  <c r="BP88" i="6"/>
  <c r="BQ88" i="6"/>
  <c r="BR88" i="6"/>
  <c r="BS88" i="6"/>
  <c r="BT88" i="6"/>
  <c r="BU88" i="6"/>
  <c r="BW88" i="6"/>
  <c r="CD88" i="6"/>
  <c r="CE88" i="6"/>
  <c r="CF88" i="6"/>
  <c r="CG88" i="6"/>
  <c r="CH88" i="6"/>
  <c r="CI88" i="6"/>
  <c r="CK88" i="6"/>
  <c r="CS88" i="6"/>
  <c r="R88" i="6"/>
  <c r="S88" i="6"/>
  <c r="AF88" i="6"/>
  <c r="AG88" i="6"/>
  <c r="AV88" i="6"/>
  <c r="AW88" i="6"/>
  <c r="BJ88" i="6"/>
  <c r="BK88" i="6"/>
  <c r="BX88" i="6"/>
  <c r="BY88" i="6"/>
  <c r="CL88" i="6"/>
  <c r="CM88" i="6"/>
  <c r="CR88" i="6"/>
  <c r="CT88" i="6"/>
  <c r="IJ88" i="6"/>
  <c r="FJ88" i="6"/>
  <c r="FO88" i="6"/>
  <c r="FP88" i="6"/>
  <c r="FT88" i="6"/>
  <c r="FY88" i="6"/>
  <c r="FZ88" i="6"/>
  <c r="GG88" i="6"/>
  <c r="GN88" i="6"/>
  <c r="II88" i="6"/>
  <c r="IK88" i="6"/>
  <c r="D89" i="6"/>
  <c r="P89" i="6"/>
  <c r="AD89" i="6"/>
  <c r="AT89" i="6"/>
  <c r="BH89" i="6"/>
  <c r="BV89" i="6"/>
  <c r="CJ89" i="6"/>
  <c r="GM89" i="6"/>
  <c r="V89" i="6"/>
  <c r="W89" i="6"/>
  <c r="GA89" i="6"/>
  <c r="HB89" i="6"/>
  <c r="L89" i="9"/>
  <c r="AJ89" i="6"/>
  <c r="AK89" i="6"/>
  <c r="GB89" i="6"/>
  <c r="HE89" i="6"/>
  <c r="M89" i="9"/>
  <c r="AZ89" i="6"/>
  <c r="BA89" i="6"/>
  <c r="GC89" i="6"/>
  <c r="HH89" i="6"/>
  <c r="N89" i="9"/>
  <c r="BN89" i="6"/>
  <c r="BO89" i="6"/>
  <c r="GD89" i="6"/>
  <c r="HP89" i="6"/>
  <c r="T89" i="9"/>
  <c r="CB89" i="6"/>
  <c r="CC89" i="6"/>
  <c r="GE89" i="6"/>
  <c r="HS89" i="6"/>
  <c r="U89" i="9"/>
  <c r="CP89" i="6"/>
  <c r="CQ89" i="6"/>
  <c r="GF89" i="6"/>
  <c r="HV89" i="6"/>
  <c r="V89" i="9"/>
  <c r="DB89" i="6"/>
  <c r="DH89" i="6"/>
  <c r="DI89" i="6"/>
  <c r="HY89" i="6"/>
  <c r="W89" i="9"/>
  <c r="EA89" i="6"/>
  <c r="EB89" i="6"/>
  <c r="EC89" i="6"/>
  <c r="EK89" i="6"/>
  <c r="EL89" i="6"/>
  <c r="HZ89" i="6"/>
  <c r="X89" i="9"/>
  <c r="EV89" i="6"/>
  <c r="EW89" i="6"/>
  <c r="EX89" i="6"/>
  <c r="FF89" i="6"/>
  <c r="FG89" i="6"/>
  <c r="IA89" i="6"/>
  <c r="Y89" i="9"/>
  <c r="AA89" i="9"/>
  <c r="AV89" i="9"/>
  <c r="BB89" i="9"/>
  <c r="AW89" i="9"/>
  <c r="J89" i="6"/>
  <c r="K89" i="6"/>
  <c r="L89" i="6"/>
  <c r="M89" i="6"/>
  <c r="N89" i="6"/>
  <c r="O89" i="6"/>
  <c r="Q89" i="6"/>
  <c r="X89" i="6"/>
  <c r="Y89" i="6"/>
  <c r="Z89" i="6"/>
  <c r="AA89" i="6"/>
  <c r="AB89" i="6"/>
  <c r="AC89" i="6"/>
  <c r="AE89" i="6"/>
  <c r="AN89" i="6"/>
  <c r="AO89" i="6"/>
  <c r="AP89" i="6"/>
  <c r="AQ89" i="6"/>
  <c r="AR89" i="6"/>
  <c r="AS89" i="6"/>
  <c r="AU89" i="6"/>
  <c r="BB89" i="6"/>
  <c r="BC89" i="6"/>
  <c r="BD89" i="6"/>
  <c r="BE89" i="6"/>
  <c r="BF89" i="6"/>
  <c r="BG89" i="6"/>
  <c r="BI89" i="6"/>
  <c r="BP89" i="6"/>
  <c r="BQ89" i="6"/>
  <c r="BR89" i="6"/>
  <c r="BS89" i="6"/>
  <c r="BT89" i="6"/>
  <c r="BU89" i="6"/>
  <c r="BW89" i="6"/>
  <c r="CD89" i="6"/>
  <c r="CE89" i="6"/>
  <c r="CF89" i="6"/>
  <c r="CG89" i="6"/>
  <c r="CH89" i="6"/>
  <c r="CI89" i="6"/>
  <c r="CK89" i="6"/>
  <c r="CS89" i="6"/>
  <c r="R89" i="6"/>
  <c r="S89" i="6"/>
  <c r="AF89" i="6"/>
  <c r="AG89" i="6"/>
  <c r="AV89" i="6"/>
  <c r="AW89" i="6"/>
  <c r="BJ89" i="6"/>
  <c r="BK89" i="6"/>
  <c r="BX89" i="6"/>
  <c r="BY89" i="6"/>
  <c r="CL89" i="6"/>
  <c r="CM89" i="6"/>
  <c r="CR89" i="6"/>
  <c r="CT89" i="6"/>
  <c r="IJ89" i="6"/>
  <c r="FJ89" i="6"/>
  <c r="FO89" i="6"/>
  <c r="FP89" i="6"/>
  <c r="FT89" i="6"/>
  <c r="FY89" i="6"/>
  <c r="FZ89" i="6"/>
  <c r="GG89" i="6"/>
  <c r="GN89" i="6"/>
  <c r="II89" i="6"/>
  <c r="IK89" i="6"/>
  <c r="D90" i="6"/>
  <c r="P90" i="6"/>
  <c r="AD90" i="6"/>
  <c r="AT90" i="6"/>
  <c r="BH90" i="6"/>
  <c r="BV90" i="6"/>
  <c r="CJ90" i="6"/>
  <c r="GM90" i="6"/>
  <c r="V90" i="6"/>
  <c r="W90" i="6"/>
  <c r="GA90" i="6"/>
  <c r="HB90" i="6"/>
  <c r="L90" i="9"/>
  <c r="AJ90" i="6"/>
  <c r="AK90" i="6"/>
  <c r="GB90" i="6"/>
  <c r="HE90" i="6"/>
  <c r="M90" i="9"/>
  <c r="AZ90" i="6"/>
  <c r="BA90" i="6"/>
  <c r="GC90" i="6"/>
  <c r="HH90" i="6"/>
  <c r="N90" i="9"/>
  <c r="BN90" i="6"/>
  <c r="BO90" i="6"/>
  <c r="GD90" i="6"/>
  <c r="HP90" i="6"/>
  <c r="T90" i="9"/>
  <c r="CB90" i="6"/>
  <c r="CC90" i="6"/>
  <c r="GE90" i="6"/>
  <c r="HS90" i="6"/>
  <c r="U90" i="9"/>
  <c r="CP90" i="6"/>
  <c r="CQ90" i="6"/>
  <c r="GF90" i="6"/>
  <c r="HV90" i="6"/>
  <c r="V90" i="9"/>
  <c r="DB90" i="6"/>
  <c r="DH90" i="6"/>
  <c r="DI90" i="6"/>
  <c r="HY90" i="6"/>
  <c r="W90" i="9"/>
  <c r="EA90" i="6"/>
  <c r="EB90" i="6"/>
  <c r="EC90" i="6"/>
  <c r="EK90" i="6"/>
  <c r="EL90" i="6"/>
  <c r="HZ90" i="6"/>
  <c r="X90" i="9"/>
  <c r="EV90" i="6"/>
  <c r="EW90" i="6"/>
  <c r="EX90" i="6"/>
  <c r="FF90" i="6"/>
  <c r="FG90" i="6"/>
  <c r="IA90" i="6"/>
  <c r="Y90" i="9"/>
  <c r="AA90" i="9"/>
  <c r="AV90" i="9"/>
  <c r="BB90" i="9"/>
  <c r="AW90" i="9"/>
  <c r="J90" i="6"/>
  <c r="K90" i="6"/>
  <c r="L90" i="6"/>
  <c r="M90" i="6"/>
  <c r="N90" i="6"/>
  <c r="O90" i="6"/>
  <c r="Q90" i="6"/>
  <c r="X90" i="6"/>
  <c r="Y90" i="6"/>
  <c r="Z90" i="6"/>
  <c r="AA90" i="6"/>
  <c r="AB90" i="6"/>
  <c r="AC90" i="6"/>
  <c r="AE90" i="6"/>
  <c r="AN90" i="6"/>
  <c r="AO90" i="6"/>
  <c r="AP90" i="6"/>
  <c r="AQ90" i="6"/>
  <c r="AR90" i="6"/>
  <c r="AS90" i="6"/>
  <c r="AU90" i="6"/>
  <c r="BB90" i="6"/>
  <c r="BC90" i="6"/>
  <c r="BD90" i="6"/>
  <c r="BE90" i="6"/>
  <c r="BF90" i="6"/>
  <c r="BG90" i="6"/>
  <c r="BI90" i="6"/>
  <c r="BP90" i="6"/>
  <c r="BQ90" i="6"/>
  <c r="BR90" i="6"/>
  <c r="BS90" i="6"/>
  <c r="BT90" i="6"/>
  <c r="BU90" i="6"/>
  <c r="BW90" i="6"/>
  <c r="CD90" i="6"/>
  <c r="CE90" i="6"/>
  <c r="CF90" i="6"/>
  <c r="CG90" i="6"/>
  <c r="CH90" i="6"/>
  <c r="CI90" i="6"/>
  <c r="CK90" i="6"/>
  <c r="CS90" i="6"/>
  <c r="R90" i="6"/>
  <c r="S90" i="6"/>
  <c r="AF90" i="6"/>
  <c r="AG90" i="6"/>
  <c r="AV90" i="6"/>
  <c r="AW90" i="6"/>
  <c r="BJ90" i="6"/>
  <c r="BK90" i="6"/>
  <c r="BX90" i="6"/>
  <c r="BY90" i="6"/>
  <c r="CL90" i="6"/>
  <c r="CM90" i="6"/>
  <c r="CR90" i="6"/>
  <c r="CT90" i="6"/>
  <c r="IJ90" i="6"/>
  <c r="FJ90" i="6"/>
  <c r="FO90" i="6"/>
  <c r="FP90" i="6"/>
  <c r="FT90" i="6"/>
  <c r="FY90" i="6"/>
  <c r="FZ90" i="6"/>
  <c r="GG90" i="6"/>
  <c r="GN90" i="6"/>
  <c r="II90" i="6"/>
  <c r="IK90" i="6"/>
  <c r="D91" i="6"/>
  <c r="P91" i="6"/>
  <c r="AD91" i="6"/>
  <c r="AT91" i="6"/>
  <c r="BH91" i="6"/>
  <c r="BV91" i="6"/>
  <c r="CJ91" i="6"/>
  <c r="GM91" i="6"/>
  <c r="V91" i="6"/>
  <c r="W91" i="6"/>
  <c r="GA91" i="6"/>
  <c r="HB91" i="6"/>
  <c r="L91" i="9"/>
  <c r="AJ91" i="6"/>
  <c r="AK91" i="6"/>
  <c r="GB91" i="6"/>
  <c r="HE91" i="6"/>
  <c r="M91" i="9"/>
  <c r="AZ91" i="6"/>
  <c r="BA91" i="6"/>
  <c r="GC91" i="6"/>
  <c r="HH91" i="6"/>
  <c r="N91" i="9"/>
  <c r="BN91" i="6"/>
  <c r="BO91" i="6"/>
  <c r="GD91" i="6"/>
  <c r="HP91" i="6"/>
  <c r="T91" i="9"/>
  <c r="CB91" i="6"/>
  <c r="CC91" i="6"/>
  <c r="GE91" i="6"/>
  <c r="HS91" i="6"/>
  <c r="U91" i="9"/>
  <c r="CP91" i="6"/>
  <c r="CQ91" i="6"/>
  <c r="GF91" i="6"/>
  <c r="HV91" i="6"/>
  <c r="V91" i="9"/>
  <c r="DB91" i="6"/>
  <c r="DH91" i="6"/>
  <c r="DI91" i="6"/>
  <c r="HY91" i="6"/>
  <c r="W91" i="9"/>
  <c r="EA91" i="6"/>
  <c r="EB91" i="6"/>
  <c r="EC91" i="6"/>
  <c r="EK91" i="6"/>
  <c r="EL91" i="6"/>
  <c r="HZ91" i="6"/>
  <c r="X91" i="9"/>
  <c r="EV91" i="6"/>
  <c r="EW91" i="6"/>
  <c r="EX91" i="6"/>
  <c r="FF91" i="6"/>
  <c r="FG91" i="6"/>
  <c r="IA91" i="6"/>
  <c r="Y91" i="9"/>
  <c r="AA91" i="9"/>
  <c r="AV91" i="9"/>
  <c r="BB91" i="9"/>
  <c r="AW91" i="9"/>
  <c r="J91" i="6"/>
  <c r="K91" i="6"/>
  <c r="L91" i="6"/>
  <c r="M91" i="6"/>
  <c r="N91" i="6"/>
  <c r="O91" i="6"/>
  <c r="Q91" i="6"/>
  <c r="X91" i="6"/>
  <c r="Y91" i="6"/>
  <c r="Z91" i="6"/>
  <c r="AA91" i="6"/>
  <c r="AB91" i="6"/>
  <c r="AC91" i="6"/>
  <c r="AE91" i="6"/>
  <c r="AN91" i="6"/>
  <c r="AO91" i="6"/>
  <c r="AP91" i="6"/>
  <c r="AQ91" i="6"/>
  <c r="AR91" i="6"/>
  <c r="AS91" i="6"/>
  <c r="AU91" i="6"/>
  <c r="BB91" i="6"/>
  <c r="BC91" i="6"/>
  <c r="BD91" i="6"/>
  <c r="BE91" i="6"/>
  <c r="BF91" i="6"/>
  <c r="BG91" i="6"/>
  <c r="BI91" i="6"/>
  <c r="BP91" i="6"/>
  <c r="BQ91" i="6"/>
  <c r="BR91" i="6"/>
  <c r="BS91" i="6"/>
  <c r="BT91" i="6"/>
  <c r="BU91" i="6"/>
  <c r="BW91" i="6"/>
  <c r="CD91" i="6"/>
  <c r="CE91" i="6"/>
  <c r="CF91" i="6"/>
  <c r="CG91" i="6"/>
  <c r="CH91" i="6"/>
  <c r="CI91" i="6"/>
  <c r="CK91" i="6"/>
  <c r="CS91" i="6"/>
  <c r="R91" i="6"/>
  <c r="S91" i="6"/>
  <c r="AF91" i="6"/>
  <c r="AG91" i="6"/>
  <c r="AV91" i="6"/>
  <c r="AW91" i="6"/>
  <c r="BJ91" i="6"/>
  <c r="BK91" i="6"/>
  <c r="BX91" i="6"/>
  <c r="BY91" i="6"/>
  <c r="CL91" i="6"/>
  <c r="CM91" i="6"/>
  <c r="CR91" i="6"/>
  <c r="CT91" i="6"/>
  <c r="IJ91" i="6"/>
  <c r="FJ91" i="6"/>
  <c r="FO91" i="6"/>
  <c r="FP91" i="6"/>
  <c r="FT91" i="6"/>
  <c r="FY91" i="6"/>
  <c r="FZ91" i="6"/>
  <c r="GG91" i="6"/>
  <c r="GN91" i="6"/>
  <c r="II91" i="6"/>
  <c r="IK91" i="6"/>
  <c r="D92" i="6"/>
  <c r="P92" i="6"/>
  <c r="AD92" i="6"/>
  <c r="AT92" i="6"/>
  <c r="BH92" i="6"/>
  <c r="BV92" i="6"/>
  <c r="CJ92" i="6"/>
  <c r="GM92" i="6"/>
  <c r="V92" i="6"/>
  <c r="W92" i="6"/>
  <c r="GA92" i="6"/>
  <c r="HB92" i="6"/>
  <c r="L92" i="9"/>
  <c r="AJ92" i="6"/>
  <c r="AK92" i="6"/>
  <c r="GB92" i="6"/>
  <c r="HE92" i="6"/>
  <c r="M92" i="9"/>
  <c r="AZ92" i="6"/>
  <c r="BA92" i="6"/>
  <c r="GC92" i="6"/>
  <c r="HH92" i="6"/>
  <c r="N92" i="9"/>
  <c r="BN92" i="6"/>
  <c r="BO92" i="6"/>
  <c r="GD92" i="6"/>
  <c r="HP92" i="6"/>
  <c r="T92" i="9"/>
  <c r="CB92" i="6"/>
  <c r="CC92" i="6"/>
  <c r="GE92" i="6"/>
  <c r="HS92" i="6"/>
  <c r="U92" i="9"/>
  <c r="CP92" i="6"/>
  <c r="CQ92" i="6"/>
  <c r="GF92" i="6"/>
  <c r="HV92" i="6"/>
  <c r="V92" i="9"/>
  <c r="DB92" i="6"/>
  <c r="DH92" i="6"/>
  <c r="DI92" i="6"/>
  <c r="HY92" i="6"/>
  <c r="W92" i="9"/>
  <c r="EA92" i="6"/>
  <c r="EB92" i="6"/>
  <c r="EC92" i="6"/>
  <c r="EK92" i="6"/>
  <c r="EL92" i="6"/>
  <c r="HZ92" i="6"/>
  <c r="X92" i="9"/>
  <c r="EV92" i="6"/>
  <c r="EW92" i="6"/>
  <c r="EX92" i="6"/>
  <c r="FF92" i="6"/>
  <c r="FG92" i="6"/>
  <c r="IA92" i="6"/>
  <c r="Y92" i="9"/>
  <c r="AA92" i="9"/>
  <c r="AV92" i="9"/>
  <c r="BB92" i="9"/>
  <c r="AW92" i="9"/>
  <c r="J92" i="6"/>
  <c r="K92" i="6"/>
  <c r="L92" i="6"/>
  <c r="M92" i="6"/>
  <c r="N92" i="6"/>
  <c r="O92" i="6"/>
  <c r="Q92" i="6"/>
  <c r="X92" i="6"/>
  <c r="Y92" i="6"/>
  <c r="Z92" i="6"/>
  <c r="AA92" i="6"/>
  <c r="AB92" i="6"/>
  <c r="AC92" i="6"/>
  <c r="AE92" i="6"/>
  <c r="AN92" i="6"/>
  <c r="AO92" i="6"/>
  <c r="AP92" i="6"/>
  <c r="AQ92" i="6"/>
  <c r="AR92" i="6"/>
  <c r="AS92" i="6"/>
  <c r="AU92" i="6"/>
  <c r="BB92" i="6"/>
  <c r="BC92" i="6"/>
  <c r="BD92" i="6"/>
  <c r="BE92" i="6"/>
  <c r="BF92" i="6"/>
  <c r="BG92" i="6"/>
  <c r="BI92" i="6"/>
  <c r="BP92" i="6"/>
  <c r="BQ92" i="6"/>
  <c r="BR92" i="6"/>
  <c r="BS92" i="6"/>
  <c r="BT92" i="6"/>
  <c r="BU92" i="6"/>
  <c r="BW92" i="6"/>
  <c r="CD92" i="6"/>
  <c r="CE92" i="6"/>
  <c r="CF92" i="6"/>
  <c r="CG92" i="6"/>
  <c r="CH92" i="6"/>
  <c r="CI92" i="6"/>
  <c r="CK92" i="6"/>
  <c r="CS92" i="6"/>
  <c r="R92" i="6"/>
  <c r="S92" i="6"/>
  <c r="AF92" i="6"/>
  <c r="AG92" i="6"/>
  <c r="AV92" i="6"/>
  <c r="AW92" i="6"/>
  <c r="BJ92" i="6"/>
  <c r="BK92" i="6"/>
  <c r="BX92" i="6"/>
  <c r="BY92" i="6"/>
  <c r="CL92" i="6"/>
  <c r="CM92" i="6"/>
  <c r="CR92" i="6"/>
  <c r="CT92" i="6"/>
  <c r="IJ92" i="6"/>
  <c r="FJ92" i="6"/>
  <c r="FO92" i="6"/>
  <c r="FP92" i="6"/>
  <c r="FT92" i="6"/>
  <c r="FY92" i="6"/>
  <c r="FZ92" i="6"/>
  <c r="GG92" i="6"/>
  <c r="GN92" i="6"/>
  <c r="II92" i="6"/>
  <c r="IK92" i="6"/>
  <c r="D93" i="6"/>
  <c r="P93" i="6"/>
  <c r="AD93" i="6"/>
  <c r="AT93" i="6"/>
  <c r="BH93" i="6"/>
  <c r="BV93" i="6"/>
  <c r="CJ93" i="6"/>
  <c r="GM93" i="6"/>
  <c r="V93" i="6"/>
  <c r="W93" i="6"/>
  <c r="GA93" i="6"/>
  <c r="HB93" i="6"/>
  <c r="L93" i="9"/>
  <c r="AJ93" i="6"/>
  <c r="AK93" i="6"/>
  <c r="GB93" i="6"/>
  <c r="HE93" i="6"/>
  <c r="M93" i="9"/>
  <c r="AZ93" i="6"/>
  <c r="BA93" i="6"/>
  <c r="GC93" i="6"/>
  <c r="HH93" i="6"/>
  <c r="N93" i="9"/>
  <c r="BN93" i="6"/>
  <c r="BO93" i="6"/>
  <c r="GD93" i="6"/>
  <c r="HP93" i="6"/>
  <c r="T93" i="9"/>
  <c r="CB93" i="6"/>
  <c r="CC93" i="6"/>
  <c r="GE93" i="6"/>
  <c r="HS93" i="6"/>
  <c r="U93" i="9"/>
  <c r="CP93" i="6"/>
  <c r="CQ93" i="6"/>
  <c r="GF93" i="6"/>
  <c r="HV93" i="6"/>
  <c r="V93" i="9"/>
  <c r="DB93" i="6"/>
  <c r="DH93" i="6"/>
  <c r="DI93" i="6"/>
  <c r="HY93" i="6"/>
  <c r="W93" i="9"/>
  <c r="EA93" i="6"/>
  <c r="EB93" i="6"/>
  <c r="EC93" i="6"/>
  <c r="EK93" i="6"/>
  <c r="EL93" i="6"/>
  <c r="HZ93" i="6"/>
  <c r="X93" i="9"/>
  <c r="EV93" i="6"/>
  <c r="EW93" i="6"/>
  <c r="EX93" i="6"/>
  <c r="FF93" i="6"/>
  <c r="FG93" i="6"/>
  <c r="IA93" i="6"/>
  <c r="Y93" i="9"/>
  <c r="AA93" i="9"/>
  <c r="AV93" i="9"/>
  <c r="BB93" i="9"/>
  <c r="AW93" i="9"/>
  <c r="J93" i="6"/>
  <c r="K93" i="6"/>
  <c r="L93" i="6"/>
  <c r="M93" i="6"/>
  <c r="N93" i="6"/>
  <c r="O93" i="6"/>
  <c r="Q93" i="6"/>
  <c r="X93" i="6"/>
  <c r="Y93" i="6"/>
  <c r="Z93" i="6"/>
  <c r="AA93" i="6"/>
  <c r="AB93" i="6"/>
  <c r="AC93" i="6"/>
  <c r="AE93" i="6"/>
  <c r="AN93" i="6"/>
  <c r="AO93" i="6"/>
  <c r="AP93" i="6"/>
  <c r="AQ93" i="6"/>
  <c r="AR93" i="6"/>
  <c r="AS93" i="6"/>
  <c r="AU93" i="6"/>
  <c r="BB93" i="6"/>
  <c r="BC93" i="6"/>
  <c r="BD93" i="6"/>
  <c r="BE93" i="6"/>
  <c r="BF93" i="6"/>
  <c r="BG93" i="6"/>
  <c r="BI93" i="6"/>
  <c r="BP93" i="6"/>
  <c r="BQ93" i="6"/>
  <c r="BR93" i="6"/>
  <c r="BS93" i="6"/>
  <c r="BT93" i="6"/>
  <c r="BU93" i="6"/>
  <c r="BW93" i="6"/>
  <c r="CD93" i="6"/>
  <c r="CE93" i="6"/>
  <c r="CF93" i="6"/>
  <c r="CG93" i="6"/>
  <c r="CH93" i="6"/>
  <c r="CI93" i="6"/>
  <c r="CK93" i="6"/>
  <c r="CS93" i="6"/>
  <c r="R93" i="6"/>
  <c r="S93" i="6"/>
  <c r="AF93" i="6"/>
  <c r="AG93" i="6"/>
  <c r="AV93" i="6"/>
  <c r="AW93" i="6"/>
  <c r="BJ93" i="6"/>
  <c r="BK93" i="6"/>
  <c r="BX93" i="6"/>
  <c r="BY93" i="6"/>
  <c r="CL93" i="6"/>
  <c r="CM93" i="6"/>
  <c r="CR93" i="6"/>
  <c r="CT93" i="6"/>
  <c r="IJ93" i="6"/>
  <c r="FJ93" i="6"/>
  <c r="FO93" i="6"/>
  <c r="FP93" i="6"/>
  <c r="FT93" i="6"/>
  <c r="FY93" i="6"/>
  <c r="FZ93" i="6"/>
  <c r="GG93" i="6"/>
  <c r="GN93" i="6"/>
  <c r="II93" i="6"/>
  <c r="IK93" i="6"/>
  <c r="D94" i="6"/>
  <c r="P94" i="6"/>
  <c r="AD94" i="6"/>
  <c r="AT94" i="6"/>
  <c r="BH94" i="6"/>
  <c r="BV94" i="6"/>
  <c r="CJ94" i="6"/>
  <c r="GM94" i="6"/>
  <c r="V94" i="6"/>
  <c r="W94" i="6"/>
  <c r="GA94" i="6"/>
  <c r="HB94" i="6"/>
  <c r="L94" i="9"/>
  <c r="AJ94" i="6"/>
  <c r="AK94" i="6"/>
  <c r="GB94" i="6"/>
  <c r="HE94" i="6"/>
  <c r="M94" i="9"/>
  <c r="AZ94" i="6"/>
  <c r="BA94" i="6"/>
  <c r="GC94" i="6"/>
  <c r="HH94" i="6"/>
  <c r="N94" i="9"/>
  <c r="BN94" i="6"/>
  <c r="BO94" i="6"/>
  <c r="GD94" i="6"/>
  <c r="HP94" i="6"/>
  <c r="T94" i="9"/>
  <c r="CB94" i="6"/>
  <c r="CC94" i="6"/>
  <c r="GE94" i="6"/>
  <c r="HS94" i="6"/>
  <c r="U94" i="9"/>
  <c r="CP94" i="6"/>
  <c r="CQ94" i="6"/>
  <c r="GF94" i="6"/>
  <c r="HV94" i="6"/>
  <c r="V94" i="9"/>
  <c r="DB94" i="6"/>
  <c r="DH94" i="6"/>
  <c r="DI94" i="6"/>
  <c r="HY94" i="6"/>
  <c r="W94" i="9"/>
  <c r="EA94" i="6"/>
  <c r="EB94" i="6"/>
  <c r="EC94" i="6"/>
  <c r="EK94" i="6"/>
  <c r="EL94" i="6"/>
  <c r="HZ94" i="6"/>
  <c r="X94" i="9"/>
  <c r="EV94" i="6"/>
  <c r="EW94" i="6"/>
  <c r="EX94" i="6"/>
  <c r="FF94" i="6"/>
  <c r="FG94" i="6"/>
  <c r="IA94" i="6"/>
  <c r="Y94" i="9"/>
  <c r="AA94" i="9"/>
  <c r="AV94" i="9"/>
  <c r="BB94" i="9"/>
  <c r="AW94" i="9"/>
  <c r="J94" i="6"/>
  <c r="K94" i="6"/>
  <c r="L94" i="6"/>
  <c r="M94" i="6"/>
  <c r="N94" i="6"/>
  <c r="O94" i="6"/>
  <c r="Q94" i="6"/>
  <c r="X94" i="6"/>
  <c r="Y94" i="6"/>
  <c r="Z94" i="6"/>
  <c r="AA94" i="6"/>
  <c r="AB94" i="6"/>
  <c r="AC94" i="6"/>
  <c r="AE94" i="6"/>
  <c r="AN94" i="6"/>
  <c r="AO94" i="6"/>
  <c r="AP94" i="6"/>
  <c r="AQ94" i="6"/>
  <c r="AR94" i="6"/>
  <c r="AS94" i="6"/>
  <c r="AU94" i="6"/>
  <c r="BB94" i="6"/>
  <c r="BC94" i="6"/>
  <c r="BD94" i="6"/>
  <c r="BE94" i="6"/>
  <c r="BF94" i="6"/>
  <c r="BG94" i="6"/>
  <c r="BI94" i="6"/>
  <c r="BP94" i="6"/>
  <c r="BQ94" i="6"/>
  <c r="BR94" i="6"/>
  <c r="BS94" i="6"/>
  <c r="BT94" i="6"/>
  <c r="BU94" i="6"/>
  <c r="BW94" i="6"/>
  <c r="CD94" i="6"/>
  <c r="CE94" i="6"/>
  <c r="CF94" i="6"/>
  <c r="CG94" i="6"/>
  <c r="CH94" i="6"/>
  <c r="CI94" i="6"/>
  <c r="CK94" i="6"/>
  <c r="CS94" i="6"/>
  <c r="R94" i="6"/>
  <c r="S94" i="6"/>
  <c r="AF94" i="6"/>
  <c r="AG94" i="6"/>
  <c r="AV94" i="6"/>
  <c r="AW94" i="6"/>
  <c r="BJ94" i="6"/>
  <c r="BK94" i="6"/>
  <c r="BX94" i="6"/>
  <c r="BY94" i="6"/>
  <c r="CL94" i="6"/>
  <c r="CM94" i="6"/>
  <c r="CR94" i="6"/>
  <c r="CT94" i="6"/>
  <c r="IJ94" i="6"/>
  <c r="FJ94" i="6"/>
  <c r="FO94" i="6"/>
  <c r="FP94" i="6"/>
  <c r="FT94" i="6"/>
  <c r="FY94" i="6"/>
  <c r="FZ94" i="6"/>
  <c r="GG94" i="6"/>
  <c r="GN94" i="6"/>
  <c r="II94" i="6"/>
  <c r="IK94" i="6"/>
  <c r="D95" i="6"/>
  <c r="P95" i="6"/>
  <c r="AD95" i="6"/>
  <c r="AT95" i="6"/>
  <c r="BH95" i="6"/>
  <c r="BV95" i="6"/>
  <c r="CJ95" i="6"/>
  <c r="GM95" i="6"/>
  <c r="V95" i="6"/>
  <c r="W95" i="6"/>
  <c r="GA95" i="6"/>
  <c r="HB95" i="6"/>
  <c r="L95" i="9"/>
  <c r="AJ95" i="6"/>
  <c r="AK95" i="6"/>
  <c r="GB95" i="6"/>
  <c r="HE95" i="6"/>
  <c r="M95" i="9"/>
  <c r="AZ95" i="6"/>
  <c r="BA95" i="6"/>
  <c r="GC95" i="6"/>
  <c r="HH95" i="6"/>
  <c r="N95" i="9"/>
  <c r="BN95" i="6"/>
  <c r="BO95" i="6"/>
  <c r="GD95" i="6"/>
  <c r="HP95" i="6"/>
  <c r="T95" i="9"/>
  <c r="CB95" i="6"/>
  <c r="CC95" i="6"/>
  <c r="GE95" i="6"/>
  <c r="HS95" i="6"/>
  <c r="U95" i="9"/>
  <c r="CP95" i="6"/>
  <c r="CQ95" i="6"/>
  <c r="GF95" i="6"/>
  <c r="HV95" i="6"/>
  <c r="V95" i="9"/>
  <c r="DB95" i="6"/>
  <c r="DH95" i="6"/>
  <c r="DI95" i="6"/>
  <c r="HY95" i="6"/>
  <c r="W95" i="9"/>
  <c r="EA95" i="6"/>
  <c r="EB95" i="6"/>
  <c r="EC95" i="6"/>
  <c r="EK95" i="6"/>
  <c r="EL95" i="6"/>
  <c r="HZ95" i="6"/>
  <c r="X95" i="9"/>
  <c r="EV95" i="6"/>
  <c r="EW95" i="6"/>
  <c r="EX95" i="6"/>
  <c r="FF95" i="6"/>
  <c r="FG95" i="6"/>
  <c r="IA95" i="6"/>
  <c r="Y95" i="9"/>
  <c r="AA95" i="9"/>
  <c r="AV95" i="9"/>
  <c r="BB95" i="9"/>
  <c r="AW95" i="9"/>
  <c r="J95" i="6"/>
  <c r="K95" i="6"/>
  <c r="L95" i="6"/>
  <c r="M95" i="6"/>
  <c r="N95" i="6"/>
  <c r="O95" i="6"/>
  <c r="Q95" i="6"/>
  <c r="X95" i="6"/>
  <c r="Y95" i="6"/>
  <c r="Z95" i="6"/>
  <c r="AA95" i="6"/>
  <c r="AB95" i="6"/>
  <c r="AC95" i="6"/>
  <c r="AE95" i="6"/>
  <c r="AN95" i="6"/>
  <c r="AO95" i="6"/>
  <c r="AP95" i="6"/>
  <c r="AQ95" i="6"/>
  <c r="AR95" i="6"/>
  <c r="AS95" i="6"/>
  <c r="AU95" i="6"/>
  <c r="BB95" i="6"/>
  <c r="BC95" i="6"/>
  <c r="BD95" i="6"/>
  <c r="BE95" i="6"/>
  <c r="BF95" i="6"/>
  <c r="BG95" i="6"/>
  <c r="BI95" i="6"/>
  <c r="BP95" i="6"/>
  <c r="BQ95" i="6"/>
  <c r="BR95" i="6"/>
  <c r="BS95" i="6"/>
  <c r="BT95" i="6"/>
  <c r="BU95" i="6"/>
  <c r="BW95" i="6"/>
  <c r="CD95" i="6"/>
  <c r="CE95" i="6"/>
  <c r="CF95" i="6"/>
  <c r="CG95" i="6"/>
  <c r="CH95" i="6"/>
  <c r="CI95" i="6"/>
  <c r="CK95" i="6"/>
  <c r="CS95" i="6"/>
  <c r="R95" i="6"/>
  <c r="S95" i="6"/>
  <c r="AF95" i="6"/>
  <c r="AG95" i="6"/>
  <c r="AV95" i="6"/>
  <c r="AW95" i="6"/>
  <c r="BJ95" i="6"/>
  <c r="BK95" i="6"/>
  <c r="BX95" i="6"/>
  <c r="BY95" i="6"/>
  <c r="CL95" i="6"/>
  <c r="CM95" i="6"/>
  <c r="CR95" i="6"/>
  <c r="CT95" i="6"/>
  <c r="IJ95" i="6"/>
  <c r="FJ95" i="6"/>
  <c r="FO95" i="6"/>
  <c r="FP95" i="6"/>
  <c r="FT95" i="6"/>
  <c r="FY95" i="6"/>
  <c r="FZ95" i="6"/>
  <c r="GG95" i="6"/>
  <c r="GN95" i="6"/>
  <c r="II95" i="6"/>
  <c r="IK95" i="6"/>
  <c r="D96" i="6"/>
  <c r="P96" i="6"/>
  <c r="AD96" i="6"/>
  <c r="AT96" i="6"/>
  <c r="BH96" i="6"/>
  <c r="BV96" i="6"/>
  <c r="CJ96" i="6"/>
  <c r="GM96" i="6"/>
  <c r="V96" i="6"/>
  <c r="W96" i="6"/>
  <c r="GA96" i="6"/>
  <c r="HB96" i="6"/>
  <c r="L96" i="9"/>
  <c r="AJ96" i="6"/>
  <c r="AK96" i="6"/>
  <c r="GB96" i="6"/>
  <c r="HE96" i="6"/>
  <c r="M96" i="9"/>
  <c r="AZ96" i="6"/>
  <c r="BA96" i="6"/>
  <c r="GC96" i="6"/>
  <c r="HH96" i="6"/>
  <c r="N96" i="9"/>
  <c r="BN96" i="6"/>
  <c r="BO96" i="6"/>
  <c r="GD96" i="6"/>
  <c r="HP96" i="6"/>
  <c r="T96" i="9"/>
  <c r="CB96" i="6"/>
  <c r="CC96" i="6"/>
  <c r="GE96" i="6"/>
  <c r="HS96" i="6"/>
  <c r="U96" i="9"/>
  <c r="CP96" i="6"/>
  <c r="CQ96" i="6"/>
  <c r="GF96" i="6"/>
  <c r="HV96" i="6"/>
  <c r="V96" i="9"/>
  <c r="DB96" i="6"/>
  <c r="DH96" i="6"/>
  <c r="DI96" i="6"/>
  <c r="HY96" i="6"/>
  <c r="W96" i="9"/>
  <c r="EA96" i="6"/>
  <c r="EB96" i="6"/>
  <c r="EC96" i="6"/>
  <c r="EK96" i="6"/>
  <c r="EL96" i="6"/>
  <c r="HZ96" i="6"/>
  <c r="X96" i="9"/>
  <c r="EV96" i="6"/>
  <c r="EW96" i="6"/>
  <c r="EX96" i="6"/>
  <c r="FF96" i="6"/>
  <c r="FG96" i="6"/>
  <c r="IA96" i="6"/>
  <c r="Y96" i="9"/>
  <c r="AA96" i="9"/>
  <c r="AV96" i="9"/>
  <c r="BB96" i="9"/>
  <c r="AW96" i="9"/>
  <c r="J96" i="6"/>
  <c r="K96" i="6"/>
  <c r="L96" i="6"/>
  <c r="M96" i="6"/>
  <c r="N96" i="6"/>
  <c r="O96" i="6"/>
  <c r="Q96" i="6"/>
  <c r="X96" i="6"/>
  <c r="Y96" i="6"/>
  <c r="Z96" i="6"/>
  <c r="AA96" i="6"/>
  <c r="AB96" i="6"/>
  <c r="AC96" i="6"/>
  <c r="AE96" i="6"/>
  <c r="AN96" i="6"/>
  <c r="AO96" i="6"/>
  <c r="AP96" i="6"/>
  <c r="AQ96" i="6"/>
  <c r="AR96" i="6"/>
  <c r="AS96" i="6"/>
  <c r="AU96" i="6"/>
  <c r="BB96" i="6"/>
  <c r="BC96" i="6"/>
  <c r="BD96" i="6"/>
  <c r="BE96" i="6"/>
  <c r="BF96" i="6"/>
  <c r="BG96" i="6"/>
  <c r="BI96" i="6"/>
  <c r="BP96" i="6"/>
  <c r="BQ96" i="6"/>
  <c r="BR96" i="6"/>
  <c r="BS96" i="6"/>
  <c r="BT96" i="6"/>
  <c r="BU96" i="6"/>
  <c r="BW96" i="6"/>
  <c r="CD96" i="6"/>
  <c r="CE96" i="6"/>
  <c r="CF96" i="6"/>
  <c r="CG96" i="6"/>
  <c r="CH96" i="6"/>
  <c r="CI96" i="6"/>
  <c r="CK96" i="6"/>
  <c r="CS96" i="6"/>
  <c r="R96" i="6"/>
  <c r="S96" i="6"/>
  <c r="AF96" i="6"/>
  <c r="AG96" i="6"/>
  <c r="AV96" i="6"/>
  <c r="AW96" i="6"/>
  <c r="BJ96" i="6"/>
  <c r="BK96" i="6"/>
  <c r="BX96" i="6"/>
  <c r="BY96" i="6"/>
  <c r="CL96" i="6"/>
  <c r="CM96" i="6"/>
  <c r="CR96" i="6"/>
  <c r="CT96" i="6"/>
  <c r="IJ96" i="6"/>
  <c r="FJ96" i="6"/>
  <c r="FO96" i="6"/>
  <c r="FP96" i="6"/>
  <c r="FT96" i="6"/>
  <c r="FY96" i="6"/>
  <c r="FZ96" i="6"/>
  <c r="GG96" i="6"/>
  <c r="GN96" i="6"/>
  <c r="II96" i="6"/>
  <c r="IK96" i="6"/>
  <c r="D97" i="6"/>
  <c r="P97" i="6"/>
  <c r="AD97" i="6"/>
  <c r="AT97" i="6"/>
  <c r="BH97" i="6"/>
  <c r="BV97" i="6"/>
  <c r="CJ97" i="6"/>
  <c r="GM97" i="6"/>
  <c r="V97" i="6"/>
  <c r="W97" i="6"/>
  <c r="GA97" i="6"/>
  <c r="HB97" i="6"/>
  <c r="L97" i="9"/>
  <c r="AJ97" i="6"/>
  <c r="AK97" i="6"/>
  <c r="GB97" i="6"/>
  <c r="HE97" i="6"/>
  <c r="M97" i="9"/>
  <c r="AZ97" i="6"/>
  <c r="BA97" i="6"/>
  <c r="GC97" i="6"/>
  <c r="HH97" i="6"/>
  <c r="N97" i="9"/>
  <c r="BN97" i="6"/>
  <c r="BO97" i="6"/>
  <c r="GD97" i="6"/>
  <c r="HP97" i="6"/>
  <c r="T97" i="9"/>
  <c r="CB97" i="6"/>
  <c r="CC97" i="6"/>
  <c r="GE97" i="6"/>
  <c r="HS97" i="6"/>
  <c r="U97" i="9"/>
  <c r="CP97" i="6"/>
  <c r="CQ97" i="6"/>
  <c r="GF97" i="6"/>
  <c r="HV97" i="6"/>
  <c r="V97" i="9"/>
  <c r="DB97" i="6"/>
  <c r="DH97" i="6"/>
  <c r="DI97" i="6"/>
  <c r="HY97" i="6"/>
  <c r="W97" i="9"/>
  <c r="EA97" i="6"/>
  <c r="EB97" i="6"/>
  <c r="EC97" i="6"/>
  <c r="EK97" i="6"/>
  <c r="EL97" i="6"/>
  <c r="HZ97" i="6"/>
  <c r="X97" i="9"/>
  <c r="EV97" i="6"/>
  <c r="EW97" i="6"/>
  <c r="EX97" i="6"/>
  <c r="FF97" i="6"/>
  <c r="FG97" i="6"/>
  <c r="IA97" i="6"/>
  <c r="Y97" i="9"/>
  <c r="AA97" i="9"/>
  <c r="AV97" i="9"/>
  <c r="BB97" i="9"/>
  <c r="AW97" i="9"/>
  <c r="J97" i="6"/>
  <c r="K97" i="6"/>
  <c r="L97" i="6"/>
  <c r="M97" i="6"/>
  <c r="N97" i="6"/>
  <c r="O97" i="6"/>
  <c r="Q97" i="6"/>
  <c r="X97" i="6"/>
  <c r="Y97" i="6"/>
  <c r="Z97" i="6"/>
  <c r="AA97" i="6"/>
  <c r="AB97" i="6"/>
  <c r="AC97" i="6"/>
  <c r="AE97" i="6"/>
  <c r="AN97" i="6"/>
  <c r="AO97" i="6"/>
  <c r="AP97" i="6"/>
  <c r="AQ97" i="6"/>
  <c r="AR97" i="6"/>
  <c r="AS97" i="6"/>
  <c r="AU97" i="6"/>
  <c r="BB97" i="6"/>
  <c r="BC97" i="6"/>
  <c r="BD97" i="6"/>
  <c r="BE97" i="6"/>
  <c r="BF97" i="6"/>
  <c r="BG97" i="6"/>
  <c r="BI97" i="6"/>
  <c r="BP97" i="6"/>
  <c r="BQ97" i="6"/>
  <c r="BR97" i="6"/>
  <c r="BS97" i="6"/>
  <c r="BT97" i="6"/>
  <c r="BU97" i="6"/>
  <c r="BW97" i="6"/>
  <c r="CD97" i="6"/>
  <c r="CE97" i="6"/>
  <c r="CF97" i="6"/>
  <c r="CG97" i="6"/>
  <c r="CH97" i="6"/>
  <c r="CI97" i="6"/>
  <c r="CK97" i="6"/>
  <c r="CS97" i="6"/>
  <c r="R97" i="6"/>
  <c r="S97" i="6"/>
  <c r="AF97" i="6"/>
  <c r="AG97" i="6"/>
  <c r="AV97" i="6"/>
  <c r="AW97" i="6"/>
  <c r="BJ97" i="6"/>
  <c r="BK97" i="6"/>
  <c r="BX97" i="6"/>
  <c r="BY97" i="6"/>
  <c r="CL97" i="6"/>
  <c r="CM97" i="6"/>
  <c r="CR97" i="6"/>
  <c r="CT97" i="6"/>
  <c r="IJ97" i="6"/>
  <c r="FJ97" i="6"/>
  <c r="FO97" i="6"/>
  <c r="FP97" i="6"/>
  <c r="FT97" i="6"/>
  <c r="FY97" i="6"/>
  <c r="FZ97" i="6"/>
  <c r="GG97" i="6"/>
  <c r="GN97" i="6"/>
  <c r="II97" i="6"/>
  <c r="IK97" i="6"/>
  <c r="D98" i="6"/>
  <c r="P98" i="6"/>
  <c r="AD98" i="6"/>
  <c r="AT98" i="6"/>
  <c r="BH98" i="6"/>
  <c r="BV98" i="6"/>
  <c r="CJ98" i="6"/>
  <c r="GM98" i="6"/>
  <c r="V98" i="6"/>
  <c r="W98" i="6"/>
  <c r="GA98" i="6"/>
  <c r="HB98" i="6"/>
  <c r="L98" i="9"/>
  <c r="AJ98" i="6"/>
  <c r="AK98" i="6"/>
  <c r="GB98" i="6"/>
  <c r="HE98" i="6"/>
  <c r="M98" i="9"/>
  <c r="AZ98" i="6"/>
  <c r="BA98" i="6"/>
  <c r="GC98" i="6"/>
  <c r="HH98" i="6"/>
  <c r="N98" i="9"/>
  <c r="BN98" i="6"/>
  <c r="BO98" i="6"/>
  <c r="GD98" i="6"/>
  <c r="HP98" i="6"/>
  <c r="T98" i="9"/>
  <c r="CB98" i="6"/>
  <c r="CC98" i="6"/>
  <c r="GE98" i="6"/>
  <c r="HS98" i="6"/>
  <c r="U98" i="9"/>
  <c r="CP98" i="6"/>
  <c r="CQ98" i="6"/>
  <c r="GF98" i="6"/>
  <c r="HV98" i="6"/>
  <c r="V98" i="9"/>
  <c r="DB98" i="6"/>
  <c r="DH98" i="6"/>
  <c r="DI98" i="6"/>
  <c r="HY98" i="6"/>
  <c r="W98" i="9"/>
  <c r="EA98" i="6"/>
  <c r="EB98" i="6"/>
  <c r="EC98" i="6"/>
  <c r="EK98" i="6"/>
  <c r="EL98" i="6"/>
  <c r="HZ98" i="6"/>
  <c r="X98" i="9"/>
  <c r="EV98" i="6"/>
  <c r="EW98" i="6"/>
  <c r="EX98" i="6"/>
  <c r="FF98" i="6"/>
  <c r="FG98" i="6"/>
  <c r="IA98" i="6"/>
  <c r="Y98" i="9"/>
  <c r="AA98" i="9"/>
  <c r="AV98" i="9"/>
  <c r="BB98" i="9"/>
  <c r="AW98" i="9"/>
  <c r="J98" i="6"/>
  <c r="K98" i="6"/>
  <c r="L98" i="6"/>
  <c r="M98" i="6"/>
  <c r="N98" i="6"/>
  <c r="O98" i="6"/>
  <c r="Q98" i="6"/>
  <c r="X98" i="6"/>
  <c r="Y98" i="6"/>
  <c r="Z98" i="6"/>
  <c r="AA98" i="6"/>
  <c r="AB98" i="6"/>
  <c r="AC98" i="6"/>
  <c r="AE98" i="6"/>
  <c r="AN98" i="6"/>
  <c r="AO98" i="6"/>
  <c r="AP98" i="6"/>
  <c r="AQ98" i="6"/>
  <c r="AR98" i="6"/>
  <c r="AS98" i="6"/>
  <c r="AU98" i="6"/>
  <c r="BB98" i="6"/>
  <c r="BC98" i="6"/>
  <c r="BD98" i="6"/>
  <c r="BE98" i="6"/>
  <c r="BF98" i="6"/>
  <c r="BG98" i="6"/>
  <c r="BI98" i="6"/>
  <c r="BP98" i="6"/>
  <c r="BQ98" i="6"/>
  <c r="BR98" i="6"/>
  <c r="BS98" i="6"/>
  <c r="BT98" i="6"/>
  <c r="BU98" i="6"/>
  <c r="BW98" i="6"/>
  <c r="CD98" i="6"/>
  <c r="CE98" i="6"/>
  <c r="CF98" i="6"/>
  <c r="CG98" i="6"/>
  <c r="CH98" i="6"/>
  <c r="CI98" i="6"/>
  <c r="CK98" i="6"/>
  <c r="CS98" i="6"/>
  <c r="R98" i="6"/>
  <c r="S98" i="6"/>
  <c r="AF98" i="6"/>
  <c r="AG98" i="6"/>
  <c r="AV98" i="6"/>
  <c r="AW98" i="6"/>
  <c r="BJ98" i="6"/>
  <c r="BK98" i="6"/>
  <c r="BX98" i="6"/>
  <c r="BY98" i="6"/>
  <c r="CL98" i="6"/>
  <c r="CM98" i="6"/>
  <c r="CR98" i="6"/>
  <c r="CT98" i="6"/>
  <c r="IJ98" i="6"/>
  <c r="FJ98" i="6"/>
  <c r="FO98" i="6"/>
  <c r="FP98" i="6"/>
  <c r="FT98" i="6"/>
  <c r="FY98" i="6"/>
  <c r="FZ98" i="6"/>
  <c r="GG98" i="6"/>
  <c r="GN98" i="6"/>
  <c r="II98" i="6"/>
  <c r="IK98" i="6"/>
  <c r="D99" i="6"/>
  <c r="P99" i="6"/>
  <c r="AD99" i="6"/>
  <c r="AT99" i="6"/>
  <c r="BH99" i="6"/>
  <c r="BV99" i="6"/>
  <c r="CJ99" i="6"/>
  <c r="GM99" i="6"/>
  <c r="V99" i="6"/>
  <c r="W99" i="6"/>
  <c r="GA99" i="6"/>
  <c r="HB99" i="6"/>
  <c r="L99" i="9"/>
  <c r="AJ99" i="6"/>
  <c r="AK99" i="6"/>
  <c r="GB99" i="6"/>
  <c r="HE99" i="6"/>
  <c r="M99" i="9"/>
  <c r="AZ99" i="6"/>
  <c r="BA99" i="6"/>
  <c r="GC99" i="6"/>
  <c r="HH99" i="6"/>
  <c r="N99" i="9"/>
  <c r="BN99" i="6"/>
  <c r="BO99" i="6"/>
  <c r="GD99" i="6"/>
  <c r="HP99" i="6"/>
  <c r="T99" i="9"/>
  <c r="CB99" i="6"/>
  <c r="CC99" i="6"/>
  <c r="GE99" i="6"/>
  <c r="HS99" i="6"/>
  <c r="U99" i="9"/>
  <c r="CP99" i="6"/>
  <c r="CQ99" i="6"/>
  <c r="GF99" i="6"/>
  <c r="HV99" i="6"/>
  <c r="V99" i="9"/>
  <c r="DB99" i="6"/>
  <c r="DH99" i="6"/>
  <c r="DI99" i="6"/>
  <c r="HY99" i="6"/>
  <c r="W99" i="9"/>
  <c r="EA99" i="6"/>
  <c r="EB99" i="6"/>
  <c r="EC99" i="6"/>
  <c r="EK99" i="6"/>
  <c r="EL99" i="6"/>
  <c r="HZ99" i="6"/>
  <c r="X99" i="9"/>
  <c r="EV99" i="6"/>
  <c r="EW99" i="6"/>
  <c r="EX99" i="6"/>
  <c r="FF99" i="6"/>
  <c r="FG99" i="6"/>
  <c r="IA99" i="6"/>
  <c r="Y99" i="9"/>
  <c r="AA99" i="9"/>
  <c r="AV99" i="9"/>
  <c r="BB99" i="9"/>
  <c r="AW99" i="9"/>
  <c r="J99" i="6"/>
  <c r="K99" i="6"/>
  <c r="L99" i="6"/>
  <c r="M99" i="6"/>
  <c r="N99" i="6"/>
  <c r="O99" i="6"/>
  <c r="Q99" i="6"/>
  <c r="X99" i="6"/>
  <c r="Y99" i="6"/>
  <c r="Z99" i="6"/>
  <c r="AA99" i="6"/>
  <c r="AB99" i="6"/>
  <c r="AC99" i="6"/>
  <c r="AE99" i="6"/>
  <c r="AN99" i="6"/>
  <c r="AO99" i="6"/>
  <c r="AP99" i="6"/>
  <c r="AQ99" i="6"/>
  <c r="AR99" i="6"/>
  <c r="AS99" i="6"/>
  <c r="AU99" i="6"/>
  <c r="BB99" i="6"/>
  <c r="BC99" i="6"/>
  <c r="BD99" i="6"/>
  <c r="BE99" i="6"/>
  <c r="BF99" i="6"/>
  <c r="BG99" i="6"/>
  <c r="BI99" i="6"/>
  <c r="BP99" i="6"/>
  <c r="BQ99" i="6"/>
  <c r="BR99" i="6"/>
  <c r="BS99" i="6"/>
  <c r="BT99" i="6"/>
  <c r="BU99" i="6"/>
  <c r="BW99" i="6"/>
  <c r="CD99" i="6"/>
  <c r="CE99" i="6"/>
  <c r="CF99" i="6"/>
  <c r="CG99" i="6"/>
  <c r="CH99" i="6"/>
  <c r="CI99" i="6"/>
  <c r="CK99" i="6"/>
  <c r="CS99" i="6"/>
  <c r="R99" i="6"/>
  <c r="S99" i="6"/>
  <c r="AF99" i="6"/>
  <c r="AG99" i="6"/>
  <c r="AV99" i="6"/>
  <c r="AW99" i="6"/>
  <c r="BJ99" i="6"/>
  <c r="BK99" i="6"/>
  <c r="BX99" i="6"/>
  <c r="BY99" i="6"/>
  <c r="CL99" i="6"/>
  <c r="CM99" i="6"/>
  <c r="CR99" i="6"/>
  <c r="CT99" i="6"/>
  <c r="IJ99" i="6"/>
  <c r="FJ99" i="6"/>
  <c r="FO99" i="6"/>
  <c r="FP99" i="6"/>
  <c r="FT99" i="6"/>
  <c r="FY99" i="6"/>
  <c r="FZ99" i="6"/>
  <c r="GG99" i="6"/>
  <c r="GN99" i="6"/>
  <c r="II99" i="6"/>
  <c r="IK99" i="6"/>
  <c r="D100" i="6"/>
  <c r="P100" i="6"/>
  <c r="AD100" i="6"/>
  <c r="AT100" i="6"/>
  <c r="BH100" i="6"/>
  <c r="BV100" i="6"/>
  <c r="CJ100" i="6"/>
  <c r="GM100" i="6"/>
  <c r="V100" i="6"/>
  <c r="W100" i="6"/>
  <c r="GA100" i="6"/>
  <c r="HB100" i="6"/>
  <c r="L100" i="9"/>
  <c r="AJ100" i="6"/>
  <c r="AK100" i="6"/>
  <c r="GB100" i="6"/>
  <c r="HE100" i="6"/>
  <c r="M100" i="9"/>
  <c r="AZ100" i="6"/>
  <c r="BA100" i="6"/>
  <c r="GC100" i="6"/>
  <c r="HH100" i="6"/>
  <c r="N100" i="9"/>
  <c r="BN100" i="6"/>
  <c r="BO100" i="6"/>
  <c r="GD100" i="6"/>
  <c r="HP100" i="6"/>
  <c r="T100" i="9"/>
  <c r="CB100" i="6"/>
  <c r="CC100" i="6"/>
  <c r="GE100" i="6"/>
  <c r="HS100" i="6"/>
  <c r="U100" i="9"/>
  <c r="CP100" i="6"/>
  <c r="CQ100" i="6"/>
  <c r="GF100" i="6"/>
  <c r="HV100" i="6"/>
  <c r="V100" i="9"/>
  <c r="DB100" i="6"/>
  <c r="DH100" i="6"/>
  <c r="DI100" i="6"/>
  <c r="HY100" i="6"/>
  <c r="W100" i="9"/>
  <c r="EA100" i="6"/>
  <c r="EB100" i="6"/>
  <c r="EC100" i="6"/>
  <c r="EK100" i="6"/>
  <c r="EL100" i="6"/>
  <c r="HZ100" i="6"/>
  <c r="X100" i="9"/>
  <c r="EV100" i="6"/>
  <c r="EW100" i="6"/>
  <c r="EX100" i="6"/>
  <c r="FF100" i="6"/>
  <c r="FG100" i="6"/>
  <c r="IA100" i="6"/>
  <c r="Y100" i="9"/>
  <c r="AA100" i="9"/>
  <c r="AV100" i="9"/>
  <c r="BB100" i="9"/>
  <c r="AW100" i="9"/>
  <c r="J100" i="6"/>
  <c r="K100" i="6"/>
  <c r="L100" i="6"/>
  <c r="M100" i="6"/>
  <c r="N100" i="6"/>
  <c r="O100" i="6"/>
  <c r="Q100" i="6"/>
  <c r="X100" i="6"/>
  <c r="Y100" i="6"/>
  <c r="Z100" i="6"/>
  <c r="AA100" i="6"/>
  <c r="AB100" i="6"/>
  <c r="AC100" i="6"/>
  <c r="AE100" i="6"/>
  <c r="AN100" i="6"/>
  <c r="AO100" i="6"/>
  <c r="AP100" i="6"/>
  <c r="AQ100" i="6"/>
  <c r="AR100" i="6"/>
  <c r="AS100" i="6"/>
  <c r="AU100" i="6"/>
  <c r="BB100" i="6"/>
  <c r="BC100" i="6"/>
  <c r="BD100" i="6"/>
  <c r="BE100" i="6"/>
  <c r="BF100" i="6"/>
  <c r="BG100" i="6"/>
  <c r="BI100" i="6"/>
  <c r="BP100" i="6"/>
  <c r="BQ100" i="6"/>
  <c r="BR100" i="6"/>
  <c r="BS100" i="6"/>
  <c r="BT100" i="6"/>
  <c r="BU100" i="6"/>
  <c r="BW100" i="6"/>
  <c r="CD100" i="6"/>
  <c r="CE100" i="6"/>
  <c r="CF100" i="6"/>
  <c r="CG100" i="6"/>
  <c r="CH100" i="6"/>
  <c r="CI100" i="6"/>
  <c r="CK100" i="6"/>
  <c r="CS100" i="6"/>
  <c r="R100" i="6"/>
  <c r="S100" i="6"/>
  <c r="AF100" i="6"/>
  <c r="AG100" i="6"/>
  <c r="AV100" i="6"/>
  <c r="AW100" i="6"/>
  <c r="BJ100" i="6"/>
  <c r="BK100" i="6"/>
  <c r="BX100" i="6"/>
  <c r="BY100" i="6"/>
  <c r="CL100" i="6"/>
  <c r="CM100" i="6"/>
  <c r="CR100" i="6"/>
  <c r="CT100" i="6"/>
  <c r="IJ100" i="6"/>
  <c r="FJ100" i="6"/>
  <c r="FO100" i="6"/>
  <c r="FP100" i="6"/>
  <c r="FT100" i="6"/>
  <c r="FY100" i="6"/>
  <c r="FZ100" i="6"/>
  <c r="GG100" i="6"/>
  <c r="GN100" i="6"/>
  <c r="II100" i="6"/>
  <c r="IK100" i="6"/>
  <c r="D101" i="6"/>
  <c r="P101" i="6"/>
  <c r="AD101" i="6"/>
  <c r="AT101" i="6"/>
  <c r="BH101" i="6"/>
  <c r="BV101" i="6"/>
  <c r="CJ101" i="6"/>
  <c r="GM101" i="6"/>
  <c r="V101" i="6"/>
  <c r="W101" i="6"/>
  <c r="GA101" i="6"/>
  <c r="HB101" i="6"/>
  <c r="L101" i="9"/>
  <c r="AJ101" i="6"/>
  <c r="AK101" i="6"/>
  <c r="GB101" i="6"/>
  <c r="HE101" i="6"/>
  <c r="M101" i="9"/>
  <c r="AZ101" i="6"/>
  <c r="BA101" i="6"/>
  <c r="GC101" i="6"/>
  <c r="HH101" i="6"/>
  <c r="N101" i="9"/>
  <c r="BN101" i="6"/>
  <c r="BO101" i="6"/>
  <c r="GD101" i="6"/>
  <c r="HP101" i="6"/>
  <c r="T101" i="9"/>
  <c r="CB101" i="6"/>
  <c r="CC101" i="6"/>
  <c r="GE101" i="6"/>
  <c r="HS101" i="6"/>
  <c r="U101" i="9"/>
  <c r="CP101" i="6"/>
  <c r="CQ101" i="6"/>
  <c r="GF101" i="6"/>
  <c r="HV101" i="6"/>
  <c r="V101" i="9"/>
  <c r="DB101" i="6"/>
  <c r="DH101" i="6"/>
  <c r="DI101" i="6"/>
  <c r="HY101" i="6"/>
  <c r="W101" i="9"/>
  <c r="EA101" i="6"/>
  <c r="EB101" i="6"/>
  <c r="EC101" i="6"/>
  <c r="EK101" i="6"/>
  <c r="EL101" i="6"/>
  <c r="HZ101" i="6"/>
  <c r="X101" i="9"/>
  <c r="EV101" i="6"/>
  <c r="EW101" i="6"/>
  <c r="EX101" i="6"/>
  <c r="FF101" i="6"/>
  <c r="FG101" i="6"/>
  <c r="IA101" i="6"/>
  <c r="Y101" i="9"/>
  <c r="AA101" i="9"/>
  <c r="AV101" i="9"/>
  <c r="BB101" i="9"/>
  <c r="AW101" i="9"/>
  <c r="J101" i="6"/>
  <c r="K101" i="6"/>
  <c r="L101" i="6"/>
  <c r="M101" i="6"/>
  <c r="N101" i="6"/>
  <c r="O101" i="6"/>
  <c r="Q101" i="6"/>
  <c r="X101" i="6"/>
  <c r="Y101" i="6"/>
  <c r="Z101" i="6"/>
  <c r="AA101" i="6"/>
  <c r="AB101" i="6"/>
  <c r="AC101" i="6"/>
  <c r="AE101" i="6"/>
  <c r="AN101" i="6"/>
  <c r="AO101" i="6"/>
  <c r="AP101" i="6"/>
  <c r="AQ101" i="6"/>
  <c r="AR101" i="6"/>
  <c r="AS101" i="6"/>
  <c r="AU101" i="6"/>
  <c r="BB101" i="6"/>
  <c r="BC101" i="6"/>
  <c r="BD101" i="6"/>
  <c r="BE101" i="6"/>
  <c r="BF101" i="6"/>
  <c r="BG101" i="6"/>
  <c r="BI101" i="6"/>
  <c r="BP101" i="6"/>
  <c r="BQ101" i="6"/>
  <c r="BR101" i="6"/>
  <c r="BS101" i="6"/>
  <c r="BT101" i="6"/>
  <c r="BU101" i="6"/>
  <c r="BW101" i="6"/>
  <c r="CD101" i="6"/>
  <c r="CE101" i="6"/>
  <c r="CF101" i="6"/>
  <c r="CG101" i="6"/>
  <c r="CH101" i="6"/>
  <c r="CI101" i="6"/>
  <c r="CK101" i="6"/>
  <c r="CS101" i="6"/>
  <c r="R101" i="6"/>
  <c r="S101" i="6"/>
  <c r="AF101" i="6"/>
  <c r="AG101" i="6"/>
  <c r="AV101" i="6"/>
  <c r="AW101" i="6"/>
  <c r="BJ101" i="6"/>
  <c r="BK101" i="6"/>
  <c r="BX101" i="6"/>
  <c r="BY101" i="6"/>
  <c r="CL101" i="6"/>
  <c r="CM101" i="6"/>
  <c r="CR101" i="6"/>
  <c r="CT101" i="6"/>
  <c r="IJ101" i="6"/>
  <c r="FJ101" i="6"/>
  <c r="FO101" i="6"/>
  <c r="FP101" i="6"/>
  <c r="FT101" i="6"/>
  <c r="FY101" i="6"/>
  <c r="FZ101" i="6"/>
  <c r="GG101" i="6"/>
  <c r="GN101" i="6"/>
  <c r="II101" i="6"/>
  <c r="IK101" i="6"/>
  <c r="D102" i="6"/>
  <c r="P102" i="6"/>
  <c r="AD102" i="6"/>
  <c r="AT102" i="6"/>
  <c r="BH102" i="6"/>
  <c r="BV102" i="6"/>
  <c r="CJ102" i="6"/>
  <c r="GM102" i="6"/>
  <c r="V102" i="6"/>
  <c r="W102" i="6"/>
  <c r="GA102" i="6"/>
  <c r="HB102" i="6"/>
  <c r="L102" i="9"/>
  <c r="AJ102" i="6"/>
  <c r="AK102" i="6"/>
  <c r="GB102" i="6"/>
  <c r="HE102" i="6"/>
  <c r="M102" i="9"/>
  <c r="AZ102" i="6"/>
  <c r="BA102" i="6"/>
  <c r="GC102" i="6"/>
  <c r="HH102" i="6"/>
  <c r="N102" i="9"/>
  <c r="BN102" i="6"/>
  <c r="BO102" i="6"/>
  <c r="GD102" i="6"/>
  <c r="HP102" i="6"/>
  <c r="T102" i="9"/>
  <c r="CB102" i="6"/>
  <c r="CC102" i="6"/>
  <c r="GE102" i="6"/>
  <c r="HS102" i="6"/>
  <c r="U102" i="9"/>
  <c r="CP102" i="6"/>
  <c r="CQ102" i="6"/>
  <c r="GF102" i="6"/>
  <c r="HV102" i="6"/>
  <c r="V102" i="9"/>
  <c r="DB102" i="6"/>
  <c r="DH102" i="6"/>
  <c r="DI102" i="6"/>
  <c r="HY102" i="6"/>
  <c r="W102" i="9"/>
  <c r="EA102" i="6"/>
  <c r="EB102" i="6"/>
  <c r="EC102" i="6"/>
  <c r="EK102" i="6"/>
  <c r="EL102" i="6"/>
  <c r="HZ102" i="6"/>
  <c r="X102" i="9"/>
  <c r="EV102" i="6"/>
  <c r="EW102" i="6"/>
  <c r="EX102" i="6"/>
  <c r="FF102" i="6"/>
  <c r="FG102" i="6"/>
  <c r="IA102" i="6"/>
  <c r="Y102" i="9"/>
  <c r="AA102" i="9"/>
  <c r="AV102" i="9"/>
  <c r="BB102" i="9"/>
  <c r="AW102" i="9"/>
  <c r="J102" i="6"/>
  <c r="K102" i="6"/>
  <c r="L102" i="6"/>
  <c r="M102" i="6"/>
  <c r="N102" i="6"/>
  <c r="O102" i="6"/>
  <c r="Q102" i="6"/>
  <c r="X102" i="6"/>
  <c r="Y102" i="6"/>
  <c r="Z102" i="6"/>
  <c r="AA102" i="6"/>
  <c r="AB102" i="6"/>
  <c r="AC102" i="6"/>
  <c r="AE102" i="6"/>
  <c r="AN102" i="6"/>
  <c r="AO102" i="6"/>
  <c r="AP102" i="6"/>
  <c r="AQ102" i="6"/>
  <c r="AR102" i="6"/>
  <c r="AS102" i="6"/>
  <c r="AU102" i="6"/>
  <c r="BB102" i="6"/>
  <c r="BC102" i="6"/>
  <c r="BD102" i="6"/>
  <c r="BE102" i="6"/>
  <c r="BF102" i="6"/>
  <c r="BG102" i="6"/>
  <c r="BI102" i="6"/>
  <c r="BP102" i="6"/>
  <c r="BQ102" i="6"/>
  <c r="BR102" i="6"/>
  <c r="BS102" i="6"/>
  <c r="BT102" i="6"/>
  <c r="BU102" i="6"/>
  <c r="BW102" i="6"/>
  <c r="CD102" i="6"/>
  <c r="CE102" i="6"/>
  <c r="CF102" i="6"/>
  <c r="CG102" i="6"/>
  <c r="CH102" i="6"/>
  <c r="CI102" i="6"/>
  <c r="CK102" i="6"/>
  <c r="CS102" i="6"/>
  <c r="R102" i="6"/>
  <c r="S102" i="6"/>
  <c r="AF102" i="6"/>
  <c r="AG102" i="6"/>
  <c r="AV102" i="6"/>
  <c r="AW102" i="6"/>
  <c r="BJ102" i="6"/>
  <c r="BK102" i="6"/>
  <c r="BX102" i="6"/>
  <c r="BY102" i="6"/>
  <c r="CL102" i="6"/>
  <c r="CM102" i="6"/>
  <c r="CR102" i="6"/>
  <c r="CT102" i="6"/>
  <c r="IJ102" i="6"/>
  <c r="FJ102" i="6"/>
  <c r="FO102" i="6"/>
  <c r="FP102" i="6"/>
  <c r="FT102" i="6"/>
  <c r="FY102" i="6"/>
  <c r="FZ102" i="6"/>
  <c r="GG102" i="6"/>
  <c r="GN102" i="6"/>
  <c r="II102" i="6"/>
  <c r="IK102" i="6"/>
  <c r="D103" i="6"/>
  <c r="P103" i="6"/>
  <c r="AD103" i="6"/>
  <c r="AT103" i="6"/>
  <c r="BH103" i="6"/>
  <c r="BV103" i="6"/>
  <c r="CJ103" i="6"/>
  <c r="GM103" i="6"/>
  <c r="V103" i="6"/>
  <c r="W103" i="6"/>
  <c r="GA103" i="6"/>
  <c r="HB103" i="6"/>
  <c r="L103" i="9"/>
  <c r="AJ103" i="6"/>
  <c r="AK103" i="6"/>
  <c r="GB103" i="6"/>
  <c r="HE103" i="6"/>
  <c r="M103" i="9"/>
  <c r="AZ103" i="6"/>
  <c r="BA103" i="6"/>
  <c r="GC103" i="6"/>
  <c r="HH103" i="6"/>
  <c r="N103" i="9"/>
  <c r="BN103" i="6"/>
  <c r="BO103" i="6"/>
  <c r="GD103" i="6"/>
  <c r="HP103" i="6"/>
  <c r="T103" i="9"/>
  <c r="CB103" i="6"/>
  <c r="CC103" i="6"/>
  <c r="GE103" i="6"/>
  <c r="HS103" i="6"/>
  <c r="U103" i="9"/>
  <c r="CP103" i="6"/>
  <c r="CQ103" i="6"/>
  <c r="GF103" i="6"/>
  <c r="HV103" i="6"/>
  <c r="V103" i="9"/>
  <c r="DB103" i="6"/>
  <c r="DH103" i="6"/>
  <c r="DI103" i="6"/>
  <c r="HY103" i="6"/>
  <c r="W103" i="9"/>
  <c r="EA103" i="6"/>
  <c r="EB103" i="6"/>
  <c r="EC103" i="6"/>
  <c r="EK103" i="6"/>
  <c r="EL103" i="6"/>
  <c r="HZ103" i="6"/>
  <c r="X103" i="9"/>
  <c r="EV103" i="6"/>
  <c r="EW103" i="6"/>
  <c r="EX103" i="6"/>
  <c r="FF103" i="6"/>
  <c r="FG103" i="6"/>
  <c r="IA103" i="6"/>
  <c r="Y103" i="9"/>
  <c r="AA103" i="9"/>
  <c r="AV103" i="9"/>
  <c r="BB103" i="9"/>
  <c r="AW103" i="9"/>
  <c r="J103" i="6"/>
  <c r="K103" i="6"/>
  <c r="L103" i="6"/>
  <c r="M103" i="6"/>
  <c r="N103" i="6"/>
  <c r="O103" i="6"/>
  <c r="Q103" i="6"/>
  <c r="X103" i="6"/>
  <c r="Y103" i="6"/>
  <c r="Z103" i="6"/>
  <c r="AA103" i="6"/>
  <c r="AB103" i="6"/>
  <c r="AC103" i="6"/>
  <c r="AE103" i="6"/>
  <c r="AN103" i="6"/>
  <c r="AO103" i="6"/>
  <c r="AP103" i="6"/>
  <c r="AQ103" i="6"/>
  <c r="AR103" i="6"/>
  <c r="AS103" i="6"/>
  <c r="AU103" i="6"/>
  <c r="BB103" i="6"/>
  <c r="BC103" i="6"/>
  <c r="BD103" i="6"/>
  <c r="BE103" i="6"/>
  <c r="BF103" i="6"/>
  <c r="BG103" i="6"/>
  <c r="BI103" i="6"/>
  <c r="BP103" i="6"/>
  <c r="BQ103" i="6"/>
  <c r="BR103" i="6"/>
  <c r="BS103" i="6"/>
  <c r="BT103" i="6"/>
  <c r="BU103" i="6"/>
  <c r="BW103" i="6"/>
  <c r="CD103" i="6"/>
  <c r="CE103" i="6"/>
  <c r="CF103" i="6"/>
  <c r="CG103" i="6"/>
  <c r="CH103" i="6"/>
  <c r="CI103" i="6"/>
  <c r="CK103" i="6"/>
  <c r="CS103" i="6"/>
  <c r="R103" i="6"/>
  <c r="S103" i="6"/>
  <c r="AF103" i="6"/>
  <c r="AG103" i="6"/>
  <c r="AV103" i="6"/>
  <c r="AW103" i="6"/>
  <c r="BJ103" i="6"/>
  <c r="BK103" i="6"/>
  <c r="BX103" i="6"/>
  <c r="BY103" i="6"/>
  <c r="CL103" i="6"/>
  <c r="CM103" i="6"/>
  <c r="CR103" i="6"/>
  <c r="CT103" i="6"/>
  <c r="IJ103" i="6"/>
  <c r="FJ103" i="6"/>
  <c r="FO103" i="6"/>
  <c r="FP103" i="6"/>
  <c r="FT103" i="6"/>
  <c r="FY103" i="6"/>
  <c r="FZ103" i="6"/>
  <c r="GG103" i="6"/>
  <c r="GN103" i="6"/>
  <c r="II103" i="6"/>
  <c r="IK103" i="6"/>
  <c r="D104" i="6"/>
  <c r="P104" i="6"/>
  <c r="AD104" i="6"/>
  <c r="AT104" i="6"/>
  <c r="BH104" i="6"/>
  <c r="BV104" i="6"/>
  <c r="CJ104" i="6"/>
  <c r="GM104" i="6"/>
  <c r="V104" i="6"/>
  <c r="W104" i="6"/>
  <c r="GA104" i="6"/>
  <c r="HB104" i="6"/>
  <c r="L104" i="9"/>
  <c r="AJ104" i="6"/>
  <c r="AK104" i="6"/>
  <c r="GB104" i="6"/>
  <c r="HE104" i="6"/>
  <c r="M104" i="9"/>
  <c r="AZ104" i="6"/>
  <c r="BA104" i="6"/>
  <c r="GC104" i="6"/>
  <c r="HH104" i="6"/>
  <c r="N104" i="9"/>
  <c r="BN104" i="6"/>
  <c r="BO104" i="6"/>
  <c r="GD104" i="6"/>
  <c r="HP104" i="6"/>
  <c r="T104" i="9"/>
  <c r="CB104" i="6"/>
  <c r="CC104" i="6"/>
  <c r="GE104" i="6"/>
  <c r="HS104" i="6"/>
  <c r="U104" i="9"/>
  <c r="CP104" i="6"/>
  <c r="CQ104" i="6"/>
  <c r="GF104" i="6"/>
  <c r="HV104" i="6"/>
  <c r="V104" i="9"/>
  <c r="DB104" i="6"/>
  <c r="DH104" i="6"/>
  <c r="DI104" i="6"/>
  <c r="HY104" i="6"/>
  <c r="W104" i="9"/>
  <c r="EA104" i="6"/>
  <c r="EB104" i="6"/>
  <c r="EC104" i="6"/>
  <c r="EK104" i="6"/>
  <c r="EL104" i="6"/>
  <c r="HZ104" i="6"/>
  <c r="X104" i="9"/>
  <c r="EV104" i="6"/>
  <c r="EW104" i="6"/>
  <c r="EX104" i="6"/>
  <c r="FF104" i="6"/>
  <c r="FG104" i="6"/>
  <c r="IA104" i="6"/>
  <c r="Y104" i="9"/>
  <c r="AA104" i="9"/>
  <c r="AV104" i="9"/>
  <c r="BB104" i="9"/>
  <c r="AW104" i="9"/>
  <c r="J104" i="6"/>
  <c r="K104" i="6"/>
  <c r="L104" i="6"/>
  <c r="M104" i="6"/>
  <c r="N104" i="6"/>
  <c r="O104" i="6"/>
  <c r="Q104" i="6"/>
  <c r="X104" i="6"/>
  <c r="Y104" i="6"/>
  <c r="Z104" i="6"/>
  <c r="AA104" i="6"/>
  <c r="AB104" i="6"/>
  <c r="AC104" i="6"/>
  <c r="AE104" i="6"/>
  <c r="AN104" i="6"/>
  <c r="AO104" i="6"/>
  <c r="AP104" i="6"/>
  <c r="AQ104" i="6"/>
  <c r="AR104" i="6"/>
  <c r="AS104" i="6"/>
  <c r="AU104" i="6"/>
  <c r="BB104" i="6"/>
  <c r="BC104" i="6"/>
  <c r="BD104" i="6"/>
  <c r="BE104" i="6"/>
  <c r="BF104" i="6"/>
  <c r="BG104" i="6"/>
  <c r="BI104" i="6"/>
  <c r="BP104" i="6"/>
  <c r="BQ104" i="6"/>
  <c r="BR104" i="6"/>
  <c r="BS104" i="6"/>
  <c r="BT104" i="6"/>
  <c r="BU104" i="6"/>
  <c r="BW104" i="6"/>
  <c r="CD104" i="6"/>
  <c r="CE104" i="6"/>
  <c r="CF104" i="6"/>
  <c r="CG104" i="6"/>
  <c r="CH104" i="6"/>
  <c r="CI104" i="6"/>
  <c r="CK104" i="6"/>
  <c r="CS104" i="6"/>
  <c r="R104" i="6"/>
  <c r="S104" i="6"/>
  <c r="AF104" i="6"/>
  <c r="AG104" i="6"/>
  <c r="AV104" i="6"/>
  <c r="AW104" i="6"/>
  <c r="BJ104" i="6"/>
  <c r="BK104" i="6"/>
  <c r="BX104" i="6"/>
  <c r="BY104" i="6"/>
  <c r="CL104" i="6"/>
  <c r="CM104" i="6"/>
  <c r="CR104" i="6"/>
  <c r="CT104" i="6"/>
  <c r="IJ104" i="6"/>
  <c r="FJ104" i="6"/>
  <c r="FO104" i="6"/>
  <c r="FP104" i="6"/>
  <c r="FT104" i="6"/>
  <c r="FY104" i="6"/>
  <c r="FZ104" i="6"/>
  <c r="GG104" i="6"/>
  <c r="GN104" i="6"/>
  <c r="II104" i="6"/>
  <c r="IK104" i="6"/>
  <c r="D105" i="6"/>
  <c r="P105" i="6"/>
  <c r="AD105" i="6"/>
  <c r="AT105" i="6"/>
  <c r="BH105" i="6"/>
  <c r="BV105" i="6"/>
  <c r="CJ105" i="6"/>
  <c r="GM105" i="6"/>
  <c r="V105" i="6"/>
  <c r="W105" i="6"/>
  <c r="GA105" i="6"/>
  <c r="HB105" i="6"/>
  <c r="L105" i="9"/>
  <c r="AJ105" i="6"/>
  <c r="AK105" i="6"/>
  <c r="GB105" i="6"/>
  <c r="HE105" i="6"/>
  <c r="M105" i="9"/>
  <c r="AZ105" i="6"/>
  <c r="BA105" i="6"/>
  <c r="GC105" i="6"/>
  <c r="HH105" i="6"/>
  <c r="N105" i="9"/>
  <c r="BN105" i="6"/>
  <c r="BO105" i="6"/>
  <c r="GD105" i="6"/>
  <c r="HP105" i="6"/>
  <c r="T105" i="9"/>
  <c r="CB105" i="6"/>
  <c r="CC105" i="6"/>
  <c r="GE105" i="6"/>
  <c r="HS105" i="6"/>
  <c r="U105" i="9"/>
  <c r="CP105" i="6"/>
  <c r="CQ105" i="6"/>
  <c r="GF105" i="6"/>
  <c r="HV105" i="6"/>
  <c r="V105" i="9"/>
  <c r="DB105" i="6"/>
  <c r="DH105" i="6"/>
  <c r="DI105" i="6"/>
  <c r="HY105" i="6"/>
  <c r="W105" i="9"/>
  <c r="EA105" i="6"/>
  <c r="EB105" i="6"/>
  <c r="EC105" i="6"/>
  <c r="EK105" i="6"/>
  <c r="EL105" i="6"/>
  <c r="HZ105" i="6"/>
  <c r="X105" i="9"/>
  <c r="EV105" i="6"/>
  <c r="EW105" i="6"/>
  <c r="EX105" i="6"/>
  <c r="FF105" i="6"/>
  <c r="FG105" i="6"/>
  <c r="IA105" i="6"/>
  <c r="Y105" i="9"/>
  <c r="AA105" i="9"/>
  <c r="AV105" i="9"/>
  <c r="BB105" i="9"/>
  <c r="AW105" i="9"/>
  <c r="J105" i="6"/>
  <c r="K105" i="6"/>
  <c r="L105" i="6"/>
  <c r="M105" i="6"/>
  <c r="N105" i="6"/>
  <c r="O105" i="6"/>
  <c r="Q105" i="6"/>
  <c r="X105" i="6"/>
  <c r="Y105" i="6"/>
  <c r="Z105" i="6"/>
  <c r="AA105" i="6"/>
  <c r="AB105" i="6"/>
  <c r="AC105" i="6"/>
  <c r="AE105" i="6"/>
  <c r="AN105" i="6"/>
  <c r="AO105" i="6"/>
  <c r="AP105" i="6"/>
  <c r="AQ105" i="6"/>
  <c r="AR105" i="6"/>
  <c r="AS105" i="6"/>
  <c r="AU105" i="6"/>
  <c r="BB105" i="6"/>
  <c r="BC105" i="6"/>
  <c r="BD105" i="6"/>
  <c r="BE105" i="6"/>
  <c r="BF105" i="6"/>
  <c r="BG105" i="6"/>
  <c r="BI105" i="6"/>
  <c r="BP105" i="6"/>
  <c r="BQ105" i="6"/>
  <c r="BR105" i="6"/>
  <c r="BS105" i="6"/>
  <c r="BT105" i="6"/>
  <c r="BU105" i="6"/>
  <c r="BW105" i="6"/>
  <c r="CD105" i="6"/>
  <c r="CE105" i="6"/>
  <c r="CF105" i="6"/>
  <c r="CG105" i="6"/>
  <c r="CH105" i="6"/>
  <c r="CI105" i="6"/>
  <c r="CK105" i="6"/>
  <c r="CS105" i="6"/>
  <c r="R105" i="6"/>
  <c r="S105" i="6"/>
  <c r="AF105" i="6"/>
  <c r="AG105" i="6"/>
  <c r="AV105" i="6"/>
  <c r="AW105" i="6"/>
  <c r="BJ105" i="6"/>
  <c r="BK105" i="6"/>
  <c r="BX105" i="6"/>
  <c r="BY105" i="6"/>
  <c r="CL105" i="6"/>
  <c r="CM105" i="6"/>
  <c r="CR105" i="6"/>
  <c r="CT105" i="6"/>
  <c r="IJ105" i="6"/>
  <c r="FJ105" i="6"/>
  <c r="FO105" i="6"/>
  <c r="FP105" i="6"/>
  <c r="FT105" i="6"/>
  <c r="FY105" i="6"/>
  <c r="FZ105" i="6"/>
  <c r="GG105" i="6"/>
  <c r="GN105" i="6"/>
  <c r="II105" i="6"/>
  <c r="IK105" i="6"/>
  <c r="D106" i="6"/>
  <c r="P106" i="6"/>
  <c r="AD106" i="6"/>
  <c r="AT106" i="6"/>
  <c r="BH106" i="6"/>
  <c r="BV106" i="6"/>
  <c r="CJ106" i="6"/>
  <c r="GM106" i="6"/>
  <c r="V106" i="6"/>
  <c r="W106" i="6"/>
  <c r="GA106" i="6"/>
  <c r="HB106" i="6"/>
  <c r="L106" i="9"/>
  <c r="AJ106" i="6"/>
  <c r="AK106" i="6"/>
  <c r="GB106" i="6"/>
  <c r="HE106" i="6"/>
  <c r="M106" i="9"/>
  <c r="AZ106" i="6"/>
  <c r="BA106" i="6"/>
  <c r="GC106" i="6"/>
  <c r="HH106" i="6"/>
  <c r="N106" i="9"/>
  <c r="BN106" i="6"/>
  <c r="BO106" i="6"/>
  <c r="GD106" i="6"/>
  <c r="HP106" i="6"/>
  <c r="T106" i="9"/>
  <c r="CB106" i="6"/>
  <c r="CC106" i="6"/>
  <c r="GE106" i="6"/>
  <c r="HS106" i="6"/>
  <c r="U106" i="9"/>
  <c r="CP106" i="6"/>
  <c r="CQ106" i="6"/>
  <c r="GF106" i="6"/>
  <c r="HV106" i="6"/>
  <c r="V106" i="9"/>
  <c r="DB106" i="6"/>
  <c r="DH106" i="6"/>
  <c r="DI106" i="6"/>
  <c r="HY106" i="6"/>
  <c r="W106" i="9"/>
  <c r="EA106" i="6"/>
  <c r="EB106" i="6"/>
  <c r="EC106" i="6"/>
  <c r="EK106" i="6"/>
  <c r="EL106" i="6"/>
  <c r="HZ106" i="6"/>
  <c r="X106" i="9"/>
  <c r="EV106" i="6"/>
  <c r="EW106" i="6"/>
  <c r="EX106" i="6"/>
  <c r="FF106" i="6"/>
  <c r="FG106" i="6"/>
  <c r="IA106" i="6"/>
  <c r="Y106" i="9"/>
  <c r="AA106" i="9"/>
  <c r="AV106" i="9"/>
  <c r="BB106" i="9"/>
  <c r="AW106" i="9"/>
  <c r="J106" i="6"/>
  <c r="K106" i="6"/>
  <c r="L106" i="6"/>
  <c r="M106" i="6"/>
  <c r="N106" i="6"/>
  <c r="O106" i="6"/>
  <c r="Q106" i="6"/>
  <c r="X106" i="6"/>
  <c r="Y106" i="6"/>
  <c r="Z106" i="6"/>
  <c r="AA106" i="6"/>
  <c r="AB106" i="6"/>
  <c r="AC106" i="6"/>
  <c r="AE106" i="6"/>
  <c r="AN106" i="6"/>
  <c r="AO106" i="6"/>
  <c r="AP106" i="6"/>
  <c r="AQ106" i="6"/>
  <c r="AR106" i="6"/>
  <c r="AS106" i="6"/>
  <c r="AU106" i="6"/>
  <c r="BB106" i="6"/>
  <c r="BC106" i="6"/>
  <c r="BD106" i="6"/>
  <c r="BE106" i="6"/>
  <c r="BF106" i="6"/>
  <c r="BG106" i="6"/>
  <c r="BI106" i="6"/>
  <c r="BP106" i="6"/>
  <c r="BQ106" i="6"/>
  <c r="BR106" i="6"/>
  <c r="BS106" i="6"/>
  <c r="BT106" i="6"/>
  <c r="BU106" i="6"/>
  <c r="BW106" i="6"/>
  <c r="CD106" i="6"/>
  <c r="CE106" i="6"/>
  <c r="CF106" i="6"/>
  <c r="CG106" i="6"/>
  <c r="CH106" i="6"/>
  <c r="CI106" i="6"/>
  <c r="CK106" i="6"/>
  <c r="CS106" i="6"/>
  <c r="R106" i="6"/>
  <c r="S106" i="6"/>
  <c r="AF106" i="6"/>
  <c r="AG106" i="6"/>
  <c r="AV106" i="6"/>
  <c r="AW106" i="6"/>
  <c r="BJ106" i="6"/>
  <c r="BK106" i="6"/>
  <c r="BX106" i="6"/>
  <c r="BY106" i="6"/>
  <c r="CL106" i="6"/>
  <c r="CM106" i="6"/>
  <c r="CR106" i="6"/>
  <c r="CT106" i="6"/>
  <c r="IJ106" i="6"/>
  <c r="FJ106" i="6"/>
  <c r="FO106" i="6"/>
  <c r="FP106" i="6"/>
  <c r="FT106" i="6"/>
  <c r="FY106" i="6"/>
  <c r="FZ106" i="6"/>
  <c r="GG106" i="6"/>
  <c r="GN106" i="6"/>
  <c r="II106" i="6"/>
  <c r="IK106" i="6"/>
  <c r="BB8" i="9"/>
  <c r="AW8" i="9"/>
  <c r="CS8" i="6"/>
  <c r="CR8" i="6"/>
  <c r="CT8" i="6"/>
  <c r="IJ8" i="6"/>
  <c r="GN8" i="6"/>
  <c r="II8" i="6"/>
  <c r="IK8" i="6"/>
  <c r="BB9" i="9"/>
  <c r="AW9" i="9"/>
  <c r="CS9" i="6"/>
  <c r="CR9" i="6"/>
  <c r="CT9" i="6"/>
  <c r="IJ9" i="6"/>
  <c r="GN9" i="6"/>
  <c r="II9" i="6"/>
  <c r="IK9" i="6"/>
  <c r="BB10" i="9"/>
  <c r="AW10" i="9"/>
  <c r="CS10" i="6"/>
  <c r="CR10" i="6"/>
  <c r="CT10" i="6"/>
  <c r="IJ10" i="6"/>
  <c r="GN10" i="6"/>
  <c r="II10" i="6"/>
  <c r="IK10" i="6"/>
  <c r="BB11" i="9"/>
  <c r="AW11" i="9"/>
  <c r="CS11" i="6"/>
  <c r="CR11" i="6"/>
  <c r="CT11" i="6"/>
  <c r="IJ11" i="6"/>
  <c r="GN11" i="6"/>
  <c r="II11" i="6"/>
  <c r="IK11" i="6"/>
  <c r="BB7" i="9"/>
  <c r="AW7" i="9"/>
  <c r="CS7" i="6"/>
  <c r="CR7" i="6"/>
  <c r="CT7" i="6"/>
  <c r="IJ7" i="6"/>
  <c r="GN7" i="6"/>
  <c r="II7" i="6"/>
  <c r="IK7" i="6"/>
  <c r="CU8" i="21"/>
  <c r="CW8" i="21"/>
  <c r="CY8" i="21"/>
  <c r="DA8" i="21"/>
  <c r="DC8" i="21"/>
  <c r="DE8" i="21"/>
  <c r="DG8" i="21"/>
  <c r="DI8" i="21"/>
  <c r="DK8" i="21"/>
  <c r="DM8" i="21"/>
  <c r="DO8" i="21"/>
  <c r="DP8" i="21"/>
  <c r="CU9" i="21"/>
  <c r="CW9" i="21"/>
  <c r="CY9" i="21"/>
  <c r="DA9" i="21"/>
  <c r="DC9" i="21"/>
  <c r="DE9" i="21"/>
  <c r="DG9" i="21"/>
  <c r="DI9" i="21"/>
  <c r="DK9" i="21"/>
  <c r="DM9" i="21"/>
  <c r="DO9" i="21"/>
  <c r="DP9" i="21"/>
  <c r="CU10" i="21"/>
  <c r="CW10" i="21"/>
  <c r="CY10" i="21"/>
  <c r="DA10" i="21"/>
  <c r="DC10" i="21"/>
  <c r="DE10" i="21"/>
  <c r="DG10" i="21"/>
  <c r="DI10" i="21"/>
  <c r="DK10" i="21"/>
  <c r="DM10" i="21"/>
  <c r="DO10" i="21"/>
  <c r="DP10" i="21"/>
  <c r="CU11" i="21"/>
  <c r="CW11" i="21"/>
  <c r="CY11" i="21"/>
  <c r="DA11" i="21"/>
  <c r="DC11" i="21"/>
  <c r="DE11" i="21"/>
  <c r="DG11" i="21"/>
  <c r="DI11" i="21"/>
  <c r="DK11" i="21"/>
  <c r="DM11" i="21"/>
  <c r="DO11" i="21"/>
  <c r="DP11" i="21"/>
  <c r="CU12" i="21"/>
  <c r="CW12" i="21"/>
  <c r="CY12" i="21"/>
  <c r="DA12" i="21"/>
  <c r="DC12" i="21"/>
  <c r="DE12" i="21"/>
  <c r="DG12" i="21"/>
  <c r="DI12" i="21"/>
  <c r="DK12" i="21"/>
  <c r="DM12" i="21"/>
  <c r="DO12" i="21"/>
  <c r="DP12" i="21"/>
  <c r="CU13" i="21"/>
  <c r="CW13" i="21"/>
  <c r="CY13" i="21"/>
  <c r="DA13" i="21"/>
  <c r="DC13" i="21"/>
  <c r="DE13" i="21"/>
  <c r="DG13" i="21"/>
  <c r="DI13" i="21"/>
  <c r="DK13" i="21"/>
  <c r="DM13" i="21"/>
  <c r="DO13" i="21"/>
  <c r="DP13" i="21"/>
  <c r="CU14" i="21"/>
  <c r="CW14" i="21"/>
  <c r="CY14" i="21"/>
  <c r="DA14" i="21"/>
  <c r="DC14" i="21"/>
  <c r="DE14" i="21"/>
  <c r="DG14" i="21"/>
  <c r="DI14" i="21"/>
  <c r="DK14" i="21"/>
  <c r="DM14" i="21"/>
  <c r="DO14" i="21"/>
  <c r="DP14" i="21"/>
  <c r="CU15" i="21"/>
  <c r="CW15" i="21"/>
  <c r="CY15" i="21"/>
  <c r="DA15" i="21"/>
  <c r="DC15" i="21"/>
  <c r="DE15" i="21"/>
  <c r="DG15" i="21"/>
  <c r="DI15" i="21"/>
  <c r="DK15" i="21"/>
  <c r="DM15" i="21"/>
  <c r="DO15" i="21"/>
  <c r="DP15" i="21"/>
  <c r="CU16" i="21"/>
  <c r="CW16" i="21"/>
  <c r="CY16" i="21"/>
  <c r="DA16" i="21"/>
  <c r="DC16" i="21"/>
  <c r="DE16" i="21"/>
  <c r="DG16" i="21"/>
  <c r="DI16" i="21"/>
  <c r="DK16" i="21"/>
  <c r="DM16" i="21"/>
  <c r="DO16" i="21"/>
  <c r="DP16" i="21"/>
  <c r="CU17" i="21"/>
  <c r="CW17" i="21"/>
  <c r="CY17" i="21"/>
  <c r="DA17" i="21"/>
  <c r="DC17" i="21"/>
  <c r="DE17" i="21"/>
  <c r="DG17" i="21"/>
  <c r="DI17" i="21"/>
  <c r="DK17" i="21"/>
  <c r="DM17" i="21"/>
  <c r="DO17" i="21"/>
  <c r="DP17" i="21"/>
  <c r="CU18" i="21"/>
  <c r="CW18" i="21"/>
  <c r="CY18" i="21"/>
  <c r="DA18" i="21"/>
  <c r="DC18" i="21"/>
  <c r="DE18" i="21"/>
  <c r="DG18" i="21"/>
  <c r="DI18" i="21"/>
  <c r="DK18" i="21"/>
  <c r="DM18" i="21"/>
  <c r="DO18" i="21"/>
  <c r="DP18" i="21"/>
  <c r="CU19" i="21"/>
  <c r="CW19" i="21"/>
  <c r="CY19" i="21"/>
  <c r="DA19" i="21"/>
  <c r="DC19" i="21"/>
  <c r="DE19" i="21"/>
  <c r="DG19" i="21"/>
  <c r="DI19" i="21"/>
  <c r="DK19" i="21"/>
  <c r="DM19" i="21"/>
  <c r="DO19" i="21"/>
  <c r="DP19" i="21"/>
  <c r="CU20" i="21"/>
  <c r="CW20" i="21"/>
  <c r="CY20" i="21"/>
  <c r="DA20" i="21"/>
  <c r="DC20" i="21"/>
  <c r="DE20" i="21"/>
  <c r="DG20" i="21"/>
  <c r="DI20" i="21"/>
  <c r="DK20" i="21"/>
  <c r="DM20" i="21"/>
  <c r="DO20" i="21"/>
  <c r="DP20" i="21"/>
  <c r="CU21" i="21"/>
  <c r="CW21" i="21"/>
  <c r="CY21" i="21"/>
  <c r="DA21" i="21"/>
  <c r="DC21" i="21"/>
  <c r="DE21" i="21"/>
  <c r="DG21" i="21"/>
  <c r="DI21" i="21"/>
  <c r="DK21" i="21"/>
  <c r="DM21" i="21"/>
  <c r="DO21" i="21"/>
  <c r="DP21" i="21"/>
  <c r="CU22" i="21"/>
  <c r="CW22" i="21"/>
  <c r="CY22" i="21"/>
  <c r="DA22" i="21"/>
  <c r="DC22" i="21"/>
  <c r="DE22" i="21"/>
  <c r="DG22" i="21"/>
  <c r="DI22" i="21"/>
  <c r="DK22" i="21"/>
  <c r="DM22" i="21"/>
  <c r="DO22" i="21"/>
  <c r="DP22" i="21"/>
  <c r="CU23" i="21"/>
  <c r="CW23" i="21"/>
  <c r="CY23" i="21"/>
  <c r="DA23" i="21"/>
  <c r="DC23" i="21"/>
  <c r="DE23" i="21"/>
  <c r="DG23" i="21"/>
  <c r="DI23" i="21"/>
  <c r="DK23" i="21"/>
  <c r="DM23" i="21"/>
  <c r="DO23" i="21"/>
  <c r="DP23" i="21"/>
  <c r="CU24" i="21"/>
  <c r="CW24" i="21"/>
  <c r="CY24" i="21"/>
  <c r="DA24" i="21"/>
  <c r="DC24" i="21"/>
  <c r="DE24" i="21"/>
  <c r="DG24" i="21"/>
  <c r="DI24" i="21"/>
  <c r="DK24" i="21"/>
  <c r="DM24" i="21"/>
  <c r="DO24" i="21"/>
  <c r="DP24" i="21"/>
  <c r="CU25" i="21"/>
  <c r="CW25" i="21"/>
  <c r="CY25" i="21"/>
  <c r="DA25" i="21"/>
  <c r="DC25" i="21"/>
  <c r="DE25" i="21"/>
  <c r="DG25" i="21"/>
  <c r="DI25" i="21"/>
  <c r="DK25" i="21"/>
  <c r="DM25" i="21"/>
  <c r="DO25" i="21"/>
  <c r="DP25" i="21"/>
  <c r="CU26" i="21"/>
  <c r="CW26" i="21"/>
  <c r="CY26" i="21"/>
  <c r="DA26" i="21"/>
  <c r="DC26" i="21"/>
  <c r="DE26" i="21"/>
  <c r="DG26" i="21"/>
  <c r="DI26" i="21"/>
  <c r="DK26" i="21"/>
  <c r="DM26" i="21"/>
  <c r="DO26" i="21"/>
  <c r="DP26" i="21"/>
  <c r="CU27" i="21"/>
  <c r="CW27" i="21"/>
  <c r="CY27" i="21"/>
  <c r="DA27" i="21"/>
  <c r="DC27" i="21"/>
  <c r="DE27" i="21"/>
  <c r="DG27" i="21"/>
  <c r="DI27" i="21"/>
  <c r="DK27" i="21"/>
  <c r="DM27" i="21"/>
  <c r="DO27" i="21"/>
  <c r="DP27" i="21"/>
  <c r="CU28" i="21"/>
  <c r="CW28" i="21"/>
  <c r="CY28" i="21"/>
  <c r="DA28" i="21"/>
  <c r="DC28" i="21"/>
  <c r="DE28" i="21"/>
  <c r="DG28" i="21"/>
  <c r="DI28" i="21"/>
  <c r="DK28" i="21"/>
  <c r="DM28" i="21"/>
  <c r="DO28" i="21"/>
  <c r="DP28" i="21"/>
  <c r="CU29" i="21"/>
  <c r="CW29" i="21"/>
  <c r="CY29" i="21"/>
  <c r="DA29" i="21"/>
  <c r="DC29" i="21"/>
  <c r="DE29" i="21"/>
  <c r="DG29" i="21"/>
  <c r="DI29" i="21"/>
  <c r="DK29" i="21"/>
  <c r="DM29" i="21"/>
  <c r="DO29" i="21"/>
  <c r="DP29" i="21"/>
  <c r="CU30" i="21"/>
  <c r="CW30" i="21"/>
  <c r="CY30" i="21"/>
  <c r="DA30" i="21"/>
  <c r="DC30" i="21"/>
  <c r="DE30" i="21"/>
  <c r="DG30" i="21"/>
  <c r="DI30" i="21"/>
  <c r="DK30" i="21"/>
  <c r="DM30" i="21"/>
  <c r="DO30" i="21"/>
  <c r="DP30" i="21"/>
  <c r="CU31" i="21"/>
  <c r="CW31" i="21"/>
  <c r="CY31" i="21"/>
  <c r="DA31" i="21"/>
  <c r="DC31" i="21"/>
  <c r="DE31" i="21"/>
  <c r="DG31" i="21"/>
  <c r="DI31" i="21"/>
  <c r="DK31" i="21"/>
  <c r="DM31" i="21"/>
  <c r="DO31" i="21"/>
  <c r="DP31" i="21"/>
  <c r="CU32" i="21"/>
  <c r="CW32" i="21"/>
  <c r="CY32" i="21"/>
  <c r="DA32" i="21"/>
  <c r="DC32" i="21"/>
  <c r="DE32" i="21"/>
  <c r="DG32" i="21"/>
  <c r="DI32" i="21"/>
  <c r="DK32" i="21"/>
  <c r="DM32" i="21"/>
  <c r="DO32" i="21"/>
  <c r="DP32" i="21"/>
  <c r="CU33" i="21"/>
  <c r="CW33" i="21"/>
  <c r="CY33" i="21"/>
  <c r="DA33" i="21"/>
  <c r="DC33" i="21"/>
  <c r="DE33" i="21"/>
  <c r="DG33" i="21"/>
  <c r="DI33" i="21"/>
  <c r="DK33" i="21"/>
  <c r="DM33" i="21"/>
  <c r="DO33" i="21"/>
  <c r="DP33" i="21"/>
  <c r="CU34" i="21"/>
  <c r="CW34" i="21"/>
  <c r="CY34" i="21"/>
  <c r="DA34" i="21"/>
  <c r="DC34" i="21"/>
  <c r="DE34" i="21"/>
  <c r="DG34" i="21"/>
  <c r="DI34" i="21"/>
  <c r="DK34" i="21"/>
  <c r="DM34" i="21"/>
  <c r="DO34" i="21"/>
  <c r="DP34" i="21"/>
  <c r="CU35" i="21"/>
  <c r="CW35" i="21"/>
  <c r="CY35" i="21"/>
  <c r="DA35" i="21"/>
  <c r="DC35" i="21"/>
  <c r="DE35" i="21"/>
  <c r="DG35" i="21"/>
  <c r="DI35" i="21"/>
  <c r="DK35" i="21"/>
  <c r="DM35" i="21"/>
  <c r="DO35" i="21"/>
  <c r="DP35" i="21"/>
  <c r="CU36" i="21"/>
  <c r="CW36" i="21"/>
  <c r="CY36" i="21"/>
  <c r="DA36" i="21"/>
  <c r="DC36" i="21"/>
  <c r="DE36" i="21"/>
  <c r="DG36" i="21"/>
  <c r="DI36" i="21"/>
  <c r="DK36" i="21"/>
  <c r="DM36" i="21"/>
  <c r="DO36" i="21"/>
  <c r="DP36" i="21"/>
  <c r="CU37" i="21"/>
  <c r="CW37" i="21"/>
  <c r="CY37" i="21"/>
  <c r="DA37" i="21"/>
  <c r="DC37" i="21"/>
  <c r="DE37" i="21"/>
  <c r="DG37" i="21"/>
  <c r="DI37" i="21"/>
  <c r="DK37" i="21"/>
  <c r="DM37" i="21"/>
  <c r="DO37" i="21"/>
  <c r="DP37" i="21"/>
  <c r="CU38" i="21"/>
  <c r="CW38" i="21"/>
  <c r="CY38" i="21"/>
  <c r="DA38" i="21"/>
  <c r="DC38" i="21"/>
  <c r="DE38" i="21"/>
  <c r="DG38" i="21"/>
  <c r="DI38" i="21"/>
  <c r="DK38" i="21"/>
  <c r="DM38" i="21"/>
  <c r="DO38" i="21"/>
  <c r="DP38" i="21"/>
  <c r="CU39" i="21"/>
  <c r="CW39" i="21"/>
  <c r="CY39" i="21"/>
  <c r="DA39" i="21"/>
  <c r="DC39" i="21"/>
  <c r="DE39" i="21"/>
  <c r="DG39" i="21"/>
  <c r="DI39" i="21"/>
  <c r="DK39" i="21"/>
  <c r="DM39" i="21"/>
  <c r="DO39" i="21"/>
  <c r="DP39" i="21"/>
  <c r="CU40" i="21"/>
  <c r="CW40" i="21"/>
  <c r="CY40" i="21"/>
  <c r="DA40" i="21"/>
  <c r="DC40" i="21"/>
  <c r="DE40" i="21"/>
  <c r="DG40" i="21"/>
  <c r="DI40" i="21"/>
  <c r="DK40" i="21"/>
  <c r="DM40" i="21"/>
  <c r="DO40" i="21"/>
  <c r="DP40" i="21"/>
  <c r="CU41" i="21"/>
  <c r="CW41" i="21"/>
  <c r="CY41" i="21"/>
  <c r="DA41" i="21"/>
  <c r="DC41" i="21"/>
  <c r="DE41" i="21"/>
  <c r="DG41" i="21"/>
  <c r="DI41" i="21"/>
  <c r="DK41" i="21"/>
  <c r="DM41" i="21"/>
  <c r="DO41" i="21"/>
  <c r="DP41" i="21"/>
  <c r="CU42" i="21"/>
  <c r="CW42" i="21"/>
  <c r="CY42" i="21"/>
  <c r="DA42" i="21"/>
  <c r="DC42" i="21"/>
  <c r="DE42" i="21"/>
  <c r="DG42" i="21"/>
  <c r="DI42" i="21"/>
  <c r="DK42" i="21"/>
  <c r="DM42" i="21"/>
  <c r="DO42" i="21"/>
  <c r="DP42" i="21"/>
  <c r="CU43" i="21"/>
  <c r="CW43" i="21"/>
  <c r="CY43" i="21"/>
  <c r="DA43" i="21"/>
  <c r="DC43" i="21"/>
  <c r="DE43" i="21"/>
  <c r="DG43" i="21"/>
  <c r="DI43" i="21"/>
  <c r="DK43" i="21"/>
  <c r="DM43" i="21"/>
  <c r="DO43" i="21"/>
  <c r="DP43" i="21"/>
  <c r="CU44" i="21"/>
  <c r="CW44" i="21"/>
  <c r="CY44" i="21"/>
  <c r="DA44" i="21"/>
  <c r="DC44" i="21"/>
  <c r="DE44" i="21"/>
  <c r="DG44" i="21"/>
  <c r="DI44" i="21"/>
  <c r="DK44" i="21"/>
  <c r="DM44" i="21"/>
  <c r="DO44" i="21"/>
  <c r="DP44" i="21"/>
  <c r="CU45" i="21"/>
  <c r="CW45" i="21"/>
  <c r="CY45" i="21"/>
  <c r="DA45" i="21"/>
  <c r="DC45" i="21"/>
  <c r="DE45" i="21"/>
  <c r="DG45" i="21"/>
  <c r="DI45" i="21"/>
  <c r="DK45" i="21"/>
  <c r="DM45" i="21"/>
  <c r="DO45" i="21"/>
  <c r="DP45" i="21"/>
  <c r="CU46" i="21"/>
  <c r="CW46" i="21"/>
  <c r="CY46" i="21"/>
  <c r="DA46" i="21"/>
  <c r="DC46" i="21"/>
  <c r="DE46" i="21"/>
  <c r="DG46" i="21"/>
  <c r="DI46" i="21"/>
  <c r="DK46" i="21"/>
  <c r="DM46" i="21"/>
  <c r="DO46" i="21"/>
  <c r="DP46" i="21"/>
  <c r="CU47" i="21"/>
  <c r="CW47" i="21"/>
  <c r="CY47" i="21"/>
  <c r="DA47" i="21"/>
  <c r="DC47" i="21"/>
  <c r="DE47" i="21"/>
  <c r="DG47" i="21"/>
  <c r="DI47" i="21"/>
  <c r="DK47" i="21"/>
  <c r="DM47" i="21"/>
  <c r="DO47" i="21"/>
  <c r="DP47" i="21"/>
  <c r="CU48" i="21"/>
  <c r="CW48" i="21"/>
  <c r="CY48" i="21"/>
  <c r="DA48" i="21"/>
  <c r="DC48" i="21"/>
  <c r="DE48" i="21"/>
  <c r="DG48" i="21"/>
  <c r="DI48" i="21"/>
  <c r="DK48" i="21"/>
  <c r="DM48" i="21"/>
  <c r="DO48" i="21"/>
  <c r="DP48" i="21"/>
  <c r="CU49" i="21"/>
  <c r="CW49" i="21"/>
  <c r="CY49" i="21"/>
  <c r="DA49" i="21"/>
  <c r="DC49" i="21"/>
  <c r="DE49" i="21"/>
  <c r="DG49" i="21"/>
  <c r="DI49" i="21"/>
  <c r="DK49" i="21"/>
  <c r="DM49" i="21"/>
  <c r="DO49" i="21"/>
  <c r="DP49" i="21"/>
  <c r="CU50" i="21"/>
  <c r="CW50" i="21"/>
  <c r="CY50" i="21"/>
  <c r="DA50" i="21"/>
  <c r="DC50" i="21"/>
  <c r="DE50" i="21"/>
  <c r="DG50" i="21"/>
  <c r="DI50" i="21"/>
  <c r="DK50" i="21"/>
  <c r="DM50" i="21"/>
  <c r="DO50" i="21"/>
  <c r="DP50" i="21"/>
  <c r="CU51" i="21"/>
  <c r="CW51" i="21"/>
  <c r="CY51" i="21"/>
  <c r="DA51" i="21"/>
  <c r="DC51" i="21"/>
  <c r="DE51" i="21"/>
  <c r="DG51" i="21"/>
  <c r="DI51" i="21"/>
  <c r="DK51" i="21"/>
  <c r="DM51" i="21"/>
  <c r="DO51" i="21"/>
  <c r="DP51" i="21"/>
  <c r="CU52" i="21"/>
  <c r="CW52" i="21"/>
  <c r="CY52" i="21"/>
  <c r="DA52" i="21"/>
  <c r="DC52" i="21"/>
  <c r="DE52" i="21"/>
  <c r="DG52" i="21"/>
  <c r="DI52" i="21"/>
  <c r="DK52" i="21"/>
  <c r="DM52" i="21"/>
  <c r="DO52" i="21"/>
  <c r="DP52" i="21"/>
  <c r="CU53" i="21"/>
  <c r="CW53" i="21"/>
  <c r="CY53" i="21"/>
  <c r="DA53" i="21"/>
  <c r="DC53" i="21"/>
  <c r="DE53" i="21"/>
  <c r="DG53" i="21"/>
  <c r="DI53" i="21"/>
  <c r="DK53" i="21"/>
  <c r="DM53" i="21"/>
  <c r="DO53" i="21"/>
  <c r="DP53" i="21"/>
  <c r="CU54" i="21"/>
  <c r="CW54" i="21"/>
  <c r="CY54" i="21"/>
  <c r="DA54" i="21"/>
  <c r="DC54" i="21"/>
  <c r="DE54" i="21"/>
  <c r="DG54" i="21"/>
  <c r="DI54" i="21"/>
  <c r="DK54" i="21"/>
  <c r="DM54" i="21"/>
  <c r="DO54" i="21"/>
  <c r="DP54" i="21"/>
  <c r="CU55" i="21"/>
  <c r="CW55" i="21"/>
  <c r="CY55" i="21"/>
  <c r="DA55" i="21"/>
  <c r="DC55" i="21"/>
  <c r="DE55" i="21"/>
  <c r="DG55" i="21"/>
  <c r="DI55" i="21"/>
  <c r="DK55" i="21"/>
  <c r="DM55" i="21"/>
  <c r="DO55" i="21"/>
  <c r="DP55" i="21"/>
  <c r="CU56" i="21"/>
  <c r="CW56" i="21"/>
  <c r="CY56" i="21"/>
  <c r="DA56" i="21"/>
  <c r="DC56" i="21"/>
  <c r="DE56" i="21"/>
  <c r="DG56" i="21"/>
  <c r="DI56" i="21"/>
  <c r="DK56" i="21"/>
  <c r="DM56" i="21"/>
  <c r="DO56" i="21"/>
  <c r="DP56" i="21"/>
  <c r="CU57" i="21"/>
  <c r="CW57" i="21"/>
  <c r="CY57" i="21"/>
  <c r="DA57" i="21"/>
  <c r="DC57" i="21"/>
  <c r="DE57" i="21"/>
  <c r="DG57" i="21"/>
  <c r="DI57" i="21"/>
  <c r="DK57" i="21"/>
  <c r="DM57" i="21"/>
  <c r="DO57" i="21"/>
  <c r="DP57" i="21"/>
  <c r="CU58" i="21"/>
  <c r="CW58" i="21"/>
  <c r="CY58" i="21"/>
  <c r="DA58" i="21"/>
  <c r="DC58" i="21"/>
  <c r="DE58" i="21"/>
  <c r="DG58" i="21"/>
  <c r="DI58" i="21"/>
  <c r="DK58" i="21"/>
  <c r="DM58" i="21"/>
  <c r="DO58" i="21"/>
  <c r="DP58" i="21"/>
  <c r="CU59" i="21"/>
  <c r="CW59" i="21"/>
  <c r="CY59" i="21"/>
  <c r="DA59" i="21"/>
  <c r="DC59" i="21"/>
  <c r="DE59" i="21"/>
  <c r="DG59" i="21"/>
  <c r="DI59" i="21"/>
  <c r="DK59" i="21"/>
  <c r="DM59" i="21"/>
  <c r="DO59" i="21"/>
  <c r="DP59" i="21"/>
  <c r="CU60" i="21"/>
  <c r="CW60" i="21"/>
  <c r="CY60" i="21"/>
  <c r="DA60" i="21"/>
  <c r="DC60" i="21"/>
  <c r="DE60" i="21"/>
  <c r="DG60" i="21"/>
  <c r="DI60" i="21"/>
  <c r="DK60" i="21"/>
  <c r="DM60" i="21"/>
  <c r="DO60" i="21"/>
  <c r="DP60" i="21"/>
  <c r="CU61" i="21"/>
  <c r="CW61" i="21"/>
  <c r="CY61" i="21"/>
  <c r="DA61" i="21"/>
  <c r="DC61" i="21"/>
  <c r="DE61" i="21"/>
  <c r="DG61" i="21"/>
  <c r="DI61" i="21"/>
  <c r="DK61" i="21"/>
  <c r="DM61" i="21"/>
  <c r="DO61" i="21"/>
  <c r="DP61" i="21"/>
  <c r="CU62" i="21"/>
  <c r="CW62" i="21"/>
  <c r="CY62" i="21"/>
  <c r="DA62" i="21"/>
  <c r="DC62" i="21"/>
  <c r="DE62" i="21"/>
  <c r="DG62" i="21"/>
  <c r="DI62" i="21"/>
  <c r="DK62" i="21"/>
  <c r="DM62" i="21"/>
  <c r="DO62" i="21"/>
  <c r="DP62" i="21"/>
  <c r="CU63" i="21"/>
  <c r="CW63" i="21"/>
  <c r="CY63" i="21"/>
  <c r="DA63" i="21"/>
  <c r="DC63" i="21"/>
  <c r="DE63" i="21"/>
  <c r="DG63" i="21"/>
  <c r="DI63" i="21"/>
  <c r="DK63" i="21"/>
  <c r="DM63" i="21"/>
  <c r="DO63" i="21"/>
  <c r="DP63" i="21"/>
  <c r="CU64" i="21"/>
  <c r="CW64" i="21"/>
  <c r="CY64" i="21"/>
  <c r="DA64" i="21"/>
  <c r="DC64" i="21"/>
  <c r="DE64" i="21"/>
  <c r="DG64" i="21"/>
  <c r="DI64" i="21"/>
  <c r="DK64" i="21"/>
  <c r="DM64" i="21"/>
  <c r="DO64" i="21"/>
  <c r="DP64" i="21"/>
  <c r="CU65" i="21"/>
  <c r="CW65" i="21"/>
  <c r="CY65" i="21"/>
  <c r="DA65" i="21"/>
  <c r="DC65" i="21"/>
  <c r="DE65" i="21"/>
  <c r="DG65" i="21"/>
  <c r="DI65" i="21"/>
  <c r="DK65" i="21"/>
  <c r="DM65" i="21"/>
  <c r="DO65" i="21"/>
  <c r="DP65" i="21"/>
  <c r="CU66" i="21"/>
  <c r="CW66" i="21"/>
  <c r="CY66" i="21"/>
  <c r="DA66" i="21"/>
  <c r="DC66" i="21"/>
  <c r="DE66" i="21"/>
  <c r="DG66" i="21"/>
  <c r="DI66" i="21"/>
  <c r="DK66" i="21"/>
  <c r="DM66" i="21"/>
  <c r="DO66" i="21"/>
  <c r="DP66" i="21"/>
  <c r="CU67" i="21"/>
  <c r="CW67" i="21"/>
  <c r="CY67" i="21"/>
  <c r="DA67" i="21"/>
  <c r="DC67" i="21"/>
  <c r="DE67" i="21"/>
  <c r="DG67" i="21"/>
  <c r="DI67" i="21"/>
  <c r="DK67" i="21"/>
  <c r="DM67" i="21"/>
  <c r="DO67" i="21"/>
  <c r="DP67" i="21"/>
  <c r="CU68" i="21"/>
  <c r="CW68" i="21"/>
  <c r="CY68" i="21"/>
  <c r="DA68" i="21"/>
  <c r="DC68" i="21"/>
  <c r="DE68" i="21"/>
  <c r="DG68" i="21"/>
  <c r="DI68" i="21"/>
  <c r="DK68" i="21"/>
  <c r="DM68" i="21"/>
  <c r="DO68" i="21"/>
  <c r="DP68" i="21"/>
  <c r="CU69" i="21"/>
  <c r="CW69" i="21"/>
  <c r="CY69" i="21"/>
  <c r="DA69" i="21"/>
  <c r="DC69" i="21"/>
  <c r="DE69" i="21"/>
  <c r="DG69" i="21"/>
  <c r="DI69" i="21"/>
  <c r="DK69" i="21"/>
  <c r="DM69" i="21"/>
  <c r="DO69" i="21"/>
  <c r="DP69" i="21"/>
  <c r="CU70" i="21"/>
  <c r="CW70" i="21"/>
  <c r="CY70" i="21"/>
  <c r="DA70" i="21"/>
  <c r="DC70" i="21"/>
  <c r="DE70" i="21"/>
  <c r="DG70" i="21"/>
  <c r="DI70" i="21"/>
  <c r="DK70" i="21"/>
  <c r="DM70" i="21"/>
  <c r="DO70" i="21"/>
  <c r="DP70" i="21"/>
  <c r="CU71" i="21"/>
  <c r="CW71" i="21"/>
  <c r="CY71" i="21"/>
  <c r="DA71" i="21"/>
  <c r="DC71" i="21"/>
  <c r="DE71" i="21"/>
  <c r="DG71" i="21"/>
  <c r="DI71" i="21"/>
  <c r="DK71" i="21"/>
  <c r="DM71" i="21"/>
  <c r="DO71" i="21"/>
  <c r="DP71" i="21"/>
  <c r="CU72" i="21"/>
  <c r="CW72" i="21"/>
  <c r="CY72" i="21"/>
  <c r="DA72" i="21"/>
  <c r="DC72" i="21"/>
  <c r="DE72" i="21"/>
  <c r="DG72" i="21"/>
  <c r="DI72" i="21"/>
  <c r="DK72" i="21"/>
  <c r="DM72" i="21"/>
  <c r="DO72" i="21"/>
  <c r="DP72" i="21"/>
  <c r="CU73" i="21"/>
  <c r="CW73" i="21"/>
  <c r="CY73" i="21"/>
  <c r="DA73" i="21"/>
  <c r="DC73" i="21"/>
  <c r="DE73" i="21"/>
  <c r="DG73" i="21"/>
  <c r="DI73" i="21"/>
  <c r="DK73" i="21"/>
  <c r="DM73" i="21"/>
  <c r="DO73" i="21"/>
  <c r="DP73" i="21"/>
  <c r="CU74" i="21"/>
  <c r="CW74" i="21"/>
  <c r="CY74" i="21"/>
  <c r="DA74" i="21"/>
  <c r="DC74" i="21"/>
  <c r="DE74" i="21"/>
  <c r="DG74" i="21"/>
  <c r="DI74" i="21"/>
  <c r="DK74" i="21"/>
  <c r="DM74" i="21"/>
  <c r="DO74" i="21"/>
  <c r="DP74" i="21"/>
  <c r="CU75" i="21"/>
  <c r="CW75" i="21"/>
  <c r="CY75" i="21"/>
  <c r="DA75" i="21"/>
  <c r="DC75" i="21"/>
  <c r="DE75" i="21"/>
  <c r="DG75" i="21"/>
  <c r="DI75" i="21"/>
  <c r="DK75" i="21"/>
  <c r="DM75" i="21"/>
  <c r="DO75" i="21"/>
  <c r="DP75" i="21"/>
  <c r="CU76" i="21"/>
  <c r="CW76" i="21"/>
  <c r="CY76" i="21"/>
  <c r="DA76" i="21"/>
  <c r="DC76" i="21"/>
  <c r="DE76" i="21"/>
  <c r="DG76" i="21"/>
  <c r="DI76" i="21"/>
  <c r="DK76" i="21"/>
  <c r="DM76" i="21"/>
  <c r="DO76" i="21"/>
  <c r="DP76" i="21"/>
  <c r="CU77" i="21"/>
  <c r="CW77" i="21"/>
  <c r="CY77" i="21"/>
  <c r="DA77" i="21"/>
  <c r="DC77" i="21"/>
  <c r="DE77" i="21"/>
  <c r="DG77" i="21"/>
  <c r="DI77" i="21"/>
  <c r="DK77" i="21"/>
  <c r="DM77" i="21"/>
  <c r="DO77" i="21"/>
  <c r="DP77" i="21"/>
  <c r="CU78" i="21"/>
  <c r="CW78" i="21"/>
  <c r="CY78" i="21"/>
  <c r="DA78" i="21"/>
  <c r="DC78" i="21"/>
  <c r="DE78" i="21"/>
  <c r="DG78" i="21"/>
  <c r="DI78" i="21"/>
  <c r="DK78" i="21"/>
  <c r="DM78" i="21"/>
  <c r="DO78" i="21"/>
  <c r="DP78" i="21"/>
  <c r="CU79" i="21"/>
  <c r="CW79" i="21"/>
  <c r="CY79" i="21"/>
  <c r="DA79" i="21"/>
  <c r="DC79" i="21"/>
  <c r="DE79" i="21"/>
  <c r="DG79" i="21"/>
  <c r="DI79" i="21"/>
  <c r="DK79" i="21"/>
  <c r="DM79" i="21"/>
  <c r="DO79" i="21"/>
  <c r="DP79" i="21"/>
  <c r="CU80" i="21"/>
  <c r="CW80" i="21"/>
  <c r="CY80" i="21"/>
  <c r="DA80" i="21"/>
  <c r="DC80" i="21"/>
  <c r="DE80" i="21"/>
  <c r="DG80" i="21"/>
  <c r="DI80" i="21"/>
  <c r="DK80" i="21"/>
  <c r="DM80" i="21"/>
  <c r="DO80" i="21"/>
  <c r="DP80" i="21"/>
  <c r="CU81" i="21"/>
  <c r="CW81" i="21"/>
  <c r="CY81" i="21"/>
  <c r="DA81" i="21"/>
  <c r="DC81" i="21"/>
  <c r="DE81" i="21"/>
  <c r="DG81" i="21"/>
  <c r="DI81" i="21"/>
  <c r="DK81" i="21"/>
  <c r="DM81" i="21"/>
  <c r="DO81" i="21"/>
  <c r="DP81" i="21"/>
  <c r="CU82" i="21"/>
  <c r="CW82" i="21"/>
  <c r="CY82" i="21"/>
  <c r="DA82" i="21"/>
  <c r="DC82" i="21"/>
  <c r="DE82" i="21"/>
  <c r="DG82" i="21"/>
  <c r="DI82" i="21"/>
  <c r="DK82" i="21"/>
  <c r="DM82" i="21"/>
  <c r="DO82" i="21"/>
  <c r="DP82" i="21"/>
  <c r="CU83" i="21"/>
  <c r="CW83" i="21"/>
  <c r="CY83" i="21"/>
  <c r="DA83" i="21"/>
  <c r="DC83" i="21"/>
  <c r="DE83" i="21"/>
  <c r="DG83" i="21"/>
  <c r="DI83" i="21"/>
  <c r="DK83" i="21"/>
  <c r="DM83" i="21"/>
  <c r="DO83" i="21"/>
  <c r="DP83" i="21"/>
  <c r="CU84" i="21"/>
  <c r="CW84" i="21"/>
  <c r="CY84" i="21"/>
  <c r="DA84" i="21"/>
  <c r="DC84" i="21"/>
  <c r="DE84" i="21"/>
  <c r="DG84" i="21"/>
  <c r="DI84" i="21"/>
  <c r="DK84" i="21"/>
  <c r="DM84" i="21"/>
  <c r="DO84" i="21"/>
  <c r="DP84" i="21"/>
  <c r="CU85" i="21"/>
  <c r="CW85" i="21"/>
  <c r="CY85" i="21"/>
  <c r="DA85" i="21"/>
  <c r="DC85" i="21"/>
  <c r="DE85" i="21"/>
  <c r="DG85" i="21"/>
  <c r="DI85" i="21"/>
  <c r="DK85" i="21"/>
  <c r="DM85" i="21"/>
  <c r="DO85" i="21"/>
  <c r="DP85" i="21"/>
  <c r="CU86" i="21"/>
  <c r="CW86" i="21"/>
  <c r="CY86" i="21"/>
  <c r="DA86" i="21"/>
  <c r="DC86" i="21"/>
  <c r="DE86" i="21"/>
  <c r="DG86" i="21"/>
  <c r="DI86" i="21"/>
  <c r="DK86" i="21"/>
  <c r="DM86" i="21"/>
  <c r="DO86" i="21"/>
  <c r="DP86" i="21"/>
  <c r="CU87" i="21"/>
  <c r="CW87" i="21"/>
  <c r="CY87" i="21"/>
  <c r="DA87" i="21"/>
  <c r="DC87" i="21"/>
  <c r="DE87" i="21"/>
  <c r="DG87" i="21"/>
  <c r="DI87" i="21"/>
  <c r="DK87" i="21"/>
  <c r="DM87" i="21"/>
  <c r="DO87" i="21"/>
  <c r="DP87" i="21"/>
  <c r="CU88" i="21"/>
  <c r="CW88" i="21"/>
  <c r="CY88" i="21"/>
  <c r="DA88" i="21"/>
  <c r="DC88" i="21"/>
  <c r="DE88" i="21"/>
  <c r="DG88" i="21"/>
  <c r="DI88" i="21"/>
  <c r="DK88" i="21"/>
  <c r="DM88" i="21"/>
  <c r="DO88" i="21"/>
  <c r="DP88" i="21"/>
  <c r="CU89" i="21"/>
  <c r="CW89" i="21"/>
  <c r="CY89" i="21"/>
  <c r="DA89" i="21"/>
  <c r="DC89" i="21"/>
  <c r="DE89" i="21"/>
  <c r="DG89" i="21"/>
  <c r="DI89" i="21"/>
  <c r="DK89" i="21"/>
  <c r="DM89" i="21"/>
  <c r="DO89" i="21"/>
  <c r="DP89" i="21"/>
  <c r="CU90" i="21"/>
  <c r="CW90" i="21"/>
  <c r="CY90" i="21"/>
  <c r="DA90" i="21"/>
  <c r="DC90" i="21"/>
  <c r="DE90" i="21"/>
  <c r="DG90" i="21"/>
  <c r="DI90" i="21"/>
  <c r="DK90" i="21"/>
  <c r="DM90" i="21"/>
  <c r="DO90" i="21"/>
  <c r="DP90" i="21"/>
  <c r="CU91" i="21"/>
  <c r="CW91" i="21"/>
  <c r="CY91" i="21"/>
  <c r="DA91" i="21"/>
  <c r="DC91" i="21"/>
  <c r="DE91" i="21"/>
  <c r="DG91" i="21"/>
  <c r="DI91" i="21"/>
  <c r="DK91" i="21"/>
  <c r="DM91" i="21"/>
  <c r="DO91" i="21"/>
  <c r="DP91" i="21"/>
  <c r="CU92" i="21"/>
  <c r="CW92" i="21"/>
  <c r="CY92" i="21"/>
  <c r="DA92" i="21"/>
  <c r="DC92" i="21"/>
  <c r="DE92" i="21"/>
  <c r="DG92" i="21"/>
  <c r="DI92" i="21"/>
  <c r="DK92" i="21"/>
  <c r="DM92" i="21"/>
  <c r="DO92" i="21"/>
  <c r="DP92" i="21"/>
  <c r="CU93" i="21"/>
  <c r="CW93" i="21"/>
  <c r="CY93" i="21"/>
  <c r="DA93" i="21"/>
  <c r="DC93" i="21"/>
  <c r="DE93" i="21"/>
  <c r="DG93" i="21"/>
  <c r="DI93" i="21"/>
  <c r="DK93" i="21"/>
  <c r="DM93" i="21"/>
  <c r="DO93" i="21"/>
  <c r="DP93" i="21"/>
  <c r="CU94" i="21"/>
  <c r="CW94" i="21"/>
  <c r="CY94" i="21"/>
  <c r="DA94" i="21"/>
  <c r="DC94" i="21"/>
  <c r="DE94" i="21"/>
  <c r="DG94" i="21"/>
  <c r="DI94" i="21"/>
  <c r="DK94" i="21"/>
  <c r="DM94" i="21"/>
  <c r="DO94" i="21"/>
  <c r="DP94" i="21"/>
  <c r="CU95" i="21"/>
  <c r="CW95" i="21"/>
  <c r="CY95" i="21"/>
  <c r="DA95" i="21"/>
  <c r="DC95" i="21"/>
  <c r="DE95" i="21"/>
  <c r="DG95" i="21"/>
  <c r="DI95" i="21"/>
  <c r="DK95" i="21"/>
  <c r="DM95" i="21"/>
  <c r="DO95" i="21"/>
  <c r="DP95" i="21"/>
  <c r="CU96" i="21"/>
  <c r="CW96" i="21"/>
  <c r="CY96" i="21"/>
  <c r="DA96" i="21"/>
  <c r="DC96" i="21"/>
  <c r="DE96" i="21"/>
  <c r="DG96" i="21"/>
  <c r="DI96" i="21"/>
  <c r="DK96" i="21"/>
  <c r="DM96" i="21"/>
  <c r="DO96" i="21"/>
  <c r="DP96" i="21"/>
  <c r="CU97" i="21"/>
  <c r="CW97" i="21"/>
  <c r="CY97" i="21"/>
  <c r="DA97" i="21"/>
  <c r="DC97" i="21"/>
  <c r="DE97" i="21"/>
  <c r="DG97" i="21"/>
  <c r="DI97" i="21"/>
  <c r="DK97" i="21"/>
  <c r="DM97" i="21"/>
  <c r="DO97" i="21"/>
  <c r="DP97" i="21"/>
  <c r="CU98" i="21"/>
  <c r="CW98" i="21"/>
  <c r="CY98" i="21"/>
  <c r="DA98" i="21"/>
  <c r="DC98" i="21"/>
  <c r="DE98" i="21"/>
  <c r="DG98" i="21"/>
  <c r="DI98" i="21"/>
  <c r="DK98" i="21"/>
  <c r="DM98" i="21"/>
  <c r="DO98" i="21"/>
  <c r="DP98" i="21"/>
  <c r="CU99" i="21"/>
  <c r="CW99" i="21"/>
  <c r="CY99" i="21"/>
  <c r="DA99" i="21"/>
  <c r="DC99" i="21"/>
  <c r="DE99" i="21"/>
  <c r="DG99" i="21"/>
  <c r="DI99" i="21"/>
  <c r="DK99" i="21"/>
  <c r="DM99" i="21"/>
  <c r="DO99" i="21"/>
  <c r="DP99" i="21"/>
  <c r="CU100" i="21"/>
  <c r="CW100" i="21"/>
  <c r="CY100" i="21"/>
  <c r="DA100" i="21"/>
  <c r="DC100" i="21"/>
  <c r="DE100" i="21"/>
  <c r="DG100" i="21"/>
  <c r="DI100" i="21"/>
  <c r="DK100" i="21"/>
  <c r="DM100" i="21"/>
  <c r="DO100" i="21"/>
  <c r="DP100" i="21"/>
  <c r="CU101" i="21"/>
  <c r="CW101" i="21"/>
  <c r="CY101" i="21"/>
  <c r="DA101" i="21"/>
  <c r="DC101" i="21"/>
  <c r="DE101" i="21"/>
  <c r="DG101" i="21"/>
  <c r="DI101" i="21"/>
  <c r="DK101" i="21"/>
  <c r="DM101" i="21"/>
  <c r="DO101" i="21"/>
  <c r="DP101" i="21"/>
  <c r="CU102" i="21"/>
  <c r="CW102" i="21"/>
  <c r="CY102" i="21"/>
  <c r="DA102" i="21"/>
  <c r="DC102" i="21"/>
  <c r="DE102" i="21"/>
  <c r="DG102" i="21"/>
  <c r="DI102" i="21"/>
  <c r="DK102" i="21"/>
  <c r="DM102" i="21"/>
  <c r="DO102" i="21"/>
  <c r="DP102" i="21"/>
  <c r="CU103" i="21"/>
  <c r="CW103" i="21"/>
  <c r="CY103" i="21"/>
  <c r="DA103" i="21"/>
  <c r="DC103" i="21"/>
  <c r="DE103" i="21"/>
  <c r="DG103" i="21"/>
  <c r="DI103" i="21"/>
  <c r="DK103" i="21"/>
  <c r="DM103" i="21"/>
  <c r="DO103" i="21"/>
  <c r="DP103" i="21"/>
  <c r="CU104" i="21"/>
  <c r="CW104" i="21"/>
  <c r="CY104" i="21"/>
  <c r="DA104" i="21"/>
  <c r="DC104" i="21"/>
  <c r="DE104" i="21"/>
  <c r="DG104" i="21"/>
  <c r="DI104" i="21"/>
  <c r="DK104" i="21"/>
  <c r="DM104" i="21"/>
  <c r="DO104" i="21"/>
  <c r="DP104" i="21"/>
  <c r="CU105" i="21"/>
  <c r="CW105" i="21"/>
  <c r="CY105" i="21"/>
  <c r="DA105" i="21"/>
  <c r="DC105" i="21"/>
  <c r="DE105" i="21"/>
  <c r="DG105" i="21"/>
  <c r="DI105" i="21"/>
  <c r="DK105" i="21"/>
  <c r="DM105" i="21"/>
  <c r="DO105" i="21"/>
  <c r="DP105" i="21"/>
  <c r="CU106" i="21"/>
  <c r="CW106" i="21"/>
  <c r="CY106" i="21"/>
  <c r="DA106" i="21"/>
  <c r="DC106" i="21"/>
  <c r="DE106" i="21"/>
  <c r="DG106" i="21"/>
  <c r="DI106" i="21"/>
  <c r="DK106" i="21"/>
  <c r="DM106" i="21"/>
  <c r="DO106" i="21"/>
  <c r="DP106" i="21"/>
  <c r="CR107" i="21"/>
  <c r="DO107" i="21"/>
  <c r="DP107" i="21"/>
  <c r="DP7" i="21"/>
  <c r="CU7" i="21"/>
  <c r="CW7" i="21"/>
  <c r="CY7" i="21"/>
  <c r="DA7" i="21"/>
  <c r="DC7" i="21"/>
  <c r="DE7" i="21"/>
  <c r="DG7" i="21"/>
  <c r="DI7" i="21"/>
  <c r="DK7" i="21"/>
  <c r="DM7" i="21"/>
  <c r="DO7" i="21"/>
  <c r="GY78" i="6"/>
  <c r="GZ78" i="6"/>
  <c r="GY79" i="6"/>
  <c r="GZ79" i="6"/>
  <c r="GY80" i="6"/>
  <c r="GZ80" i="6"/>
  <c r="GY81" i="6"/>
  <c r="GZ81" i="6"/>
  <c r="GY82" i="6"/>
  <c r="GZ82" i="6"/>
  <c r="GY83" i="6"/>
  <c r="GZ83" i="6"/>
  <c r="GY84" i="6"/>
  <c r="GZ84" i="6"/>
  <c r="GY85" i="6"/>
  <c r="GZ85" i="6"/>
  <c r="GY86" i="6"/>
  <c r="GZ86" i="6"/>
  <c r="GY87" i="6"/>
  <c r="GZ87" i="6"/>
  <c r="GY88" i="6"/>
  <c r="GZ88" i="6"/>
  <c r="GY89" i="6"/>
  <c r="GZ89" i="6"/>
  <c r="GY90" i="6"/>
  <c r="GZ90" i="6"/>
  <c r="GY91" i="6"/>
  <c r="GZ91" i="6"/>
  <c r="GY92" i="6"/>
  <c r="GZ92" i="6"/>
  <c r="GY93" i="6"/>
  <c r="GZ93" i="6"/>
  <c r="GY94" i="6"/>
  <c r="GZ94" i="6"/>
  <c r="GY95" i="6"/>
  <c r="GZ95" i="6"/>
  <c r="GY96" i="6"/>
  <c r="GZ96" i="6"/>
  <c r="GY97" i="6"/>
  <c r="GZ97" i="6"/>
  <c r="GY98" i="6"/>
  <c r="GZ98" i="6"/>
  <c r="GY99" i="6"/>
  <c r="GZ99" i="6"/>
  <c r="GY100" i="6"/>
  <c r="GZ100" i="6"/>
  <c r="GY101" i="6"/>
  <c r="GZ101" i="6"/>
  <c r="GY102" i="6"/>
  <c r="GZ102" i="6"/>
  <c r="GY103" i="6"/>
  <c r="GZ103" i="6"/>
  <c r="GY104" i="6"/>
  <c r="GZ104" i="6"/>
  <c r="GY105" i="6"/>
  <c r="GZ105" i="6"/>
  <c r="GY106" i="6"/>
  <c r="GZ106" i="6"/>
  <c r="GY8" i="6"/>
  <c r="HA8" i="6"/>
  <c r="GY9" i="6"/>
  <c r="HA9" i="6"/>
  <c r="GY10" i="6"/>
  <c r="HA10" i="6"/>
  <c r="GY11" i="6"/>
  <c r="HA11" i="6"/>
  <c r="GY12" i="6"/>
  <c r="HA12" i="6"/>
  <c r="GY13" i="6"/>
  <c r="HA13" i="6"/>
  <c r="GY14" i="6"/>
  <c r="HA14" i="6"/>
  <c r="GY15" i="6"/>
  <c r="HA15" i="6"/>
  <c r="GY16" i="6"/>
  <c r="HA16" i="6"/>
  <c r="GY17" i="6"/>
  <c r="HA17" i="6"/>
  <c r="GY18" i="6"/>
  <c r="HA18" i="6"/>
  <c r="GY19" i="6"/>
  <c r="HA19" i="6"/>
  <c r="GY20" i="6"/>
  <c r="HA20" i="6"/>
  <c r="GY21" i="6"/>
  <c r="HA21" i="6"/>
  <c r="GY22" i="6"/>
  <c r="HA22" i="6"/>
  <c r="GY23" i="6"/>
  <c r="HA23" i="6"/>
  <c r="GY24" i="6"/>
  <c r="HA24" i="6"/>
  <c r="GY25" i="6"/>
  <c r="HA25" i="6"/>
  <c r="GY26" i="6"/>
  <c r="HA26" i="6"/>
  <c r="GY27" i="6"/>
  <c r="HA27" i="6"/>
  <c r="GY28" i="6"/>
  <c r="HA28" i="6"/>
  <c r="GY29" i="6"/>
  <c r="HA29" i="6"/>
  <c r="GY30" i="6"/>
  <c r="HA30" i="6"/>
  <c r="GY31" i="6"/>
  <c r="HA31" i="6"/>
  <c r="GY32" i="6"/>
  <c r="HA32" i="6"/>
  <c r="GY33" i="6"/>
  <c r="HA33" i="6"/>
  <c r="GY34" i="6"/>
  <c r="HA34" i="6"/>
  <c r="GY35" i="6"/>
  <c r="HA35" i="6"/>
  <c r="GY36" i="6"/>
  <c r="HA36" i="6"/>
  <c r="GY37" i="6"/>
  <c r="HA37" i="6"/>
  <c r="GY38" i="6"/>
  <c r="HA38" i="6"/>
  <c r="GY39" i="6"/>
  <c r="HA39" i="6"/>
  <c r="GY40" i="6"/>
  <c r="HA40" i="6"/>
  <c r="GY41" i="6"/>
  <c r="HA41" i="6"/>
  <c r="GY42" i="6"/>
  <c r="HA42" i="6"/>
  <c r="GY43" i="6"/>
  <c r="HA43" i="6"/>
  <c r="GY44" i="6"/>
  <c r="HA44" i="6"/>
  <c r="GY45" i="6"/>
  <c r="HA45" i="6"/>
  <c r="GY46" i="6"/>
  <c r="HA46" i="6"/>
  <c r="GY47" i="6"/>
  <c r="HA47" i="6"/>
  <c r="GY48" i="6"/>
  <c r="HA48" i="6"/>
  <c r="GY49" i="6"/>
  <c r="HA49" i="6"/>
  <c r="GY50" i="6"/>
  <c r="HA50" i="6"/>
  <c r="GY51" i="6"/>
  <c r="HA51" i="6"/>
  <c r="GY52" i="6"/>
  <c r="HA52" i="6"/>
  <c r="GY53" i="6"/>
  <c r="HA53" i="6"/>
  <c r="GY54" i="6"/>
  <c r="HA54" i="6"/>
  <c r="GY55" i="6"/>
  <c r="HA55" i="6"/>
  <c r="GY56" i="6"/>
  <c r="HA56" i="6"/>
  <c r="GY57" i="6"/>
  <c r="HA57" i="6"/>
  <c r="GY58" i="6"/>
  <c r="HA58" i="6"/>
  <c r="GY59" i="6"/>
  <c r="HA59" i="6"/>
  <c r="GY60" i="6"/>
  <c r="HA60" i="6"/>
  <c r="GY61" i="6"/>
  <c r="HA61" i="6"/>
  <c r="GY62" i="6"/>
  <c r="HA62" i="6"/>
  <c r="GY63" i="6"/>
  <c r="HA63" i="6"/>
  <c r="GY64" i="6"/>
  <c r="HA64" i="6"/>
  <c r="GY65" i="6"/>
  <c r="HA65" i="6"/>
  <c r="GY66" i="6"/>
  <c r="HA66" i="6"/>
  <c r="GY67" i="6"/>
  <c r="HA67" i="6"/>
  <c r="GY68" i="6"/>
  <c r="HA68" i="6"/>
  <c r="GY69" i="6"/>
  <c r="HA69" i="6"/>
  <c r="GY70" i="6"/>
  <c r="HA70" i="6"/>
  <c r="GY71" i="6"/>
  <c r="HA71" i="6"/>
  <c r="GY72" i="6"/>
  <c r="HA72" i="6"/>
  <c r="GY73" i="6"/>
  <c r="HA73" i="6"/>
  <c r="GY74" i="6"/>
  <c r="HA74" i="6"/>
  <c r="GY75" i="6"/>
  <c r="HA75" i="6"/>
  <c r="GY76" i="6"/>
  <c r="HA76" i="6"/>
  <c r="GY77" i="6"/>
  <c r="HA77" i="6"/>
  <c r="HA78" i="6"/>
  <c r="HA79" i="6"/>
  <c r="HA80" i="6"/>
  <c r="HA81" i="6"/>
  <c r="HA82" i="6"/>
  <c r="HA83" i="6"/>
  <c r="HA84" i="6"/>
  <c r="HA85" i="6"/>
  <c r="HA86" i="6"/>
  <c r="HA87" i="6"/>
  <c r="HA88" i="6"/>
  <c r="HA89" i="6"/>
  <c r="HA90" i="6"/>
  <c r="HA91" i="6"/>
  <c r="HA92" i="6"/>
  <c r="HA93" i="6"/>
  <c r="HA94" i="6"/>
  <c r="HA95" i="6"/>
  <c r="HA96" i="6"/>
  <c r="HA97" i="6"/>
  <c r="HA98" i="6"/>
  <c r="HA99" i="6"/>
  <c r="HA100" i="6"/>
  <c r="HA101" i="6"/>
  <c r="HA102" i="6"/>
  <c r="HA103" i="6"/>
  <c r="HA104" i="6"/>
  <c r="HA105" i="6"/>
  <c r="HA106" i="6"/>
  <c r="GY7" i="6"/>
  <c r="HA7" i="6"/>
  <c r="O75" i="10"/>
  <c r="O18" i="10"/>
  <c r="O41" i="10"/>
  <c r="O54" i="10"/>
  <c r="O58" i="10"/>
  <c r="O7" i="10"/>
  <c r="O8" i="10"/>
  <c r="O9" i="10"/>
  <c r="O10" i="10"/>
  <c r="O11" i="10"/>
  <c r="O12" i="10"/>
  <c r="O13" i="10"/>
  <c r="O14" i="10"/>
  <c r="O15" i="10"/>
  <c r="O16" i="10"/>
  <c r="O17" i="10"/>
  <c r="O19" i="10"/>
  <c r="O20" i="10"/>
  <c r="O21" i="10"/>
  <c r="O22" i="10"/>
  <c r="O23" i="10"/>
  <c r="O24" i="10"/>
  <c r="O25" i="10"/>
  <c r="O26" i="10"/>
  <c r="O27" i="10"/>
  <c r="O28" i="10"/>
  <c r="O29" i="10"/>
  <c r="O30" i="10"/>
  <c r="O31" i="10"/>
  <c r="O32" i="10"/>
  <c r="O33" i="10"/>
  <c r="O34" i="10"/>
  <c r="O35" i="10"/>
  <c r="O36" i="10"/>
  <c r="O37" i="10"/>
  <c r="O38" i="10"/>
  <c r="O39" i="10"/>
  <c r="O40" i="10"/>
  <c r="O42" i="10"/>
  <c r="O43" i="10"/>
  <c r="O44" i="10"/>
  <c r="O45" i="10"/>
  <c r="O46" i="10"/>
  <c r="O47" i="10"/>
  <c r="O48" i="10"/>
  <c r="O49" i="10"/>
  <c r="O50" i="10"/>
  <c r="O51" i="10"/>
  <c r="O52" i="10"/>
  <c r="O53" i="10"/>
  <c r="O55" i="10"/>
  <c r="O56" i="10"/>
  <c r="O57" i="10"/>
  <c r="O59" i="10"/>
  <c r="O60" i="10"/>
  <c r="O61" i="10"/>
  <c r="O62" i="10"/>
  <c r="O63" i="10"/>
  <c r="O64" i="10"/>
  <c r="O65" i="10"/>
  <c r="O66" i="10"/>
  <c r="O67" i="10"/>
  <c r="O68" i="10"/>
  <c r="O69" i="10"/>
  <c r="O70" i="10"/>
  <c r="O71" i="10"/>
  <c r="O72" i="10"/>
  <c r="O73" i="10"/>
  <c r="O74" i="10"/>
  <c r="O76" i="10"/>
  <c r="O77" i="10"/>
  <c r="O78" i="10"/>
  <c r="O79" i="10"/>
  <c r="O80" i="10"/>
  <c r="O81" i="10"/>
  <c r="O82" i="10"/>
  <c r="O83" i="10"/>
  <c r="O84" i="10"/>
  <c r="O85" i="10"/>
  <c r="O86" i="10"/>
  <c r="O87" i="10"/>
  <c r="O88" i="10"/>
  <c r="O89" i="10"/>
  <c r="O90" i="10"/>
  <c r="O91" i="10"/>
  <c r="O92" i="10"/>
  <c r="O93" i="10"/>
  <c r="O94" i="10"/>
  <c r="O95" i="10"/>
  <c r="O96" i="10"/>
  <c r="O97" i="10"/>
  <c r="O98" i="10"/>
  <c r="O99" i="10"/>
  <c r="O100" i="10"/>
  <c r="O101" i="10"/>
  <c r="O102" i="10"/>
  <c r="O103" i="10"/>
  <c r="O104" i="10"/>
  <c r="O105" i="10"/>
  <c r="O106" i="10"/>
  <c r="J115" i="10"/>
  <c r="J7" i="10"/>
  <c r="J8" i="10"/>
  <c r="J9" i="10"/>
  <c r="J10" i="10"/>
  <c r="J11" i="10"/>
  <c r="J12" i="10"/>
  <c r="J13" i="10"/>
  <c r="J14" i="10"/>
  <c r="J15" i="10"/>
  <c r="J16" i="10"/>
  <c r="J17" i="10"/>
  <c r="J18" i="10"/>
  <c r="J19" i="10"/>
  <c r="J20"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6" i="10"/>
  <c r="J57" i="10"/>
  <c r="J58" i="10"/>
  <c r="J59" i="10"/>
  <c r="J60" i="10"/>
  <c r="J61" i="10"/>
  <c r="J62" i="10"/>
  <c r="J63" i="10"/>
  <c r="J64" i="10"/>
  <c r="J65" i="10"/>
  <c r="J66"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98" i="10"/>
  <c r="J99" i="10"/>
  <c r="J100" i="10"/>
  <c r="J101" i="10"/>
  <c r="J102" i="10"/>
  <c r="J103" i="10"/>
  <c r="J104" i="10"/>
  <c r="J105" i="10"/>
  <c r="J106" i="10"/>
  <c r="H115" i="10"/>
  <c r="F108" i="6"/>
  <c r="CU7" i="6"/>
  <c r="CU8" i="6"/>
  <c r="CU9" i="6"/>
  <c r="CU10" i="6"/>
  <c r="CU11" i="6"/>
  <c r="CU12" i="6"/>
  <c r="CU13" i="6"/>
  <c r="CU14" i="6"/>
  <c r="CU15" i="6"/>
  <c r="CU16" i="6"/>
  <c r="CU17" i="6"/>
  <c r="CU18" i="6"/>
  <c r="CU19" i="6"/>
  <c r="CU20" i="6"/>
  <c r="CU21" i="6"/>
  <c r="CU22" i="6"/>
  <c r="CU23" i="6"/>
  <c r="CU24" i="6"/>
  <c r="CU25" i="6"/>
  <c r="CU26" i="6"/>
  <c r="CU27" i="6"/>
  <c r="CU28" i="6"/>
  <c r="CU29" i="6"/>
  <c r="CU30" i="6"/>
  <c r="CU31" i="6"/>
  <c r="CU32" i="6"/>
  <c r="CU33" i="6"/>
  <c r="CU34" i="6"/>
  <c r="CU35" i="6"/>
  <c r="CU36" i="6"/>
  <c r="CU37" i="6"/>
  <c r="CU38" i="6"/>
  <c r="CU39" i="6"/>
  <c r="CU40" i="6"/>
  <c r="CU41" i="6"/>
  <c r="CU42" i="6"/>
  <c r="CU43" i="6"/>
  <c r="CU44" i="6"/>
  <c r="CU45" i="6"/>
  <c r="CU46" i="6"/>
  <c r="CU47" i="6"/>
  <c r="CU48" i="6"/>
  <c r="CU49" i="6"/>
  <c r="CU50" i="6"/>
  <c r="CU51" i="6"/>
  <c r="CU52" i="6"/>
  <c r="CU53" i="6"/>
  <c r="CU54" i="6"/>
  <c r="CU55" i="6"/>
  <c r="CU56" i="6"/>
  <c r="CU57" i="6"/>
  <c r="CU58" i="6"/>
  <c r="CU59" i="6"/>
  <c r="CU60" i="6"/>
  <c r="CU61" i="6"/>
  <c r="CU62" i="6"/>
  <c r="CU63" i="6"/>
  <c r="CU64" i="6"/>
  <c r="CU65" i="6"/>
  <c r="CU66" i="6"/>
  <c r="CU67" i="6"/>
  <c r="CU68" i="6"/>
  <c r="CU69" i="6"/>
  <c r="CU70" i="6"/>
  <c r="CU71" i="6"/>
  <c r="CU72" i="6"/>
  <c r="CU73" i="6"/>
  <c r="CU74" i="6"/>
  <c r="CU75" i="6"/>
  <c r="CU76" i="6"/>
  <c r="CU77" i="6"/>
  <c r="CU78" i="6"/>
  <c r="CU79" i="6"/>
  <c r="CU80" i="6"/>
  <c r="CU81" i="6"/>
  <c r="CU82" i="6"/>
  <c r="CU83" i="6"/>
  <c r="CU84" i="6"/>
  <c r="CU85" i="6"/>
  <c r="CU86" i="6"/>
  <c r="CU87" i="6"/>
  <c r="CU88" i="6"/>
  <c r="CU89" i="6"/>
  <c r="CU90" i="6"/>
  <c r="CU91" i="6"/>
  <c r="CU92" i="6"/>
  <c r="CU93" i="6"/>
  <c r="CU94" i="6"/>
  <c r="CU95" i="6"/>
  <c r="CU96" i="6"/>
  <c r="CU97" i="6"/>
  <c r="CU98" i="6"/>
  <c r="CU99" i="6"/>
  <c r="CU100" i="6"/>
  <c r="CU101" i="6"/>
  <c r="CU102" i="6"/>
  <c r="CU103" i="6"/>
  <c r="CU104" i="6"/>
  <c r="CU105" i="6"/>
  <c r="CU106" i="6"/>
  <c r="B110" i="6"/>
  <c r="C110" i="6"/>
  <c r="D110" i="6"/>
  <c r="E110" i="6"/>
  <c r="F110" i="6"/>
  <c r="IS29" i="6"/>
  <c r="S8" i="10"/>
  <c r="S9" i="10"/>
  <c r="S10" i="10"/>
  <c r="S11" i="10"/>
  <c r="S12" i="10"/>
  <c r="S13" i="10"/>
  <c r="S14" i="10"/>
  <c r="S15" i="10"/>
  <c r="S16" i="10"/>
  <c r="S17" i="10"/>
  <c r="HW18" i="6"/>
  <c r="HX18" i="6"/>
  <c r="Y213" i="20"/>
  <c r="HC18" i="6"/>
  <c r="HD18" i="6"/>
  <c r="Y208" i="20"/>
  <c r="W208" i="20"/>
  <c r="U208" i="20"/>
  <c r="R208" i="20"/>
  <c r="S208" i="20"/>
  <c r="T208" i="20"/>
  <c r="V208" i="20"/>
  <c r="X208" i="20"/>
  <c r="HF18" i="6"/>
  <c r="HG18" i="6"/>
  <c r="Y209" i="20"/>
  <c r="W209" i="20"/>
  <c r="U209" i="20"/>
  <c r="R209" i="20"/>
  <c r="S209" i="20"/>
  <c r="T209" i="20"/>
  <c r="V209" i="20"/>
  <c r="X209" i="20"/>
  <c r="HN18" i="6"/>
  <c r="HO18" i="6"/>
  <c r="Y210" i="20"/>
  <c r="W210" i="20"/>
  <c r="U210" i="20"/>
  <c r="R210" i="20"/>
  <c r="S210" i="20"/>
  <c r="T210" i="20"/>
  <c r="V210" i="20"/>
  <c r="X210" i="20"/>
  <c r="HQ18" i="6"/>
  <c r="HR18" i="6"/>
  <c r="Y211" i="20"/>
  <c r="W211" i="20"/>
  <c r="U211" i="20"/>
  <c r="R211" i="20"/>
  <c r="S211" i="20"/>
  <c r="T211" i="20"/>
  <c r="V211" i="20"/>
  <c r="X211" i="20"/>
  <c r="HT18" i="6"/>
  <c r="HU18" i="6"/>
  <c r="Y212" i="20"/>
  <c r="W212" i="20"/>
  <c r="U212" i="20"/>
  <c r="R212" i="20"/>
  <c r="S212" i="20"/>
  <c r="T212" i="20"/>
  <c r="V212" i="20"/>
  <c r="X212" i="20"/>
  <c r="AA216" i="20"/>
  <c r="S18" i="10"/>
  <c r="S19" i="10"/>
  <c r="S20" i="10"/>
  <c r="S21" i="10"/>
  <c r="S22" i="10"/>
  <c r="S23" i="10"/>
  <c r="S24" i="10"/>
  <c r="S25" i="10"/>
  <c r="S26" i="10"/>
  <c r="S27" i="10"/>
  <c r="S28" i="10"/>
  <c r="S29" i="10"/>
  <c r="S30" i="10"/>
  <c r="S31" i="10"/>
  <c r="S32" i="10"/>
  <c r="S33" i="10"/>
  <c r="S34" i="10"/>
  <c r="S35" i="10"/>
  <c r="S36" i="10"/>
  <c r="S37" i="10"/>
  <c r="S38" i="10"/>
  <c r="S39" i="10"/>
  <c r="S40" i="10"/>
  <c r="AK41" i="9"/>
  <c r="AL41" i="9"/>
  <c r="AM41" i="9"/>
  <c r="AN41" i="9"/>
  <c r="AO41" i="9"/>
  <c r="AP41" i="9"/>
  <c r="AQ41" i="9"/>
  <c r="AR41" i="9"/>
  <c r="AS41" i="9"/>
  <c r="AU41" i="9"/>
  <c r="K676" i="20"/>
  <c r="K677" i="20"/>
  <c r="K678" i="20"/>
  <c r="K679" i="20"/>
  <c r="K680" i="20"/>
  <c r="K681" i="20"/>
  <c r="K682" i="20"/>
  <c r="L676" i="20"/>
  <c r="L677" i="20"/>
  <c r="L678" i="20"/>
  <c r="L679" i="20"/>
  <c r="L680" i="20"/>
  <c r="L681" i="20"/>
  <c r="L683" i="20"/>
  <c r="HW41" i="6"/>
  <c r="HX41" i="6"/>
  <c r="J681" i="20"/>
  <c r="H681" i="20"/>
  <c r="F681" i="20"/>
  <c r="C681" i="20"/>
  <c r="D681" i="20"/>
  <c r="E681" i="20"/>
  <c r="G681" i="20"/>
  <c r="I681" i="20"/>
  <c r="M681" i="20"/>
  <c r="HC41" i="6"/>
  <c r="HD41" i="6"/>
  <c r="J676" i="20"/>
  <c r="H676" i="20"/>
  <c r="F676" i="20"/>
  <c r="C676" i="20"/>
  <c r="D676" i="20"/>
  <c r="E676" i="20"/>
  <c r="G676" i="20"/>
  <c r="I676" i="20"/>
  <c r="M676" i="20"/>
  <c r="HF41" i="6"/>
  <c r="HG41" i="6"/>
  <c r="J677" i="20"/>
  <c r="H677" i="20"/>
  <c r="F677" i="20"/>
  <c r="C677" i="20"/>
  <c r="D677" i="20"/>
  <c r="E677" i="20"/>
  <c r="G677" i="20"/>
  <c r="I677" i="20"/>
  <c r="M677" i="20"/>
  <c r="HN41" i="6"/>
  <c r="HO41" i="6"/>
  <c r="J678" i="20"/>
  <c r="H678" i="20"/>
  <c r="F678" i="20"/>
  <c r="C678" i="20"/>
  <c r="D678" i="20"/>
  <c r="E678" i="20"/>
  <c r="G678" i="20"/>
  <c r="I678" i="20"/>
  <c r="M678" i="20"/>
  <c r="HQ41" i="6"/>
  <c r="HR41" i="6"/>
  <c r="J679" i="20"/>
  <c r="H679" i="20"/>
  <c r="F679" i="20"/>
  <c r="C679" i="20"/>
  <c r="D679" i="20"/>
  <c r="E679" i="20"/>
  <c r="G679" i="20"/>
  <c r="I679" i="20"/>
  <c r="M679" i="20"/>
  <c r="HT41" i="6"/>
  <c r="HU41" i="6"/>
  <c r="J680" i="20"/>
  <c r="M680" i="20"/>
  <c r="M682" i="20"/>
  <c r="L684" i="20"/>
  <c r="M683" i="20"/>
  <c r="M684" i="20"/>
  <c r="S41" i="10"/>
  <c r="S42" i="10"/>
  <c r="S43" i="10"/>
  <c r="S44" i="10"/>
  <c r="S45" i="10"/>
  <c r="S46" i="10"/>
  <c r="S47" i="10"/>
  <c r="S48" i="10"/>
  <c r="S49" i="10"/>
  <c r="S50" i="10"/>
  <c r="S51" i="10"/>
  <c r="S52" i="10"/>
  <c r="S53" i="10"/>
  <c r="AK54" i="9"/>
  <c r="AL54" i="9"/>
  <c r="AM54" i="9"/>
  <c r="AN54" i="9"/>
  <c r="AO54" i="9"/>
  <c r="AP54" i="9"/>
  <c r="AQ54" i="9"/>
  <c r="AR54" i="9"/>
  <c r="AS54" i="9"/>
  <c r="AU54" i="9"/>
  <c r="Z910" i="20"/>
  <c r="Z911" i="20"/>
  <c r="Z912" i="20"/>
  <c r="Z913" i="20"/>
  <c r="Z914" i="20"/>
  <c r="Z915" i="20"/>
  <c r="Z916" i="20"/>
  <c r="AA910" i="20"/>
  <c r="AA911" i="20"/>
  <c r="AA912" i="20"/>
  <c r="AA913" i="20"/>
  <c r="AA914" i="20"/>
  <c r="AA915" i="20"/>
  <c r="AA917" i="20"/>
  <c r="HW54" i="6"/>
  <c r="HX54" i="6"/>
  <c r="Y915" i="20"/>
  <c r="AB915" i="20"/>
  <c r="HC54" i="6"/>
  <c r="HD54" i="6"/>
  <c r="Y910" i="20"/>
  <c r="W910" i="20"/>
  <c r="U910" i="20"/>
  <c r="R910" i="20"/>
  <c r="S910" i="20"/>
  <c r="T910" i="20"/>
  <c r="V910" i="20"/>
  <c r="X910" i="20"/>
  <c r="AB910" i="20"/>
  <c r="HF54" i="6"/>
  <c r="HG54" i="6"/>
  <c r="Y911" i="20"/>
  <c r="AB911" i="20"/>
  <c r="HN54" i="6"/>
  <c r="HO54" i="6"/>
  <c r="Y912" i="20"/>
  <c r="W912" i="20"/>
  <c r="U912" i="20"/>
  <c r="R912" i="20"/>
  <c r="S912" i="20"/>
  <c r="T912" i="20"/>
  <c r="V912" i="20"/>
  <c r="X912" i="20"/>
  <c r="AB912" i="20"/>
  <c r="HQ54" i="6"/>
  <c r="HR54" i="6"/>
  <c r="Y913" i="20"/>
  <c r="W913" i="20"/>
  <c r="U913" i="20"/>
  <c r="R913" i="20"/>
  <c r="S913" i="20"/>
  <c r="T913" i="20"/>
  <c r="V913" i="20"/>
  <c r="X913" i="20"/>
  <c r="AB913" i="20"/>
  <c r="HT54" i="6"/>
  <c r="HU54" i="6"/>
  <c r="Y914" i="20"/>
  <c r="W914" i="20"/>
  <c r="U914" i="20"/>
  <c r="R914" i="20"/>
  <c r="S914" i="20"/>
  <c r="T914" i="20"/>
  <c r="V914" i="20"/>
  <c r="X914" i="20"/>
  <c r="AB914" i="20"/>
  <c r="AB916" i="20"/>
  <c r="AA918" i="20"/>
  <c r="AB917" i="20"/>
  <c r="AB918" i="20"/>
  <c r="S54" i="10"/>
  <c r="S55" i="10"/>
  <c r="S56" i="10"/>
  <c r="S57" i="10"/>
  <c r="AK58" i="9"/>
  <c r="AL58" i="9"/>
  <c r="AM58" i="9"/>
  <c r="AN58" i="9"/>
  <c r="AO58" i="9"/>
  <c r="AP58" i="9"/>
  <c r="AQ58" i="9"/>
  <c r="AR58" i="9"/>
  <c r="AS58" i="9"/>
  <c r="AU58" i="9"/>
  <c r="S58" i="10"/>
  <c r="S59" i="10"/>
  <c r="S60" i="10"/>
  <c r="S61" i="10"/>
  <c r="S62" i="10"/>
  <c r="S63" i="10"/>
  <c r="S64" i="10"/>
  <c r="S65" i="10"/>
  <c r="S66" i="10"/>
  <c r="S67" i="10"/>
  <c r="S68" i="10"/>
  <c r="S69" i="10"/>
  <c r="S70" i="10"/>
  <c r="S71" i="10"/>
  <c r="S72" i="10"/>
  <c r="S73" i="10"/>
  <c r="S74" i="10"/>
  <c r="AK75" i="9"/>
  <c r="AL75" i="9"/>
  <c r="AM75" i="9"/>
  <c r="AN75" i="9"/>
  <c r="AO75" i="9"/>
  <c r="AP75" i="9"/>
  <c r="AQ75" i="9"/>
  <c r="AR75" i="9"/>
  <c r="AS75" i="9"/>
  <c r="AU75" i="9"/>
  <c r="K1339" i="20"/>
  <c r="K1340" i="20"/>
  <c r="K1341" i="20"/>
  <c r="K1342" i="20"/>
  <c r="K1343" i="20"/>
  <c r="K1344" i="20"/>
  <c r="K1345" i="20"/>
  <c r="L1339" i="20"/>
  <c r="L1340" i="20"/>
  <c r="L1341" i="20"/>
  <c r="L1342" i="20"/>
  <c r="L1343" i="20"/>
  <c r="L1344" i="20"/>
  <c r="L1346" i="20"/>
  <c r="HW75" i="6"/>
  <c r="HX75" i="6"/>
  <c r="J1344" i="20"/>
  <c r="H1344" i="20"/>
  <c r="F1344" i="20"/>
  <c r="C1344" i="20"/>
  <c r="D1344" i="20"/>
  <c r="E1344" i="20"/>
  <c r="G1344" i="20"/>
  <c r="I1344" i="20"/>
  <c r="M1344" i="20"/>
  <c r="HC75" i="6"/>
  <c r="HD75" i="6"/>
  <c r="J1339" i="20"/>
  <c r="H1339" i="20"/>
  <c r="F1339" i="20"/>
  <c r="C1339" i="20"/>
  <c r="D1339" i="20"/>
  <c r="E1339" i="20"/>
  <c r="G1339" i="20"/>
  <c r="I1339" i="20"/>
  <c r="M1339" i="20"/>
  <c r="HF75" i="6"/>
  <c r="HG75" i="6"/>
  <c r="J1340" i="20"/>
  <c r="H1340" i="20"/>
  <c r="F1340" i="20"/>
  <c r="C1340" i="20"/>
  <c r="D1340" i="20"/>
  <c r="E1340" i="20"/>
  <c r="G1340" i="20"/>
  <c r="I1340" i="20"/>
  <c r="M1340" i="20"/>
  <c r="HN75" i="6"/>
  <c r="HO75" i="6"/>
  <c r="J1341" i="20"/>
  <c r="H1341" i="20"/>
  <c r="F1341" i="20"/>
  <c r="C1341" i="20"/>
  <c r="D1341" i="20"/>
  <c r="E1341" i="20"/>
  <c r="G1341" i="20"/>
  <c r="I1341" i="20"/>
  <c r="M1341" i="20"/>
  <c r="HQ75" i="6"/>
  <c r="HR75" i="6"/>
  <c r="J1342" i="20"/>
  <c r="M1342" i="20"/>
  <c r="HT75" i="6"/>
  <c r="HU75" i="6"/>
  <c r="J1343" i="20"/>
  <c r="M1343" i="20"/>
  <c r="M1345" i="20"/>
  <c r="L1347" i="20"/>
  <c r="M1346" i="20"/>
  <c r="M1347" i="20"/>
  <c r="S75" i="10"/>
  <c r="S76" i="10"/>
  <c r="S77" i="10"/>
  <c r="S78" i="10"/>
  <c r="S79" i="10"/>
  <c r="S80" i="10"/>
  <c r="S81" i="10"/>
  <c r="S82" i="10"/>
  <c r="S83" i="10"/>
  <c r="S84" i="10"/>
  <c r="S85" i="10"/>
  <c r="S86" i="10"/>
  <c r="S87" i="10"/>
  <c r="S88" i="10"/>
  <c r="S89" i="10"/>
  <c r="S90" i="10"/>
  <c r="S91" i="10"/>
  <c r="S92" i="10"/>
  <c r="S93" i="10"/>
  <c r="S94" i="10"/>
  <c r="S95" i="10"/>
  <c r="S96" i="10"/>
  <c r="S97" i="10"/>
  <c r="S98" i="10"/>
  <c r="S99" i="10"/>
  <c r="S100" i="10"/>
  <c r="S101" i="10"/>
  <c r="S102" i="10"/>
  <c r="S103" i="10"/>
  <c r="S104" i="10"/>
  <c r="S105" i="10"/>
  <c r="S106" i="10"/>
  <c r="S7" i="10"/>
  <c r="A3" i="6"/>
  <c r="E2" i="10"/>
  <c r="B111" i="6"/>
  <c r="C111" i="6"/>
  <c r="D111" i="6"/>
  <c r="E111" i="6"/>
  <c r="F111" i="6"/>
  <c r="AV110" i="9"/>
  <c r="IS33" i="6"/>
  <c r="IR29" i="6"/>
  <c r="IZ31" i="6"/>
  <c r="IQ29" i="6"/>
  <c r="JB31" i="6"/>
  <c r="AV111" i="9"/>
  <c r="IS34" i="6"/>
  <c r="P54" i="10"/>
  <c r="P58" i="10"/>
  <c r="P75" i="10"/>
  <c r="Q54" i="10"/>
  <c r="R54" i="10"/>
  <c r="B54" i="6"/>
  <c r="H54" i="10"/>
  <c r="C54" i="6"/>
  <c r="I54" i="10"/>
  <c r="Y54" i="10"/>
  <c r="Z54" i="10"/>
  <c r="AA54" i="10"/>
  <c r="AB54" i="10"/>
  <c r="AC54" i="10"/>
  <c r="AD54" i="10"/>
  <c r="AE54" i="10"/>
  <c r="AF54" i="10"/>
  <c r="AG54" i="10"/>
  <c r="AH54" i="10"/>
  <c r="AI54" i="10"/>
  <c r="AJ54" i="10"/>
  <c r="Q58" i="10"/>
  <c r="R58" i="10"/>
  <c r="B58" i="6"/>
  <c r="H58" i="10"/>
  <c r="C58" i="6"/>
  <c r="I58" i="10"/>
  <c r="Y58" i="10"/>
  <c r="Z58" i="10"/>
  <c r="AA58" i="10"/>
  <c r="AB58" i="10"/>
  <c r="AC58" i="10"/>
  <c r="AD58" i="10"/>
  <c r="AE58" i="10"/>
  <c r="AF58" i="10"/>
  <c r="AG58" i="10"/>
  <c r="AH58" i="10"/>
  <c r="AI58" i="10"/>
  <c r="AJ58" i="10"/>
  <c r="Q75" i="10"/>
  <c r="R75" i="10"/>
  <c r="B75" i="6"/>
  <c r="H75" i="10"/>
  <c r="C75" i="6"/>
  <c r="I75" i="10"/>
  <c r="Y75" i="10"/>
  <c r="Z75" i="10"/>
  <c r="AA75" i="10"/>
  <c r="AB75" i="10"/>
  <c r="AC75" i="10"/>
  <c r="AD75" i="10"/>
  <c r="AE75" i="10"/>
  <c r="AF75" i="10"/>
  <c r="AG75" i="10"/>
  <c r="AH75" i="10"/>
  <c r="AI75" i="10"/>
  <c r="AJ75" i="10"/>
  <c r="B8" i="6"/>
  <c r="H8" i="10"/>
  <c r="C8" i="6"/>
  <c r="I8" i="10"/>
  <c r="AJ8" i="10"/>
  <c r="B9" i="6"/>
  <c r="H9" i="10"/>
  <c r="C9" i="6"/>
  <c r="I9" i="10"/>
  <c r="AJ9" i="10"/>
  <c r="B10" i="6"/>
  <c r="H10" i="10"/>
  <c r="C10" i="6"/>
  <c r="I10" i="10"/>
  <c r="AJ10" i="10"/>
  <c r="B11" i="6"/>
  <c r="H11" i="10"/>
  <c r="C11" i="6"/>
  <c r="I11" i="10"/>
  <c r="AJ11" i="10"/>
  <c r="B12" i="6"/>
  <c r="H12" i="10"/>
  <c r="C12" i="6"/>
  <c r="I12" i="10"/>
  <c r="AJ12" i="10"/>
  <c r="B13" i="6"/>
  <c r="H13" i="10"/>
  <c r="C13" i="6"/>
  <c r="I13" i="10"/>
  <c r="AJ13" i="10"/>
  <c r="B14" i="6"/>
  <c r="H14" i="10"/>
  <c r="C14" i="6"/>
  <c r="I14" i="10"/>
  <c r="AJ14" i="10"/>
  <c r="B15" i="6"/>
  <c r="H15" i="10"/>
  <c r="C15" i="6"/>
  <c r="I15" i="10"/>
  <c r="AJ15" i="10"/>
  <c r="B16" i="6"/>
  <c r="H16" i="10"/>
  <c r="C16" i="6"/>
  <c r="I16" i="10"/>
  <c r="AJ16" i="10"/>
  <c r="B17" i="6"/>
  <c r="H17" i="10"/>
  <c r="C17" i="6"/>
  <c r="I17" i="10"/>
  <c r="AJ17" i="10"/>
  <c r="B18" i="6"/>
  <c r="H18" i="10"/>
  <c r="C18" i="6"/>
  <c r="I18" i="10"/>
  <c r="AJ18" i="10"/>
  <c r="B19" i="6"/>
  <c r="H19" i="10"/>
  <c r="C19" i="6"/>
  <c r="I19" i="10"/>
  <c r="AJ19" i="10"/>
  <c r="B20" i="6"/>
  <c r="H20" i="10"/>
  <c r="C20" i="6"/>
  <c r="I20" i="10"/>
  <c r="AJ20" i="10"/>
  <c r="B21" i="6"/>
  <c r="H21" i="10"/>
  <c r="C21" i="6"/>
  <c r="I21" i="10"/>
  <c r="AJ21" i="10"/>
  <c r="B22" i="6"/>
  <c r="H22" i="10"/>
  <c r="C22" i="6"/>
  <c r="I22" i="10"/>
  <c r="AJ22" i="10"/>
  <c r="B23" i="6"/>
  <c r="H23" i="10"/>
  <c r="C23" i="6"/>
  <c r="I23" i="10"/>
  <c r="AJ23" i="10"/>
  <c r="B24" i="6"/>
  <c r="H24" i="10"/>
  <c r="C24" i="6"/>
  <c r="I24" i="10"/>
  <c r="AJ24" i="10"/>
  <c r="B25" i="6"/>
  <c r="H25" i="10"/>
  <c r="C25" i="6"/>
  <c r="I25" i="10"/>
  <c r="AJ25" i="10"/>
  <c r="B26" i="6"/>
  <c r="H26" i="10"/>
  <c r="C26" i="6"/>
  <c r="I26" i="10"/>
  <c r="AJ26" i="10"/>
  <c r="B27" i="6"/>
  <c r="H27" i="10"/>
  <c r="C27" i="6"/>
  <c r="I27" i="10"/>
  <c r="AJ27" i="10"/>
  <c r="B28" i="6"/>
  <c r="H28" i="10"/>
  <c r="C28" i="6"/>
  <c r="I28" i="10"/>
  <c r="AJ28" i="10"/>
  <c r="B29" i="6"/>
  <c r="H29" i="10"/>
  <c r="C29" i="6"/>
  <c r="I29" i="10"/>
  <c r="AJ29" i="10"/>
  <c r="B30" i="6"/>
  <c r="H30" i="10"/>
  <c r="C30" i="6"/>
  <c r="I30" i="10"/>
  <c r="AJ30" i="10"/>
  <c r="B31" i="6"/>
  <c r="H31" i="10"/>
  <c r="C31" i="6"/>
  <c r="I31" i="10"/>
  <c r="AJ31" i="10"/>
  <c r="B32" i="6"/>
  <c r="H32" i="10"/>
  <c r="C32" i="6"/>
  <c r="I32" i="10"/>
  <c r="AJ32" i="10"/>
  <c r="B33" i="6"/>
  <c r="H33" i="10"/>
  <c r="C33" i="6"/>
  <c r="I33" i="10"/>
  <c r="AJ33" i="10"/>
  <c r="B34" i="6"/>
  <c r="H34" i="10"/>
  <c r="C34" i="6"/>
  <c r="I34" i="10"/>
  <c r="AJ34" i="10"/>
  <c r="B35" i="6"/>
  <c r="H35" i="10"/>
  <c r="C35" i="6"/>
  <c r="I35" i="10"/>
  <c r="AJ35" i="10"/>
  <c r="B36" i="6"/>
  <c r="H36" i="10"/>
  <c r="C36" i="6"/>
  <c r="I36" i="10"/>
  <c r="AJ36" i="10"/>
  <c r="B37" i="6"/>
  <c r="H37" i="10"/>
  <c r="C37" i="6"/>
  <c r="I37" i="10"/>
  <c r="AJ37" i="10"/>
  <c r="B38" i="6"/>
  <c r="H38" i="10"/>
  <c r="C38" i="6"/>
  <c r="I38" i="10"/>
  <c r="AJ38" i="10"/>
  <c r="B39" i="6"/>
  <c r="H39" i="10"/>
  <c r="C39" i="6"/>
  <c r="I39" i="10"/>
  <c r="AJ39" i="10"/>
  <c r="B40" i="6"/>
  <c r="H40" i="10"/>
  <c r="C40" i="6"/>
  <c r="I40" i="10"/>
  <c r="AJ40" i="10"/>
  <c r="B41" i="6"/>
  <c r="H41" i="10"/>
  <c r="C41" i="6"/>
  <c r="I41" i="10"/>
  <c r="AJ41" i="10"/>
  <c r="B42" i="6"/>
  <c r="H42" i="10"/>
  <c r="C42" i="6"/>
  <c r="I42" i="10"/>
  <c r="AJ42" i="10"/>
  <c r="B43" i="6"/>
  <c r="H43" i="10"/>
  <c r="C43" i="6"/>
  <c r="I43" i="10"/>
  <c r="AJ43" i="10"/>
  <c r="B44" i="6"/>
  <c r="H44" i="10"/>
  <c r="C44" i="6"/>
  <c r="I44" i="10"/>
  <c r="AJ44" i="10"/>
  <c r="B45" i="6"/>
  <c r="H45" i="10"/>
  <c r="C45" i="6"/>
  <c r="I45" i="10"/>
  <c r="AJ45" i="10"/>
  <c r="B46" i="6"/>
  <c r="H46" i="10"/>
  <c r="C46" i="6"/>
  <c r="I46" i="10"/>
  <c r="AJ46" i="10"/>
  <c r="B47" i="6"/>
  <c r="H47" i="10"/>
  <c r="C47" i="6"/>
  <c r="I47" i="10"/>
  <c r="AJ47" i="10"/>
  <c r="B48" i="6"/>
  <c r="H48" i="10"/>
  <c r="C48" i="6"/>
  <c r="I48" i="10"/>
  <c r="AJ48" i="10"/>
  <c r="B49" i="6"/>
  <c r="H49" i="10"/>
  <c r="C49" i="6"/>
  <c r="I49" i="10"/>
  <c r="AJ49" i="10"/>
  <c r="B50" i="6"/>
  <c r="H50" i="10"/>
  <c r="C50" i="6"/>
  <c r="I50" i="10"/>
  <c r="AJ50" i="10"/>
  <c r="B51" i="6"/>
  <c r="H51" i="10"/>
  <c r="C51" i="6"/>
  <c r="I51" i="10"/>
  <c r="AJ51" i="10"/>
  <c r="B52" i="6"/>
  <c r="H52" i="10"/>
  <c r="C52" i="6"/>
  <c r="I52" i="10"/>
  <c r="AJ52" i="10"/>
  <c r="B53" i="6"/>
  <c r="H53" i="10"/>
  <c r="C53" i="6"/>
  <c r="I53" i="10"/>
  <c r="AJ53" i="10"/>
  <c r="B55" i="6"/>
  <c r="H55" i="10"/>
  <c r="C55" i="6"/>
  <c r="I55" i="10"/>
  <c r="AJ55" i="10"/>
  <c r="B56" i="6"/>
  <c r="H56" i="10"/>
  <c r="C56" i="6"/>
  <c r="I56" i="10"/>
  <c r="AJ56" i="10"/>
  <c r="B57" i="6"/>
  <c r="H57" i="10"/>
  <c r="C57" i="6"/>
  <c r="I57" i="10"/>
  <c r="AJ57" i="10"/>
  <c r="B59" i="6"/>
  <c r="H59" i="10"/>
  <c r="C59" i="6"/>
  <c r="I59" i="10"/>
  <c r="AJ59" i="10"/>
  <c r="B60" i="6"/>
  <c r="H60" i="10"/>
  <c r="C60" i="6"/>
  <c r="I60" i="10"/>
  <c r="AJ60" i="10"/>
  <c r="B61" i="6"/>
  <c r="H61" i="10"/>
  <c r="C61" i="6"/>
  <c r="I61" i="10"/>
  <c r="AJ61" i="10"/>
  <c r="B62" i="6"/>
  <c r="H62" i="10"/>
  <c r="C62" i="6"/>
  <c r="I62" i="10"/>
  <c r="AJ62" i="10"/>
  <c r="B63" i="6"/>
  <c r="H63" i="10"/>
  <c r="C63" i="6"/>
  <c r="I63" i="10"/>
  <c r="AJ63" i="10"/>
  <c r="B64" i="6"/>
  <c r="H64" i="10"/>
  <c r="C64" i="6"/>
  <c r="I64" i="10"/>
  <c r="AJ64" i="10"/>
  <c r="B65" i="6"/>
  <c r="H65" i="10"/>
  <c r="C65" i="6"/>
  <c r="I65" i="10"/>
  <c r="AJ65" i="10"/>
  <c r="B66" i="6"/>
  <c r="H66" i="10"/>
  <c r="C66" i="6"/>
  <c r="I66" i="10"/>
  <c r="AJ66" i="10"/>
  <c r="B67" i="6"/>
  <c r="H67" i="10"/>
  <c r="C67" i="6"/>
  <c r="I67" i="10"/>
  <c r="AJ67" i="10"/>
  <c r="B68" i="6"/>
  <c r="H68" i="10"/>
  <c r="C68" i="6"/>
  <c r="I68" i="10"/>
  <c r="AJ68" i="10"/>
  <c r="B69" i="6"/>
  <c r="H69" i="10"/>
  <c r="C69" i="6"/>
  <c r="I69" i="10"/>
  <c r="AJ69" i="10"/>
  <c r="B70" i="6"/>
  <c r="H70" i="10"/>
  <c r="C70" i="6"/>
  <c r="I70" i="10"/>
  <c r="AJ70" i="10"/>
  <c r="B71" i="6"/>
  <c r="H71" i="10"/>
  <c r="C71" i="6"/>
  <c r="I71" i="10"/>
  <c r="AJ71" i="10"/>
  <c r="B72" i="6"/>
  <c r="H72" i="10"/>
  <c r="C72" i="6"/>
  <c r="I72" i="10"/>
  <c r="AJ72" i="10"/>
  <c r="B73" i="6"/>
  <c r="H73" i="10"/>
  <c r="C73" i="6"/>
  <c r="I73" i="10"/>
  <c r="AJ73" i="10"/>
  <c r="B74" i="6"/>
  <c r="H74" i="10"/>
  <c r="C74" i="6"/>
  <c r="I74" i="10"/>
  <c r="AJ74" i="10"/>
  <c r="B76" i="6"/>
  <c r="H76" i="10"/>
  <c r="C76" i="6"/>
  <c r="I76" i="10"/>
  <c r="AJ76" i="10"/>
  <c r="B77" i="6"/>
  <c r="H77" i="10"/>
  <c r="C77" i="6"/>
  <c r="I77" i="10"/>
  <c r="AJ77" i="10"/>
  <c r="B78" i="6"/>
  <c r="H78" i="10"/>
  <c r="C78" i="6"/>
  <c r="I78" i="10"/>
  <c r="AJ78" i="10"/>
  <c r="B79" i="6"/>
  <c r="H79" i="10"/>
  <c r="C79" i="6"/>
  <c r="I79" i="10"/>
  <c r="AJ79" i="10"/>
  <c r="B80" i="6"/>
  <c r="H80" i="10"/>
  <c r="C80" i="6"/>
  <c r="I80" i="10"/>
  <c r="AJ80" i="10"/>
  <c r="B81" i="6"/>
  <c r="H81" i="10"/>
  <c r="C81" i="6"/>
  <c r="I81" i="10"/>
  <c r="AJ81" i="10"/>
  <c r="B82" i="6"/>
  <c r="H82" i="10"/>
  <c r="C82" i="6"/>
  <c r="I82" i="10"/>
  <c r="AJ82" i="10"/>
  <c r="B83" i="6"/>
  <c r="H83" i="10"/>
  <c r="C83" i="6"/>
  <c r="I83" i="10"/>
  <c r="AJ83" i="10"/>
  <c r="B84" i="6"/>
  <c r="H84" i="10"/>
  <c r="C84" i="6"/>
  <c r="I84" i="10"/>
  <c r="AJ84" i="10"/>
  <c r="B85" i="6"/>
  <c r="H85" i="10"/>
  <c r="C85" i="6"/>
  <c r="I85" i="10"/>
  <c r="AJ85" i="10"/>
  <c r="B86" i="6"/>
  <c r="H86" i="10"/>
  <c r="C86" i="6"/>
  <c r="I86" i="10"/>
  <c r="AJ86" i="10"/>
  <c r="B87" i="6"/>
  <c r="H87" i="10"/>
  <c r="C87" i="6"/>
  <c r="I87" i="10"/>
  <c r="AJ87" i="10"/>
  <c r="B88" i="6"/>
  <c r="H88" i="10"/>
  <c r="C88" i="6"/>
  <c r="I88" i="10"/>
  <c r="AJ88" i="10"/>
  <c r="B89" i="6"/>
  <c r="H89" i="10"/>
  <c r="C89" i="6"/>
  <c r="I89" i="10"/>
  <c r="AJ89" i="10"/>
  <c r="B90" i="6"/>
  <c r="H90" i="10"/>
  <c r="C90" i="6"/>
  <c r="I90" i="10"/>
  <c r="AJ90" i="10"/>
  <c r="B91" i="6"/>
  <c r="H91" i="10"/>
  <c r="C91" i="6"/>
  <c r="I91" i="10"/>
  <c r="AJ91" i="10"/>
  <c r="B92" i="6"/>
  <c r="H92" i="10"/>
  <c r="C92" i="6"/>
  <c r="I92" i="10"/>
  <c r="AJ92" i="10"/>
  <c r="B93" i="6"/>
  <c r="H93" i="10"/>
  <c r="C93" i="6"/>
  <c r="I93" i="10"/>
  <c r="AJ93" i="10"/>
  <c r="B94" i="6"/>
  <c r="H94" i="10"/>
  <c r="C94" i="6"/>
  <c r="I94" i="10"/>
  <c r="AJ94" i="10"/>
  <c r="B95" i="6"/>
  <c r="H95" i="10"/>
  <c r="C95" i="6"/>
  <c r="I95" i="10"/>
  <c r="AJ95" i="10"/>
  <c r="B96" i="6"/>
  <c r="H96" i="10"/>
  <c r="C96" i="6"/>
  <c r="I96" i="10"/>
  <c r="AJ96" i="10"/>
  <c r="B97" i="6"/>
  <c r="H97" i="10"/>
  <c r="C97" i="6"/>
  <c r="I97" i="10"/>
  <c r="AJ97" i="10"/>
  <c r="B98" i="6"/>
  <c r="H98" i="10"/>
  <c r="C98" i="6"/>
  <c r="I98" i="10"/>
  <c r="AJ98" i="10"/>
  <c r="B99" i="6"/>
  <c r="H99" i="10"/>
  <c r="C99" i="6"/>
  <c r="I99" i="10"/>
  <c r="AJ99" i="10"/>
  <c r="B100" i="6"/>
  <c r="H100" i="10"/>
  <c r="C100" i="6"/>
  <c r="I100" i="10"/>
  <c r="AJ100" i="10"/>
  <c r="B101" i="6"/>
  <c r="H101" i="10"/>
  <c r="C101" i="6"/>
  <c r="I101" i="10"/>
  <c r="AJ101" i="10"/>
  <c r="B102" i="6"/>
  <c r="H102" i="10"/>
  <c r="C102" i="6"/>
  <c r="I102" i="10"/>
  <c r="AJ102" i="10"/>
  <c r="B103" i="6"/>
  <c r="H103" i="10"/>
  <c r="C103" i="6"/>
  <c r="I103" i="10"/>
  <c r="AJ103" i="10"/>
  <c r="B104" i="6"/>
  <c r="H104" i="10"/>
  <c r="C104" i="6"/>
  <c r="I104" i="10"/>
  <c r="AJ104" i="10"/>
  <c r="B105" i="6"/>
  <c r="H105" i="10"/>
  <c r="C105" i="6"/>
  <c r="I105" i="10"/>
  <c r="AJ105" i="10"/>
  <c r="B106" i="6"/>
  <c r="H106" i="10"/>
  <c r="C106" i="6"/>
  <c r="I106" i="10"/>
  <c r="AJ106" i="10"/>
  <c r="B7" i="6"/>
  <c r="H7" i="10"/>
  <c r="C7" i="6"/>
  <c r="I7" i="10"/>
  <c r="AJ7" i="10"/>
  <c r="Y8" i="10"/>
  <c r="Z8" i="10"/>
  <c r="AA8" i="10"/>
  <c r="AB8" i="10"/>
  <c r="AC8" i="10"/>
  <c r="AD8" i="10"/>
  <c r="AE8" i="10"/>
  <c r="AF8" i="10"/>
  <c r="AG8" i="10"/>
  <c r="AH8" i="10"/>
  <c r="AI8" i="10"/>
  <c r="Y9" i="10"/>
  <c r="Z9" i="10"/>
  <c r="AA9" i="10"/>
  <c r="AB9" i="10"/>
  <c r="AC9" i="10"/>
  <c r="AD9" i="10"/>
  <c r="AE9" i="10"/>
  <c r="AF9" i="10"/>
  <c r="AG9" i="10"/>
  <c r="AH9" i="10"/>
  <c r="AI9" i="10"/>
  <c r="Y10" i="10"/>
  <c r="Z10" i="10"/>
  <c r="AA10" i="10"/>
  <c r="AB10" i="10"/>
  <c r="AC10" i="10"/>
  <c r="AD10" i="10"/>
  <c r="AE10" i="10"/>
  <c r="AF10" i="10"/>
  <c r="AG10" i="10"/>
  <c r="AH10" i="10"/>
  <c r="AI10" i="10"/>
  <c r="Y11" i="10"/>
  <c r="Z11" i="10"/>
  <c r="AA11" i="10"/>
  <c r="AB11" i="10"/>
  <c r="AC11" i="10"/>
  <c r="AD11" i="10"/>
  <c r="AE11" i="10"/>
  <c r="AF11" i="10"/>
  <c r="AG11" i="10"/>
  <c r="AH11" i="10"/>
  <c r="AI11" i="10"/>
  <c r="Y12" i="10"/>
  <c r="Z12" i="10"/>
  <c r="AA12" i="10"/>
  <c r="AB12" i="10"/>
  <c r="AC12" i="10"/>
  <c r="AD12" i="10"/>
  <c r="AE12" i="10"/>
  <c r="AF12" i="10"/>
  <c r="AG12" i="10"/>
  <c r="AH12" i="10"/>
  <c r="AI12" i="10"/>
  <c r="Y13" i="10"/>
  <c r="Z13" i="10"/>
  <c r="AA13" i="10"/>
  <c r="AB13" i="10"/>
  <c r="AC13" i="10"/>
  <c r="AD13" i="10"/>
  <c r="AE13" i="10"/>
  <c r="AF13" i="10"/>
  <c r="AG13" i="10"/>
  <c r="AH13" i="10"/>
  <c r="AI13" i="10"/>
  <c r="Y14" i="10"/>
  <c r="Z14" i="10"/>
  <c r="AA14" i="10"/>
  <c r="AB14" i="10"/>
  <c r="AC14" i="10"/>
  <c r="AD14" i="10"/>
  <c r="AE14" i="10"/>
  <c r="AF14" i="10"/>
  <c r="AG14" i="10"/>
  <c r="AH14" i="10"/>
  <c r="AI14" i="10"/>
  <c r="Y15" i="10"/>
  <c r="Z15" i="10"/>
  <c r="AA15" i="10"/>
  <c r="AB15" i="10"/>
  <c r="AC15" i="10"/>
  <c r="AD15" i="10"/>
  <c r="AE15" i="10"/>
  <c r="AF15" i="10"/>
  <c r="AG15" i="10"/>
  <c r="AH15" i="10"/>
  <c r="AI15" i="10"/>
  <c r="Y16" i="10"/>
  <c r="Z16" i="10"/>
  <c r="AA16" i="10"/>
  <c r="AB16" i="10"/>
  <c r="AC16" i="10"/>
  <c r="AD16" i="10"/>
  <c r="AE16" i="10"/>
  <c r="AF16" i="10"/>
  <c r="AG16" i="10"/>
  <c r="AH16" i="10"/>
  <c r="AI16" i="10"/>
  <c r="Y17" i="10"/>
  <c r="Z17" i="10"/>
  <c r="AA17" i="10"/>
  <c r="AB17" i="10"/>
  <c r="AC17" i="10"/>
  <c r="AD17" i="10"/>
  <c r="AE17" i="10"/>
  <c r="AF17" i="10"/>
  <c r="AG17" i="10"/>
  <c r="AH17" i="10"/>
  <c r="AI17" i="10"/>
  <c r="Y18" i="10"/>
  <c r="Z18" i="10"/>
  <c r="AA18" i="10"/>
  <c r="AB18" i="10"/>
  <c r="AC18" i="10"/>
  <c r="AD18" i="10"/>
  <c r="AE18" i="10"/>
  <c r="AF18" i="10"/>
  <c r="AG18" i="10"/>
  <c r="AH18" i="10"/>
  <c r="AI18" i="10"/>
  <c r="Y19" i="10"/>
  <c r="Z19" i="10"/>
  <c r="AA19" i="10"/>
  <c r="AB19" i="10"/>
  <c r="AC19" i="10"/>
  <c r="AD19" i="10"/>
  <c r="AE19" i="10"/>
  <c r="AF19" i="10"/>
  <c r="AG19" i="10"/>
  <c r="AH19" i="10"/>
  <c r="AI19" i="10"/>
  <c r="Y20" i="10"/>
  <c r="Z20" i="10"/>
  <c r="AA20" i="10"/>
  <c r="AB20" i="10"/>
  <c r="AC20" i="10"/>
  <c r="AD20" i="10"/>
  <c r="AE20" i="10"/>
  <c r="AF20" i="10"/>
  <c r="AG20" i="10"/>
  <c r="AH20" i="10"/>
  <c r="AI20" i="10"/>
  <c r="Y21" i="10"/>
  <c r="Z21" i="10"/>
  <c r="AA21" i="10"/>
  <c r="AB21" i="10"/>
  <c r="AC21" i="10"/>
  <c r="AD21" i="10"/>
  <c r="AE21" i="10"/>
  <c r="AF21" i="10"/>
  <c r="AG21" i="10"/>
  <c r="AH21" i="10"/>
  <c r="AI21" i="10"/>
  <c r="Y22" i="10"/>
  <c r="Z22" i="10"/>
  <c r="AA22" i="10"/>
  <c r="AB22" i="10"/>
  <c r="AC22" i="10"/>
  <c r="AD22" i="10"/>
  <c r="AE22" i="10"/>
  <c r="AF22" i="10"/>
  <c r="AG22" i="10"/>
  <c r="AH22" i="10"/>
  <c r="AI22" i="10"/>
  <c r="Y23" i="10"/>
  <c r="Z23" i="10"/>
  <c r="AA23" i="10"/>
  <c r="AB23" i="10"/>
  <c r="AC23" i="10"/>
  <c r="AD23" i="10"/>
  <c r="AE23" i="10"/>
  <c r="AF23" i="10"/>
  <c r="AG23" i="10"/>
  <c r="AH23" i="10"/>
  <c r="AI23" i="10"/>
  <c r="Y24" i="10"/>
  <c r="Z24" i="10"/>
  <c r="AA24" i="10"/>
  <c r="AB24" i="10"/>
  <c r="AC24" i="10"/>
  <c r="AD24" i="10"/>
  <c r="AE24" i="10"/>
  <c r="AF24" i="10"/>
  <c r="AG24" i="10"/>
  <c r="AH24" i="10"/>
  <c r="AI24" i="10"/>
  <c r="Y25" i="10"/>
  <c r="Z25" i="10"/>
  <c r="AA25" i="10"/>
  <c r="AB25" i="10"/>
  <c r="AC25" i="10"/>
  <c r="AD25" i="10"/>
  <c r="AE25" i="10"/>
  <c r="AF25" i="10"/>
  <c r="AG25" i="10"/>
  <c r="AH25" i="10"/>
  <c r="AI25" i="10"/>
  <c r="Y26" i="10"/>
  <c r="Z26" i="10"/>
  <c r="AA26" i="10"/>
  <c r="AB26" i="10"/>
  <c r="AC26" i="10"/>
  <c r="AD26" i="10"/>
  <c r="AE26" i="10"/>
  <c r="AF26" i="10"/>
  <c r="AG26" i="10"/>
  <c r="AH26" i="10"/>
  <c r="AI26" i="10"/>
  <c r="Y27" i="10"/>
  <c r="Z27" i="10"/>
  <c r="AA27" i="10"/>
  <c r="AB27" i="10"/>
  <c r="AC27" i="10"/>
  <c r="AD27" i="10"/>
  <c r="AE27" i="10"/>
  <c r="AF27" i="10"/>
  <c r="AG27" i="10"/>
  <c r="AH27" i="10"/>
  <c r="AI27" i="10"/>
  <c r="Y28" i="10"/>
  <c r="Z28" i="10"/>
  <c r="AA28" i="10"/>
  <c r="AB28" i="10"/>
  <c r="AC28" i="10"/>
  <c r="AD28" i="10"/>
  <c r="AE28" i="10"/>
  <c r="AF28" i="10"/>
  <c r="AG28" i="10"/>
  <c r="AH28" i="10"/>
  <c r="AI28" i="10"/>
  <c r="Y29" i="10"/>
  <c r="Z29" i="10"/>
  <c r="AA29" i="10"/>
  <c r="AB29" i="10"/>
  <c r="AC29" i="10"/>
  <c r="AD29" i="10"/>
  <c r="AE29" i="10"/>
  <c r="AF29" i="10"/>
  <c r="AG29" i="10"/>
  <c r="AH29" i="10"/>
  <c r="AI29" i="10"/>
  <c r="Y30" i="10"/>
  <c r="Z30" i="10"/>
  <c r="AA30" i="10"/>
  <c r="AB30" i="10"/>
  <c r="AC30" i="10"/>
  <c r="AD30" i="10"/>
  <c r="AE30" i="10"/>
  <c r="AF30" i="10"/>
  <c r="AG30" i="10"/>
  <c r="AH30" i="10"/>
  <c r="AI30" i="10"/>
  <c r="Y31" i="10"/>
  <c r="Z31" i="10"/>
  <c r="AA31" i="10"/>
  <c r="AB31" i="10"/>
  <c r="AC31" i="10"/>
  <c r="AD31" i="10"/>
  <c r="AE31" i="10"/>
  <c r="AF31" i="10"/>
  <c r="AG31" i="10"/>
  <c r="AH31" i="10"/>
  <c r="AI31" i="10"/>
  <c r="Y32" i="10"/>
  <c r="Z32" i="10"/>
  <c r="AA32" i="10"/>
  <c r="AB32" i="10"/>
  <c r="AC32" i="10"/>
  <c r="AD32" i="10"/>
  <c r="AE32" i="10"/>
  <c r="AF32" i="10"/>
  <c r="AG32" i="10"/>
  <c r="AH32" i="10"/>
  <c r="AI32" i="10"/>
  <c r="Y33" i="10"/>
  <c r="Z33" i="10"/>
  <c r="AA33" i="10"/>
  <c r="AB33" i="10"/>
  <c r="AC33" i="10"/>
  <c r="AD33" i="10"/>
  <c r="AE33" i="10"/>
  <c r="AF33" i="10"/>
  <c r="AG33" i="10"/>
  <c r="AH33" i="10"/>
  <c r="AI33" i="10"/>
  <c r="Y34" i="10"/>
  <c r="Z34" i="10"/>
  <c r="AA34" i="10"/>
  <c r="AB34" i="10"/>
  <c r="AC34" i="10"/>
  <c r="AD34" i="10"/>
  <c r="AE34" i="10"/>
  <c r="AF34" i="10"/>
  <c r="AG34" i="10"/>
  <c r="AH34" i="10"/>
  <c r="AI34" i="10"/>
  <c r="Y35" i="10"/>
  <c r="Z35" i="10"/>
  <c r="AA35" i="10"/>
  <c r="AB35" i="10"/>
  <c r="AC35" i="10"/>
  <c r="AD35" i="10"/>
  <c r="AE35" i="10"/>
  <c r="AF35" i="10"/>
  <c r="AG35" i="10"/>
  <c r="AH35" i="10"/>
  <c r="AI35" i="10"/>
  <c r="Y36" i="10"/>
  <c r="Z36" i="10"/>
  <c r="AA36" i="10"/>
  <c r="AB36" i="10"/>
  <c r="AC36" i="10"/>
  <c r="AD36" i="10"/>
  <c r="AE36" i="10"/>
  <c r="AF36" i="10"/>
  <c r="AG36" i="10"/>
  <c r="AH36" i="10"/>
  <c r="AI36" i="10"/>
  <c r="Y37" i="10"/>
  <c r="Z37" i="10"/>
  <c r="AA37" i="10"/>
  <c r="AB37" i="10"/>
  <c r="AC37" i="10"/>
  <c r="AD37" i="10"/>
  <c r="AE37" i="10"/>
  <c r="AF37" i="10"/>
  <c r="AG37" i="10"/>
  <c r="AH37" i="10"/>
  <c r="AI37" i="10"/>
  <c r="Y38" i="10"/>
  <c r="Z38" i="10"/>
  <c r="AA38" i="10"/>
  <c r="AB38" i="10"/>
  <c r="AC38" i="10"/>
  <c r="AD38" i="10"/>
  <c r="AE38" i="10"/>
  <c r="AF38" i="10"/>
  <c r="AG38" i="10"/>
  <c r="AH38" i="10"/>
  <c r="AI38" i="10"/>
  <c r="Y39" i="10"/>
  <c r="Z39" i="10"/>
  <c r="AA39" i="10"/>
  <c r="AB39" i="10"/>
  <c r="AC39" i="10"/>
  <c r="AD39" i="10"/>
  <c r="AE39" i="10"/>
  <c r="AF39" i="10"/>
  <c r="AG39" i="10"/>
  <c r="AH39" i="10"/>
  <c r="AI39" i="10"/>
  <c r="Y40" i="10"/>
  <c r="Z40" i="10"/>
  <c r="AA40" i="10"/>
  <c r="AB40" i="10"/>
  <c r="AC40" i="10"/>
  <c r="AD40" i="10"/>
  <c r="AE40" i="10"/>
  <c r="AF40" i="10"/>
  <c r="AG40" i="10"/>
  <c r="AH40" i="10"/>
  <c r="AI40" i="10"/>
  <c r="Y41" i="10"/>
  <c r="Z41" i="10"/>
  <c r="AA41" i="10"/>
  <c r="AB41" i="10"/>
  <c r="AC41" i="10"/>
  <c r="AD41" i="10"/>
  <c r="AE41" i="10"/>
  <c r="AF41" i="10"/>
  <c r="AG41" i="10"/>
  <c r="AH41" i="10"/>
  <c r="AI41" i="10"/>
  <c r="Y42" i="10"/>
  <c r="Z42" i="10"/>
  <c r="AA42" i="10"/>
  <c r="AB42" i="10"/>
  <c r="AC42" i="10"/>
  <c r="AD42" i="10"/>
  <c r="AE42" i="10"/>
  <c r="AF42" i="10"/>
  <c r="AG42" i="10"/>
  <c r="AH42" i="10"/>
  <c r="AI42" i="10"/>
  <c r="Y43" i="10"/>
  <c r="Z43" i="10"/>
  <c r="AA43" i="10"/>
  <c r="AB43" i="10"/>
  <c r="AC43" i="10"/>
  <c r="AD43" i="10"/>
  <c r="AE43" i="10"/>
  <c r="AF43" i="10"/>
  <c r="AG43" i="10"/>
  <c r="AH43" i="10"/>
  <c r="AI43" i="10"/>
  <c r="Y44" i="10"/>
  <c r="Z44" i="10"/>
  <c r="AA44" i="10"/>
  <c r="AB44" i="10"/>
  <c r="AC44" i="10"/>
  <c r="AD44" i="10"/>
  <c r="AE44" i="10"/>
  <c r="AF44" i="10"/>
  <c r="AG44" i="10"/>
  <c r="AH44" i="10"/>
  <c r="AI44" i="10"/>
  <c r="Y45" i="10"/>
  <c r="Z45" i="10"/>
  <c r="AA45" i="10"/>
  <c r="AB45" i="10"/>
  <c r="AC45" i="10"/>
  <c r="AD45" i="10"/>
  <c r="AE45" i="10"/>
  <c r="AF45" i="10"/>
  <c r="AG45" i="10"/>
  <c r="AH45" i="10"/>
  <c r="AI45" i="10"/>
  <c r="Y46" i="10"/>
  <c r="Z46" i="10"/>
  <c r="AA46" i="10"/>
  <c r="AB46" i="10"/>
  <c r="AC46" i="10"/>
  <c r="AD46" i="10"/>
  <c r="AE46" i="10"/>
  <c r="AF46" i="10"/>
  <c r="AG46" i="10"/>
  <c r="AH46" i="10"/>
  <c r="AI46" i="10"/>
  <c r="Y47" i="10"/>
  <c r="Z47" i="10"/>
  <c r="AA47" i="10"/>
  <c r="AB47" i="10"/>
  <c r="AC47" i="10"/>
  <c r="AD47" i="10"/>
  <c r="AE47" i="10"/>
  <c r="AF47" i="10"/>
  <c r="AG47" i="10"/>
  <c r="AH47" i="10"/>
  <c r="AI47" i="10"/>
  <c r="Y48" i="10"/>
  <c r="Z48" i="10"/>
  <c r="AA48" i="10"/>
  <c r="AB48" i="10"/>
  <c r="AC48" i="10"/>
  <c r="AD48" i="10"/>
  <c r="AE48" i="10"/>
  <c r="AF48" i="10"/>
  <c r="AG48" i="10"/>
  <c r="AH48" i="10"/>
  <c r="AI48" i="10"/>
  <c r="Y49" i="10"/>
  <c r="Z49" i="10"/>
  <c r="AA49" i="10"/>
  <c r="AB49" i="10"/>
  <c r="AC49" i="10"/>
  <c r="AD49" i="10"/>
  <c r="AE49" i="10"/>
  <c r="AF49" i="10"/>
  <c r="AG49" i="10"/>
  <c r="AH49" i="10"/>
  <c r="AI49" i="10"/>
  <c r="Y50" i="10"/>
  <c r="Z50" i="10"/>
  <c r="AA50" i="10"/>
  <c r="AB50" i="10"/>
  <c r="AC50" i="10"/>
  <c r="AD50" i="10"/>
  <c r="AE50" i="10"/>
  <c r="AF50" i="10"/>
  <c r="AG50" i="10"/>
  <c r="AH50" i="10"/>
  <c r="AI50" i="10"/>
  <c r="Y51" i="10"/>
  <c r="Z51" i="10"/>
  <c r="AA51" i="10"/>
  <c r="AB51" i="10"/>
  <c r="AC51" i="10"/>
  <c r="AD51" i="10"/>
  <c r="AE51" i="10"/>
  <c r="AF51" i="10"/>
  <c r="AG51" i="10"/>
  <c r="AH51" i="10"/>
  <c r="AI51" i="10"/>
  <c r="Y52" i="10"/>
  <c r="Z52" i="10"/>
  <c r="AA52" i="10"/>
  <c r="AB52" i="10"/>
  <c r="AC52" i="10"/>
  <c r="AD52" i="10"/>
  <c r="AE52" i="10"/>
  <c r="AF52" i="10"/>
  <c r="AG52" i="10"/>
  <c r="AH52" i="10"/>
  <c r="AI52" i="10"/>
  <c r="Y53" i="10"/>
  <c r="Z53" i="10"/>
  <c r="AA53" i="10"/>
  <c r="AB53" i="10"/>
  <c r="AC53" i="10"/>
  <c r="AD53" i="10"/>
  <c r="AE53" i="10"/>
  <c r="AF53" i="10"/>
  <c r="AG53" i="10"/>
  <c r="AH53" i="10"/>
  <c r="AI53" i="10"/>
  <c r="Y55" i="10"/>
  <c r="Z55" i="10"/>
  <c r="AA55" i="10"/>
  <c r="AB55" i="10"/>
  <c r="AC55" i="10"/>
  <c r="AD55" i="10"/>
  <c r="AE55" i="10"/>
  <c r="AF55" i="10"/>
  <c r="AG55" i="10"/>
  <c r="AH55" i="10"/>
  <c r="AI55" i="10"/>
  <c r="Y56" i="10"/>
  <c r="Z56" i="10"/>
  <c r="AA56" i="10"/>
  <c r="AB56" i="10"/>
  <c r="AC56" i="10"/>
  <c r="AD56" i="10"/>
  <c r="AE56" i="10"/>
  <c r="AF56" i="10"/>
  <c r="AG56" i="10"/>
  <c r="AH56" i="10"/>
  <c r="AI56" i="10"/>
  <c r="Y57" i="10"/>
  <c r="Z57" i="10"/>
  <c r="AA57" i="10"/>
  <c r="AB57" i="10"/>
  <c r="AC57" i="10"/>
  <c r="AD57" i="10"/>
  <c r="AE57" i="10"/>
  <c r="AF57" i="10"/>
  <c r="AG57" i="10"/>
  <c r="AH57" i="10"/>
  <c r="AI57" i="10"/>
  <c r="Y59" i="10"/>
  <c r="Z59" i="10"/>
  <c r="AA59" i="10"/>
  <c r="AB59" i="10"/>
  <c r="AC59" i="10"/>
  <c r="AD59" i="10"/>
  <c r="AE59" i="10"/>
  <c r="AF59" i="10"/>
  <c r="AG59" i="10"/>
  <c r="AH59" i="10"/>
  <c r="AI59" i="10"/>
  <c r="Y60" i="10"/>
  <c r="Z60" i="10"/>
  <c r="AA60" i="10"/>
  <c r="AB60" i="10"/>
  <c r="AC60" i="10"/>
  <c r="AD60" i="10"/>
  <c r="AE60" i="10"/>
  <c r="AF60" i="10"/>
  <c r="AG60" i="10"/>
  <c r="AH60" i="10"/>
  <c r="AI60" i="10"/>
  <c r="Y61" i="10"/>
  <c r="Z61" i="10"/>
  <c r="AA61" i="10"/>
  <c r="AB61" i="10"/>
  <c r="AC61" i="10"/>
  <c r="AD61" i="10"/>
  <c r="AE61" i="10"/>
  <c r="AF61" i="10"/>
  <c r="AG61" i="10"/>
  <c r="AH61" i="10"/>
  <c r="AI61" i="10"/>
  <c r="Y62" i="10"/>
  <c r="Z62" i="10"/>
  <c r="AA62" i="10"/>
  <c r="AB62" i="10"/>
  <c r="AC62" i="10"/>
  <c r="AD62" i="10"/>
  <c r="AE62" i="10"/>
  <c r="AF62" i="10"/>
  <c r="AG62" i="10"/>
  <c r="AH62" i="10"/>
  <c r="AI62" i="10"/>
  <c r="Y63" i="10"/>
  <c r="Z63" i="10"/>
  <c r="AA63" i="10"/>
  <c r="AB63" i="10"/>
  <c r="AC63" i="10"/>
  <c r="AD63" i="10"/>
  <c r="AE63" i="10"/>
  <c r="AF63" i="10"/>
  <c r="AG63" i="10"/>
  <c r="AH63" i="10"/>
  <c r="AI63" i="10"/>
  <c r="Y64" i="10"/>
  <c r="Z64" i="10"/>
  <c r="AA64" i="10"/>
  <c r="AB64" i="10"/>
  <c r="AC64" i="10"/>
  <c r="AD64" i="10"/>
  <c r="AE64" i="10"/>
  <c r="AF64" i="10"/>
  <c r="AG64" i="10"/>
  <c r="AH64" i="10"/>
  <c r="AI64" i="10"/>
  <c r="Y65" i="10"/>
  <c r="Z65" i="10"/>
  <c r="AA65" i="10"/>
  <c r="AB65" i="10"/>
  <c r="AC65" i="10"/>
  <c r="AD65" i="10"/>
  <c r="AE65" i="10"/>
  <c r="AF65" i="10"/>
  <c r="AG65" i="10"/>
  <c r="AH65" i="10"/>
  <c r="AI65" i="10"/>
  <c r="Y66" i="10"/>
  <c r="Z66" i="10"/>
  <c r="AA66" i="10"/>
  <c r="AB66" i="10"/>
  <c r="AC66" i="10"/>
  <c r="AD66" i="10"/>
  <c r="AE66" i="10"/>
  <c r="AF66" i="10"/>
  <c r="AG66" i="10"/>
  <c r="AH66" i="10"/>
  <c r="AI66" i="10"/>
  <c r="Y67" i="10"/>
  <c r="Z67" i="10"/>
  <c r="AA67" i="10"/>
  <c r="AB67" i="10"/>
  <c r="AC67" i="10"/>
  <c r="AD67" i="10"/>
  <c r="AE67" i="10"/>
  <c r="AF67" i="10"/>
  <c r="AG67" i="10"/>
  <c r="AH67" i="10"/>
  <c r="AI67" i="10"/>
  <c r="Y68" i="10"/>
  <c r="Z68" i="10"/>
  <c r="AA68" i="10"/>
  <c r="AB68" i="10"/>
  <c r="AC68" i="10"/>
  <c r="AD68" i="10"/>
  <c r="AE68" i="10"/>
  <c r="AF68" i="10"/>
  <c r="AG68" i="10"/>
  <c r="AH68" i="10"/>
  <c r="AI68" i="10"/>
  <c r="Y69" i="10"/>
  <c r="Z69" i="10"/>
  <c r="AA69" i="10"/>
  <c r="AB69" i="10"/>
  <c r="AC69" i="10"/>
  <c r="AD69" i="10"/>
  <c r="AE69" i="10"/>
  <c r="AF69" i="10"/>
  <c r="AG69" i="10"/>
  <c r="AH69" i="10"/>
  <c r="AI69" i="10"/>
  <c r="Y70" i="10"/>
  <c r="Z70" i="10"/>
  <c r="AA70" i="10"/>
  <c r="AB70" i="10"/>
  <c r="AC70" i="10"/>
  <c r="AD70" i="10"/>
  <c r="AE70" i="10"/>
  <c r="AF70" i="10"/>
  <c r="AG70" i="10"/>
  <c r="AH70" i="10"/>
  <c r="AI70" i="10"/>
  <c r="Y71" i="10"/>
  <c r="Z71" i="10"/>
  <c r="AA71" i="10"/>
  <c r="AB71" i="10"/>
  <c r="AC71" i="10"/>
  <c r="AD71" i="10"/>
  <c r="AE71" i="10"/>
  <c r="AF71" i="10"/>
  <c r="AG71" i="10"/>
  <c r="AH71" i="10"/>
  <c r="AI71" i="10"/>
  <c r="Y72" i="10"/>
  <c r="Z72" i="10"/>
  <c r="AA72" i="10"/>
  <c r="AB72" i="10"/>
  <c r="AC72" i="10"/>
  <c r="AD72" i="10"/>
  <c r="AE72" i="10"/>
  <c r="AF72" i="10"/>
  <c r="AG72" i="10"/>
  <c r="AH72" i="10"/>
  <c r="AI72" i="10"/>
  <c r="Y73" i="10"/>
  <c r="Z73" i="10"/>
  <c r="AA73" i="10"/>
  <c r="AB73" i="10"/>
  <c r="AC73" i="10"/>
  <c r="AD73" i="10"/>
  <c r="AE73" i="10"/>
  <c r="AF73" i="10"/>
  <c r="AG73" i="10"/>
  <c r="AH73" i="10"/>
  <c r="AI73" i="10"/>
  <c r="Y74" i="10"/>
  <c r="Z74" i="10"/>
  <c r="AA74" i="10"/>
  <c r="AB74" i="10"/>
  <c r="AC74" i="10"/>
  <c r="AD74" i="10"/>
  <c r="AE74" i="10"/>
  <c r="AF74" i="10"/>
  <c r="AG74" i="10"/>
  <c r="AH74" i="10"/>
  <c r="AI74" i="10"/>
  <c r="Y76" i="10"/>
  <c r="Z76" i="10"/>
  <c r="AA76" i="10"/>
  <c r="AB76" i="10"/>
  <c r="AC76" i="10"/>
  <c r="AD76" i="10"/>
  <c r="AE76" i="10"/>
  <c r="AF76" i="10"/>
  <c r="AG76" i="10"/>
  <c r="AH76" i="10"/>
  <c r="AI76" i="10"/>
  <c r="Y77" i="10"/>
  <c r="Z77" i="10"/>
  <c r="AA77" i="10"/>
  <c r="AB77" i="10"/>
  <c r="AC77" i="10"/>
  <c r="AD77" i="10"/>
  <c r="AE77" i="10"/>
  <c r="AF77" i="10"/>
  <c r="AG77" i="10"/>
  <c r="AH77" i="10"/>
  <c r="AI77" i="10"/>
  <c r="Y78" i="10"/>
  <c r="Z78" i="10"/>
  <c r="AA78" i="10"/>
  <c r="AB78" i="10"/>
  <c r="AC78" i="10"/>
  <c r="AD78" i="10"/>
  <c r="AE78" i="10"/>
  <c r="AF78" i="10"/>
  <c r="AG78" i="10"/>
  <c r="AH78" i="10"/>
  <c r="AI78" i="10"/>
  <c r="Y79" i="10"/>
  <c r="Z79" i="10"/>
  <c r="AA79" i="10"/>
  <c r="AB79" i="10"/>
  <c r="AC79" i="10"/>
  <c r="AD79" i="10"/>
  <c r="AE79" i="10"/>
  <c r="AF79" i="10"/>
  <c r="AG79" i="10"/>
  <c r="AH79" i="10"/>
  <c r="AI79" i="10"/>
  <c r="Y80" i="10"/>
  <c r="Z80" i="10"/>
  <c r="AA80" i="10"/>
  <c r="AB80" i="10"/>
  <c r="AC80" i="10"/>
  <c r="AD80" i="10"/>
  <c r="AE80" i="10"/>
  <c r="AF80" i="10"/>
  <c r="AG80" i="10"/>
  <c r="AH80" i="10"/>
  <c r="AI80" i="10"/>
  <c r="Y81" i="10"/>
  <c r="Z81" i="10"/>
  <c r="AA81" i="10"/>
  <c r="AB81" i="10"/>
  <c r="AC81" i="10"/>
  <c r="AD81" i="10"/>
  <c r="AE81" i="10"/>
  <c r="AF81" i="10"/>
  <c r="AG81" i="10"/>
  <c r="AH81" i="10"/>
  <c r="AI81" i="10"/>
  <c r="Y82" i="10"/>
  <c r="Z82" i="10"/>
  <c r="AA82" i="10"/>
  <c r="AB82" i="10"/>
  <c r="AC82" i="10"/>
  <c r="AD82" i="10"/>
  <c r="AE82" i="10"/>
  <c r="AF82" i="10"/>
  <c r="AG82" i="10"/>
  <c r="AH82" i="10"/>
  <c r="AI82" i="10"/>
  <c r="Y83" i="10"/>
  <c r="Z83" i="10"/>
  <c r="AA83" i="10"/>
  <c r="AB83" i="10"/>
  <c r="AC83" i="10"/>
  <c r="AD83" i="10"/>
  <c r="AE83" i="10"/>
  <c r="AF83" i="10"/>
  <c r="AG83" i="10"/>
  <c r="AH83" i="10"/>
  <c r="AI83" i="10"/>
  <c r="Y84" i="10"/>
  <c r="Z84" i="10"/>
  <c r="AA84" i="10"/>
  <c r="AB84" i="10"/>
  <c r="AC84" i="10"/>
  <c r="AD84" i="10"/>
  <c r="AE84" i="10"/>
  <c r="AF84" i="10"/>
  <c r="AG84" i="10"/>
  <c r="AH84" i="10"/>
  <c r="AI84" i="10"/>
  <c r="Y85" i="10"/>
  <c r="Z85" i="10"/>
  <c r="AA85" i="10"/>
  <c r="AB85" i="10"/>
  <c r="AC85" i="10"/>
  <c r="AD85" i="10"/>
  <c r="AE85" i="10"/>
  <c r="AF85" i="10"/>
  <c r="AG85" i="10"/>
  <c r="AH85" i="10"/>
  <c r="AI85" i="10"/>
  <c r="Y86" i="10"/>
  <c r="Z86" i="10"/>
  <c r="AA86" i="10"/>
  <c r="AB86" i="10"/>
  <c r="AC86" i="10"/>
  <c r="AD86" i="10"/>
  <c r="AE86" i="10"/>
  <c r="AF86" i="10"/>
  <c r="AG86" i="10"/>
  <c r="AH86" i="10"/>
  <c r="AI86" i="10"/>
  <c r="Y87" i="10"/>
  <c r="Z87" i="10"/>
  <c r="AA87" i="10"/>
  <c r="AB87" i="10"/>
  <c r="AC87" i="10"/>
  <c r="AD87" i="10"/>
  <c r="AE87" i="10"/>
  <c r="AF87" i="10"/>
  <c r="AG87" i="10"/>
  <c r="AH87" i="10"/>
  <c r="AI87" i="10"/>
  <c r="Y88" i="10"/>
  <c r="Z88" i="10"/>
  <c r="AA88" i="10"/>
  <c r="AB88" i="10"/>
  <c r="AC88" i="10"/>
  <c r="AD88" i="10"/>
  <c r="AE88" i="10"/>
  <c r="AF88" i="10"/>
  <c r="AG88" i="10"/>
  <c r="AH88" i="10"/>
  <c r="AI88" i="10"/>
  <c r="Y89" i="10"/>
  <c r="Z89" i="10"/>
  <c r="AA89" i="10"/>
  <c r="AB89" i="10"/>
  <c r="AC89" i="10"/>
  <c r="AD89" i="10"/>
  <c r="AE89" i="10"/>
  <c r="AF89" i="10"/>
  <c r="AG89" i="10"/>
  <c r="AH89" i="10"/>
  <c r="AI89" i="10"/>
  <c r="Y90" i="10"/>
  <c r="Z90" i="10"/>
  <c r="AA90" i="10"/>
  <c r="AB90" i="10"/>
  <c r="AC90" i="10"/>
  <c r="AD90" i="10"/>
  <c r="AE90" i="10"/>
  <c r="AF90" i="10"/>
  <c r="AG90" i="10"/>
  <c r="AH90" i="10"/>
  <c r="AI90" i="10"/>
  <c r="Y91" i="10"/>
  <c r="Z91" i="10"/>
  <c r="AA91" i="10"/>
  <c r="AB91" i="10"/>
  <c r="AC91" i="10"/>
  <c r="AD91" i="10"/>
  <c r="AE91" i="10"/>
  <c r="AF91" i="10"/>
  <c r="AG91" i="10"/>
  <c r="AH91" i="10"/>
  <c r="AI91" i="10"/>
  <c r="Y92" i="10"/>
  <c r="Z92" i="10"/>
  <c r="AA92" i="10"/>
  <c r="AB92" i="10"/>
  <c r="AC92" i="10"/>
  <c r="AD92" i="10"/>
  <c r="AE92" i="10"/>
  <c r="AF92" i="10"/>
  <c r="AG92" i="10"/>
  <c r="AH92" i="10"/>
  <c r="AI92" i="10"/>
  <c r="Y93" i="10"/>
  <c r="Z93" i="10"/>
  <c r="AA93" i="10"/>
  <c r="AB93" i="10"/>
  <c r="AC93" i="10"/>
  <c r="AD93" i="10"/>
  <c r="AE93" i="10"/>
  <c r="AF93" i="10"/>
  <c r="AG93" i="10"/>
  <c r="AH93" i="10"/>
  <c r="AI93" i="10"/>
  <c r="Y94" i="10"/>
  <c r="Z94" i="10"/>
  <c r="AA94" i="10"/>
  <c r="AB94" i="10"/>
  <c r="AC94" i="10"/>
  <c r="AD94" i="10"/>
  <c r="AE94" i="10"/>
  <c r="AF94" i="10"/>
  <c r="AG94" i="10"/>
  <c r="AH94" i="10"/>
  <c r="AI94" i="10"/>
  <c r="Y95" i="10"/>
  <c r="Z95" i="10"/>
  <c r="AA95" i="10"/>
  <c r="AB95" i="10"/>
  <c r="AC95" i="10"/>
  <c r="AD95" i="10"/>
  <c r="AE95" i="10"/>
  <c r="AF95" i="10"/>
  <c r="AG95" i="10"/>
  <c r="AH95" i="10"/>
  <c r="AI95" i="10"/>
  <c r="Y96" i="10"/>
  <c r="Z96" i="10"/>
  <c r="AA96" i="10"/>
  <c r="AB96" i="10"/>
  <c r="AC96" i="10"/>
  <c r="AD96" i="10"/>
  <c r="AE96" i="10"/>
  <c r="AF96" i="10"/>
  <c r="AG96" i="10"/>
  <c r="AH96" i="10"/>
  <c r="AI96" i="10"/>
  <c r="Y97" i="10"/>
  <c r="Z97" i="10"/>
  <c r="AA97" i="10"/>
  <c r="AB97" i="10"/>
  <c r="AC97" i="10"/>
  <c r="AD97" i="10"/>
  <c r="AE97" i="10"/>
  <c r="AF97" i="10"/>
  <c r="AG97" i="10"/>
  <c r="AH97" i="10"/>
  <c r="AI97" i="10"/>
  <c r="Y98" i="10"/>
  <c r="Z98" i="10"/>
  <c r="AA98" i="10"/>
  <c r="AB98" i="10"/>
  <c r="AC98" i="10"/>
  <c r="AD98" i="10"/>
  <c r="AE98" i="10"/>
  <c r="AF98" i="10"/>
  <c r="AG98" i="10"/>
  <c r="AH98" i="10"/>
  <c r="AI98" i="10"/>
  <c r="Y99" i="10"/>
  <c r="Z99" i="10"/>
  <c r="AA99" i="10"/>
  <c r="AB99" i="10"/>
  <c r="AC99" i="10"/>
  <c r="AD99" i="10"/>
  <c r="AE99" i="10"/>
  <c r="AF99" i="10"/>
  <c r="AG99" i="10"/>
  <c r="AH99" i="10"/>
  <c r="AI99" i="10"/>
  <c r="Y100" i="10"/>
  <c r="Z100" i="10"/>
  <c r="AA100" i="10"/>
  <c r="AB100" i="10"/>
  <c r="AC100" i="10"/>
  <c r="AD100" i="10"/>
  <c r="AE100" i="10"/>
  <c r="AF100" i="10"/>
  <c r="AG100" i="10"/>
  <c r="AH100" i="10"/>
  <c r="AI100" i="10"/>
  <c r="Y101" i="10"/>
  <c r="Z101" i="10"/>
  <c r="AA101" i="10"/>
  <c r="AB101" i="10"/>
  <c r="AC101" i="10"/>
  <c r="AD101" i="10"/>
  <c r="AE101" i="10"/>
  <c r="AF101" i="10"/>
  <c r="AG101" i="10"/>
  <c r="AH101" i="10"/>
  <c r="AI101" i="10"/>
  <c r="Y102" i="10"/>
  <c r="Z102" i="10"/>
  <c r="AA102" i="10"/>
  <c r="AB102" i="10"/>
  <c r="AC102" i="10"/>
  <c r="AD102" i="10"/>
  <c r="AE102" i="10"/>
  <c r="AF102" i="10"/>
  <c r="AG102" i="10"/>
  <c r="AH102" i="10"/>
  <c r="AI102" i="10"/>
  <c r="Y103" i="10"/>
  <c r="Z103" i="10"/>
  <c r="AA103" i="10"/>
  <c r="AB103" i="10"/>
  <c r="AC103" i="10"/>
  <c r="AD103" i="10"/>
  <c r="AE103" i="10"/>
  <c r="AF103" i="10"/>
  <c r="AG103" i="10"/>
  <c r="AH103" i="10"/>
  <c r="AI103" i="10"/>
  <c r="Y104" i="10"/>
  <c r="Z104" i="10"/>
  <c r="AA104" i="10"/>
  <c r="AB104" i="10"/>
  <c r="AC104" i="10"/>
  <c r="AD104" i="10"/>
  <c r="AE104" i="10"/>
  <c r="AF104" i="10"/>
  <c r="AG104" i="10"/>
  <c r="AH104" i="10"/>
  <c r="AI104" i="10"/>
  <c r="Y105" i="10"/>
  <c r="Z105" i="10"/>
  <c r="AA105" i="10"/>
  <c r="AB105" i="10"/>
  <c r="AC105" i="10"/>
  <c r="AD105" i="10"/>
  <c r="AE105" i="10"/>
  <c r="AF105" i="10"/>
  <c r="AG105" i="10"/>
  <c r="AH105" i="10"/>
  <c r="AI105" i="10"/>
  <c r="Y106" i="10"/>
  <c r="Z106" i="10"/>
  <c r="AA106" i="10"/>
  <c r="AB106" i="10"/>
  <c r="AC106" i="10"/>
  <c r="AD106" i="10"/>
  <c r="AE106" i="10"/>
  <c r="AF106" i="10"/>
  <c r="AG106" i="10"/>
  <c r="AH106" i="10"/>
  <c r="AI106" i="10"/>
  <c r="AI7" i="10"/>
  <c r="AH7" i="10"/>
  <c r="AG7" i="10"/>
  <c r="AT7" i="9"/>
  <c r="AF7" i="10"/>
  <c r="AE7" i="10"/>
  <c r="AD7" i="10"/>
  <c r="AC7" i="10"/>
  <c r="AB7" i="10"/>
  <c r="AA7" i="10"/>
  <c r="Z7" i="10"/>
  <c r="Y7" i="10"/>
  <c r="Z118" i="10"/>
  <c r="AA118" i="10"/>
  <c r="AB118" i="10"/>
  <c r="AC118" i="10"/>
  <c r="AD118" i="10"/>
  <c r="AE118" i="10"/>
  <c r="AF118" i="10"/>
  <c r="AG118" i="10"/>
  <c r="AH118" i="10"/>
  <c r="AI118" i="10"/>
  <c r="AJ118" i="10"/>
  <c r="AK118" i="10"/>
  <c r="Y118" i="10"/>
  <c r="Y115" i="10"/>
  <c r="Y114" i="10"/>
  <c r="Z114" i="10"/>
  <c r="AA114" i="10"/>
  <c r="AB114" i="10"/>
  <c r="AC114" i="10"/>
  <c r="AD114" i="10"/>
  <c r="AE114" i="10"/>
  <c r="AF114" i="10"/>
  <c r="AG114" i="10"/>
  <c r="AH114" i="10"/>
  <c r="AI114" i="10"/>
  <c r="AJ114" i="10"/>
  <c r="AK114" i="10"/>
  <c r="BX107" i="21"/>
  <c r="AV112" i="9"/>
  <c r="HW105" i="6"/>
  <c r="CN105" i="6"/>
  <c r="HX105" i="6"/>
  <c r="J1929" i="20"/>
  <c r="H1929" i="20"/>
  <c r="I1929" i="20"/>
  <c r="AK105" i="9"/>
  <c r="L1924" i="20"/>
  <c r="AL105" i="9"/>
  <c r="L1925" i="20"/>
  <c r="AM105" i="9"/>
  <c r="L1926" i="20"/>
  <c r="AN105" i="9"/>
  <c r="L1927" i="20"/>
  <c r="AO105" i="9"/>
  <c r="L1928" i="20"/>
  <c r="AP105" i="9"/>
  <c r="L1929" i="20"/>
  <c r="L1931" i="20"/>
  <c r="M1929" i="20"/>
  <c r="HT105" i="6"/>
  <c r="HU105" i="6"/>
  <c r="J1928" i="20"/>
  <c r="H1928" i="20"/>
  <c r="I1928" i="20"/>
  <c r="M1928" i="20"/>
  <c r="HQ105" i="6"/>
  <c r="HR105" i="6"/>
  <c r="J1927" i="20"/>
  <c r="H1927" i="20"/>
  <c r="I1927" i="20"/>
  <c r="M1927" i="20"/>
  <c r="HN105" i="6"/>
  <c r="HO105" i="6"/>
  <c r="J1926" i="20"/>
  <c r="H1926" i="20"/>
  <c r="I1926" i="20"/>
  <c r="M1926" i="20"/>
  <c r="HF105" i="6"/>
  <c r="HG105" i="6"/>
  <c r="J1925" i="20"/>
  <c r="H1925" i="20"/>
  <c r="I1925" i="20"/>
  <c r="M1925" i="20"/>
  <c r="HC105" i="6"/>
  <c r="HD105" i="6"/>
  <c r="J1924" i="20"/>
  <c r="H1924" i="20"/>
  <c r="I1924" i="20"/>
  <c r="M1924" i="20"/>
  <c r="M1923" i="20"/>
  <c r="HW106" i="6"/>
  <c r="CN106" i="6"/>
  <c r="HX106" i="6"/>
  <c r="Y1929" i="20"/>
  <c r="W1929" i="20"/>
  <c r="X1929" i="20"/>
  <c r="AK106" i="9"/>
  <c r="AA1924" i="20"/>
  <c r="AL106" i="9"/>
  <c r="AA1925" i="20"/>
  <c r="AM106" i="9"/>
  <c r="AA1926" i="20"/>
  <c r="AN106" i="9"/>
  <c r="AA1927" i="20"/>
  <c r="AO106" i="9"/>
  <c r="AA1928" i="20"/>
  <c r="AP106" i="9"/>
  <c r="AA1929" i="20"/>
  <c r="AA1931" i="20"/>
  <c r="AB1929" i="20"/>
  <c r="HT106" i="6"/>
  <c r="HU106" i="6"/>
  <c r="Y1928" i="20"/>
  <c r="W1928" i="20"/>
  <c r="X1928" i="20"/>
  <c r="AB1928" i="20"/>
  <c r="HQ106" i="6"/>
  <c r="HR106" i="6"/>
  <c r="Y1927" i="20"/>
  <c r="W1927" i="20"/>
  <c r="X1927" i="20"/>
  <c r="AB1927" i="20"/>
  <c r="HN106" i="6"/>
  <c r="HO106" i="6"/>
  <c r="Y1926" i="20"/>
  <c r="W1926" i="20"/>
  <c r="X1926" i="20"/>
  <c r="AB1926" i="20"/>
  <c r="HF106" i="6"/>
  <c r="HG106" i="6"/>
  <c r="Y1925" i="20"/>
  <c r="W1925" i="20"/>
  <c r="X1925" i="20"/>
  <c r="AB1925" i="20"/>
  <c r="HC106" i="6"/>
  <c r="HD106" i="6"/>
  <c r="Y1924" i="20"/>
  <c r="W1924" i="20"/>
  <c r="X1924" i="20"/>
  <c r="AB1924" i="20"/>
  <c r="AB1923" i="20"/>
  <c r="HW104" i="6"/>
  <c r="CN104" i="6"/>
  <c r="HX104" i="6"/>
  <c r="Y1890" i="20"/>
  <c r="W1890" i="20"/>
  <c r="X1890" i="20"/>
  <c r="AK104" i="9"/>
  <c r="AA1885" i="20"/>
  <c r="AL104" i="9"/>
  <c r="AA1886" i="20"/>
  <c r="AM104" i="9"/>
  <c r="AA1887" i="20"/>
  <c r="AN104" i="9"/>
  <c r="AA1888" i="20"/>
  <c r="AO104" i="9"/>
  <c r="AA1889" i="20"/>
  <c r="AP104" i="9"/>
  <c r="AA1890" i="20"/>
  <c r="AA1892" i="20"/>
  <c r="AB1890" i="20"/>
  <c r="HT104" i="6"/>
  <c r="HU104" i="6"/>
  <c r="Y1889" i="20"/>
  <c r="W1889" i="20"/>
  <c r="X1889" i="20"/>
  <c r="AB1889" i="20"/>
  <c r="HQ104" i="6"/>
  <c r="HR104" i="6"/>
  <c r="Y1888" i="20"/>
  <c r="W1888" i="20"/>
  <c r="X1888" i="20"/>
  <c r="AB1888" i="20"/>
  <c r="HN104" i="6"/>
  <c r="HO104" i="6"/>
  <c r="Y1887" i="20"/>
  <c r="W1887" i="20"/>
  <c r="X1887" i="20"/>
  <c r="AB1887" i="20"/>
  <c r="HF104" i="6"/>
  <c r="HG104" i="6"/>
  <c r="Y1886" i="20"/>
  <c r="W1886" i="20"/>
  <c r="X1886" i="20"/>
  <c r="AB1886" i="20"/>
  <c r="HC104" i="6"/>
  <c r="HD104" i="6"/>
  <c r="Y1885" i="20"/>
  <c r="W1885" i="20"/>
  <c r="X1885" i="20"/>
  <c r="AB1885" i="20"/>
  <c r="AB1884" i="20"/>
  <c r="HW103" i="6"/>
  <c r="CN103" i="6"/>
  <c r="HX103" i="6"/>
  <c r="J1890" i="20"/>
  <c r="H1890" i="20"/>
  <c r="I1890" i="20"/>
  <c r="AK103" i="9"/>
  <c r="L1885" i="20"/>
  <c r="AL103" i="9"/>
  <c r="L1886" i="20"/>
  <c r="AM103" i="9"/>
  <c r="L1887" i="20"/>
  <c r="AN103" i="9"/>
  <c r="L1888" i="20"/>
  <c r="AO103" i="9"/>
  <c r="L1889" i="20"/>
  <c r="AP103" i="9"/>
  <c r="L1890" i="20"/>
  <c r="L1892" i="20"/>
  <c r="M1890" i="20"/>
  <c r="HT103" i="6"/>
  <c r="HU103" i="6"/>
  <c r="J1889" i="20"/>
  <c r="H1889" i="20"/>
  <c r="I1889" i="20"/>
  <c r="M1889" i="20"/>
  <c r="HQ103" i="6"/>
  <c r="HR103" i="6"/>
  <c r="J1888" i="20"/>
  <c r="H1888" i="20"/>
  <c r="I1888" i="20"/>
  <c r="M1888" i="20"/>
  <c r="HN103" i="6"/>
  <c r="HO103" i="6"/>
  <c r="J1887" i="20"/>
  <c r="H1887" i="20"/>
  <c r="I1887" i="20"/>
  <c r="M1887" i="20"/>
  <c r="HF103" i="6"/>
  <c r="HG103" i="6"/>
  <c r="J1886" i="20"/>
  <c r="H1886" i="20"/>
  <c r="I1886" i="20"/>
  <c r="M1886" i="20"/>
  <c r="HC103" i="6"/>
  <c r="HD103" i="6"/>
  <c r="J1885" i="20"/>
  <c r="H1885" i="20"/>
  <c r="I1885" i="20"/>
  <c r="M1885" i="20"/>
  <c r="M1884" i="20"/>
  <c r="HW101" i="6"/>
  <c r="CN101" i="6"/>
  <c r="HX101" i="6"/>
  <c r="J1851" i="20"/>
  <c r="H1851" i="20"/>
  <c r="I1851" i="20"/>
  <c r="AK101" i="9"/>
  <c r="L1846" i="20"/>
  <c r="AL101" i="9"/>
  <c r="L1847" i="20"/>
  <c r="AM101" i="9"/>
  <c r="L1848" i="20"/>
  <c r="AN101" i="9"/>
  <c r="L1849" i="20"/>
  <c r="AO101" i="9"/>
  <c r="L1850" i="20"/>
  <c r="AP101" i="9"/>
  <c r="L1851" i="20"/>
  <c r="L1853" i="20"/>
  <c r="M1851" i="20"/>
  <c r="HT101" i="6"/>
  <c r="HU101" i="6"/>
  <c r="J1850" i="20"/>
  <c r="H1850" i="20"/>
  <c r="I1850" i="20"/>
  <c r="M1850" i="20"/>
  <c r="HQ101" i="6"/>
  <c r="HR101" i="6"/>
  <c r="J1849" i="20"/>
  <c r="H1849" i="20"/>
  <c r="I1849" i="20"/>
  <c r="M1849" i="20"/>
  <c r="HN101" i="6"/>
  <c r="HO101" i="6"/>
  <c r="J1848" i="20"/>
  <c r="H1848" i="20"/>
  <c r="I1848" i="20"/>
  <c r="M1848" i="20"/>
  <c r="HF101" i="6"/>
  <c r="HG101" i="6"/>
  <c r="J1847" i="20"/>
  <c r="H1847" i="20"/>
  <c r="I1847" i="20"/>
  <c r="M1847" i="20"/>
  <c r="HC101" i="6"/>
  <c r="HD101" i="6"/>
  <c r="J1846" i="20"/>
  <c r="H1846" i="20"/>
  <c r="I1846" i="20"/>
  <c r="M1846" i="20"/>
  <c r="M1845" i="20"/>
  <c r="HW102" i="6"/>
  <c r="CN102" i="6"/>
  <c r="HX102" i="6"/>
  <c r="Y1851" i="20"/>
  <c r="W1851" i="20"/>
  <c r="X1851" i="20"/>
  <c r="AK102" i="9"/>
  <c r="AA1846" i="20"/>
  <c r="AL102" i="9"/>
  <c r="AA1847" i="20"/>
  <c r="AM102" i="9"/>
  <c r="AA1848" i="20"/>
  <c r="AN102" i="9"/>
  <c r="AA1849" i="20"/>
  <c r="AO102" i="9"/>
  <c r="AA1850" i="20"/>
  <c r="AP102" i="9"/>
  <c r="AA1851" i="20"/>
  <c r="AA1853" i="20"/>
  <c r="AB1851" i="20"/>
  <c r="HT102" i="6"/>
  <c r="HU102" i="6"/>
  <c r="Y1850" i="20"/>
  <c r="W1850" i="20"/>
  <c r="X1850" i="20"/>
  <c r="AB1850" i="20"/>
  <c r="HQ102" i="6"/>
  <c r="HR102" i="6"/>
  <c r="Y1849" i="20"/>
  <c r="W1849" i="20"/>
  <c r="X1849" i="20"/>
  <c r="AB1849" i="20"/>
  <c r="HN102" i="6"/>
  <c r="HO102" i="6"/>
  <c r="Y1848" i="20"/>
  <c r="W1848" i="20"/>
  <c r="X1848" i="20"/>
  <c r="AB1848" i="20"/>
  <c r="HF102" i="6"/>
  <c r="HG102" i="6"/>
  <c r="Y1847" i="20"/>
  <c r="W1847" i="20"/>
  <c r="X1847" i="20"/>
  <c r="AB1847" i="20"/>
  <c r="HC102" i="6"/>
  <c r="HD102" i="6"/>
  <c r="Y1846" i="20"/>
  <c r="W1846" i="20"/>
  <c r="X1846" i="20"/>
  <c r="AB1846" i="20"/>
  <c r="AB1845" i="20"/>
  <c r="HW100" i="6"/>
  <c r="CN100" i="6"/>
  <c r="HX100" i="6"/>
  <c r="Y1812" i="20"/>
  <c r="W1812" i="20"/>
  <c r="X1812" i="20"/>
  <c r="AK100" i="9"/>
  <c r="AA1807" i="20"/>
  <c r="AL100" i="9"/>
  <c r="AA1808" i="20"/>
  <c r="AM100" i="9"/>
  <c r="AA1809" i="20"/>
  <c r="AN100" i="9"/>
  <c r="AA1810" i="20"/>
  <c r="AO100" i="9"/>
  <c r="AA1811" i="20"/>
  <c r="AP100" i="9"/>
  <c r="AA1812" i="20"/>
  <c r="AA1814" i="20"/>
  <c r="AB1812" i="20"/>
  <c r="HT100" i="6"/>
  <c r="HU100" i="6"/>
  <c r="Y1811" i="20"/>
  <c r="W1811" i="20"/>
  <c r="X1811" i="20"/>
  <c r="AB1811" i="20"/>
  <c r="HQ100" i="6"/>
  <c r="HR100" i="6"/>
  <c r="Y1810" i="20"/>
  <c r="W1810" i="20"/>
  <c r="X1810" i="20"/>
  <c r="AB1810" i="20"/>
  <c r="HN100" i="6"/>
  <c r="HO100" i="6"/>
  <c r="Y1809" i="20"/>
  <c r="W1809" i="20"/>
  <c r="X1809" i="20"/>
  <c r="AB1809" i="20"/>
  <c r="HF100" i="6"/>
  <c r="HG100" i="6"/>
  <c r="Y1808" i="20"/>
  <c r="W1808" i="20"/>
  <c r="X1808" i="20"/>
  <c r="AB1808" i="20"/>
  <c r="HC100" i="6"/>
  <c r="HD100" i="6"/>
  <c r="Y1807" i="20"/>
  <c r="W1807" i="20"/>
  <c r="X1807" i="20"/>
  <c r="AB1807" i="20"/>
  <c r="AB1806" i="20"/>
  <c r="HW99" i="6"/>
  <c r="CN99" i="6"/>
  <c r="HX99" i="6"/>
  <c r="J1812" i="20"/>
  <c r="H1812" i="20"/>
  <c r="I1812" i="20"/>
  <c r="AK99" i="9"/>
  <c r="L1807" i="20"/>
  <c r="AL99" i="9"/>
  <c r="L1808" i="20"/>
  <c r="AM99" i="9"/>
  <c r="L1809" i="20"/>
  <c r="AN99" i="9"/>
  <c r="L1810" i="20"/>
  <c r="AO99" i="9"/>
  <c r="L1811" i="20"/>
  <c r="AP99" i="9"/>
  <c r="L1812" i="20"/>
  <c r="L1814" i="20"/>
  <c r="M1812" i="20"/>
  <c r="HT99" i="6"/>
  <c r="HU99" i="6"/>
  <c r="J1811" i="20"/>
  <c r="H1811" i="20"/>
  <c r="I1811" i="20"/>
  <c r="M1811" i="20"/>
  <c r="HQ99" i="6"/>
  <c r="HR99" i="6"/>
  <c r="J1810" i="20"/>
  <c r="H1810" i="20"/>
  <c r="I1810" i="20"/>
  <c r="M1810" i="20"/>
  <c r="HN99" i="6"/>
  <c r="HO99" i="6"/>
  <c r="J1809" i="20"/>
  <c r="H1809" i="20"/>
  <c r="I1809" i="20"/>
  <c r="M1809" i="20"/>
  <c r="HF99" i="6"/>
  <c r="HG99" i="6"/>
  <c r="J1808" i="20"/>
  <c r="H1808" i="20"/>
  <c r="I1808" i="20"/>
  <c r="M1808" i="20"/>
  <c r="HC99" i="6"/>
  <c r="HD99" i="6"/>
  <c r="J1807" i="20"/>
  <c r="H1807" i="20"/>
  <c r="I1807" i="20"/>
  <c r="M1807" i="20"/>
  <c r="M1806" i="20"/>
  <c r="HW97" i="6"/>
  <c r="CN97" i="6"/>
  <c r="HX97" i="6"/>
  <c r="J1773" i="20"/>
  <c r="H1773" i="20"/>
  <c r="I1773" i="20"/>
  <c r="AK97" i="9"/>
  <c r="L1768" i="20"/>
  <c r="AL97" i="9"/>
  <c r="L1769" i="20"/>
  <c r="AM97" i="9"/>
  <c r="L1770" i="20"/>
  <c r="AN97" i="9"/>
  <c r="L1771" i="20"/>
  <c r="AO97" i="9"/>
  <c r="L1772" i="20"/>
  <c r="AP97" i="9"/>
  <c r="L1773" i="20"/>
  <c r="L1775" i="20"/>
  <c r="M1773" i="20"/>
  <c r="HT97" i="6"/>
  <c r="HU97" i="6"/>
  <c r="J1772" i="20"/>
  <c r="H1772" i="20"/>
  <c r="I1772" i="20"/>
  <c r="M1772" i="20"/>
  <c r="HQ97" i="6"/>
  <c r="HR97" i="6"/>
  <c r="J1771" i="20"/>
  <c r="H1771" i="20"/>
  <c r="I1771" i="20"/>
  <c r="M1771" i="20"/>
  <c r="HN97" i="6"/>
  <c r="HO97" i="6"/>
  <c r="J1770" i="20"/>
  <c r="H1770" i="20"/>
  <c r="I1770" i="20"/>
  <c r="M1770" i="20"/>
  <c r="HF97" i="6"/>
  <c r="HG97" i="6"/>
  <c r="J1769" i="20"/>
  <c r="H1769" i="20"/>
  <c r="I1769" i="20"/>
  <c r="M1769" i="20"/>
  <c r="HC97" i="6"/>
  <c r="HD97" i="6"/>
  <c r="J1768" i="20"/>
  <c r="H1768" i="20"/>
  <c r="I1768" i="20"/>
  <c r="M1768" i="20"/>
  <c r="M1767" i="20"/>
  <c r="HW98" i="6"/>
  <c r="CN98" i="6"/>
  <c r="HX98" i="6"/>
  <c r="Y1773" i="20"/>
  <c r="W1773" i="20"/>
  <c r="X1773" i="20"/>
  <c r="AK98" i="9"/>
  <c r="AA1768" i="20"/>
  <c r="AL98" i="9"/>
  <c r="AA1769" i="20"/>
  <c r="AM98" i="9"/>
  <c r="AA1770" i="20"/>
  <c r="AN98" i="9"/>
  <c r="AA1771" i="20"/>
  <c r="AO98" i="9"/>
  <c r="AA1772" i="20"/>
  <c r="AP98" i="9"/>
  <c r="AA1773" i="20"/>
  <c r="AA1775" i="20"/>
  <c r="AB1773" i="20"/>
  <c r="HT98" i="6"/>
  <c r="HU98" i="6"/>
  <c r="Y1772" i="20"/>
  <c r="W1772" i="20"/>
  <c r="X1772" i="20"/>
  <c r="AB1772" i="20"/>
  <c r="HQ98" i="6"/>
  <c r="HR98" i="6"/>
  <c r="Y1771" i="20"/>
  <c r="W1771" i="20"/>
  <c r="X1771" i="20"/>
  <c r="AB1771" i="20"/>
  <c r="HN98" i="6"/>
  <c r="HO98" i="6"/>
  <c r="Y1770" i="20"/>
  <c r="W1770" i="20"/>
  <c r="X1770" i="20"/>
  <c r="AB1770" i="20"/>
  <c r="HF98" i="6"/>
  <c r="HG98" i="6"/>
  <c r="Y1769" i="20"/>
  <c r="W1769" i="20"/>
  <c r="X1769" i="20"/>
  <c r="AB1769" i="20"/>
  <c r="HC98" i="6"/>
  <c r="HD98" i="6"/>
  <c r="Y1768" i="20"/>
  <c r="W1768" i="20"/>
  <c r="X1768" i="20"/>
  <c r="AB1768" i="20"/>
  <c r="AB1767" i="20"/>
  <c r="HW96" i="6"/>
  <c r="CN96" i="6"/>
  <c r="HX96" i="6"/>
  <c r="Y1734" i="20"/>
  <c r="W1734" i="20"/>
  <c r="X1734" i="20"/>
  <c r="AK96" i="9"/>
  <c r="AA1729" i="20"/>
  <c r="AL96" i="9"/>
  <c r="AA1730" i="20"/>
  <c r="AM96" i="9"/>
  <c r="AA1731" i="20"/>
  <c r="AN96" i="9"/>
  <c r="AA1732" i="20"/>
  <c r="AO96" i="9"/>
  <c r="AA1733" i="20"/>
  <c r="AP96" i="9"/>
  <c r="AA1734" i="20"/>
  <c r="AA1736" i="20"/>
  <c r="AB1734" i="20"/>
  <c r="HT96" i="6"/>
  <c r="HU96" i="6"/>
  <c r="Y1733" i="20"/>
  <c r="W1733" i="20"/>
  <c r="X1733" i="20"/>
  <c r="AB1733" i="20"/>
  <c r="HQ96" i="6"/>
  <c r="HR96" i="6"/>
  <c r="Y1732" i="20"/>
  <c r="W1732" i="20"/>
  <c r="X1732" i="20"/>
  <c r="AB1732" i="20"/>
  <c r="HN96" i="6"/>
  <c r="HO96" i="6"/>
  <c r="Y1731" i="20"/>
  <c r="W1731" i="20"/>
  <c r="X1731" i="20"/>
  <c r="AB1731" i="20"/>
  <c r="HF96" i="6"/>
  <c r="HG96" i="6"/>
  <c r="Y1730" i="20"/>
  <c r="W1730" i="20"/>
  <c r="X1730" i="20"/>
  <c r="AB1730" i="20"/>
  <c r="HC96" i="6"/>
  <c r="HD96" i="6"/>
  <c r="Y1729" i="20"/>
  <c r="W1729" i="20"/>
  <c r="X1729" i="20"/>
  <c r="AB1729" i="20"/>
  <c r="AB1728" i="20"/>
  <c r="HW95" i="6"/>
  <c r="CN95" i="6"/>
  <c r="HX95" i="6"/>
  <c r="J1734" i="20"/>
  <c r="H1734" i="20"/>
  <c r="I1734" i="20"/>
  <c r="AK95" i="9"/>
  <c r="L1729" i="20"/>
  <c r="AL95" i="9"/>
  <c r="L1730" i="20"/>
  <c r="AM95" i="9"/>
  <c r="L1731" i="20"/>
  <c r="AN95" i="9"/>
  <c r="L1732" i="20"/>
  <c r="AO95" i="9"/>
  <c r="L1733" i="20"/>
  <c r="AP95" i="9"/>
  <c r="L1734" i="20"/>
  <c r="L1736" i="20"/>
  <c r="M1734" i="20"/>
  <c r="HT95" i="6"/>
  <c r="HU95" i="6"/>
  <c r="J1733" i="20"/>
  <c r="H1733" i="20"/>
  <c r="I1733" i="20"/>
  <c r="M1733" i="20"/>
  <c r="HQ95" i="6"/>
  <c r="HR95" i="6"/>
  <c r="J1732" i="20"/>
  <c r="H1732" i="20"/>
  <c r="I1732" i="20"/>
  <c r="M1732" i="20"/>
  <c r="HN95" i="6"/>
  <c r="HO95" i="6"/>
  <c r="J1731" i="20"/>
  <c r="H1731" i="20"/>
  <c r="I1731" i="20"/>
  <c r="M1731" i="20"/>
  <c r="HF95" i="6"/>
  <c r="HG95" i="6"/>
  <c r="J1730" i="20"/>
  <c r="H1730" i="20"/>
  <c r="I1730" i="20"/>
  <c r="M1730" i="20"/>
  <c r="HC95" i="6"/>
  <c r="HD95" i="6"/>
  <c r="J1729" i="20"/>
  <c r="H1729" i="20"/>
  <c r="I1729" i="20"/>
  <c r="M1729" i="20"/>
  <c r="M1728" i="20"/>
  <c r="HW93" i="6"/>
  <c r="CN93" i="6"/>
  <c r="HX93" i="6"/>
  <c r="J1695" i="20"/>
  <c r="H1695" i="20"/>
  <c r="I1695" i="20"/>
  <c r="AK93" i="9"/>
  <c r="L1690" i="20"/>
  <c r="AL93" i="9"/>
  <c r="L1691" i="20"/>
  <c r="AM93" i="9"/>
  <c r="L1692" i="20"/>
  <c r="AN93" i="9"/>
  <c r="L1693" i="20"/>
  <c r="AO93" i="9"/>
  <c r="L1694" i="20"/>
  <c r="AP93" i="9"/>
  <c r="L1695" i="20"/>
  <c r="L1697" i="20"/>
  <c r="M1695" i="20"/>
  <c r="HT93" i="6"/>
  <c r="HU93" i="6"/>
  <c r="J1694" i="20"/>
  <c r="H1694" i="20"/>
  <c r="I1694" i="20"/>
  <c r="M1694" i="20"/>
  <c r="HQ93" i="6"/>
  <c r="HR93" i="6"/>
  <c r="J1693" i="20"/>
  <c r="H1693" i="20"/>
  <c r="I1693" i="20"/>
  <c r="M1693" i="20"/>
  <c r="HN93" i="6"/>
  <c r="HO93" i="6"/>
  <c r="J1692" i="20"/>
  <c r="H1692" i="20"/>
  <c r="I1692" i="20"/>
  <c r="M1692" i="20"/>
  <c r="HF93" i="6"/>
  <c r="HG93" i="6"/>
  <c r="J1691" i="20"/>
  <c r="H1691" i="20"/>
  <c r="I1691" i="20"/>
  <c r="M1691" i="20"/>
  <c r="HC93" i="6"/>
  <c r="HD93" i="6"/>
  <c r="J1690" i="20"/>
  <c r="H1690" i="20"/>
  <c r="I1690" i="20"/>
  <c r="M1690" i="20"/>
  <c r="M1689" i="20"/>
  <c r="HW94" i="6"/>
  <c r="CN94" i="6"/>
  <c r="HX94" i="6"/>
  <c r="Y1695" i="20"/>
  <c r="W1695" i="20"/>
  <c r="X1695" i="20"/>
  <c r="AK94" i="9"/>
  <c r="AA1690" i="20"/>
  <c r="AL94" i="9"/>
  <c r="AA1691" i="20"/>
  <c r="AM94" i="9"/>
  <c r="AA1692" i="20"/>
  <c r="AN94" i="9"/>
  <c r="AA1693" i="20"/>
  <c r="AO94" i="9"/>
  <c r="AA1694" i="20"/>
  <c r="AP94" i="9"/>
  <c r="AA1695" i="20"/>
  <c r="AA1697" i="20"/>
  <c r="AB1695" i="20"/>
  <c r="HT94" i="6"/>
  <c r="HU94" i="6"/>
  <c r="Y1694" i="20"/>
  <c r="W1694" i="20"/>
  <c r="X1694" i="20"/>
  <c r="AB1694" i="20"/>
  <c r="HQ94" i="6"/>
  <c r="HR94" i="6"/>
  <c r="Y1693" i="20"/>
  <c r="W1693" i="20"/>
  <c r="X1693" i="20"/>
  <c r="AB1693" i="20"/>
  <c r="HN94" i="6"/>
  <c r="HO94" i="6"/>
  <c r="Y1692" i="20"/>
  <c r="W1692" i="20"/>
  <c r="X1692" i="20"/>
  <c r="AB1692" i="20"/>
  <c r="HF94" i="6"/>
  <c r="HG94" i="6"/>
  <c r="Y1691" i="20"/>
  <c r="W1691" i="20"/>
  <c r="X1691" i="20"/>
  <c r="AB1691" i="20"/>
  <c r="HC94" i="6"/>
  <c r="HD94" i="6"/>
  <c r="Y1690" i="20"/>
  <c r="W1690" i="20"/>
  <c r="X1690" i="20"/>
  <c r="AB1690" i="20"/>
  <c r="AB1689" i="20"/>
  <c r="HW92" i="6"/>
  <c r="CN92" i="6"/>
  <c r="HX92" i="6"/>
  <c r="Y1656" i="20"/>
  <c r="W1656" i="20"/>
  <c r="X1656" i="20"/>
  <c r="AK92" i="9"/>
  <c r="AA1651" i="20"/>
  <c r="AL92" i="9"/>
  <c r="AA1652" i="20"/>
  <c r="AM92" i="9"/>
  <c r="AA1653" i="20"/>
  <c r="AN92" i="9"/>
  <c r="AA1654" i="20"/>
  <c r="AO92" i="9"/>
  <c r="AA1655" i="20"/>
  <c r="AP92" i="9"/>
  <c r="AA1656" i="20"/>
  <c r="AA1658" i="20"/>
  <c r="AB1656" i="20"/>
  <c r="HT92" i="6"/>
  <c r="HU92" i="6"/>
  <c r="Y1655" i="20"/>
  <c r="W1655" i="20"/>
  <c r="X1655" i="20"/>
  <c r="AB1655" i="20"/>
  <c r="HQ92" i="6"/>
  <c r="HR92" i="6"/>
  <c r="Y1654" i="20"/>
  <c r="W1654" i="20"/>
  <c r="X1654" i="20"/>
  <c r="AB1654" i="20"/>
  <c r="HN92" i="6"/>
  <c r="HO92" i="6"/>
  <c r="Y1653" i="20"/>
  <c r="W1653" i="20"/>
  <c r="X1653" i="20"/>
  <c r="AB1653" i="20"/>
  <c r="HF92" i="6"/>
  <c r="HG92" i="6"/>
  <c r="Y1652" i="20"/>
  <c r="W1652" i="20"/>
  <c r="X1652" i="20"/>
  <c r="AB1652" i="20"/>
  <c r="HC92" i="6"/>
  <c r="HD92" i="6"/>
  <c r="Y1651" i="20"/>
  <c r="W1651" i="20"/>
  <c r="X1651" i="20"/>
  <c r="AB1651" i="20"/>
  <c r="AB1650" i="20"/>
  <c r="HW91" i="6"/>
  <c r="CN91" i="6"/>
  <c r="HX91" i="6"/>
  <c r="J1656" i="20"/>
  <c r="H1656" i="20"/>
  <c r="I1656" i="20"/>
  <c r="AK91" i="9"/>
  <c r="L1651" i="20"/>
  <c r="AL91" i="9"/>
  <c r="L1652" i="20"/>
  <c r="AM91" i="9"/>
  <c r="L1653" i="20"/>
  <c r="AN91" i="9"/>
  <c r="L1654" i="20"/>
  <c r="AO91" i="9"/>
  <c r="L1655" i="20"/>
  <c r="AP91" i="9"/>
  <c r="L1656" i="20"/>
  <c r="L1658" i="20"/>
  <c r="M1656" i="20"/>
  <c r="HT91" i="6"/>
  <c r="HU91" i="6"/>
  <c r="J1655" i="20"/>
  <c r="H1655" i="20"/>
  <c r="I1655" i="20"/>
  <c r="M1655" i="20"/>
  <c r="HQ91" i="6"/>
  <c r="HR91" i="6"/>
  <c r="J1654" i="20"/>
  <c r="H1654" i="20"/>
  <c r="I1654" i="20"/>
  <c r="M1654" i="20"/>
  <c r="HN91" i="6"/>
  <c r="HO91" i="6"/>
  <c r="J1653" i="20"/>
  <c r="H1653" i="20"/>
  <c r="I1653" i="20"/>
  <c r="M1653" i="20"/>
  <c r="HF91" i="6"/>
  <c r="HG91" i="6"/>
  <c r="J1652" i="20"/>
  <c r="H1652" i="20"/>
  <c r="I1652" i="20"/>
  <c r="M1652" i="20"/>
  <c r="HC91" i="6"/>
  <c r="HD91" i="6"/>
  <c r="J1651" i="20"/>
  <c r="H1651" i="20"/>
  <c r="I1651" i="20"/>
  <c r="M1651" i="20"/>
  <c r="M1650" i="20"/>
  <c r="HW89" i="6"/>
  <c r="CN89" i="6"/>
  <c r="HX89" i="6"/>
  <c r="J1617" i="20"/>
  <c r="H1617" i="20"/>
  <c r="I1617" i="20"/>
  <c r="AK89" i="9"/>
  <c r="L1612" i="20"/>
  <c r="AL89" i="9"/>
  <c r="L1613" i="20"/>
  <c r="AM89" i="9"/>
  <c r="L1614" i="20"/>
  <c r="AN89" i="9"/>
  <c r="L1615" i="20"/>
  <c r="AO89" i="9"/>
  <c r="L1616" i="20"/>
  <c r="AP89" i="9"/>
  <c r="L1617" i="20"/>
  <c r="L1619" i="20"/>
  <c r="M1617" i="20"/>
  <c r="HT89" i="6"/>
  <c r="HU89" i="6"/>
  <c r="J1616" i="20"/>
  <c r="H1616" i="20"/>
  <c r="I1616" i="20"/>
  <c r="M1616" i="20"/>
  <c r="HQ89" i="6"/>
  <c r="HR89" i="6"/>
  <c r="J1615" i="20"/>
  <c r="H1615" i="20"/>
  <c r="I1615" i="20"/>
  <c r="M1615" i="20"/>
  <c r="HN89" i="6"/>
  <c r="HO89" i="6"/>
  <c r="J1614" i="20"/>
  <c r="H1614" i="20"/>
  <c r="I1614" i="20"/>
  <c r="M1614" i="20"/>
  <c r="HF89" i="6"/>
  <c r="HG89" i="6"/>
  <c r="J1613" i="20"/>
  <c r="H1613" i="20"/>
  <c r="I1613" i="20"/>
  <c r="M1613" i="20"/>
  <c r="HC89" i="6"/>
  <c r="HD89" i="6"/>
  <c r="J1612" i="20"/>
  <c r="H1612" i="20"/>
  <c r="I1612" i="20"/>
  <c r="M1612" i="20"/>
  <c r="M1611" i="20"/>
  <c r="HW90" i="6"/>
  <c r="CN90" i="6"/>
  <c r="HX90" i="6"/>
  <c r="Y1617" i="20"/>
  <c r="W1617" i="20"/>
  <c r="X1617" i="20"/>
  <c r="AK90" i="9"/>
  <c r="AA1612" i="20"/>
  <c r="AL90" i="9"/>
  <c r="AA1613" i="20"/>
  <c r="AM90" i="9"/>
  <c r="AA1614" i="20"/>
  <c r="AN90" i="9"/>
  <c r="AA1615" i="20"/>
  <c r="AO90" i="9"/>
  <c r="AA1616" i="20"/>
  <c r="AP90" i="9"/>
  <c r="AA1617" i="20"/>
  <c r="AA1619" i="20"/>
  <c r="AB1617" i="20"/>
  <c r="HT90" i="6"/>
  <c r="HU90" i="6"/>
  <c r="Y1616" i="20"/>
  <c r="W1616" i="20"/>
  <c r="X1616" i="20"/>
  <c r="AB1616" i="20"/>
  <c r="HQ90" i="6"/>
  <c r="HR90" i="6"/>
  <c r="Y1615" i="20"/>
  <c r="W1615" i="20"/>
  <c r="X1615" i="20"/>
  <c r="AB1615" i="20"/>
  <c r="HN90" i="6"/>
  <c r="HO90" i="6"/>
  <c r="Y1614" i="20"/>
  <c r="W1614" i="20"/>
  <c r="X1614" i="20"/>
  <c r="AB1614" i="20"/>
  <c r="HF90" i="6"/>
  <c r="HG90" i="6"/>
  <c r="Y1613" i="20"/>
  <c r="W1613" i="20"/>
  <c r="X1613" i="20"/>
  <c r="AB1613" i="20"/>
  <c r="HC90" i="6"/>
  <c r="HD90" i="6"/>
  <c r="Y1612" i="20"/>
  <c r="W1612" i="20"/>
  <c r="X1612" i="20"/>
  <c r="AB1612" i="20"/>
  <c r="AB1611" i="20"/>
  <c r="HW88" i="6"/>
  <c r="CN88" i="6"/>
  <c r="HX88" i="6"/>
  <c r="Y1578" i="20"/>
  <c r="W1578" i="20"/>
  <c r="X1578" i="20"/>
  <c r="AK88" i="9"/>
  <c r="AA1573" i="20"/>
  <c r="AL88" i="9"/>
  <c r="AA1574" i="20"/>
  <c r="AM88" i="9"/>
  <c r="AA1575" i="20"/>
  <c r="AN88" i="9"/>
  <c r="AA1576" i="20"/>
  <c r="AO88" i="9"/>
  <c r="AA1577" i="20"/>
  <c r="AP88" i="9"/>
  <c r="AA1578" i="20"/>
  <c r="AA1580" i="20"/>
  <c r="AB1578" i="20"/>
  <c r="HT88" i="6"/>
  <c r="HU88" i="6"/>
  <c r="Y1577" i="20"/>
  <c r="W1577" i="20"/>
  <c r="X1577" i="20"/>
  <c r="AB1577" i="20"/>
  <c r="HQ88" i="6"/>
  <c r="HR88" i="6"/>
  <c r="Y1576" i="20"/>
  <c r="W1576" i="20"/>
  <c r="X1576" i="20"/>
  <c r="AB1576" i="20"/>
  <c r="HN88" i="6"/>
  <c r="HO88" i="6"/>
  <c r="Y1575" i="20"/>
  <c r="W1575" i="20"/>
  <c r="X1575" i="20"/>
  <c r="AB1575" i="20"/>
  <c r="HF88" i="6"/>
  <c r="HG88" i="6"/>
  <c r="Y1574" i="20"/>
  <c r="W1574" i="20"/>
  <c r="X1574" i="20"/>
  <c r="AB1574" i="20"/>
  <c r="HC88" i="6"/>
  <c r="HD88" i="6"/>
  <c r="Y1573" i="20"/>
  <c r="W1573" i="20"/>
  <c r="X1573" i="20"/>
  <c r="AB1573" i="20"/>
  <c r="AB1572" i="20"/>
  <c r="HW87" i="6"/>
  <c r="CN87" i="6"/>
  <c r="HX87" i="6"/>
  <c r="J1578" i="20"/>
  <c r="H1578" i="20"/>
  <c r="I1578" i="20"/>
  <c r="AK87" i="9"/>
  <c r="L1573" i="20"/>
  <c r="AL87" i="9"/>
  <c r="L1574" i="20"/>
  <c r="AM87" i="9"/>
  <c r="L1575" i="20"/>
  <c r="AN87" i="9"/>
  <c r="L1576" i="20"/>
  <c r="AO87" i="9"/>
  <c r="L1577" i="20"/>
  <c r="AP87" i="9"/>
  <c r="L1578" i="20"/>
  <c r="L1580" i="20"/>
  <c r="M1578" i="20"/>
  <c r="HT87" i="6"/>
  <c r="HU87" i="6"/>
  <c r="J1577" i="20"/>
  <c r="H1577" i="20"/>
  <c r="I1577" i="20"/>
  <c r="M1577" i="20"/>
  <c r="HQ87" i="6"/>
  <c r="HR87" i="6"/>
  <c r="J1576" i="20"/>
  <c r="H1576" i="20"/>
  <c r="I1576" i="20"/>
  <c r="M1576" i="20"/>
  <c r="HN87" i="6"/>
  <c r="HO87" i="6"/>
  <c r="J1575" i="20"/>
  <c r="H1575" i="20"/>
  <c r="I1575" i="20"/>
  <c r="M1575" i="20"/>
  <c r="HF87" i="6"/>
  <c r="HG87" i="6"/>
  <c r="J1574" i="20"/>
  <c r="H1574" i="20"/>
  <c r="I1574" i="20"/>
  <c r="M1574" i="20"/>
  <c r="HC87" i="6"/>
  <c r="HD87" i="6"/>
  <c r="J1573" i="20"/>
  <c r="H1573" i="20"/>
  <c r="I1573" i="20"/>
  <c r="M1573" i="20"/>
  <c r="M1572" i="20"/>
  <c r="HW85" i="6"/>
  <c r="CN85" i="6"/>
  <c r="HX85" i="6"/>
  <c r="J1539" i="20"/>
  <c r="H1539" i="20"/>
  <c r="I1539" i="20"/>
  <c r="AK85" i="9"/>
  <c r="L1534" i="20"/>
  <c r="AL85" i="9"/>
  <c r="L1535" i="20"/>
  <c r="AM85" i="9"/>
  <c r="L1536" i="20"/>
  <c r="AN85" i="9"/>
  <c r="L1537" i="20"/>
  <c r="AO85" i="9"/>
  <c r="L1538" i="20"/>
  <c r="AP85" i="9"/>
  <c r="L1539" i="20"/>
  <c r="L1541" i="20"/>
  <c r="M1539" i="20"/>
  <c r="HT85" i="6"/>
  <c r="HU85" i="6"/>
  <c r="J1538" i="20"/>
  <c r="H1538" i="20"/>
  <c r="I1538" i="20"/>
  <c r="M1538" i="20"/>
  <c r="HQ85" i="6"/>
  <c r="HR85" i="6"/>
  <c r="J1537" i="20"/>
  <c r="H1537" i="20"/>
  <c r="I1537" i="20"/>
  <c r="M1537" i="20"/>
  <c r="HN85" i="6"/>
  <c r="HO85" i="6"/>
  <c r="J1536" i="20"/>
  <c r="H1536" i="20"/>
  <c r="I1536" i="20"/>
  <c r="M1536" i="20"/>
  <c r="HF85" i="6"/>
  <c r="HG85" i="6"/>
  <c r="J1535" i="20"/>
  <c r="H1535" i="20"/>
  <c r="I1535" i="20"/>
  <c r="M1535" i="20"/>
  <c r="HC85" i="6"/>
  <c r="HD85" i="6"/>
  <c r="J1534" i="20"/>
  <c r="H1534" i="20"/>
  <c r="I1534" i="20"/>
  <c r="M1534" i="20"/>
  <c r="M1533" i="20"/>
  <c r="HW86" i="6"/>
  <c r="CN86" i="6"/>
  <c r="HX86" i="6"/>
  <c r="Y1539" i="20"/>
  <c r="W1539" i="20"/>
  <c r="X1539" i="20"/>
  <c r="AK86" i="9"/>
  <c r="AA1534" i="20"/>
  <c r="AL86" i="9"/>
  <c r="AA1535" i="20"/>
  <c r="AM86" i="9"/>
  <c r="AA1536" i="20"/>
  <c r="AN86" i="9"/>
  <c r="AA1537" i="20"/>
  <c r="AO86" i="9"/>
  <c r="AA1538" i="20"/>
  <c r="AP86" i="9"/>
  <c r="AA1539" i="20"/>
  <c r="AA1541" i="20"/>
  <c r="AB1539" i="20"/>
  <c r="HT86" i="6"/>
  <c r="HU86" i="6"/>
  <c r="Y1538" i="20"/>
  <c r="W1538" i="20"/>
  <c r="X1538" i="20"/>
  <c r="AB1538" i="20"/>
  <c r="HQ86" i="6"/>
  <c r="HR86" i="6"/>
  <c r="Y1537" i="20"/>
  <c r="W1537" i="20"/>
  <c r="X1537" i="20"/>
  <c r="AB1537" i="20"/>
  <c r="HN86" i="6"/>
  <c r="HO86" i="6"/>
  <c r="Y1536" i="20"/>
  <c r="W1536" i="20"/>
  <c r="X1536" i="20"/>
  <c r="AB1536" i="20"/>
  <c r="HF86" i="6"/>
  <c r="HG86" i="6"/>
  <c r="Y1535" i="20"/>
  <c r="W1535" i="20"/>
  <c r="X1535" i="20"/>
  <c r="AB1535" i="20"/>
  <c r="HC86" i="6"/>
  <c r="HD86" i="6"/>
  <c r="Y1534" i="20"/>
  <c r="W1534" i="20"/>
  <c r="X1534" i="20"/>
  <c r="AB1534" i="20"/>
  <c r="AB1533" i="20"/>
  <c r="HW84" i="6"/>
  <c r="CN84" i="6"/>
  <c r="HX84" i="6"/>
  <c r="Y1500" i="20"/>
  <c r="W1500" i="20"/>
  <c r="X1500" i="20"/>
  <c r="AK84" i="9"/>
  <c r="AA1495" i="20"/>
  <c r="AL84" i="9"/>
  <c r="AA1496" i="20"/>
  <c r="AM84" i="9"/>
  <c r="AA1497" i="20"/>
  <c r="AN84" i="9"/>
  <c r="AA1498" i="20"/>
  <c r="AO84" i="9"/>
  <c r="AA1499" i="20"/>
  <c r="AP84" i="9"/>
  <c r="AA1500" i="20"/>
  <c r="AA1502" i="20"/>
  <c r="AB1500" i="20"/>
  <c r="HT84" i="6"/>
  <c r="HU84" i="6"/>
  <c r="Y1499" i="20"/>
  <c r="W1499" i="20"/>
  <c r="X1499" i="20"/>
  <c r="AB1499" i="20"/>
  <c r="HQ84" i="6"/>
  <c r="HR84" i="6"/>
  <c r="Y1498" i="20"/>
  <c r="W1498" i="20"/>
  <c r="X1498" i="20"/>
  <c r="AB1498" i="20"/>
  <c r="HN84" i="6"/>
  <c r="HO84" i="6"/>
  <c r="Y1497" i="20"/>
  <c r="W1497" i="20"/>
  <c r="X1497" i="20"/>
  <c r="AB1497" i="20"/>
  <c r="HF84" i="6"/>
  <c r="HG84" i="6"/>
  <c r="Y1496" i="20"/>
  <c r="W1496" i="20"/>
  <c r="X1496" i="20"/>
  <c r="AB1496" i="20"/>
  <c r="HC84" i="6"/>
  <c r="HD84" i="6"/>
  <c r="Y1495" i="20"/>
  <c r="W1495" i="20"/>
  <c r="X1495" i="20"/>
  <c r="AB1495" i="20"/>
  <c r="AB1494" i="20"/>
  <c r="HW83" i="6"/>
  <c r="CN83" i="6"/>
  <c r="HX83" i="6"/>
  <c r="J1500" i="20"/>
  <c r="H1500" i="20"/>
  <c r="I1500" i="20"/>
  <c r="AK83" i="9"/>
  <c r="L1495" i="20"/>
  <c r="AL83" i="9"/>
  <c r="L1496" i="20"/>
  <c r="AM83" i="9"/>
  <c r="L1497" i="20"/>
  <c r="AN83" i="9"/>
  <c r="L1498" i="20"/>
  <c r="AO83" i="9"/>
  <c r="L1499" i="20"/>
  <c r="AP83" i="9"/>
  <c r="L1500" i="20"/>
  <c r="L1502" i="20"/>
  <c r="M1500" i="20"/>
  <c r="HT83" i="6"/>
  <c r="HU83" i="6"/>
  <c r="J1499" i="20"/>
  <c r="H1499" i="20"/>
  <c r="I1499" i="20"/>
  <c r="M1499" i="20"/>
  <c r="HQ83" i="6"/>
  <c r="HR83" i="6"/>
  <c r="J1498" i="20"/>
  <c r="H1498" i="20"/>
  <c r="I1498" i="20"/>
  <c r="M1498" i="20"/>
  <c r="HN83" i="6"/>
  <c r="HO83" i="6"/>
  <c r="J1497" i="20"/>
  <c r="H1497" i="20"/>
  <c r="I1497" i="20"/>
  <c r="M1497" i="20"/>
  <c r="HF83" i="6"/>
  <c r="HG83" i="6"/>
  <c r="J1496" i="20"/>
  <c r="H1496" i="20"/>
  <c r="I1496" i="20"/>
  <c r="M1496" i="20"/>
  <c r="HC83" i="6"/>
  <c r="HD83" i="6"/>
  <c r="J1495" i="20"/>
  <c r="H1495" i="20"/>
  <c r="I1495" i="20"/>
  <c r="M1495" i="20"/>
  <c r="M1494" i="20"/>
  <c r="HW81" i="6"/>
  <c r="CN81" i="6"/>
  <c r="HX81" i="6"/>
  <c r="J1461" i="20"/>
  <c r="H1461" i="20"/>
  <c r="I1461" i="20"/>
  <c r="AK81" i="9"/>
  <c r="L1456" i="20"/>
  <c r="AL81" i="9"/>
  <c r="L1457" i="20"/>
  <c r="AM81" i="9"/>
  <c r="L1458" i="20"/>
  <c r="AN81" i="9"/>
  <c r="L1459" i="20"/>
  <c r="AO81" i="9"/>
  <c r="L1460" i="20"/>
  <c r="AP81" i="9"/>
  <c r="L1461" i="20"/>
  <c r="L1463" i="20"/>
  <c r="M1461" i="20"/>
  <c r="HT81" i="6"/>
  <c r="HU81" i="6"/>
  <c r="J1460" i="20"/>
  <c r="H1460" i="20"/>
  <c r="I1460" i="20"/>
  <c r="M1460" i="20"/>
  <c r="HQ81" i="6"/>
  <c r="HR81" i="6"/>
  <c r="J1459" i="20"/>
  <c r="H1459" i="20"/>
  <c r="I1459" i="20"/>
  <c r="M1459" i="20"/>
  <c r="HN81" i="6"/>
  <c r="HO81" i="6"/>
  <c r="J1458" i="20"/>
  <c r="H1458" i="20"/>
  <c r="I1458" i="20"/>
  <c r="M1458" i="20"/>
  <c r="HF81" i="6"/>
  <c r="HG81" i="6"/>
  <c r="J1457" i="20"/>
  <c r="H1457" i="20"/>
  <c r="I1457" i="20"/>
  <c r="M1457" i="20"/>
  <c r="HC81" i="6"/>
  <c r="HD81" i="6"/>
  <c r="J1456" i="20"/>
  <c r="H1456" i="20"/>
  <c r="I1456" i="20"/>
  <c r="M1456" i="20"/>
  <c r="M1455" i="20"/>
  <c r="HW82" i="6"/>
  <c r="CN82" i="6"/>
  <c r="HX82" i="6"/>
  <c r="Y1461" i="20"/>
  <c r="W1461" i="20"/>
  <c r="X1461" i="20"/>
  <c r="AK82" i="9"/>
  <c r="AA1456" i="20"/>
  <c r="AL82" i="9"/>
  <c r="AA1457" i="20"/>
  <c r="AM82" i="9"/>
  <c r="AA1458" i="20"/>
  <c r="AN82" i="9"/>
  <c r="AA1459" i="20"/>
  <c r="AO82" i="9"/>
  <c r="AA1460" i="20"/>
  <c r="AP82" i="9"/>
  <c r="AA1461" i="20"/>
  <c r="AA1463" i="20"/>
  <c r="AB1461" i="20"/>
  <c r="HT82" i="6"/>
  <c r="HU82" i="6"/>
  <c r="Y1460" i="20"/>
  <c r="W1460" i="20"/>
  <c r="X1460" i="20"/>
  <c r="AB1460" i="20"/>
  <c r="HQ82" i="6"/>
  <c r="HR82" i="6"/>
  <c r="Y1459" i="20"/>
  <c r="W1459" i="20"/>
  <c r="X1459" i="20"/>
  <c r="AB1459" i="20"/>
  <c r="HN82" i="6"/>
  <c r="HO82" i="6"/>
  <c r="Y1458" i="20"/>
  <c r="W1458" i="20"/>
  <c r="X1458" i="20"/>
  <c r="AB1458" i="20"/>
  <c r="HF82" i="6"/>
  <c r="HG82" i="6"/>
  <c r="Y1457" i="20"/>
  <c r="W1457" i="20"/>
  <c r="X1457" i="20"/>
  <c r="AB1457" i="20"/>
  <c r="HC82" i="6"/>
  <c r="HD82" i="6"/>
  <c r="Y1456" i="20"/>
  <c r="W1456" i="20"/>
  <c r="X1456" i="20"/>
  <c r="AB1456" i="20"/>
  <c r="AB1455" i="20"/>
  <c r="HW80" i="6"/>
  <c r="CN80" i="6"/>
  <c r="HX80" i="6"/>
  <c r="Y1422" i="20"/>
  <c r="W1422" i="20"/>
  <c r="X1422" i="20"/>
  <c r="AK80" i="9"/>
  <c r="AA1417" i="20"/>
  <c r="AL80" i="9"/>
  <c r="AA1418" i="20"/>
  <c r="AM80" i="9"/>
  <c r="AA1419" i="20"/>
  <c r="AN80" i="9"/>
  <c r="AA1420" i="20"/>
  <c r="AO80" i="9"/>
  <c r="AA1421" i="20"/>
  <c r="AP80" i="9"/>
  <c r="AA1422" i="20"/>
  <c r="AA1424" i="20"/>
  <c r="AB1422" i="20"/>
  <c r="HT80" i="6"/>
  <c r="HU80" i="6"/>
  <c r="Y1421" i="20"/>
  <c r="W1421" i="20"/>
  <c r="X1421" i="20"/>
  <c r="AB1421" i="20"/>
  <c r="HQ80" i="6"/>
  <c r="HR80" i="6"/>
  <c r="Y1420" i="20"/>
  <c r="W1420" i="20"/>
  <c r="X1420" i="20"/>
  <c r="AB1420" i="20"/>
  <c r="HN80" i="6"/>
  <c r="HO80" i="6"/>
  <c r="Y1419" i="20"/>
  <c r="W1419" i="20"/>
  <c r="X1419" i="20"/>
  <c r="AB1419" i="20"/>
  <c r="HF80" i="6"/>
  <c r="HG80" i="6"/>
  <c r="Y1418" i="20"/>
  <c r="W1418" i="20"/>
  <c r="X1418" i="20"/>
  <c r="AB1418" i="20"/>
  <c r="HC80" i="6"/>
  <c r="HD80" i="6"/>
  <c r="Y1417" i="20"/>
  <c r="W1417" i="20"/>
  <c r="X1417" i="20"/>
  <c r="AB1417" i="20"/>
  <c r="AB1416" i="20"/>
  <c r="HW79" i="6"/>
  <c r="CN79" i="6"/>
  <c r="HX79" i="6"/>
  <c r="J1422" i="20"/>
  <c r="H1422" i="20"/>
  <c r="I1422" i="20"/>
  <c r="AK79" i="9"/>
  <c r="L1417" i="20"/>
  <c r="AL79" i="9"/>
  <c r="L1418" i="20"/>
  <c r="AM79" i="9"/>
  <c r="L1419" i="20"/>
  <c r="AN79" i="9"/>
  <c r="L1420" i="20"/>
  <c r="AO79" i="9"/>
  <c r="L1421" i="20"/>
  <c r="AP79" i="9"/>
  <c r="L1422" i="20"/>
  <c r="L1424" i="20"/>
  <c r="M1422" i="20"/>
  <c r="HT79" i="6"/>
  <c r="HU79" i="6"/>
  <c r="J1421" i="20"/>
  <c r="H1421" i="20"/>
  <c r="I1421" i="20"/>
  <c r="M1421" i="20"/>
  <c r="HQ79" i="6"/>
  <c r="HR79" i="6"/>
  <c r="J1420" i="20"/>
  <c r="H1420" i="20"/>
  <c r="I1420" i="20"/>
  <c r="M1420" i="20"/>
  <c r="HN79" i="6"/>
  <c r="HO79" i="6"/>
  <c r="J1419" i="20"/>
  <c r="H1419" i="20"/>
  <c r="I1419" i="20"/>
  <c r="M1419" i="20"/>
  <c r="HF79" i="6"/>
  <c r="HG79" i="6"/>
  <c r="J1418" i="20"/>
  <c r="H1418" i="20"/>
  <c r="I1418" i="20"/>
  <c r="M1418" i="20"/>
  <c r="HC79" i="6"/>
  <c r="HD79" i="6"/>
  <c r="J1417" i="20"/>
  <c r="H1417" i="20"/>
  <c r="I1417" i="20"/>
  <c r="M1417" i="20"/>
  <c r="M1416" i="20"/>
  <c r="HW77" i="6"/>
  <c r="HX77" i="6"/>
  <c r="J1383" i="20"/>
  <c r="H1383" i="20"/>
  <c r="F1383" i="20"/>
  <c r="C1383" i="20"/>
  <c r="D1383" i="20"/>
  <c r="E1383" i="20"/>
  <c r="G1383" i="20"/>
  <c r="I1383" i="20"/>
  <c r="AK77" i="9"/>
  <c r="L1378" i="20"/>
  <c r="AL77" i="9"/>
  <c r="L1379" i="20"/>
  <c r="AM77" i="9"/>
  <c r="L1380" i="20"/>
  <c r="AN77" i="9"/>
  <c r="L1381" i="20"/>
  <c r="AO77" i="9"/>
  <c r="L1382" i="20"/>
  <c r="AP77" i="9"/>
  <c r="L1383" i="20"/>
  <c r="L1385" i="20"/>
  <c r="M1383" i="20"/>
  <c r="HT77" i="6"/>
  <c r="HU77" i="6"/>
  <c r="J1382" i="20"/>
  <c r="H1382" i="20"/>
  <c r="F1382" i="20"/>
  <c r="C1382" i="20"/>
  <c r="D1382" i="20"/>
  <c r="E1382" i="20"/>
  <c r="G1382" i="20"/>
  <c r="I1382" i="20"/>
  <c r="M1382" i="20"/>
  <c r="HQ77" i="6"/>
  <c r="HR77" i="6"/>
  <c r="J1381" i="20"/>
  <c r="H1381" i="20"/>
  <c r="F1381" i="20"/>
  <c r="C1381" i="20"/>
  <c r="D1381" i="20"/>
  <c r="E1381" i="20"/>
  <c r="G1381" i="20"/>
  <c r="I1381" i="20"/>
  <c r="M1381" i="20"/>
  <c r="HN77" i="6"/>
  <c r="HO77" i="6"/>
  <c r="J1380" i="20"/>
  <c r="H1380" i="20"/>
  <c r="F1380" i="20"/>
  <c r="C1380" i="20"/>
  <c r="D1380" i="20"/>
  <c r="E1380" i="20"/>
  <c r="G1380" i="20"/>
  <c r="I1380" i="20"/>
  <c r="M1380" i="20"/>
  <c r="HF77" i="6"/>
  <c r="HG77" i="6"/>
  <c r="J1379" i="20"/>
  <c r="H1379" i="20"/>
  <c r="F1379" i="20"/>
  <c r="C1379" i="20"/>
  <c r="D1379" i="20"/>
  <c r="E1379" i="20"/>
  <c r="G1379" i="20"/>
  <c r="I1379" i="20"/>
  <c r="M1379" i="20"/>
  <c r="HC77" i="6"/>
  <c r="HD77" i="6"/>
  <c r="J1378" i="20"/>
  <c r="H1378" i="20"/>
  <c r="F1378" i="20"/>
  <c r="C1378" i="20"/>
  <c r="D1378" i="20"/>
  <c r="E1378" i="20"/>
  <c r="G1378" i="20"/>
  <c r="I1378" i="20"/>
  <c r="M1378" i="20"/>
  <c r="M1377" i="20"/>
  <c r="HW78" i="6"/>
  <c r="CN78" i="6"/>
  <c r="HX78" i="6"/>
  <c r="Y1383" i="20"/>
  <c r="W1383" i="20"/>
  <c r="X1383" i="20"/>
  <c r="AK78" i="9"/>
  <c r="AA1378" i="20"/>
  <c r="AL78" i="9"/>
  <c r="AA1379" i="20"/>
  <c r="AM78" i="9"/>
  <c r="AA1380" i="20"/>
  <c r="AN78" i="9"/>
  <c r="AA1381" i="20"/>
  <c r="AO78" i="9"/>
  <c r="AA1382" i="20"/>
  <c r="AP78" i="9"/>
  <c r="AA1383" i="20"/>
  <c r="AA1385" i="20"/>
  <c r="AB1383" i="20"/>
  <c r="HT78" i="6"/>
  <c r="HU78" i="6"/>
  <c r="Y1382" i="20"/>
  <c r="W1382" i="20"/>
  <c r="X1382" i="20"/>
  <c r="AB1382" i="20"/>
  <c r="HQ78" i="6"/>
  <c r="HR78" i="6"/>
  <c r="Y1381" i="20"/>
  <c r="W1381" i="20"/>
  <c r="X1381" i="20"/>
  <c r="AB1381" i="20"/>
  <c r="HN78" i="6"/>
  <c r="HO78" i="6"/>
  <c r="Y1380" i="20"/>
  <c r="W1380" i="20"/>
  <c r="X1380" i="20"/>
  <c r="AB1380" i="20"/>
  <c r="HF78" i="6"/>
  <c r="HG78" i="6"/>
  <c r="Y1379" i="20"/>
  <c r="W1379" i="20"/>
  <c r="X1379" i="20"/>
  <c r="AB1379" i="20"/>
  <c r="HC78" i="6"/>
  <c r="HD78" i="6"/>
  <c r="Y1378" i="20"/>
  <c r="W1378" i="20"/>
  <c r="X1378" i="20"/>
  <c r="AB1378" i="20"/>
  <c r="AB1377" i="20"/>
  <c r="HW76" i="6"/>
  <c r="CN76" i="6"/>
  <c r="HX76" i="6"/>
  <c r="Y1344" i="20"/>
  <c r="W1344" i="20"/>
  <c r="X1344" i="20"/>
  <c r="AK76" i="9"/>
  <c r="AA1339" i="20"/>
  <c r="AL76" i="9"/>
  <c r="AA1340" i="20"/>
  <c r="AM76" i="9"/>
  <c r="AA1341" i="20"/>
  <c r="AN76" i="9"/>
  <c r="AA1342" i="20"/>
  <c r="AO76" i="9"/>
  <c r="AA1343" i="20"/>
  <c r="AP76" i="9"/>
  <c r="AA1344" i="20"/>
  <c r="AA1346" i="20"/>
  <c r="AB1344" i="20"/>
  <c r="HT76" i="6"/>
  <c r="HU76" i="6"/>
  <c r="Y1343" i="20"/>
  <c r="W1343" i="20"/>
  <c r="X1343" i="20"/>
  <c r="AB1343" i="20"/>
  <c r="HQ76" i="6"/>
  <c r="HR76" i="6"/>
  <c r="Y1342" i="20"/>
  <c r="W1342" i="20"/>
  <c r="X1342" i="20"/>
  <c r="AB1342" i="20"/>
  <c r="HN76" i="6"/>
  <c r="HO76" i="6"/>
  <c r="Y1341" i="20"/>
  <c r="W1341" i="20"/>
  <c r="X1341" i="20"/>
  <c r="AB1341" i="20"/>
  <c r="HF76" i="6"/>
  <c r="HG76" i="6"/>
  <c r="Y1340" i="20"/>
  <c r="W1340" i="20"/>
  <c r="X1340" i="20"/>
  <c r="AB1340" i="20"/>
  <c r="HC76" i="6"/>
  <c r="HD76" i="6"/>
  <c r="Y1339" i="20"/>
  <c r="W1339" i="20"/>
  <c r="X1339" i="20"/>
  <c r="AB1339" i="20"/>
  <c r="AB1338" i="20"/>
  <c r="H1343" i="20"/>
  <c r="F1343" i="20"/>
  <c r="C1343" i="20"/>
  <c r="D1343" i="20"/>
  <c r="E1343" i="20"/>
  <c r="G1343" i="20"/>
  <c r="I1343" i="20"/>
  <c r="H1342" i="20"/>
  <c r="F1342" i="20"/>
  <c r="C1342" i="20"/>
  <c r="D1342" i="20"/>
  <c r="E1342" i="20"/>
  <c r="G1342" i="20"/>
  <c r="I1342" i="20"/>
  <c r="M1338" i="20"/>
  <c r="HW73" i="6"/>
  <c r="HX73" i="6"/>
  <c r="J1305" i="20"/>
  <c r="H1305" i="20"/>
  <c r="F1305" i="20"/>
  <c r="C1305" i="20"/>
  <c r="D1305" i="20"/>
  <c r="E1305" i="20"/>
  <c r="G1305" i="20"/>
  <c r="I1305" i="20"/>
  <c r="AK73" i="9"/>
  <c r="L1300" i="20"/>
  <c r="AL73" i="9"/>
  <c r="L1301" i="20"/>
  <c r="AM73" i="9"/>
  <c r="L1302" i="20"/>
  <c r="AN73" i="9"/>
  <c r="L1303" i="20"/>
  <c r="AO73" i="9"/>
  <c r="L1304" i="20"/>
  <c r="AP73" i="9"/>
  <c r="L1305" i="20"/>
  <c r="L1307" i="20"/>
  <c r="M1305" i="20"/>
  <c r="HT73" i="6"/>
  <c r="HU73" i="6"/>
  <c r="J1304" i="20"/>
  <c r="H1304" i="20"/>
  <c r="F1304" i="20"/>
  <c r="C1304" i="20"/>
  <c r="D1304" i="20"/>
  <c r="E1304" i="20"/>
  <c r="G1304" i="20"/>
  <c r="I1304" i="20"/>
  <c r="M1304" i="20"/>
  <c r="HQ73" i="6"/>
  <c r="HR73" i="6"/>
  <c r="J1303" i="20"/>
  <c r="H1303" i="20"/>
  <c r="F1303" i="20"/>
  <c r="C1303" i="20"/>
  <c r="D1303" i="20"/>
  <c r="E1303" i="20"/>
  <c r="G1303" i="20"/>
  <c r="I1303" i="20"/>
  <c r="M1303" i="20"/>
  <c r="HN73" i="6"/>
  <c r="HO73" i="6"/>
  <c r="J1302" i="20"/>
  <c r="H1302" i="20"/>
  <c r="F1302" i="20"/>
  <c r="C1302" i="20"/>
  <c r="D1302" i="20"/>
  <c r="E1302" i="20"/>
  <c r="G1302" i="20"/>
  <c r="I1302" i="20"/>
  <c r="M1302" i="20"/>
  <c r="HF73" i="6"/>
  <c r="HG73" i="6"/>
  <c r="J1301" i="20"/>
  <c r="H1301" i="20"/>
  <c r="F1301" i="20"/>
  <c r="C1301" i="20"/>
  <c r="D1301" i="20"/>
  <c r="E1301" i="20"/>
  <c r="G1301" i="20"/>
  <c r="I1301" i="20"/>
  <c r="M1301" i="20"/>
  <c r="HC73" i="6"/>
  <c r="HD73" i="6"/>
  <c r="J1300" i="20"/>
  <c r="H1300" i="20"/>
  <c r="F1300" i="20"/>
  <c r="C1300" i="20"/>
  <c r="D1300" i="20"/>
  <c r="E1300" i="20"/>
  <c r="G1300" i="20"/>
  <c r="I1300" i="20"/>
  <c r="M1300" i="20"/>
  <c r="M1299" i="20"/>
  <c r="HW74" i="6"/>
  <c r="HX74" i="6"/>
  <c r="Y1305" i="20"/>
  <c r="W1305" i="20"/>
  <c r="U1305" i="20"/>
  <c r="R1305" i="20"/>
  <c r="S1305" i="20"/>
  <c r="T1305" i="20"/>
  <c r="V1305" i="20"/>
  <c r="X1305" i="20"/>
  <c r="AK74" i="9"/>
  <c r="AA1300" i="20"/>
  <c r="AL74" i="9"/>
  <c r="AA1301" i="20"/>
  <c r="AM74" i="9"/>
  <c r="AA1302" i="20"/>
  <c r="AN74" i="9"/>
  <c r="AA1303" i="20"/>
  <c r="AO74" i="9"/>
  <c r="AA1304" i="20"/>
  <c r="AP74" i="9"/>
  <c r="AA1305" i="20"/>
  <c r="AA1307" i="20"/>
  <c r="AB1305" i="20"/>
  <c r="HT74" i="6"/>
  <c r="HU74" i="6"/>
  <c r="Y1304" i="20"/>
  <c r="W1304" i="20"/>
  <c r="U1304" i="20"/>
  <c r="R1304" i="20"/>
  <c r="S1304" i="20"/>
  <c r="T1304" i="20"/>
  <c r="V1304" i="20"/>
  <c r="X1304" i="20"/>
  <c r="AB1304" i="20"/>
  <c r="HQ74" i="6"/>
  <c r="HR74" i="6"/>
  <c r="Y1303" i="20"/>
  <c r="W1303" i="20"/>
  <c r="U1303" i="20"/>
  <c r="R1303" i="20"/>
  <c r="S1303" i="20"/>
  <c r="T1303" i="20"/>
  <c r="V1303" i="20"/>
  <c r="X1303" i="20"/>
  <c r="AB1303" i="20"/>
  <c r="HN74" i="6"/>
  <c r="HO74" i="6"/>
  <c r="Y1302" i="20"/>
  <c r="W1302" i="20"/>
  <c r="U1302" i="20"/>
  <c r="R1302" i="20"/>
  <c r="S1302" i="20"/>
  <c r="T1302" i="20"/>
  <c r="V1302" i="20"/>
  <c r="X1302" i="20"/>
  <c r="AB1302" i="20"/>
  <c r="HF74" i="6"/>
  <c r="HG74" i="6"/>
  <c r="Y1301" i="20"/>
  <c r="W1301" i="20"/>
  <c r="U1301" i="20"/>
  <c r="R1301" i="20"/>
  <c r="S1301" i="20"/>
  <c r="T1301" i="20"/>
  <c r="V1301" i="20"/>
  <c r="X1301" i="20"/>
  <c r="AB1301" i="20"/>
  <c r="HC74" i="6"/>
  <c r="HD74" i="6"/>
  <c r="Y1300" i="20"/>
  <c r="W1300" i="20"/>
  <c r="U1300" i="20"/>
  <c r="R1300" i="20"/>
  <c r="S1300" i="20"/>
  <c r="T1300" i="20"/>
  <c r="V1300" i="20"/>
  <c r="X1300" i="20"/>
  <c r="AB1300" i="20"/>
  <c r="AB1299" i="20"/>
  <c r="HW72" i="6"/>
  <c r="HX72" i="6"/>
  <c r="Y1266" i="20"/>
  <c r="AK72" i="9"/>
  <c r="AA1261" i="20"/>
  <c r="AL72" i="9"/>
  <c r="AA1262" i="20"/>
  <c r="AM72" i="9"/>
  <c r="AA1263" i="20"/>
  <c r="AN72" i="9"/>
  <c r="AA1264" i="20"/>
  <c r="AO72" i="9"/>
  <c r="AA1265" i="20"/>
  <c r="AP72" i="9"/>
  <c r="AA1266" i="20"/>
  <c r="AA1268" i="20"/>
  <c r="Z1266" i="20"/>
  <c r="W1266" i="20"/>
  <c r="U1266" i="20"/>
  <c r="R1266" i="20"/>
  <c r="S1266" i="20"/>
  <c r="T1266" i="20"/>
  <c r="V1266" i="20"/>
  <c r="X1266" i="20"/>
  <c r="AB1266" i="20"/>
  <c r="HT72" i="6"/>
  <c r="HU72" i="6"/>
  <c r="Y1265" i="20"/>
  <c r="W1265" i="20"/>
  <c r="U1265" i="20"/>
  <c r="R1265" i="20"/>
  <c r="S1265" i="20"/>
  <c r="T1265" i="20"/>
  <c r="V1265" i="20"/>
  <c r="X1265" i="20"/>
  <c r="Z1265" i="20"/>
  <c r="AB1265" i="20"/>
  <c r="HQ72" i="6"/>
  <c r="HR72" i="6"/>
  <c r="Y1264" i="20"/>
  <c r="W1264" i="20"/>
  <c r="U1264" i="20"/>
  <c r="R1264" i="20"/>
  <c r="S1264" i="20"/>
  <c r="T1264" i="20"/>
  <c r="V1264" i="20"/>
  <c r="X1264" i="20"/>
  <c r="Z1264" i="20"/>
  <c r="AB1264" i="20"/>
  <c r="HN72" i="6"/>
  <c r="HO72" i="6"/>
  <c r="Y1263" i="20"/>
  <c r="W1263" i="20"/>
  <c r="U1263" i="20"/>
  <c r="R1263" i="20"/>
  <c r="S1263" i="20"/>
  <c r="T1263" i="20"/>
  <c r="V1263" i="20"/>
  <c r="X1263" i="20"/>
  <c r="Z1263" i="20"/>
  <c r="AB1263" i="20"/>
  <c r="HF72" i="6"/>
  <c r="HG72" i="6"/>
  <c r="Y1262" i="20"/>
  <c r="W1262" i="20"/>
  <c r="U1262" i="20"/>
  <c r="R1262" i="20"/>
  <c r="S1262" i="20"/>
  <c r="T1262" i="20"/>
  <c r="V1262" i="20"/>
  <c r="X1262" i="20"/>
  <c r="Z1262" i="20"/>
  <c r="AB1262" i="20"/>
  <c r="HC72" i="6"/>
  <c r="HD72" i="6"/>
  <c r="Y1261" i="20"/>
  <c r="Z1261" i="20"/>
  <c r="W1261" i="20"/>
  <c r="U1261" i="20"/>
  <c r="R1261" i="20"/>
  <c r="S1261" i="20"/>
  <c r="T1261" i="20"/>
  <c r="V1261" i="20"/>
  <c r="X1261" i="20"/>
  <c r="AB1261" i="20"/>
  <c r="AB1260" i="20"/>
  <c r="HW71" i="6"/>
  <c r="HX71" i="6"/>
  <c r="J1266" i="20"/>
  <c r="H1266" i="20"/>
  <c r="F1266" i="20"/>
  <c r="C1266" i="20"/>
  <c r="D1266" i="20"/>
  <c r="E1266" i="20"/>
  <c r="G1266" i="20"/>
  <c r="I1266" i="20"/>
  <c r="AK71" i="9"/>
  <c r="L1261" i="20"/>
  <c r="AL71" i="9"/>
  <c r="L1262" i="20"/>
  <c r="AM71" i="9"/>
  <c r="L1263" i="20"/>
  <c r="AN71" i="9"/>
  <c r="L1264" i="20"/>
  <c r="AO71" i="9"/>
  <c r="L1265" i="20"/>
  <c r="AP71" i="9"/>
  <c r="L1266" i="20"/>
  <c r="L1268" i="20"/>
  <c r="M1266" i="20"/>
  <c r="HT71" i="6"/>
  <c r="HU71" i="6"/>
  <c r="J1265" i="20"/>
  <c r="H1265" i="20"/>
  <c r="F1265" i="20"/>
  <c r="C1265" i="20"/>
  <c r="D1265" i="20"/>
  <c r="E1265" i="20"/>
  <c r="G1265" i="20"/>
  <c r="I1265" i="20"/>
  <c r="M1265" i="20"/>
  <c r="HQ71" i="6"/>
  <c r="HR71" i="6"/>
  <c r="J1264" i="20"/>
  <c r="H1264" i="20"/>
  <c r="F1264" i="20"/>
  <c r="C1264" i="20"/>
  <c r="D1264" i="20"/>
  <c r="E1264" i="20"/>
  <c r="G1264" i="20"/>
  <c r="I1264" i="20"/>
  <c r="M1264" i="20"/>
  <c r="HN71" i="6"/>
  <c r="HO71" i="6"/>
  <c r="J1263" i="20"/>
  <c r="H1263" i="20"/>
  <c r="F1263" i="20"/>
  <c r="C1263" i="20"/>
  <c r="D1263" i="20"/>
  <c r="E1263" i="20"/>
  <c r="G1263" i="20"/>
  <c r="I1263" i="20"/>
  <c r="M1263" i="20"/>
  <c r="HF71" i="6"/>
  <c r="HG71" i="6"/>
  <c r="J1262" i="20"/>
  <c r="H1262" i="20"/>
  <c r="F1262" i="20"/>
  <c r="C1262" i="20"/>
  <c r="D1262" i="20"/>
  <c r="E1262" i="20"/>
  <c r="G1262" i="20"/>
  <c r="I1262" i="20"/>
  <c r="M1262" i="20"/>
  <c r="HC71" i="6"/>
  <c r="HD71" i="6"/>
  <c r="J1261" i="20"/>
  <c r="H1261" i="20"/>
  <c r="F1261" i="20"/>
  <c r="C1261" i="20"/>
  <c r="D1261" i="20"/>
  <c r="E1261" i="20"/>
  <c r="G1261" i="20"/>
  <c r="I1261" i="20"/>
  <c r="M1261" i="20"/>
  <c r="M1260" i="20"/>
  <c r="HW69" i="6"/>
  <c r="HX69" i="6"/>
  <c r="J1227" i="20"/>
  <c r="H1227" i="20"/>
  <c r="F1227" i="20"/>
  <c r="C1227" i="20"/>
  <c r="D1227" i="20"/>
  <c r="E1227" i="20"/>
  <c r="G1227" i="20"/>
  <c r="I1227" i="20"/>
  <c r="AK69" i="9"/>
  <c r="L1222" i="20"/>
  <c r="AL69" i="9"/>
  <c r="L1223" i="20"/>
  <c r="AM69" i="9"/>
  <c r="L1224" i="20"/>
  <c r="AN69" i="9"/>
  <c r="L1225" i="20"/>
  <c r="AO69" i="9"/>
  <c r="L1226" i="20"/>
  <c r="AP69" i="9"/>
  <c r="L1227" i="20"/>
  <c r="L1229" i="20"/>
  <c r="M1227" i="20"/>
  <c r="HT69" i="6"/>
  <c r="HU69" i="6"/>
  <c r="J1226" i="20"/>
  <c r="H1226" i="20"/>
  <c r="F1226" i="20"/>
  <c r="C1226" i="20"/>
  <c r="D1226" i="20"/>
  <c r="E1226" i="20"/>
  <c r="G1226" i="20"/>
  <c r="I1226" i="20"/>
  <c r="M1226" i="20"/>
  <c r="HQ69" i="6"/>
  <c r="HR69" i="6"/>
  <c r="J1225" i="20"/>
  <c r="H1225" i="20"/>
  <c r="F1225" i="20"/>
  <c r="C1225" i="20"/>
  <c r="D1225" i="20"/>
  <c r="E1225" i="20"/>
  <c r="G1225" i="20"/>
  <c r="I1225" i="20"/>
  <c r="M1225" i="20"/>
  <c r="HN69" i="6"/>
  <c r="HO69" i="6"/>
  <c r="J1224" i="20"/>
  <c r="H1224" i="20"/>
  <c r="F1224" i="20"/>
  <c r="C1224" i="20"/>
  <c r="D1224" i="20"/>
  <c r="E1224" i="20"/>
  <c r="G1224" i="20"/>
  <c r="I1224" i="20"/>
  <c r="M1224" i="20"/>
  <c r="HF69" i="6"/>
  <c r="HG69" i="6"/>
  <c r="J1223" i="20"/>
  <c r="H1223" i="20"/>
  <c r="F1223" i="20"/>
  <c r="C1223" i="20"/>
  <c r="D1223" i="20"/>
  <c r="E1223" i="20"/>
  <c r="G1223" i="20"/>
  <c r="I1223" i="20"/>
  <c r="M1223" i="20"/>
  <c r="HC69" i="6"/>
  <c r="HD69" i="6"/>
  <c r="J1222" i="20"/>
  <c r="H1222" i="20"/>
  <c r="F1222" i="20"/>
  <c r="C1222" i="20"/>
  <c r="D1222" i="20"/>
  <c r="E1222" i="20"/>
  <c r="G1222" i="20"/>
  <c r="I1222" i="20"/>
  <c r="M1222" i="20"/>
  <c r="M1221" i="20"/>
  <c r="HW70" i="6"/>
  <c r="HX70" i="6"/>
  <c r="Y1227" i="20"/>
  <c r="W1227" i="20"/>
  <c r="U1227" i="20"/>
  <c r="R1227" i="20"/>
  <c r="S1227" i="20"/>
  <c r="T1227" i="20"/>
  <c r="V1227" i="20"/>
  <c r="X1227" i="20"/>
  <c r="AK70" i="9"/>
  <c r="AA1222" i="20"/>
  <c r="AL70" i="9"/>
  <c r="AA1223" i="20"/>
  <c r="AM70" i="9"/>
  <c r="AA1224" i="20"/>
  <c r="AN70" i="9"/>
  <c r="AA1225" i="20"/>
  <c r="AO70" i="9"/>
  <c r="AA1226" i="20"/>
  <c r="AP70" i="9"/>
  <c r="AA1227" i="20"/>
  <c r="AA1229" i="20"/>
  <c r="AB1227" i="20"/>
  <c r="HT70" i="6"/>
  <c r="HU70" i="6"/>
  <c r="Y1226" i="20"/>
  <c r="W1226" i="20"/>
  <c r="U1226" i="20"/>
  <c r="R1226" i="20"/>
  <c r="S1226" i="20"/>
  <c r="T1226" i="20"/>
  <c r="V1226" i="20"/>
  <c r="X1226" i="20"/>
  <c r="AB1226" i="20"/>
  <c r="HQ70" i="6"/>
  <c r="HR70" i="6"/>
  <c r="Y1225" i="20"/>
  <c r="W1225" i="20"/>
  <c r="U1225" i="20"/>
  <c r="R1225" i="20"/>
  <c r="S1225" i="20"/>
  <c r="T1225" i="20"/>
  <c r="V1225" i="20"/>
  <c r="X1225" i="20"/>
  <c r="AB1225" i="20"/>
  <c r="HN70" i="6"/>
  <c r="HO70" i="6"/>
  <c r="Y1224" i="20"/>
  <c r="W1224" i="20"/>
  <c r="U1224" i="20"/>
  <c r="R1224" i="20"/>
  <c r="S1224" i="20"/>
  <c r="T1224" i="20"/>
  <c r="V1224" i="20"/>
  <c r="X1224" i="20"/>
  <c r="AB1224" i="20"/>
  <c r="HF70" i="6"/>
  <c r="HG70" i="6"/>
  <c r="Y1223" i="20"/>
  <c r="W1223" i="20"/>
  <c r="U1223" i="20"/>
  <c r="R1223" i="20"/>
  <c r="S1223" i="20"/>
  <c r="T1223" i="20"/>
  <c r="V1223" i="20"/>
  <c r="X1223" i="20"/>
  <c r="AB1223" i="20"/>
  <c r="HC70" i="6"/>
  <c r="HD70" i="6"/>
  <c r="Y1222" i="20"/>
  <c r="W1222" i="20"/>
  <c r="U1222" i="20"/>
  <c r="R1222" i="20"/>
  <c r="S1222" i="20"/>
  <c r="T1222" i="20"/>
  <c r="V1222" i="20"/>
  <c r="X1222" i="20"/>
  <c r="AB1222" i="20"/>
  <c r="AB1221" i="20"/>
  <c r="HW68" i="6"/>
  <c r="HX68" i="6"/>
  <c r="Y1188" i="20"/>
  <c r="W1188" i="20"/>
  <c r="U1188" i="20"/>
  <c r="R1188" i="20"/>
  <c r="S1188" i="20"/>
  <c r="T1188" i="20"/>
  <c r="V1188" i="20"/>
  <c r="X1188" i="20"/>
  <c r="AK68" i="9"/>
  <c r="AA1183" i="20"/>
  <c r="AL68" i="9"/>
  <c r="AA1184" i="20"/>
  <c r="AM68" i="9"/>
  <c r="AA1185" i="20"/>
  <c r="AN68" i="9"/>
  <c r="AA1186" i="20"/>
  <c r="AO68" i="9"/>
  <c r="AA1187" i="20"/>
  <c r="AP68" i="9"/>
  <c r="AA1188" i="20"/>
  <c r="AA1190" i="20"/>
  <c r="AB1188" i="20"/>
  <c r="HT68" i="6"/>
  <c r="HU68" i="6"/>
  <c r="Y1187" i="20"/>
  <c r="W1187" i="20"/>
  <c r="U1187" i="20"/>
  <c r="R1187" i="20"/>
  <c r="S1187" i="20"/>
  <c r="T1187" i="20"/>
  <c r="V1187" i="20"/>
  <c r="X1187" i="20"/>
  <c r="AB1187" i="20"/>
  <c r="HQ68" i="6"/>
  <c r="HR68" i="6"/>
  <c r="Y1186" i="20"/>
  <c r="W1186" i="20"/>
  <c r="U1186" i="20"/>
  <c r="R1186" i="20"/>
  <c r="S1186" i="20"/>
  <c r="T1186" i="20"/>
  <c r="V1186" i="20"/>
  <c r="X1186" i="20"/>
  <c r="AB1186" i="20"/>
  <c r="HN68" i="6"/>
  <c r="HO68" i="6"/>
  <c r="Y1185" i="20"/>
  <c r="W1185" i="20"/>
  <c r="U1185" i="20"/>
  <c r="R1185" i="20"/>
  <c r="S1185" i="20"/>
  <c r="T1185" i="20"/>
  <c r="V1185" i="20"/>
  <c r="X1185" i="20"/>
  <c r="AB1185" i="20"/>
  <c r="HF68" i="6"/>
  <c r="HG68" i="6"/>
  <c r="Y1184" i="20"/>
  <c r="W1184" i="20"/>
  <c r="U1184" i="20"/>
  <c r="R1184" i="20"/>
  <c r="S1184" i="20"/>
  <c r="T1184" i="20"/>
  <c r="V1184" i="20"/>
  <c r="X1184" i="20"/>
  <c r="AB1184" i="20"/>
  <c r="HC68" i="6"/>
  <c r="HD68" i="6"/>
  <c r="Y1183" i="20"/>
  <c r="W1183" i="20"/>
  <c r="U1183" i="20"/>
  <c r="R1183" i="20"/>
  <c r="S1183" i="20"/>
  <c r="T1183" i="20"/>
  <c r="V1183" i="20"/>
  <c r="X1183" i="20"/>
  <c r="AB1183" i="20"/>
  <c r="AB1182" i="20"/>
  <c r="GL67" i="6"/>
  <c r="HW67" i="6"/>
  <c r="HX67" i="6"/>
  <c r="J1188" i="20"/>
  <c r="H1188" i="20"/>
  <c r="F1188" i="20"/>
  <c r="C1188" i="20"/>
  <c r="D1188" i="20"/>
  <c r="E1188" i="20"/>
  <c r="G1188" i="20"/>
  <c r="I1188" i="20"/>
  <c r="AK67" i="9"/>
  <c r="L1183" i="20"/>
  <c r="AL67" i="9"/>
  <c r="L1184" i="20"/>
  <c r="AM67" i="9"/>
  <c r="L1185" i="20"/>
  <c r="AN67" i="9"/>
  <c r="L1186" i="20"/>
  <c r="AO67" i="9"/>
  <c r="L1187" i="20"/>
  <c r="AP67" i="9"/>
  <c r="L1188" i="20"/>
  <c r="L1190" i="20"/>
  <c r="K1188" i="20"/>
  <c r="M1188" i="20"/>
  <c r="HT67" i="6"/>
  <c r="HU67" i="6"/>
  <c r="J1187" i="20"/>
  <c r="H1187" i="20"/>
  <c r="F1187" i="20"/>
  <c r="C1187" i="20"/>
  <c r="D1187" i="20"/>
  <c r="E1187" i="20"/>
  <c r="G1187" i="20"/>
  <c r="I1187" i="20"/>
  <c r="K1187" i="20"/>
  <c r="M1187" i="20"/>
  <c r="HQ67" i="6"/>
  <c r="HR67" i="6"/>
  <c r="J1186" i="20"/>
  <c r="K1186" i="20"/>
  <c r="H1186" i="20"/>
  <c r="F1186" i="20"/>
  <c r="C1186" i="20"/>
  <c r="D1186" i="20"/>
  <c r="E1186" i="20"/>
  <c r="G1186" i="20"/>
  <c r="I1186" i="20"/>
  <c r="M1186" i="20"/>
  <c r="HN67" i="6"/>
  <c r="HO67" i="6"/>
  <c r="J1185" i="20"/>
  <c r="H1185" i="20"/>
  <c r="F1185" i="20"/>
  <c r="C1185" i="20"/>
  <c r="D1185" i="20"/>
  <c r="E1185" i="20"/>
  <c r="G1185" i="20"/>
  <c r="I1185" i="20"/>
  <c r="K1185" i="20"/>
  <c r="M1185" i="20"/>
  <c r="HF67" i="6"/>
  <c r="HG67" i="6"/>
  <c r="J1184" i="20"/>
  <c r="H1184" i="20"/>
  <c r="F1184" i="20"/>
  <c r="C1184" i="20"/>
  <c r="D1184" i="20"/>
  <c r="E1184" i="20"/>
  <c r="G1184" i="20"/>
  <c r="I1184" i="20"/>
  <c r="K1184" i="20"/>
  <c r="M1184" i="20"/>
  <c r="HC67" i="6"/>
  <c r="HD67" i="6"/>
  <c r="J1183" i="20"/>
  <c r="K1183" i="20"/>
  <c r="H1183" i="20"/>
  <c r="F1183" i="20"/>
  <c r="C1183" i="20"/>
  <c r="D1183" i="20"/>
  <c r="E1183" i="20"/>
  <c r="G1183" i="20"/>
  <c r="I1183" i="20"/>
  <c r="M1183" i="20"/>
  <c r="M1182" i="20"/>
  <c r="HW65" i="6"/>
  <c r="HX65" i="6"/>
  <c r="J1149" i="20"/>
  <c r="H1149" i="20"/>
  <c r="F1149" i="20"/>
  <c r="C1149" i="20"/>
  <c r="D1149" i="20"/>
  <c r="E1149" i="20"/>
  <c r="G1149" i="20"/>
  <c r="I1149" i="20"/>
  <c r="AK65" i="9"/>
  <c r="L1144" i="20"/>
  <c r="AL65" i="9"/>
  <c r="L1145" i="20"/>
  <c r="AM65" i="9"/>
  <c r="L1146" i="20"/>
  <c r="AN65" i="9"/>
  <c r="L1147" i="20"/>
  <c r="AO65" i="9"/>
  <c r="L1148" i="20"/>
  <c r="AP65" i="9"/>
  <c r="L1149" i="20"/>
  <c r="L1151" i="20"/>
  <c r="M1149" i="20"/>
  <c r="HT65" i="6"/>
  <c r="HU65" i="6"/>
  <c r="J1148" i="20"/>
  <c r="H1148" i="20"/>
  <c r="F1148" i="20"/>
  <c r="C1148" i="20"/>
  <c r="D1148" i="20"/>
  <c r="E1148" i="20"/>
  <c r="G1148" i="20"/>
  <c r="I1148" i="20"/>
  <c r="M1148" i="20"/>
  <c r="HQ65" i="6"/>
  <c r="HR65" i="6"/>
  <c r="J1147" i="20"/>
  <c r="H1147" i="20"/>
  <c r="F1147" i="20"/>
  <c r="C1147" i="20"/>
  <c r="D1147" i="20"/>
  <c r="E1147" i="20"/>
  <c r="G1147" i="20"/>
  <c r="I1147" i="20"/>
  <c r="M1147" i="20"/>
  <c r="HN65" i="6"/>
  <c r="HO65" i="6"/>
  <c r="J1146" i="20"/>
  <c r="H1146" i="20"/>
  <c r="F1146" i="20"/>
  <c r="C1146" i="20"/>
  <c r="D1146" i="20"/>
  <c r="E1146" i="20"/>
  <c r="G1146" i="20"/>
  <c r="I1146" i="20"/>
  <c r="M1146" i="20"/>
  <c r="HF65" i="6"/>
  <c r="HG65" i="6"/>
  <c r="J1145" i="20"/>
  <c r="H1145" i="20"/>
  <c r="F1145" i="20"/>
  <c r="C1145" i="20"/>
  <c r="D1145" i="20"/>
  <c r="E1145" i="20"/>
  <c r="G1145" i="20"/>
  <c r="I1145" i="20"/>
  <c r="M1145" i="20"/>
  <c r="HC65" i="6"/>
  <c r="HD65" i="6"/>
  <c r="J1144" i="20"/>
  <c r="H1144" i="20"/>
  <c r="F1144" i="20"/>
  <c r="C1144" i="20"/>
  <c r="D1144" i="20"/>
  <c r="E1144" i="20"/>
  <c r="G1144" i="20"/>
  <c r="I1144" i="20"/>
  <c r="M1144" i="20"/>
  <c r="M1143" i="20"/>
  <c r="HW66" i="6"/>
  <c r="HX66" i="6"/>
  <c r="Y1149" i="20"/>
  <c r="AK66" i="9"/>
  <c r="AA1144" i="20"/>
  <c r="AL66" i="9"/>
  <c r="AA1145" i="20"/>
  <c r="AM66" i="9"/>
  <c r="AA1146" i="20"/>
  <c r="AN66" i="9"/>
  <c r="AA1147" i="20"/>
  <c r="AO66" i="9"/>
  <c r="AA1148" i="20"/>
  <c r="AP66" i="9"/>
  <c r="AA1149" i="20"/>
  <c r="AA1151" i="20"/>
  <c r="Z1149" i="20"/>
  <c r="W1149" i="20"/>
  <c r="U1149" i="20"/>
  <c r="R1149" i="20"/>
  <c r="S1149" i="20"/>
  <c r="T1149" i="20"/>
  <c r="V1149" i="20"/>
  <c r="X1149" i="20"/>
  <c r="AB1149" i="20"/>
  <c r="HT66" i="6"/>
  <c r="HU66" i="6"/>
  <c r="Y1148" i="20"/>
  <c r="W1148" i="20"/>
  <c r="U1148" i="20"/>
  <c r="R1148" i="20"/>
  <c r="S1148" i="20"/>
  <c r="T1148" i="20"/>
  <c r="V1148" i="20"/>
  <c r="X1148" i="20"/>
  <c r="Z1148" i="20"/>
  <c r="AB1148" i="20"/>
  <c r="HQ66" i="6"/>
  <c r="HR66" i="6"/>
  <c r="Y1147" i="20"/>
  <c r="Z1147" i="20"/>
  <c r="W1147" i="20"/>
  <c r="U1147" i="20"/>
  <c r="R1147" i="20"/>
  <c r="S1147" i="20"/>
  <c r="T1147" i="20"/>
  <c r="V1147" i="20"/>
  <c r="X1147" i="20"/>
  <c r="AB1147" i="20"/>
  <c r="HN66" i="6"/>
  <c r="HO66" i="6"/>
  <c r="Y1146" i="20"/>
  <c r="W1146" i="20"/>
  <c r="U1146" i="20"/>
  <c r="R1146" i="20"/>
  <c r="S1146" i="20"/>
  <c r="T1146" i="20"/>
  <c r="V1146" i="20"/>
  <c r="X1146" i="20"/>
  <c r="Z1146" i="20"/>
  <c r="AB1146" i="20"/>
  <c r="HF66" i="6"/>
  <c r="HG66" i="6"/>
  <c r="Y1145" i="20"/>
  <c r="W1145" i="20"/>
  <c r="U1145" i="20"/>
  <c r="R1145" i="20"/>
  <c r="S1145" i="20"/>
  <c r="T1145" i="20"/>
  <c r="V1145" i="20"/>
  <c r="X1145" i="20"/>
  <c r="Z1145" i="20"/>
  <c r="AB1145" i="20"/>
  <c r="HC66" i="6"/>
  <c r="HD66" i="6"/>
  <c r="Y1144" i="20"/>
  <c r="W1144" i="20"/>
  <c r="U1144" i="20"/>
  <c r="R1144" i="20"/>
  <c r="S1144" i="20"/>
  <c r="T1144" i="20"/>
  <c r="V1144" i="20"/>
  <c r="X1144" i="20"/>
  <c r="Z1144" i="20"/>
  <c r="AB1144" i="20"/>
  <c r="AB1143" i="20"/>
  <c r="GL64" i="6"/>
  <c r="HW64" i="6"/>
  <c r="HX64" i="6"/>
  <c r="Y1110" i="20"/>
  <c r="W1110" i="20"/>
  <c r="U1110" i="20"/>
  <c r="R1110" i="20"/>
  <c r="S1110" i="20"/>
  <c r="T1110" i="20"/>
  <c r="V1110" i="20"/>
  <c r="X1110" i="20"/>
  <c r="AK64" i="9"/>
  <c r="AA1105" i="20"/>
  <c r="AL64" i="9"/>
  <c r="AA1106" i="20"/>
  <c r="AM64" i="9"/>
  <c r="AA1107" i="20"/>
  <c r="AN64" i="9"/>
  <c r="AA1108" i="20"/>
  <c r="AO64" i="9"/>
  <c r="AA1109" i="20"/>
  <c r="AP64" i="9"/>
  <c r="AA1110" i="20"/>
  <c r="AA1112" i="20"/>
  <c r="AB1110" i="20"/>
  <c r="HT64" i="6"/>
  <c r="HU64" i="6"/>
  <c r="Y1109" i="20"/>
  <c r="W1109" i="20"/>
  <c r="U1109" i="20"/>
  <c r="R1109" i="20"/>
  <c r="S1109" i="20"/>
  <c r="T1109" i="20"/>
  <c r="V1109" i="20"/>
  <c r="X1109" i="20"/>
  <c r="AB1109" i="20"/>
  <c r="HQ64" i="6"/>
  <c r="HR64" i="6"/>
  <c r="Y1108" i="20"/>
  <c r="W1108" i="20"/>
  <c r="U1108" i="20"/>
  <c r="R1108" i="20"/>
  <c r="S1108" i="20"/>
  <c r="T1108" i="20"/>
  <c r="V1108" i="20"/>
  <c r="X1108" i="20"/>
  <c r="AB1108" i="20"/>
  <c r="HN64" i="6"/>
  <c r="HO64" i="6"/>
  <c r="Y1107" i="20"/>
  <c r="W1107" i="20"/>
  <c r="U1107" i="20"/>
  <c r="R1107" i="20"/>
  <c r="S1107" i="20"/>
  <c r="T1107" i="20"/>
  <c r="V1107" i="20"/>
  <c r="X1107" i="20"/>
  <c r="AB1107" i="20"/>
  <c r="HF64" i="6"/>
  <c r="HG64" i="6"/>
  <c r="Y1106" i="20"/>
  <c r="W1106" i="20"/>
  <c r="U1106" i="20"/>
  <c r="R1106" i="20"/>
  <c r="S1106" i="20"/>
  <c r="T1106" i="20"/>
  <c r="V1106" i="20"/>
  <c r="X1106" i="20"/>
  <c r="AB1106" i="20"/>
  <c r="HC64" i="6"/>
  <c r="HD64" i="6"/>
  <c r="Y1105" i="20"/>
  <c r="W1105" i="20"/>
  <c r="U1105" i="20"/>
  <c r="R1105" i="20"/>
  <c r="S1105" i="20"/>
  <c r="T1105" i="20"/>
  <c r="V1105" i="20"/>
  <c r="X1105" i="20"/>
  <c r="AB1105" i="20"/>
  <c r="AB1104" i="20"/>
  <c r="HW63" i="6"/>
  <c r="HX63" i="6"/>
  <c r="J1110" i="20"/>
  <c r="H1110" i="20"/>
  <c r="F1110" i="20"/>
  <c r="C1110" i="20"/>
  <c r="D1110" i="20"/>
  <c r="E1110" i="20"/>
  <c r="G1110" i="20"/>
  <c r="I1110" i="20"/>
  <c r="AK63" i="9"/>
  <c r="L1105" i="20"/>
  <c r="AL63" i="9"/>
  <c r="L1106" i="20"/>
  <c r="AM63" i="9"/>
  <c r="L1107" i="20"/>
  <c r="AN63" i="9"/>
  <c r="L1108" i="20"/>
  <c r="AO63" i="9"/>
  <c r="L1109" i="20"/>
  <c r="AP63" i="9"/>
  <c r="L1110" i="20"/>
  <c r="L1112" i="20"/>
  <c r="M1110" i="20"/>
  <c r="HT63" i="6"/>
  <c r="HU63" i="6"/>
  <c r="J1109" i="20"/>
  <c r="H1109" i="20"/>
  <c r="F1109" i="20"/>
  <c r="C1109" i="20"/>
  <c r="D1109" i="20"/>
  <c r="E1109" i="20"/>
  <c r="G1109" i="20"/>
  <c r="I1109" i="20"/>
  <c r="M1109" i="20"/>
  <c r="HQ63" i="6"/>
  <c r="HR63" i="6"/>
  <c r="J1108" i="20"/>
  <c r="H1108" i="20"/>
  <c r="F1108" i="20"/>
  <c r="C1108" i="20"/>
  <c r="D1108" i="20"/>
  <c r="E1108" i="20"/>
  <c r="G1108" i="20"/>
  <c r="I1108" i="20"/>
  <c r="M1108" i="20"/>
  <c r="HN63" i="6"/>
  <c r="HO63" i="6"/>
  <c r="J1107" i="20"/>
  <c r="H1107" i="20"/>
  <c r="F1107" i="20"/>
  <c r="C1107" i="20"/>
  <c r="D1107" i="20"/>
  <c r="E1107" i="20"/>
  <c r="G1107" i="20"/>
  <c r="I1107" i="20"/>
  <c r="M1107" i="20"/>
  <c r="HF63" i="6"/>
  <c r="HG63" i="6"/>
  <c r="J1106" i="20"/>
  <c r="H1106" i="20"/>
  <c r="F1106" i="20"/>
  <c r="C1106" i="20"/>
  <c r="D1106" i="20"/>
  <c r="E1106" i="20"/>
  <c r="G1106" i="20"/>
  <c r="I1106" i="20"/>
  <c r="M1106" i="20"/>
  <c r="HC63" i="6"/>
  <c r="HD63" i="6"/>
  <c r="J1105" i="20"/>
  <c r="H1105" i="20"/>
  <c r="F1105" i="20"/>
  <c r="C1105" i="20"/>
  <c r="D1105" i="20"/>
  <c r="E1105" i="20"/>
  <c r="G1105" i="20"/>
  <c r="I1105" i="20"/>
  <c r="M1105" i="20"/>
  <c r="M1104" i="20"/>
  <c r="HW61" i="6"/>
  <c r="HX61" i="6"/>
  <c r="J1071" i="20"/>
  <c r="H1071" i="20"/>
  <c r="F1071" i="20"/>
  <c r="C1071" i="20"/>
  <c r="D1071" i="20"/>
  <c r="E1071" i="20"/>
  <c r="G1071" i="20"/>
  <c r="I1071" i="20"/>
  <c r="AK61" i="9"/>
  <c r="L1066" i="20"/>
  <c r="AL61" i="9"/>
  <c r="L1067" i="20"/>
  <c r="AM61" i="9"/>
  <c r="L1068" i="20"/>
  <c r="AN61" i="9"/>
  <c r="L1069" i="20"/>
  <c r="AO61" i="9"/>
  <c r="L1070" i="20"/>
  <c r="AP61" i="9"/>
  <c r="L1071" i="20"/>
  <c r="L1073" i="20"/>
  <c r="M1071" i="20"/>
  <c r="HT61" i="6"/>
  <c r="HU61" i="6"/>
  <c r="J1070" i="20"/>
  <c r="H1070" i="20"/>
  <c r="F1070" i="20"/>
  <c r="C1070" i="20"/>
  <c r="D1070" i="20"/>
  <c r="E1070" i="20"/>
  <c r="G1070" i="20"/>
  <c r="I1070" i="20"/>
  <c r="M1070" i="20"/>
  <c r="HQ61" i="6"/>
  <c r="HR61" i="6"/>
  <c r="J1069" i="20"/>
  <c r="H1069" i="20"/>
  <c r="F1069" i="20"/>
  <c r="C1069" i="20"/>
  <c r="D1069" i="20"/>
  <c r="E1069" i="20"/>
  <c r="G1069" i="20"/>
  <c r="I1069" i="20"/>
  <c r="M1069" i="20"/>
  <c r="HN61" i="6"/>
  <c r="HO61" i="6"/>
  <c r="J1068" i="20"/>
  <c r="H1068" i="20"/>
  <c r="F1068" i="20"/>
  <c r="C1068" i="20"/>
  <c r="D1068" i="20"/>
  <c r="E1068" i="20"/>
  <c r="G1068" i="20"/>
  <c r="I1068" i="20"/>
  <c r="M1068" i="20"/>
  <c r="HF61" i="6"/>
  <c r="HG61" i="6"/>
  <c r="J1067" i="20"/>
  <c r="H1067" i="20"/>
  <c r="F1067" i="20"/>
  <c r="C1067" i="20"/>
  <c r="D1067" i="20"/>
  <c r="E1067" i="20"/>
  <c r="G1067" i="20"/>
  <c r="I1067" i="20"/>
  <c r="M1067" i="20"/>
  <c r="HC61" i="6"/>
  <c r="HD61" i="6"/>
  <c r="J1066" i="20"/>
  <c r="H1066" i="20"/>
  <c r="F1066" i="20"/>
  <c r="C1066" i="20"/>
  <c r="D1066" i="20"/>
  <c r="E1066" i="20"/>
  <c r="G1066" i="20"/>
  <c r="I1066" i="20"/>
  <c r="M1066" i="20"/>
  <c r="M1065" i="20"/>
  <c r="HW62" i="6"/>
  <c r="HX62" i="6"/>
  <c r="Y1071" i="20"/>
  <c r="W1071" i="20"/>
  <c r="U1071" i="20"/>
  <c r="R1071" i="20"/>
  <c r="S1071" i="20"/>
  <c r="T1071" i="20"/>
  <c r="V1071" i="20"/>
  <c r="X1071" i="20"/>
  <c r="AK62" i="9"/>
  <c r="AA1066" i="20"/>
  <c r="AL62" i="9"/>
  <c r="AA1067" i="20"/>
  <c r="AM62" i="9"/>
  <c r="AA1068" i="20"/>
  <c r="AN62" i="9"/>
  <c r="AA1069" i="20"/>
  <c r="AO62" i="9"/>
  <c r="AA1070" i="20"/>
  <c r="AP62" i="9"/>
  <c r="AA1071" i="20"/>
  <c r="AA1073" i="20"/>
  <c r="AB1071" i="20"/>
  <c r="HT62" i="6"/>
  <c r="HU62" i="6"/>
  <c r="Y1070" i="20"/>
  <c r="W1070" i="20"/>
  <c r="U1070" i="20"/>
  <c r="R1070" i="20"/>
  <c r="S1070" i="20"/>
  <c r="T1070" i="20"/>
  <c r="V1070" i="20"/>
  <c r="X1070" i="20"/>
  <c r="AB1070" i="20"/>
  <c r="HQ62" i="6"/>
  <c r="HR62" i="6"/>
  <c r="Y1069" i="20"/>
  <c r="W1069" i="20"/>
  <c r="U1069" i="20"/>
  <c r="R1069" i="20"/>
  <c r="S1069" i="20"/>
  <c r="T1069" i="20"/>
  <c r="V1069" i="20"/>
  <c r="X1069" i="20"/>
  <c r="AB1069" i="20"/>
  <c r="HN62" i="6"/>
  <c r="HO62" i="6"/>
  <c r="Y1068" i="20"/>
  <c r="W1068" i="20"/>
  <c r="U1068" i="20"/>
  <c r="R1068" i="20"/>
  <c r="S1068" i="20"/>
  <c r="T1068" i="20"/>
  <c r="V1068" i="20"/>
  <c r="X1068" i="20"/>
  <c r="AB1068" i="20"/>
  <c r="HF62" i="6"/>
  <c r="HG62" i="6"/>
  <c r="Y1067" i="20"/>
  <c r="W1067" i="20"/>
  <c r="U1067" i="20"/>
  <c r="R1067" i="20"/>
  <c r="S1067" i="20"/>
  <c r="T1067" i="20"/>
  <c r="V1067" i="20"/>
  <c r="X1067" i="20"/>
  <c r="AB1067" i="20"/>
  <c r="HC62" i="6"/>
  <c r="HD62" i="6"/>
  <c r="Y1066" i="20"/>
  <c r="W1066" i="20"/>
  <c r="U1066" i="20"/>
  <c r="R1066" i="20"/>
  <c r="S1066" i="20"/>
  <c r="T1066" i="20"/>
  <c r="V1066" i="20"/>
  <c r="X1066" i="20"/>
  <c r="AB1066" i="20"/>
  <c r="AB1065" i="20"/>
  <c r="HW60" i="6"/>
  <c r="HX60" i="6"/>
  <c r="Y1032" i="20"/>
  <c r="W1032" i="20"/>
  <c r="U1032" i="20"/>
  <c r="R1032" i="20"/>
  <c r="S1032" i="20"/>
  <c r="T1032" i="20"/>
  <c r="V1032" i="20"/>
  <c r="X1032" i="20"/>
  <c r="AK60" i="9"/>
  <c r="AA1027" i="20"/>
  <c r="AL60" i="9"/>
  <c r="AA1028" i="20"/>
  <c r="AM60" i="9"/>
  <c r="AA1029" i="20"/>
  <c r="AN60" i="9"/>
  <c r="AA1030" i="20"/>
  <c r="AO60" i="9"/>
  <c r="AA1031" i="20"/>
  <c r="AP60" i="9"/>
  <c r="AA1032" i="20"/>
  <c r="AA1034" i="20"/>
  <c r="AB1032" i="20"/>
  <c r="HT60" i="6"/>
  <c r="HU60" i="6"/>
  <c r="Y1031" i="20"/>
  <c r="W1031" i="20"/>
  <c r="U1031" i="20"/>
  <c r="R1031" i="20"/>
  <c r="S1031" i="20"/>
  <c r="T1031" i="20"/>
  <c r="V1031" i="20"/>
  <c r="X1031" i="20"/>
  <c r="AB1031" i="20"/>
  <c r="HQ60" i="6"/>
  <c r="HR60" i="6"/>
  <c r="Y1030" i="20"/>
  <c r="W1030" i="20"/>
  <c r="U1030" i="20"/>
  <c r="R1030" i="20"/>
  <c r="S1030" i="20"/>
  <c r="T1030" i="20"/>
  <c r="V1030" i="20"/>
  <c r="X1030" i="20"/>
  <c r="AB1030" i="20"/>
  <c r="HN60" i="6"/>
  <c r="HO60" i="6"/>
  <c r="Y1029" i="20"/>
  <c r="W1029" i="20"/>
  <c r="U1029" i="20"/>
  <c r="R1029" i="20"/>
  <c r="S1029" i="20"/>
  <c r="T1029" i="20"/>
  <c r="V1029" i="20"/>
  <c r="X1029" i="20"/>
  <c r="AB1029" i="20"/>
  <c r="HF60" i="6"/>
  <c r="HG60" i="6"/>
  <c r="Y1028" i="20"/>
  <c r="W1028" i="20"/>
  <c r="U1028" i="20"/>
  <c r="R1028" i="20"/>
  <c r="S1028" i="20"/>
  <c r="T1028" i="20"/>
  <c r="V1028" i="20"/>
  <c r="X1028" i="20"/>
  <c r="AB1028" i="20"/>
  <c r="HC60" i="6"/>
  <c r="HD60" i="6"/>
  <c r="Y1027" i="20"/>
  <c r="W1027" i="20"/>
  <c r="U1027" i="20"/>
  <c r="R1027" i="20"/>
  <c r="S1027" i="20"/>
  <c r="T1027" i="20"/>
  <c r="V1027" i="20"/>
  <c r="X1027" i="20"/>
  <c r="AB1027" i="20"/>
  <c r="AB1026" i="20"/>
  <c r="GL59" i="6"/>
  <c r="HW59" i="6"/>
  <c r="HX59" i="6"/>
  <c r="J1032" i="20"/>
  <c r="H1032" i="20"/>
  <c r="F1032" i="20"/>
  <c r="C1032" i="20"/>
  <c r="D1032" i="20"/>
  <c r="E1032" i="20"/>
  <c r="G1032" i="20"/>
  <c r="I1032" i="20"/>
  <c r="AK59" i="9"/>
  <c r="L1027" i="20"/>
  <c r="AL59" i="9"/>
  <c r="L1028" i="20"/>
  <c r="AM59" i="9"/>
  <c r="L1029" i="20"/>
  <c r="AN59" i="9"/>
  <c r="L1030" i="20"/>
  <c r="AO59" i="9"/>
  <c r="L1031" i="20"/>
  <c r="AP59" i="9"/>
  <c r="L1032" i="20"/>
  <c r="L1034" i="20"/>
  <c r="M1032" i="20"/>
  <c r="HT59" i="6"/>
  <c r="HU59" i="6"/>
  <c r="J1031" i="20"/>
  <c r="H1031" i="20"/>
  <c r="F1031" i="20"/>
  <c r="C1031" i="20"/>
  <c r="D1031" i="20"/>
  <c r="E1031" i="20"/>
  <c r="G1031" i="20"/>
  <c r="I1031" i="20"/>
  <c r="M1031" i="20"/>
  <c r="HQ59" i="6"/>
  <c r="HR59" i="6"/>
  <c r="J1030" i="20"/>
  <c r="H1030" i="20"/>
  <c r="F1030" i="20"/>
  <c r="C1030" i="20"/>
  <c r="D1030" i="20"/>
  <c r="E1030" i="20"/>
  <c r="G1030" i="20"/>
  <c r="I1030" i="20"/>
  <c r="M1030" i="20"/>
  <c r="HN59" i="6"/>
  <c r="HO59" i="6"/>
  <c r="J1029" i="20"/>
  <c r="H1029" i="20"/>
  <c r="F1029" i="20"/>
  <c r="C1029" i="20"/>
  <c r="D1029" i="20"/>
  <c r="E1029" i="20"/>
  <c r="G1029" i="20"/>
  <c r="I1029" i="20"/>
  <c r="M1029" i="20"/>
  <c r="HF59" i="6"/>
  <c r="HG59" i="6"/>
  <c r="J1028" i="20"/>
  <c r="H1028" i="20"/>
  <c r="F1028" i="20"/>
  <c r="C1028" i="20"/>
  <c r="D1028" i="20"/>
  <c r="E1028" i="20"/>
  <c r="G1028" i="20"/>
  <c r="I1028" i="20"/>
  <c r="M1028" i="20"/>
  <c r="HC59" i="6"/>
  <c r="HD59" i="6"/>
  <c r="J1027" i="20"/>
  <c r="H1027" i="20"/>
  <c r="F1027" i="20"/>
  <c r="C1027" i="20"/>
  <c r="D1027" i="20"/>
  <c r="E1027" i="20"/>
  <c r="G1027" i="20"/>
  <c r="I1027" i="20"/>
  <c r="M1027" i="20"/>
  <c r="M1026" i="20"/>
  <c r="GL57" i="6"/>
  <c r="HW57" i="6"/>
  <c r="HX57" i="6"/>
  <c r="J993" i="20"/>
  <c r="H993" i="20"/>
  <c r="F993" i="20"/>
  <c r="C993" i="20"/>
  <c r="D993" i="20"/>
  <c r="E993" i="20"/>
  <c r="G993" i="20"/>
  <c r="I993" i="20"/>
  <c r="AK57" i="9"/>
  <c r="L988" i="20"/>
  <c r="AL57" i="9"/>
  <c r="L989" i="20"/>
  <c r="AM57" i="9"/>
  <c r="L990" i="20"/>
  <c r="AN57" i="9"/>
  <c r="L991" i="20"/>
  <c r="AO57" i="9"/>
  <c r="L992" i="20"/>
  <c r="AP57" i="9"/>
  <c r="L993" i="20"/>
  <c r="L995" i="20"/>
  <c r="M993" i="20"/>
  <c r="HT57" i="6"/>
  <c r="HU57" i="6"/>
  <c r="J992" i="20"/>
  <c r="H992" i="20"/>
  <c r="F992" i="20"/>
  <c r="C992" i="20"/>
  <c r="D992" i="20"/>
  <c r="E992" i="20"/>
  <c r="G992" i="20"/>
  <c r="I992" i="20"/>
  <c r="M992" i="20"/>
  <c r="HQ57" i="6"/>
  <c r="HR57" i="6"/>
  <c r="J991" i="20"/>
  <c r="H991" i="20"/>
  <c r="F991" i="20"/>
  <c r="C991" i="20"/>
  <c r="D991" i="20"/>
  <c r="E991" i="20"/>
  <c r="G991" i="20"/>
  <c r="I991" i="20"/>
  <c r="M991" i="20"/>
  <c r="HN57" i="6"/>
  <c r="HO57" i="6"/>
  <c r="J990" i="20"/>
  <c r="H990" i="20"/>
  <c r="F990" i="20"/>
  <c r="C990" i="20"/>
  <c r="D990" i="20"/>
  <c r="E990" i="20"/>
  <c r="G990" i="20"/>
  <c r="I990" i="20"/>
  <c r="M990" i="20"/>
  <c r="HF57" i="6"/>
  <c r="HG57" i="6"/>
  <c r="J989" i="20"/>
  <c r="H989" i="20"/>
  <c r="F989" i="20"/>
  <c r="C989" i="20"/>
  <c r="D989" i="20"/>
  <c r="E989" i="20"/>
  <c r="G989" i="20"/>
  <c r="I989" i="20"/>
  <c r="M989" i="20"/>
  <c r="HC57" i="6"/>
  <c r="HD57" i="6"/>
  <c r="J988" i="20"/>
  <c r="H988" i="20"/>
  <c r="F988" i="20"/>
  <c r="C988" i="20"/>
  <c r="D988" i="20"/>
  <c r="E988" i="20"/>
  <c r="G988" i="20"/>
  <c r="I988" i="20"/>
  <c r="M988" i="20"/>
  <c r="M987" i="20"/>
  <c r="HW58" i="6"/>
  <c r="HX58" i="6"/>
  <c r="Y993" i="20"/>
  <c r="AA988" i="20"/>
  <c r="AA989" i="20"/>
  <c r="AA990" i="20"/>
  <c r="AA991" i="20"/>
  <c r="AA992" i="20"/>
  <c r="AA993" i="20"/>
  <c r="AA995" i="20"/>
  <c r="Z993" i="20"/>
  <c r="W993" i="20"/>
  <c r="U993" i="20"/>
  <c r="R993" i="20"/>
  <c r="S993" i="20"/>
  <c r="T993" i="20"/>
  <c r="V993" i="20"/>
  <c r="X993" i="20"/>
  <c r="AB993" i="20"/>
  <c r="HT58" i="6"/>
  <c r="HU58" i="6"/>
  <c r="Y992" i="20"/>
  <c r="W992" i="20"/>
  <c r="U992" i="20"/>
  <c r="R992" i="20"/>
  <c r="S992" i="20"/>
  <c r="T992" i="20"/>
  <c r="V992" i="20"/>
  <c r="X992" i="20"/>
  <c r="Z992" i="20"/>
  <c r="AB992" i="20"/>
  <c r="HQ58" i="6"/>
  <c r="HR58" i="6"/>
  <c r="Y991" i="20"/>
  <c r="Z991" i="20"/>
  <c r="W991" i="20"/>
  <c r="U991" i="20"/>
  <c r="R991" i="20"/>
  <c r="S991" i="20"/>
  <c r="T991" i="20"/>
  <c r="V991" i="20"/>
  <c r="X991" i="20"/>
  <c r="AB991" i="20"/>
  <c r="HN58" i="6"/>
  <c r="HO58" i="6"/>
  <c r="Y990" i="20"/>
  <c r="W990" i="20"/>
  <c r="U990" i="20"/>
  <c r="R990" i="20"/>
  <c r="S990" i="20"/>
  <c r="T990" i="20"/>
  <c r="V990" i="20"/>
  <c r="X990" i="20"/>
  <c r="Z990" i="20"/>
  <c r="AB990" i="20"/>
  <c r="HF58" i="6"/>
  <c r="HG58" i="6"/>
  <c r="Y989" i="20"/>
  <c r="W989" i="20"/>
  <c r="U989" i="20"/>
  <c r="R989" i="20"/>
  <c r="S989" i="20"/>
  <c r="T989" i="20"/>
  <c r="V989" i="20"/>
  <c r="X989" i="20"/>
  <c r="Z989" i="20"/>
  <c r="AB989" i="20"/>
  <c r="HC58" i="6"/>
  <c r="HD58" i="6"/>
  <c r="Y988" i="20"/>
  <c r="W988" i="20"/>
  <c r="U988" i="20"/>
  <c r="R988" i="20"/>
  <c r="S988" i="20"/>
  <c r="T988" i="20"/>
  <c r="V988" i="20"/>
  <c r="X988" i="20"/>
  <c r="Z988" i="20"/>
  <c r="AB988" i="20"/>
  <c r="AB987" i="20"/>
  <c r="HW56" i="6"/>
  <c r="HX56" i="6"/>
  <c r="Y954" i="20"/>
  <c r="W954" i="20"/>
  <c r="U954" i="20"/>
  <c r="R954" i="20"/>
  <c r="S954" i="20"/>
  <c r="T954" i="20"/>
  <c r="V954" i="20"/>
  <c r="X954" i="20"/>
  <c r="AK56" i="9"/>
  <c r="AA949" i="20"/>
  <c r="AL56" i="9"/>
  <c r="AA950" i="20"/>
  <c r="AM56" i="9"/>
  <c r="AA951" i="20"/>
  <c r="AN56" i="9"/>
  <c r="AA952" i="20"/>
  <c r="AO56" i="9"/>
  <c r="AA953" i="20"/>
  <c r="AP56" i="9"/>
  <c r="AA954" i="20"/>
  <c r="AA956" i="20"/>
  <c r="AB954" i="20"/>
  <c r="HT56" i="6"/>
  <c r="HU56" i="6"/>
  <c r="Y953" i="20"/>
  <c r="W953" i="20"/>
  <c r="U953" i="20"/>
  <c r="R953" i="20"/>
  <c r="S953" i="20"/>
  <c r="T953" i="20"/>
  <c r="V953" i="20"/>
  <c r="X953" i="20"/>
  <c r="AB953" i="20"/>
  <c r="HQ56" i="6"/>
  <c r="HR56" i="6"/>
  <c r="Y952" i="20"/>
  <c r="W952" i="20"/>
  <c r="U952" i="20"/>
  <c r="R952" i="20"/>
  <c r="S952" i="20"/>
  <c r="T952" i="20"/>
  <c r="V952" i="20"/>
  <c r="X952" i="20"/>
  <c r="AB952" i="20"/>
  <c r="HN56" i="6"/>
  <c r="HO56" i="6"/>
  <c r="Y951" i="20"/>
  <c r="W951" i="20"/>
  <c r="U951" i="20"/>
  <c r="R951" i="20"/>
  <c r="S951" i="20"/>
  <c r="T951" i="20"/>
  <c r="V951" i="20"/>
  <c r="X951" i="20"/>
  <c r="AB951" i="20"/>
  <c r="HF56" i="6"/>
  <c r="HG56" i="6"/>
  <c r="Y950" i="20"/>
  <c r="W950" i="20"/>
  <c r="U950" i="20"/>
  <c r="R950" i="20"/>
  <c r="S950" i="20"/>
  <c r="T950" i="20"/>
  <c r="V950" i="20"/>
  <c r="X950" i="20"/>
  <c r="AB950" i="20"/>
  <c r="HC56" i="6"/>
  <c r="HD56" i="6"/>
  <c r="Y949" i="20"/>
  <c r="W949" i="20"/>
  <c r="U949" i="20"/>
  <c r="R949" i="20"/>
  <c r="S949" i="20"/>
  <c r="T949" i="20"/>
  <c r="V949" i="20"/>
  <c r="X949" i="20"/>
  <c r="AB949" i="20"/>
  <c r="AB948" i="20"/>
  <c r="GL55" i="6"/>
  <c r="HW55" i="6"/>
  <c r="HX55" i="6"/>
  <c r="J954" i="20"/>
  <c r="H954" i="20"/>
  <c r="F954" i="20"/>
  <c r="C954" i="20"/>
  <c r="D954" i="20"/>
  <c r="E954" i="20"/>
  <c r="G954" i="20"/>
  <c r="I954" i="20"/>
  <c r="AK55" i="9"/>
  <c r="L949" i="20"/>
  <c r="AL55" i="9"/>
  <c r="L950" i="20"/>
  <c r="AM55" i="9"/>
  <c r="L951" i="20"/>
  <c r="AN55" i="9"/>
  <c r="L952" i="20"/>
  <c r="AO55" i="9"/>
  <c r="L953" i="20"/>
  <c r="AP55" i="9"/>
  <c r="L954" i="20"/>
  <c r="L956" i="20"/>
  <c r="K954" i="20"/>
  <c r="M954" i="20"/>
  <c r="HT55" i="6"/>
  <c r="HU55" i="6"/>
  <c r="J953" i="20"/>
  <c r="H953" i="20"/>
  <c r="F953" i="20"/>
  <c r="C953" i="20"/>
  <c r="D953" i="20"/>
  <c r="E953" i="20"/>
  <c r="G953" i="20"/>
  <c r="I953" i="20"/>
  <c r="K953" i="20"/>
  <c r="M953" i="20"/>
  <c r="HQ55" i="6"/>
  <c r="HR55" i="6"/>
  <c r="J952" i="20"/>
  <c r="K952" i="20"/>
  <c r="H952" i="20"/>
  <c r="F952" i="20"/>
  <c r="C952" i="20"/>
  <c r="D952" i="20"/>
  <c r="E952" i="20"/>
  <c r="G952" i="20"/>
  <c r="I952" i="20"/>
  <c r="M952" i="20"/>
  <c r="HN55" i="6"/>
  <c r="HO55" i="6"/>
  <c r="J951" i="20"/>
  <c r="H951" i="20"/>
  <c r="F951" i="20"/>
  <c r="C951" i="20"/>
  <c r="D951" i="20"/>
  <c r="E951" i="20"/>
  <c r="G951" i="20"/>
  <c r="I951" i="20"/>
  <c r="K951" i="20"/>
  <c r="M951" i="20"/>
  <c r="HF55" i="6"/>
  <c r="HG55" i="6"/>
  <c r="J950" i="20"/>
  <c r="H950" i="20"/>
  <c r="F950" i="20"/>
  <c r="C950" i="20"/>
  <c r="D950" i="20"/>
  <c r="E950" i="20"/>
  <c r="G950" i="20"/>
  <c r="I950" i="20"/>
  <c r="K950" i="20"/>
  <c r="M950" i="20"/>
  <c r="HC55" i="6"/>
  <c r="HD55" i="6"/>
  <c r="J949" i="20"/>
  <c r="H949" i="20"/>
  <c r="F949" i="20"/>
  <c r="C949" i="20"/>
  <c r="D949" i="20"/>
  <c r="E949" i="20"/>
  <c r="G949" i="20"/>
  <c r="I949" i="20"/>
  <c r="K949" i="20"/>
  <c r="M949" i="20"/>
  <c r="M948" i="20"/>
  <c r="HW53" i="6"/>
  <c r="HX53" i="6"/>
  <c r="J915" i="20"/>
  <c r="H915" i="20"/>
  <c r="F915" i="20"/>
  <c r="C915" i="20"/>
  <c r="D915" i="20"/>
  <c r="E915" i="20"/>
  <c r="G915" i="20"/>
  <c r="I915" i="20"/>
  <c r="AK53" i="9"/>
  <c r="L910" i="20"/>
  <c r="AL53" i="9"/>
  <c r="L911" i="20"/>
  <c r="AM53" i="9"/>
  <c r="L912" i="20"/>
  <c r="AN53" i="9"/>
  <c r="L913" i="20"/>
  <c r="AO53" i="9"/>
  <c r="L914" i="20"/>
  <c r="AP53" i="9"/>
  <c r="L915" i="20"/>
  <c r="L917" i="20"/>
  <c r="M915" i="20"/>
  <c r="HT53" i="6"/>
  <c r="HU53" i="6"/>
  <c r="J914" i="20"/>
  <c r="H914" i="20"/>
  <c r="F914" i="20"/>
  <c r="C914" i="20"/>
  <c r="D914" i="20"/>
  <c r="E914" i="20"/>
  <c r="G914" i="20"/>
  <c r="I914" i="20"/>
  <c r="M914" i="20"/>
  <c r="HQ53" i="6"/>
  <c r="HR53" i="6"/>
  <c r="J913" i="20"/>
  <c r="H913" i="20"/>
  <c r="F913" i="20"/>
  <c r="C913" i="20"/>
  <c r="D913" i="20"/>
  <c r="E913" i="20"/>
  <c r="G913" i="20"/>
  <c r="I913" i="20"/>
  <c r="M913" i="20"/>
  <c r="HN53" i="6"/>
  <c r="HO53" i="6"/>
  <c r="J912" i="20"/>
  <c r="H912" i="20"/>
  <c r="F912" i="20"/>
  <c r="C912" i="20"/>
  <c r="D912" i="20"/>
  <c r="E912" i="20"/>
  <c r="G912" i="20"/>
  <c r="I912" i="20"/>
  <c r="M912" i="20"/>
  <c r="HF53" i="6"/>
  <c r="HG53" i="6"/>
  <c r="J911" i="20"/>
  <c r="H911" i="20"/>
  <c r="F911" i="20"/>
  <c r="C911" i="20"/>
  <c r="D911" i="20"/>
  <c r="E911" i="20"/>
  <c r="G911" i="20"/>
  <c r="I911" i="20"/>
  <c r="M911" i="20"/>
  <c r="HC53" i="6"/>
  <c r="HD53" i="6"/>
  <c r="J910" i="20"/>
  <c r="H910" i="20"/>
  <c r="F910" i="20"/>
  <c r="C910" i="20"/>
  <c r="D910" i="20"/>
  <c r="E910" i="20"/>
  <c r="G910" i="20"/>
  <c r="I910" i="20"/>
  <c r="M910" i="20"/>
  <c r="M909" i="20"/>
  <c r="W915" i="20"/>
  <c r="U915" i="20"/>
  <c r="R915" i="20"/>
  <c r="S915" i="20"/>
  <c r="T915" i="20"/>
  <c r="V915" i="20"/>
  <c r="X915" i="20"/>
  <c r="W911" i="20"/>
  <c r="U911" i="20"/>
  <c r="R911" i="20"/>
  <c r="S911" i="20"/>
  <c r="T911" i="20"/>
  <c r="V911" i="20"/>
  <c r="X911" i="20"/>
  <c r="AB909" i="20"/>
  <c r="HW52" i="6"/>
  <c r="HX52" i="6"/>
  <c r="Y876" i="20"/>
  <c r="W876" i="20"/>
  <c r="U876" i="20"/>
  <c r="R876" i="20"/>
  <c r="S876" i="20"/>
  <c r="T876" i="20"/>
  <c r="V876" i="20"/>
  <c r="X876" i="20"/>
  <c r="AK52" i="9"/>
  <c r="AA871" i="20"/>
  <c r="AL52" i="9"/>
  <c r="AA872" i="20"/>
  <c r="AM52" i="9"/>
  <c r="AA873" i="20"/>
  <c r="AN52" i="9"/>
  <c r="AA874" i="20"/>
  <c r="AO52" i="9"/>
  <c r="AA875" i="20"/>
  <c r="AP52" i="9"/>
  <c r="AA876" i="20"/>
  <c r="AA878" i="20"/>
  <c r="AB876" i="20"/>
  <c r="HT52" i="6"/>
  <c r="HU52" i="6"/>
  <c r="Y875" i="20"/>
  <c r="W875" i="20"/>
  <c r="U875" i="20"/>
  <c r="R875" i="20"/>
  <c r="S875" i="20"/>
  <c r="T875" i="20"/>
  <c r="V875" i="20"/>
  <c r="X875" i="20"/>
  <c r="AB875" i="20"/>
  <c r="HQ52" i="6"/>
  <c r="HR52" i="6"/>
  <c r="Y874" i="20"/>
  <c r="W874" i="20"/>
  <c r="U874" i="20"/>
  <c r="R874" i="20"/>
  <c r="S874" i="20"/>
  <c r="T874" i="20"/>
  <c r="V874" i="20"/>
  <c r="X874" i="20"/>
  <c r="AB874" i="20"/>
  <c r="HN52" i="6"/>
  <c r="HO52" i="6"/>
  <c r="Y873" i="20"/>
  <c r="W873" i="20"/>
  <c r="U873" i="20"/>
  <c r="R873" i="20"/>
  <c r="S873" i="20"/>
  <c r="T873" i="20"/>
  <c r="V873" i="20"/>
  <c r="X873" i="20"/>
  <c r="AB873" i="20"/>
  <c r="HF52" i="6"/>
  <c r="HG52" i="6"/>
  <c r="Y872" i="20"/>
  <c r="W872" i="20"/>
  <c r="U872" i="20"/>
  <c r="R872" i="20"/>
  <c r="S872" i="20"/>
  <c r="T872" i="20"/>
  <c r="V872" i="20"/>
  <c r="X872" i="20"/>
  <c r="AB872" i="20"/>
  <c r="HC52" i="6"/>
  <c r="HD52" i="6"/>
  <c r="Y871" i="20"/>
  <c r="W871" i="20"/>
  <c r="U871" i="20"/>
  <c r="R871" i="20"/>
  <c r="S871" i="20"/>
  <c r="T871" i="20"/>
  <c r="V871" i="20"/>
  <c r="X871" i="20"/>
  <c r="AB871" i="20"/>
  <c r="AB870" i="20"/>
  <c r="HW51" i="6"/>
  <c r="HX51" i="6"/>
  <c r="J876" i="20"/>
  <c r="H876" i="20"/>
  <c r="F876" i="20"/>
  <c r="C876" i="20"/>
  <c r="D876" i="20"/>
  <c r="E876" i="20"/>
  <c r="G876" i="20"/>
  <c r="I876" i="20"/>
  <c r="AK51" i="9"/>
  <c r="L871" i="20"/>
  <c r="AL51" i="9"/>
  <c r="L872" i="20"/>
  <c r="AM51" i="9"/>
  <c r="L873" i="20"/>
  <c r="AN51" i="9"/>
  <c r="L874" i="20"/>
  <c r="AO51" i="9"/>
  <c r="L875" i="20"/>
  <c r="AP51" i="9"/>
  <c r="L876" i="20"/>
  <c r="L878" i="20"/>
  <c r="M876" i="20"/>
  <c r="HT51" i="6"/>
  <c r="HU51" i="6"/>
  <c r="J875" i="20"/>
  <c r="H875" i="20"/>
  <c r="F875" i="20"/>
  <c r="C875" i="20"/>
  <c r="D875" i="20"/>
  <c r="E875" i="20"/>
  <c r="G875" i="20"/>
  <c r="I875" i="20"/>
  <c r="M875" i="20"/>
  <c r="HQ51" i="6"/>
  <c r="HR51" i="6"/>
  <c r="J874" i="20"/>
  <c r="H874" i="20"/>
  <c r="F874" i="20"/>
  <c r="C874" i="20"/>
  <c r="D874" i="20"/>
  <c r="E874" i="20"/>
  <c r="G874" i="20"/>
  <c r="I874" i="20"/>
  <c r="M874" i="20"/>
  <c r="HN51" i="6"/>
  <c r="HO51" i="6"/>
  <c r="J873" i="20"/>
  <c r="H873" i="20"/>
  <c r="F873" i="20"/>
  <c r="C873" i="20"/>
  <c r="D873" i="20"/>
  <c r="E873" i="20"/>
  <c r="G873" i="20"/>
  <c r="I873" i="20"/>
  <c r="M873" i="20"/>
  <c r="HF51" i="6"/>
  <c r="HG51" i="6"/>
  <c r="J872" i="20"/>
  <c r="H872" i="20"/>
  <c r="F872" i="20"/>
  <c r="C872" i="20"/>
  <c r="D872" i="20"/>
  <c r="E872" i="20"/>
  <c r="G872" i="20"/>
  <c r="I872" i="20"/>
  <c r="M872" i="20"/>
  <c r="HC51" i="6"/>
  <c r="HD51" i="6"/>
  <c r="J871" i="20"/>
  <c r="H871" i="20"/>
  <c r="F871" i="20"/>
  <c r="C871" i="20"/>
  <c r="D871" i="20"/>
  <c r="E871" i="20"/>
  <c r="G871" i="20"/>
  <c r="I871" i="20"/>
  <c r="M871" i="20"/>
  <c r="M870" i="20"/>
  <c r="GL49" i="6"/>
  <c r="HW49" i="6"/>
  <c r="HX49" i="6"/>
  <c r="J837" i="20"/>
  <c r="H837" i="20"/>
  <c r="F837" i="20"/>
  <c r="C837" i="20"/>
  <c r="D837" i="20"/>
  <c r="E837" i="20"/>
  <c r="G837" i="20"/>
  <c r="I837" i="20"/>
  <c r="AK49" i="9"/>
  <c r="L832" i="20"/>
  <c r="AL49" i="9"/>
  <c r="L833" i="20"/>
  <c r="AM49" i="9"/>
  <c r="L834" i="20"/>
  <c r="AN49" i="9"/>
  <c r="L835" i="20"/>
  <c r="AO49" i="9"/>
  <c r="L836" i="20"/>
  <c r="AP49" i="9"/>
  <c r="L837" i="20"/>
  <c r="L839" i="20"/>
  <c r="M837" i="20"/>
  <c r="HT49" i="6"/>
  <c r="HU49" i="6"/>
  <c r="J836" i="20"/>
  <c r="H836" i="20"/>
  <c r="F836" i="20"/>
  <c r="C836" i="20"/>
  <c r="D836" i="20"/>
  <c r="E836" i="20"/>
  <c r="G836" i="20"/>
  <c r="I836" i="20"/>
  <c r="M836" i="20"/>
  <c r="HQ49" i="6"/>
  <c r="HR49" i="6"/>
  <c r="J835" i="20"/>
  <c r="H835" i="20"/>
  <c r="F835" i="20"/>
  <c r="C835" i="20"/>
  <c r="D835" i="20"/>
  <c r="E835" i="20"/>
  <c r="G835" i="20"/>
  <c r="I835" i="20"/>
  <c r="M835" i="20"/>
  <c r="HN49" i="6"/>
  <c r="HO49" i="6"/>
  <c r="J834" i="20"/>
  <c r="H834" i="20"/>
  <c r="F834" i="20"/>
  <c r="C834" i="20"/>
  <c r="D834" i="20"/>
  <c r="E834" i="20"/>
  <c r="G834" i="20"/>
  <c r="I834" i="20"/>
  <c r="M834" i="20"/>
  <c r="HF49" i="6"/>
  <c r="HG49" i="6"/>
  <c r="J833" i="20"/>
  <c r="H833" i="20"/>
  <c r="F833" i="20"/>
  <c r="C833" i="20"/>
  <c r="D833" i="20"/>
  <c r="E833" i="20"/>
  <c r="G833" i="20"/>
  <c r="I833" i="20"/>
  <c r="M833" i="20"/>
  <c r="HC49" i="6"/>
  <c r="HD49" i="6"/>
  <c r="J832" i="20"/>
  <c r="H832" i="20"/>
  <c r="F832" i="20"/>
  <c r="C832" i="20"/>
  <c r="D832" i="20"/>
  <c r="E832" i="20"/>
  <c r="G832" i="20"/>
  <c r="I832" i="20"/>
  <c r="M832" i="20"/>
  <c r="M831" i="20"/>
  <c r="GL50" i="6"/>
  <c r="HW50" i="6"/>
  <c r="HX50" i="6"/>
  <c r="Y837" i="20"/>
  <c r="AK50" i="9"/>
  <c r="AA832" i="20"/>
  <c r="AL50" i="9"/>
  <c r="AA833" i="20"/>
  <c r="AM50" i="9"/>
  <c r="AA834" i="20"/>
  <c r="AN50" i="9"/>
  <c r="AA835" i="20"/>
  <c r="AO50" i="9"/>
  <c r="AA836" i="20"/>
  <c r="AP50" i="9"/>
  <c r="AA837" i="20"/>
  <c r="AA839" i="20"/>
  <c r="Z837" i="20"/>
  <c r="W837" i="20"/>
  <c r="U837" i="20"/>
  <c r="R837" i="20"/>
  <c r="S837" i="20"/>
  <c r="T837" i="20"/>
  <c r="V837" i="20"/>
  <c r="X837" i="20"/>
  <c r="AB837" i="20"/>
  <c r="HT50" i="6"/>
  <c r="HU50" i="6"/>
  <c r="Y836" i="20"/>
  <c r="W836" i="20"/>
  <c r="U836" i="20"/>
  <c r="R836" i="20"/>
  <c r="S836" i="20"/>
  <c r="T836" i="20"/>
  <c r="V836" i="20"/>
  <c r="X836" i="20"/>
  <c r="Z836" i="20"/>
  <c r="AB836" i="20"/>
  <c r="HQ50" i="6"/>
  <c r="HR50" i="6"/>
  <c r="Y835" i="20"/>
  <c r="W835" i="20"/>
  <c r="U835" i="20"/>
  <c r="R835" i="20"/>
  <c r="S835" i="20"/>
  <c r="T835" i="20"/>
  <c r="V835" i="20"/>
  <c r="X835" i="20"/>
  <c r="Z835" i="20"/>
  <c r="AB835" i="20"/>
  <c r="HN50" i="6"/>
  <c r="HO50" i="6"/>
  <c r="Y834" i="20"/>
  <c r="W834" i="20"/>
  <c r="U834" i="20"/>
  <c r="R834" i="20"/>
  <c r="S834" i="20"/>
  <c r="T834" i="20"/>
  <c r="V834" i="20"/>
  <c r="X834" i="20"/>
  <c r="Z834" i="20"/>
  <c r="AB834" i="20"/>
  <c r="HF50" i="6"/>
  <c r="HG50" i="6"/>
  <c r="Y833" i="20"/>
  <c r="W833" i="20"/>
  <c r="U833" i="20"/>
  <c r="R833" i="20"/>
  <c r="S833" i="20"/>
  <c r="T833" i="20"/>
  <c r="V833" i="20"/>
  <c r="X833" i="20"/>
  <c r="Z833" i="20"/>
  <c r="AB833" i="20"/>
  <c r="HC50" i="6"/>
  <c r="HD50" i="6"/>
  <c r="Y832" i="20"/>
  <c r="Z832" i="20"/>
  <c r="W832" i="20"/>
  <c r="U832" i="20"/>
  <c r="R832" i="20"/>
  <c r="S832" i="20"/>
  <c r="T832" i="20"/>
  <c r="V832" i="20"/>
  <c r="X832" i="20"/>
  <c r="AB832" i="20"/>
  <c r="AB831" i="20"/>
  <c r="HW48" i="6"/>
  <c r="HX48" i="6"/>
  <c r="Y798" i="20"/>
  <c r="W798" i="20"/>
  <c r="U798" i="20"/>
  <c r="R798" i="20"/>
  <c r="S798" i="20"/>
  <c r="T798" i="20"/>
  <c r="V798" i="20"/>
  <c r="X798" i="20"/>
  <c r="AK48" i="9"/>
  <c r="AA793" i="20"/>
  <c r="AL48" i="9"/>
  <c r="AA794" i="20"/>
  <c r="AM48" i="9"/>
  <c r="AA795" i="20"/>
  <c r="AN48" i="9"/>
  <c r="AA796" i="20"/>
  <c r="AO48" i="9"/>
  <c r="AA797" i="20"/>
  <c r="AP48" i="9"/>
  <c r="AA798" i="20"/>
  <c r="AA800" i="20"/>
  <c r="AB798" i="20"/>
  <c r="HT48" i="6"/>
  <c r="HU48" i="6"/>
  <c r="Y797" i="20"/>
  <c r="W797" i="20"/>
  <c r="U797" i="20"/>
  <c r="R797" i="20"/>
  <c r="S797" i="20"/>
  <c r="T797" i="20"/>
  <c r="V797" i="20"/>
  <c r="X797" i="20"/>
  <c r="AB797" i="20"/>
  <c r="HQ48" i="6"/>
  <c r="HR48" i="6"/>
  <c r="Y796" i="20"/>
  <c r="W796" i="20"/>
  <c r="U796" i="20"/>
  <c r="R796" i="20"/>
  <c r="S796" i="20"/>
  <c r="T796" i="20"/>
  <c r="V796" i="20"/>
  <c r="X796" i="20"/>
  <c r="AB796" i="20"/>
  <c r="HN48" i="6"/>
  <c r="HO48" i="6"/>
  <c r="Y795" i="20"/>
  <c r="W795" i="20"/>
  <c r="U795" i="20"/>
  <c r="R795" i="20"/>
  <c r="S795" i="20"/>
  <c r="T795" i="20"/>
  <c r="V795" i="20"/>
  <c r="X795" i="20"/>
  <c r="AB795" i="20"/>
  <c r="HF48" i="6"/>
  <c r="HG48" i="6"/>
  <c r="Y794" i="20"/>
  <c r="W794" i="20"/>
  <c r="U794" i="20"/>
  <c r="R794" i="20"/>
  <c r="S794" i="20"/>
  <c r="T794" i="20"/>
  <c r="V794" i="20"/>
  <c r="X794" i="20"/>
  <c r="AB794" i="20"/>
  <c r="HC48" i="6"/>
  <c r="HD48" i="6"/>
  <c r="Y793" i="20"/>
  <c r="W793" i="20"/>
  <c r="U793" i="20"/>
  <c r="R793" i="20"/>
  <c r="S793" i="20"/>
  <c r="T793" i="20"/>
  <c r="V793" i="20"/>
  <c r="X793" i="20"/>
  <c r="AB793" i="20"/>
  <c r="AB792" i="20"/>
  <c r="HW47" i="6"/>
  <c r="HX47" i="6"/>
  <c r="J798" i="20"/>
  <c r="H798" i="20"/>
  <c r="F798" i="20"/>
  <c r="C798" i="20"/>
  <c r="D798" i="20"/>
  <c r="E798" i="20"/>
  <c r="G798" i="20"/>
  <c r="I798" i="20"/>
  <c r="AK47" i="9"/>
  <c r="L793" i="20"/>
  <c r="AL47" i="9"/>
  <c r="L794" i="20"/>
  <c r="AM47" i="9"/>
  <c r="L795" i="20"/>
  <c r="AN47" i="9"/>
  <c r="L796" i="20"/>
  <c r="AO47" i="9"/>
  <c r="L797" i="20"/>
  <c r="AP47" i="9"/>
  <c r="L798" i="20"/>
  <c r="L800" i="20"/>
  <c r="M798" i="20"/>
  <c r="HT47" i="6"/>
  <c r="HU47" i="6"/>
  <c r="J797" i="20"/>
  <c r="H797" i="20"/>
  <c r="F797" i="20"/>
  <c r="C797" i="20"/>
  <c r="D797" i="20"/>
  <c r="E797" i="20"/>
  <c r="G797" i="20"/>
  <c r="I797" i="20"/>
  <c r="M797" i="20"/>
  <c r="HQ47" i="6"/>
  <c r="HR47" i="6"/>
  <c r="J796" i="20"/>
  <c r="H796" i="20"/>
  <c r="F796" i="20"/>
  <c r="C796" i="20"/>
  <c r="D796" i="20"/>
  <c r="E796" i="20"/>
  <c r="G796" i="20"/>
  <c r="I796" i="20"/>
  <c r="M796" i="20"/>
  <c r="HN47" i="6"/>
  <c r="HO47" i="6"/>
  <c r="J795" i="20"/>
  <c r="H795" i="20"/>
  <c r="F795" i="20"/>
  <c r="C795" i="20"/>
  <c r="D795" i="20"/>
  <c r="E795" i="20"/>
  <c r="G795" i="20"/>
  <c r="I795" i="20"/>
  <c r="M795" i="20"/>
  <c r="HF47" i="6"/>
  <c r="HG47" i="6"/>
  <c r="J794" i="20"/>
  <c r="H794" i="20"/>
  <c r="F794" i="20"/>
  <c r="C794" i="20"/>
  <c r="D794" i="20"/>
  <c r="E794" i="20"/>
  <c r="G794" i="20"/>
  <c r="I794" i="20"/>
  <c r="M794" i="20"/>
  <c r="HC47" i="6"/>
  <c r="HD47" i="6"/>
  <c r="J793" i="20"/>
  <c r="H793" i="20"/>
  <c r="F793" i="20"/>
  <c r="C793" i="20"/>
  <c r="D793" i="20"/>
  <c r="E793" i="20"/>
  <c r="G793" i="20"/>
  <c r="I793" i="20"/>
  <c r="M793" i="20"/>
  <c r="M792" i="20"/>
  <c r="HW45" i="6"/>
  <c r="HX45" i="6"/>
  <c r="J759" i="20"/>
  <c r="H759" i="20"/>
  <c r="F759" i="20"/>
  <c r="C759" i="20"/>
  <c r="D759" i="20"/>
  <c r="E759" i="20"/>
  <c r="G759" i="20"/>
  <c r="I759" i="20"/>
  <c r="AK45" i="9"/>
  <c r="L754" i="20"/>
  <c r="AL45" i="9"/>
  <c r="L755" i="20"/>
  <c r="AM45" i="9"/>
  <c r="L756" i="20"/>
  <c r="AN45" i="9"/>
  <c r="L757" i="20"/>
  <c r="AO45" i="9"/>
  <c r="L758" i="20"/>
  <c r="AP45" i="9"/>
  <c r="L759" i="20"/>
  <c r="L761" i="20"/>
  <c r="M759" i="20"/>
  <c r="HT45" i="6"/>
  <c r="HU45" i="6"/>
  <c r="J758" i="20"/>
  <c r="H758" i="20"/>
  <c r="F758" i="20"/>
  <c r="C758" i="20"/>
  <c r="D758" i="20"/>
  <c r="E758" i="20"/>
  <c r="G758" i="20"/>
  <c r="I758" i="20"/>
  <c r="M758" i="20"/>
  <c r="HQ45" i="6"/>
  <c r="HR45" i="6"/>
  <c r="J757" i="20"/>
  <c r="H757" i="20"/>
  <c r="F757" i="20"/>
  <c r="C757" i="20"/>
  <c r="D757" i="20"/>
  <c r="E757" i="20"/>
  <c r="G757" i="20"/>
  <c r="I757" i="20"/>
  <c r="M757" i="20"/>
  <c r="HN45" i="6"/>
  <c r="HO45" i="6"/>
  <c r="J756" i="20"/>
  <c r="H756" i="20"/>
  <c r="F756" i="20"/>
  <c r="C756" i="20"/>
  <c r="D756" i="20"/>
  <c r="E756" i="20"/>
  <c r="G756" i="20"/>
  <c r="I756" i="20"/>
  <c r="M756" i="20"/>
  <c r="HF45" i="6"/>
  <c r="HG45" i="6"/>
  <c r="J755" i="20"/>
  <c r="H755" i="20"/>
  <c r="F755" i="20"/>
  <c r="C755" i="20"/>
  <c r="D755" i="20"/>
  <c r="E755" i="20"/>
  <c r="G755" i="20"/>
  <c r="I755" i="20"/>
  <c r="M755" i="20"/>
  <c r="HC45" i="6"/>
  <c r="HD45" i="6"/>
  <c r="J754" i="20"/>
  <c r="H754" i="20"/>
  <c r="F754" i="20"/>
  <c r="C754" i="20"/>
  <c r="D754" i="20"/>
  <c r="E754" i="20"/>
  <c r="G754" i="20"/>
  <c r="I754" i="20"/>
  <c r="M754" i="20"/>
  <c r="M753" i="20"/>
  <c r="GL46" i="6"/>
  <c r="HW46" i="6"/>
  <c r="HX46" i="6"/>
  <c r="Y759" i="20"/>
  <c r="W759" i="20"/>
  <c r="U759" i="20"/>
  <c r="R759" i="20"/>
  <c r="S759" i="20"/>
  <c r="T759" i="20"/>
  <c r="V759" i="20"/>
  <c r="X759" i="20"/>
  <c r="AK46" i="9"/>
  <c r="AA754" i="20"/>
  <c r="AL46" i="9"/>
  <c r="AA755" i="20"/>
  <c r="AM46" i="9"/>
  <c r="AA756" i="20"/>
  <c r="AN46" i="9"/>
  <c r="AA757" i="20"/>
  <c r="AO46" i="9"/>
  <c r="AA758" i="20"/>
  <c r="AP46" i="9"/>
  <c r="AA759" i="20"/>
  <c r="AA761" i="20"/>
  <c r="AB759" i="20"/>
  <c r="HT46" i="6"/>
  <c r="HU46" i="6"/>
  <c r="Y758" i="20"/>
  <c r="W758" i="20"/>
  <c r="U758" i="20"/>
  <c r="R758" i="20"/>
  <c r="S758" i="20"/>
  <c r="T758" i="20"/>
  <c r="V758" i="20"/>
  <c r="X758" i="20"/>
  <c r="AB758" i="20"/>
  <c r="HQ46" i="6"/>
  <c r="HR46" i="6"/>
  <c r="Y757" i="20"/>
  <c r="W757" i="20"/>
  <c r="U757" i="20"/>
  <c r="R757" i="20"/>
  <c r="S757" i="20"/>
  <c r="T757" i="20"/>
  <c r="V757" i="20"/>
  <c r="X757" i="20"/>
  <c r="AB757" i="20"/>
  <c r="HN46" i="6"/>
  <c r="HO46" i="6"/>
  <c r="Y756" i="20"/>
  <c r="W756" i="20"/>
  <c r="U756" i="20"/>
  <c r="R756" i="20"/>
  <c r="S756" i="20"/>
  <c r="T756" i="20"/>
  <c r="V756" i="20"/>
  <c r="X756" i="20"/>
  <c r="AB756" i="20"/>
  <c r="HF46" i="6"/>
  <c r="HG46" i="6"/>
  <c r="Y755" i="20"/>
  <c r="W755" i="20"/>
  <c r="U755" i="20"/>
  <c r="R755" i="20"/>
  <c r="S755" i="20"/>
  <c r="T755" i="20"/>
  <c r="V755" i="20"/>
  <c r="X755" i="20"/>
  <c r="AB755" i="20"/>
  <c r="HC46" i="6"/>
  <c r="HD46" i="6"/>
  <c r="Y754" i="20"/>
  <c r="W754" i="20"/>
  <c r="U754" i="20"/>
  <c r="R754" i="20"/>
  <c r="S754" i="20"/>
  <c r="T754" i="20"/>
  <c r="V754" i="20"/>
  <c r="X754" i="20"/>
  <c r="AB754" i="20"/>
  <c r="AB753" i="20"/>
  <c r="U44" i="6"/>
  <c r="T44" i="6"/>
  <c r="AI44" i="6"/>
  <c r="CV44" i="6"/>
  <c r="AH44" i="6"/>
  <c r="AY44" i="6"/>
  <c r="AX44" i="6"/>
  <c r="BM44" i="6"/>
  <c r="BL44" i="6"/>
  <c r="CA44" i="6"/>
  <c r="BZ44" i="6"/>
  <c r="CO44" i="6"/>
  <c r="CN44" i="6"/>
  <c r="DJ44" i="6"/>
  <c r="DK44" i="6"/>
  <c r="DL44" i="6"/>
  <c r="DM44" i="6"/>
  <c r="DN44" i="6"/>
  <c r="DO44" i="6"/>
  <c r="DP44" i="6"/>
  <c r="DQ44" i="6"/>
  <c r="DR44" i="6"/>
  <c r="DV44" i="6"/>
  <c r="DW44" i="6"/>
  <c r="DX44" i="6"/>
  <c r="EJ44" i="6"/>
  <c r="DS44" i="6"/>
  <c r="DY44" i="6"/>
  <c r="ED44" i="6"/>
  <c r="DT44" i="6"/>
  <c r="DZ44" i="6"/>
  <c r="EE44" i="6"/>
  <c r="EF44" i="6"/>
  <c r="EG44" i="6"/>
  <c r="EH44" i="6"/>
  <c r="EI44" i="6"/>
  <c r="EM44" i="6"/>
  <c r="EN44" i="6"/>
  <c r="EO44" i="6"/>
  <c r="EQ44" i="6"/>
  <c r="ER44" i="6"/>
  <c r="ES44" i="6"/>
  <c r="FE44" i="6"/>
  <c r="EP44" i="6"/>
  <c r="ET44" i="6"/>
  <c r="EY44" i="6"/>
  <c r="EU44" i="6"/>
  <c r="EZ44" i="6"/>
  <c r="FA44" i="6"/>
  <c r="FB44" i="6"/>
  <c r="FC44" i="6"/>
  <c r="FD44" i="6"/>
  <c r="CW44" i="6"/>
  <c r="CX44" i="6"/>
  <c r="CZ44" i="6"/>
  <c r="DG44" i="6"/>
  <c r="CY44" i="6"/>
  <c r="DA44" i="6"/>
  <c r="DC44" i="6"/>
  <c r="DD44" i="6"/>
  <c r="DE44" i="6"/>
  <c r="DF44" i="6"/>
  <c r="FH44" i="6"/>
  <c r="FI44" i="6"/>
  <c r="FN44" i="6"/>
  <c r="FK44" i="6"/>
  <c r="FL44" i="6"/>
  <c r="FM44" i="6"/>
  <c r="FQ44" i="6"/>
  <c r="FR44" i="6"/>
  <c r="FS44" i="6"/>
  <c r="FX44" i="6"/>
  <c r="FU44" i="6"/>
  <c r="FV44" i="6"/>
  <c r="FW44" i="6"/>
  <c r="GH44" i="6"/>
  <c r="GI44" i="6"/>
  <c r="GJ44" i="6"/>
  <c r="GK44" i="6"/>
  <c r="GL44" i="6"/>
  <c r="HW44" i="6"/>
  <c r="HX44" i="6"/>
  <c r="Y720" i="20"/>
  <c r="W720" i="20"/>
  <c r="U720" i="20"/>
  <c r="R720" i="20"/>
  <c r="S720" i="20"/>
  <c r="T720" i="20"/>
  <c r="V720" i="20"/>
  <c r="X720" i="20"/>
  <c r="AK44" i="9"/>
  <c r="AA715" i="20"/>
  <c r="AL44" i="9"/>
  <c r="AA716" i="20"/>
  <c r="AM44" i="9"/>
  <c r="AA717" i="20"/>
  <c r="AN44" i="9"/>
  <c r="AA718" i="20"/>
  <c r="AO44" i="9"/>
  <c r="AA719" i="20"/>
  <c r="AP44" i="9"/>
  <c r="AA720" i="20"/>
  <c r="AA722" i="20"/>
  <c r="AB720" i="20"/>
  <c r="HT44" i="6"/>
  <c r="HU44" i="6"/>
  <c r="Y719" i="20"/>
  <c r="W719" i="20"/>
  <c r="U719" i="20"/>
  <c r="R719" i="20"/>
  <c r="S719" i="20"/>
  <c r="T719" i="20"/>
  <c r="V719" i="20"/>
  <c r="X719" i="20"/>
  <c r="AB719" i="20"/>
  <c r="HQ44" i="6"/>
  <c r="HR44" i="6"/>
  <c r="Y718" i="20"/>
  <c r="W718" i="20"/>
  <c r="U718" i="20"/>
  <c r="R718" i="20"/>
  <c r="S718" i="20"/>
  <c r="T718" i="20"/>
  <c r="V718" i="20"/>
  <c r="X718" i="20"/>
  <c r="AB718" i="20"/>
  <c r="HN44" i="6"/>
  <c r="HO44" i="6"/>
  <c r="Y717" i="20"/>
  <c r="W717" i="20"/>
  <c r="U717" i="20"/>
  <c r="R717" i="20"/>
  <c r="S717" i="20"/>
  <c r="T717" i="20"/>
  <c r="V717" i="20"/>
  <c r="X717" i="20"/>
  <c r="AB717" i="20"/>
  <c r="HF44" i="6"/>
  <c r="HG44" i="6"/>
  <c r="Y716" i="20"/>
  <c r="W716" i="20"/>
  <c r="U716" i="20"/>
  <c r="R716" i="20"/>
  <c r="S716" i="20"/>
  <c r="T716" i="20"/>
  <c r="V716" i="20"/>
  <c r="X716" i="20"/>
  <c r="AB716" i="20"/>
  <c r="HC44" i="6"/>
  <c r="HD44" i="6"/>
  <c r="Y715" i="20"/>
  <c r="W715" i="20"/>
  <c r="U715" i="20"/>
  <c r="R715" i="20"/>
  <c r="S715" i="20"/>
  <c r="T715" i="20"/>
  <c r="V715" i="20"/>
  <c r="X715" i="20"/>
  <c r="AB715" i="20"/>
  <c r="AB714" i="20"/>
  <c r="HW43" i="6"/>
  <c r="HX43" i="6"/>
  <c r="J720" i="20"/>
  <c r="H720" i="20"/>
  <c r="F720" i="20"/>
  <c r="C720" i="20"/>
  <c r="D720" i="20"/>
  <c r="E720" i="20"/>
  <c r="G720" i="20"/>
  <c r="I720" i="20"/>
  <c r="AK43" i="9"/>
  <c r="L715" i="20"/>
  <c r="AL43" i="9"/>
  <c r="L716" i="20"/>
  <c r="AM43" i="9"/>
  <c r="L717" i="20"/>
  <c r="AN43" i="9"/>
  <c r="L718" i="20"/>
  <c r="AO43" i="9"/>
  <c r="L719" i="20"/>
  <c r="AP43" i="9"/>
  <c r="L720" i="20"/>
  <c r="L722" i="20"/>
  <c r="M720" i="20"/>
  <c r="HT43" i="6"/>
  <c r="HU43" i="6"/>
  <c r="J719" i="20"/>
  <c r="H719" i="20"/>
  <c r="F719" i="20"/>
  <c r="C719" i="20"/>
  <c r="D719" i="20"/>
  <c r="E719" i="20"/>
  <c r="G719" i="20"/>
  <c r="I719" i="20"/>
  <c r="M719" i="20"/>
  <c r="HQ43" i="6"/>
  <c r="HR43" i="6"/>
  <c r="J718" i="20"/>
  <c r="H718" i="20"/>
  <c r="F718" i="20"/>
  <c r="C718" i="20"/>
  <c r="D718" i="20"/>
  <c r="E718" i="20"/>
  <c r="G718" i="20"/>
  <c r="I718" i="20"/>
  <c r="M718" i="20"/>
  <c r="HN43" i="6"/>
  <c r="HO43" i="6"/>
  <c r="J717" i="20"/>
  <c r="H717" i="20"/>
  <c r="F717" i="20"/>
  <c r="C717" i="20"/>
  <c r="D717" i="20"/>
  <c r="E717" i="20"/>
  <c r="G717" i="20"/>
  <c r="I717" i="20"/>
  <c r="M717" i="20"/>
  <c r="HF43" i="6"/>
  <c r="HG43" i="6"/>
  <c r="J716" i="20"/>
  <c r="H716" i="20"/>
  <c r="F716" i="20"/>
  <c r="C716" i="20"/>
  <c r="D716" i="20"/>
  <c r="E716" i="20"/>
  <c r="G716" i="20"/>
  <c r="I716" i="20"/>
  <c r="M716" i="20"/>
  <c r="HC43" i="6"/>
  <c r="HD43" i="6"/>
  <c r="J715" i="20"/>
  <c r="H715" i="20"/>
  <c r="F715" i="20"/>
  <c r="C715" i="20"/>
  <c r="D715" i="20"/>
  <c r="E715" i="20"/>
  <c r="G715" i="20"/>
  <c r="I715" i="20"/>
  <c r="M715" i="20"/>
  <c r="M714" i="20"/>
  <c r="H680" i="20"/>
  <c r="F680" i="20"/>
  <c r="C680" i="20"/>
  <c r="D680" i="20"/>
  <c r="E680" i="20"/>
  <c r="G680" i="20"/>
  <c r="I680" i="20"/>
  <c r="M675" i="20"/>
  <c r="HW42" i="6"/>
  <c r="HX42" i="6"/>
  <c r="Y681" i="20"/>
  <c r="W681" i="20"/>
  <c r="U681" i="20"/>
  <c r="R681" i="20"/>
  <c r="S681" i="20"/>
  <c r="T681" i="20"/>
  <c r="V681" i="20"/>
  <c r="X681" i="20"/>
  <c r="AK42" i="9"/>
  <c r="AA676" i="20"/>
  <c r="AL42" i="9"/>
  <c r="AA677" i="20"/>
  <c r="AM42" i="9"/>
  <c r="AA678" i="20"/>
  <c r="AN42" i="9"/>
  <c r="AA679" i="20"/>
  <c r="AO42" i="9"/>
  <c r="AA680" i="20"/>
  <c r="AP42" i="9"/>
  <c r="AA681" i="20"/>
  <c r="AA683" i="20"/>
  <c r="AB681" i="20"/>
  <c r="HT42" i="6"/>
  <c r="HU42" i="6"/>
  <c r="Y680" i="20"/>
  <c r="W680" i="20"/>
  <c r="U680" i="20"/>
  <c r="R680" i="20"/>
  <c r="S680" i="20"/>
  <c r="T680" i="20"/>
  <c r="V680" i="20"/>
  <c r="X680" i="20"/>
  <c r="AB680" i="20"/>
  <c r="HQ42" i="6"/>
  <c r="HR42" i="6"/>
  <c r="Y679" i="20"/>
  <c r="W679" i="20"/>
  <c r="U679" i="20"/>
  <c r="R679" i="20"/>
  <c r="S679" i="20"/>
  <c r="T679" i="20"/>
  <c r="V679" i="20"/>
  <c r="X679" i="20"/>
  <c r="AB679" i="20"/>
  <c r="HN42" i="6"/>
  <c r="HO42" i="6"/>
  <c r="Y678" i="20"/>
  <c r="W678" i="20"/>
  <c r="U678" i="20"/>
  <c r="R678" i="20"/>
  <c r="S678" i="20"/>
  <c r="T678" i="20"/>
  <c r="V678" i="20"/>
  <c r="X678" i="20"/>
  <c r="AB678" i="20"/>
  <c r="HF42" i="6"/>
  <c r="HG42" i="6"/>
  <c r="Y677" i="20"/>
  <c r="W677" i="20"/>
  <c r="U677" i="20"/>
  <c r="R677" i="20"/>
  <c r="S677" i="20"/>
  <c r="T677" i="20"/>
  <c r="V677" i="20"/>
  <c r="X677" i="20"/>
  <c r="AB677" i="20"/>
  <c r="HC42" i="6"/>
  <c r="HD42" i="6"/>
  <c r="Y676" i="20"/>
  <c r="W676" i="20"/>
  <c r="U676" i="20"/>
  <c r="R676" i="20"/>
  <c r="S676" i="20"/>
  <c r="T676" i="20"/>
  <c r="V676" i="20"/>
  <c r="X676" i="20"/>
  <c r="AB676" i="20"/>
  <c r="AB675" i="20"/>
  <c r="HW40" i="6"/>
  <c r="HX40" i="6"/>
  <c r="Y642" i="20"/>
  <c r="W642" i="20"/>
  <c r="U642" i="20"/>
  <c r="R642" i="20"/>
  <c r="S642" i="20"/>
  <c r="T642" i="20"/>
  <c r="V642" i="20"/>
  <c r="X642" i="20"/>
  <c r="AK40" i="9"/>
  <c r="AA637" i="20"/>
  <c r="AL40" i="9"/>
  <c r="AA638" i="20"/>
  <c r="AM40" i="9"/>
  <c r="AA639" i="20"/>
  <c r="AN40" i="9"/>
  <c r="AA640" i="20"/>
  <c r="AO40" i="9"/>
  <c r="AA641" i="20"/>
  <c r="AP40" i="9"/>
  <c r="AA642" i="20"/>
  <c r="AA644" i="20"/>
  <c r="AB642" i="20"/>
  <c r="HT40" i="6"/>
  <c r="HU40" i="6"/>
  <c r="Y641" i="20"/>
  <c r="W641" i="20"/>
  <c r="U641" i="20"/>
  <c r="R641" i="20"/>
  <c r="S641" i="20"/>
  <c r="T641" i="20"/>
  <c r="V641" i="20"/>
  <c r="X641" i="20"/>
  <c r="AB641" i="20"/>
  <c r="HQ40" i="6"/>
  <c r="HR40" i="6"/>
  <c r="Y640" i="20"/>
  <c r="W640" i="20"/>
  <c r="U640" i="20"/>
  <c r="R640" i="20"/>
  <c r="S640" i="20"/>
  <c r="T640" i="20"/>
  <c r="V640" i="20"/>
  <c r="X640" i="20"/>
  <c r="AB640" i="20"/>
  <c r="HN40" i="6"/>
  <c r="HO40" i="6"/>
  <c r="Y639" i="20"/>
  <c r="W639" i="20"/>
  <c r="U639" i="20"/>
  <c r="R639" i="20"/>
  <c r="S639" i="20"/>
  <c r="T639" i="20"/>
  <c r="V639" i="20"/>
  <c r="X639" i="20"/>
  <c r="AB639" i="20"/>
  <c r="HF40" i="6"/>
  <c r="HG40" i="6"/>
  <c r="Y638" i="20"/>
  <c r="W638" i="20"/>
  <c r="U638" i="20"/>
  <c r="R638" i="20"/>
  <c r="S638" i="20"/>
  <c r="T638" i="20"/>
  <c r="V638" i="20"/>
  <c r="X638" i="20"/>
  <c r="AB638" i="20"/>
  <c r="HC40" i="6"/>
  <c r="HD40" i="6"/>
  <c r="Y637" i="20"/>
  <c r="W637" i="20"/>
  <c r="U637" i="20"/>
  <c r="R637" i="20"/>
  <c r="S637" i="20"/>
  <c r="T637" i="20"/>
  <c r="V637" i="20"/>
  <c r="X637" i="20"/>
  <c r="AB637" i="20"/>
  <c r="AB636" i="20"/>
  <c r="HW39" i="6"/>
  <c r="HX39" i="6"/>
  <c r="J642" i="20"/>
  <c r="H642" i="20"/>
  <c r="F642" i="20"/>
  <c r="C642" i="20"/>
  <c r="D642" i="20"/>
  <c r="E642" i="20"/>
  <c r="G642" i="20"/>
  <c r="I642" i="20"/>
  <c r="AK39" i="9"/>
  <c r="L637" i="20"/>
  <c r="AL39" i="9"/>
  <c r="L638" i="20"/>
  <c r="AM39" i="9"/>
  <c r="L639" i="20"/>
  <c r="AN39" i="9"/>
  <c r="L640" i="20"/>
  <c r="AO39" i="9"/>
  <c r="L641" i="20"/>
  <c r="AP39" i="9"/>
  <c r="L642" i="20"/>
  <c r="L644" i="20"/>
  <c r="M642" i="20"/>
  <c r="HT39" i="6"/>
  <c r="HU39" i="6"/>
  <c r="J641" i="20"/>
  <c r="H641" i="20"/>
  <c r="F641" i="20"/>
  <c r="C641" i="20"/>
  <c r="D641" i="20"/>
  <c r="E641" i="20"/>
  <c r="G641" i="20"/>
  <c r="I641" i="20"/>
  <c r="M641" i="20"/>
  <c r="HQ39" i="6"/>
  <c r="HR39" i="6"/>
  <c r="J640" i="20"/>
  <c r="H640" i="20"/>
  <c r="F640" i="20"/>
  <c r="C640" i="20"/>
  <c r="D640" i="20"/>
  <c r="E640" i="20"/>
  <c r="G640" i="20"/>
  <c r="I640" i="20"/>
  <c r="M640" i="20"/>
  <c r="HN39" i="6"/>
  <c r="HO39" i="6"/>
  <c r="J639" i="20"/>
  <c r="H639" i="20"/>
  <c r="F639" i="20"/>
  <c r="C639" i="20"/>
  <c r="D639" i="20"/>
  <c r="E639" i="20"/>
  <c r="G639" i="20"/>
  <c r="I639" i="20"/>
  <c r="M639" i="20"/>
  <c r="HF39" i="6"/>
  <c r="HG39" i="6"/>
  <c r="J638" i="20"/>
  <c r="H638" i="20"/>
  <c r="F638" i="20"/>
  <c r="C638" i="20"/>
  <c r="D638" i="20"/>
  <c r="E638" i="20"/>
  <c r="G638" i="20"/>
  <c r="I638" i="20"/>
  <c r="M638" i="20"/>
  <c r="HC39" i="6"/>
  <c r="HD39" i="6"/>
  <c r="J637" i="20"/>
  <c r="H637" i="20"/>
  <c r="F637" i="20"/>
  <c r="C637" i="20"/>
  <c r="D637" i="20"/>
  <c r="E637" i="20"/>
  <c r="G637" i="20"/>
  <c r="I637" i="20"/>
  <c r="M637" i="20"/>
  <c r="M636" i="20"/>
  <c r="HW37" i="6"/>
  <c r="HX37" i="6"/>
  <c r="J603" i="20"/>
  <c r="AK37" i="9"/>
  <c r="L598" i="20"/>
  <c r="AL37" i="9"/>
  <c r="L599" i="20"/>
  <c r="AM37" i="9"/>
  <c r="L600" i="20"/>
  <c r="AN37" i="9"/>
  <c r="L601" i="20"/>
  <c r="AO37" i="9"/>
  <c r="L602" i="20"/>
  <c r="AP37" i="9"/>
  <c r="L603" i="20"/>
  <c r="L605" i="20"/>
  <c r="K603" i="20"/>
  <c r="H603" i="20"/>
  <c r="F603" i="20"/>
  <c r="C603" i="20"/>
  <c r="D603" i="20"/>
  <c r="E603" i="20"/>
  <c r="G603" i="20"/>
  <c r="I603" i="20"/>
  <c r="M603" i="20"/>
  <c r="HT37" i="6"/>
  <c r="HU37" i="6"/>
  <c r="J602" i="20"/>
  <c r="H602" i="20"/>
  <c r="F602" i="20"/>
  <c r="C602" i="20"/>
  <c r="D602" i="20"/>
  <c r="E602" i="20"/>
  <c r="G602" i="20"/>
  <c r="I602" i="20"/>
  <c r="K602" i="20"/>
  <c r="M602" i="20"/>
  <c r="HQ37" i="6"/>
  <c r="HR37" i="6"/>
  <c r="J601" i="20"/>
  <c r="H601" i="20"/>
  <c r="F601" i="20"/>
  <c r="C601" i="20"/>
  <c r="D601" i="20"/>
  <c r="E601" i="20"/>
  <c r="G601" i="20"/>
  <c r="I601" i="20"/>
  <c r="K601" i="20"/>
  <c r="M601" i="20"/>
  <c r="HN37" i="6"/>
  <c r="HO37" i="6"/>
  <c r="J600" i="20"/>
  <c r="H600" i="20"/>
  <c r="F600" i="20"/>
  <c r="C600" i="20"/>
  <c r="D600" i="20"/>
  <c r="E600" i="20"/>
  <c r="G600" i="20"/>
  <c r="I600" i="20"/>
  <c r="K600" i="20"/>
  <c r="M600" i="20"/>
  <c r="HF37" i="6"/>
  <c r="HG37" i="6"/>
  <c r="J599" i="20"/>
  <c r="H599" i="20"/>
  <c r="F599" i="20"/>
  <c r="C599" i="20"/>
  <c r="D599" i="20"/>
  <c r="E599" i="20"/>
  <c r="G599" i="20"/>
  <c r="I599" i="20"/>
  <c r="K599" i="20"/>
  <c r="M599" i="20"/>
  <c r="HC37" i="6"/>
  <c r="HD37" i="6"/>
  <c r="J598" i="20"/>
  <c r="H598" i="20"/>
  <c r="F598" i="20"/>
  <c r="C598" i="20"/>
  <c r="D598" i="20"/>
  <c r="E598" i="20"/>
  <c r="G598" i="20"/>
  <c r="I598" i="20"/>
  <c r="K598" i="20"/>
  <c r="M598" i="20"/>
  <c r="M597" i="20"/>
  <c r="AK38" i="9"/>
  <c r="AA598" i="20"/>
  <c r="AL38" i="9"/>
  <c r="AA599" i="20"/>
  <c r="AM38" i="9"/>
  <c r="AA600" i="20"/>
  <c r="AN38" i="9"/>
  <c r="AA601" i="20"/>
  <c r="AO38" i="9"/>
  <c r="AA602" i="20"/>
  <c r="AP38" i="9"/>
  <c r="AA603" i="20"/>
  <c r="AA605" i="20"/>
  <c r="AB603" i="20"/>
  <c r="AB602" i="20"/>
  <c r="AB601" i="20"/>
  <c r="AB600" i="20"/>
  <c r="AB599" i="20"/>
  <c r="AB598" i="20"/>
  <c r="AB597" i="20"/>
  <c r="HW36" i="6"/>
  <c r="HX36" i="6"/>
  <c r="Y564" i="20"/>
  <c r="W564" i="20"/>
  <c r="U564" i="20"/>
  <c r="R564" i="20"/>
  <c r="S564" i="20"/>
  <c r="T564" i="20"/>
  <c r="V564" i="20"/>
  <c r="X564" i="20"/>
  <c r="AK36" i="9"/>
  <c r="AA559" i="20"/>
  <c r="AL36" i="9"/>
  <c r="AA560" i="20"/>
  <c r="AM36" i="9"/>
  <c r="AA561" i="20"/>
  <c r="AN36" i="9"/>
  <c r="AA562" i="20"/>
  <c r="AO36" i="9"/>
  <c r="AA563" i="20"/>
  <c r="AP36" i="9"/>
  <c r="AA564" i="20"/>
  <c r="AA566" i="20"/>
  <c r="AB564" i="20"/>
  <c r="HT36" i="6"/>
  <c r="HU36" i="6"/>
  <c r="Y563" i="20"/>
  <c r="W563" i="20"/>
  <c r="U563" i="20"/>
  <c r="R563" i="20"/>
  <c r="S563" i="20"/>
  <c r="T563" i="20"/>
  <c r="V563" i="20"/>
  <c r="X563" i="20"/>
  <c r="AB563" i="20"/>
  <c r="HQ36" i="6"/>
  <c r="HR36" i="6"/>
  <c r="Y562" i="20"/>
  <c r="W562" i="20"/>
  <c r="U562" i="20"/>
  <c r="R562" i="20"/>
  <c r="S562" i="20"/>
  <c r="T562" i="20"/>
  <c r="V562" i="20"/>
  <c r="X562" i="20"/>
  <c r="AB562" i="20"/>
  <c r="HN36" i="6"/>
  <c r="HO36" i="6"/>
  <c r="Y561" i="20"/>
  <c r="W561" i="20"/>
  <c r="U561" i="20"/>
  <c r="R561" i="20"/>
  <c r="S561" i="20"/>
  <c r="T561" i="20"/>
  <c r="V561" i="20"/>
  <c r="X561" i="20"/>
  <c r="AB561" i="20"/>
  <c r="HF36" i="6"/>
  <c r="HG36" i="6"/>
  <c r="Y560" i="20"/>
  <c r="W560" i="20"/>
  <c r="U560" i="20"/>
  <c r="R560" i="20"/>
  <c r="S560" i="20"/>
  <c r="T560" i="20"/>
  <c r="V560" i="20"/>
  <c r="X560" i="20"/>
  <c r="AB560" i="20"/>
  <c r="HC36" i="6"/>
  <c r="HD36" i="6"/>
  <c r="Y559" i="20"/>
  <c r="W559" i="20"/>
  <c r="U559" i="20"/>
  <c r="R559" i="20"/>
  <c r="S559" i="20"/>
  <c r="T559" i="20"/>
  <c r="V559" i="20"/>
  <c r="X559" i="20"/>
  <c r="AB559" i="20"/>
  <c r="AB558" i="20"/>
  <c r="HW35" i="6"/>
  <c r="HX35" i="6"/>
  <c r="J564" i="20"/>
  <c r="H564" i="20"/>
  <c r="F564" i="20"/>
  <c r="C564" i="20"/>
  <c r="D564" i="20"/>
  <c r="E564" i="20"/>
  <c r="G564" i="20"/>
  <c r="I564" i="20"/>
  <c r="AK35" i="9"/>
  <c r="L559" i="20"/>
  <c r="AL35" i="9"/>
  <c r="L560" i="20"/>
  <c r="AM35" i="9"/>
  <c r="L561" i="20"/>
  <c r="AN35" i="9"/>
  <c r="L562" i="20"/>
  <c r="AO35" i="9"/>
  <c r="L563" i="20"/>
  <c r="AP35" i="9"/>
  <c r="L564" i="20"/>
  <c r="L566" i="20"/>
  <c r="M564" i="20"/>
  <c r="HT35" i="6"/>
  <c r="HU35" i="6"/>
  <c r="J563" i="20"/>
  <c r="H563" i="20"/>
  <c r="F563" i="20"/>
  <c r="C563" i="20"/>
  <c r="D563" i="20"/>
  <c r="E563" i="20"/>
  <c r="G563" i="20"/>
  <c r="I563" i="20"/>
  <c r="M563" i="20"/>
  <c r="HQ35" i="6"/>
  <c r="HR35" i="6"/>
  <c r="J562" i="20"/>
  <c r="H562" i="20"/>
  <c r="F562" i="20"/>
  <c r="C562" i="20"/>
  <c r="D562" i="20"/>
  <c r="E562" i="20"/>
  <c r="G562" i="20"/>
  <c r="I562" i="20"/>
  <c r="M562" i="20"/>
  <c r="HN35" i="6"/>
  <c r="HO35" i="6"/>
  <c r="J561" i="20"/>
  <c r="H561" i="20"/>
  <c r="F561" i="20"/>
  <c r="C561" i="20"/>
  <c r="D561" i="20"/>
  <c r="E561" i="20"/>
  <c r="G561" i="20"/>
  <c r="I561" i="20"/>
  <c r="M561" i="20"/>
  <c r="HF35" i="6"/>
  <c r="HG35" i="6"/>
  <c r="J560" i="20"/>
  <c r="H560" i="20"/>
  <c r="F560" i="20"/>
  <c r="C560" i="20"/>
  <c r="D560" i="20"/>
  <c r="E560" i="20"/>
  <c r="G560" i="20"/>
  <c r="I560" i="20"/>
  <c r="M560" i="20"/>
  <c r="HC35" i="6"/>
  <c r="HD35" i="6"/>
  <c r="J559" i="20"/>
  <c r="H559" i="20"/>
  <c r="F559" i="20"/>
  <c r="C559" i="20"/>
  <c r="D559" i="20"/>
  <c r="E559" i="20"/>
  <c r="G559" i="20"/>
  <c r="I559" i="20"/>
  <c r="M559" i="20"/>
  <c r="M558" i="20"/>
  <c r="GL33" i="6"/>
  <c r="HW33" i="6"/>
  <c r="HX33" i="6"/>
  <c r="J525" i="20"/>
  <c r="H525" i="20"/>
  <c r="F525" i="20"/>
  <c r="C525" i="20"/>
  <c r="D525" i="20"/>
  <c r="E525" i="20"/>
  <c r="G525" i="20"/>
  <c r="I525" i="20"/>
  <c r="AK33" i="9"/>
  <c r="L520" i="20"/>
  <c r="AL33" i="9"/>
  <c r="L521" i="20"/>
  <c r="AM33" i="9"/>
  <c r="L522" i="20"/>
  <c r="AN33" i="9"/>
  <c r="L523" i="20"/>
  <c r="AO33" i="9"/>
  <c r="L524" i="20"/>
  <c r="AP33" i="9"/>
  <c r="L525" i="20"/>
  <c r="L527" i="20"/>
  <c r="K525" i="20"/>
  <c r="M525" i="20"/>
  <c r="HT33" i="6"/>
  <c r="HU33" i="6"/>
  <c r="J524" i="20"/>
  <c r="H524" i="20"/>
  <c r="F524" i="20"/>
  <c r="C524" i="20"/>
  <c r="D524" i="20"/>
  <c r="E524" i="20"/>
  <c r="G524" i="20"/>
  <c r="I524" i="20"/>
  <c r="K524" i="20"/>
  <c r="M524" i="20"/>
  <c r="HQ33" i="6"/>
  <c r="HR33" i="6"/>
  <c r="J523" i="20"/>
  <c r="H523" i="20"/>
  <c r="F523" i="20"/>
  <c r="C523" i="20"/>
  <c r="D523" i="20"/>
  <c r="E523" i="20"/>
  <c r="G523" i="20"/>
  <c r="I523" i="20"/>
  <c r="K523" i="20"/>
  <c r="M523" i="20"/>
  <c r="HN33" i="6"/>
  <c r="HO33" i="6"/>
  <c r="J522" i="20"/>
  <c r="H522" i="20"/>
  <c r="F522" i="20"/>
  <c r="C522" i="20"/>
  <c r="D522" i="20"/>
  <c r="E522" i="20"/>
  <c r="G522" i="20"/>
  <c r="I522" i="20"/>
  <c r="K522" i="20"/>
  <c r="M522" i="20"/>
  <c r="HF33" i="6"/>
  <c r="HG33" i="6"/>
  <c r="J521" i="20"/>
  <c r="H521" i="20"/>
  <c r="F521" i="20"/>
  <c r="C521" i="20"/>
  <c r="D521" i="20"/>
  <c r="E521" i="20"/>
  <c r="G521" i="20"/>
  <c r="I521" i="20"/>
  <c r="K521" i="20"/>
  <c r="M521" i="20"/>
  <c r="HC33" i="6"/>
  <c r="HD33" i="6"/>
  <c r="J520" i="20"/>
  <c r="H520" i="20"/>
  <c r="F520" i="20"/>
  <c r="C520" i="20"/>
  <c r="D520" i="20"/>
  <c r="E520" i="20"/>
  <c r="G520" i="20"/>
  <c r="I520" i="20"/>
  <c r="K520" i="20"/>
  <c r="M520" i="20"/>
  <c r="M519" i="20"/>
  <c r="GL34" i="6"/>
  <c r="HW34" i="6"/>
  <c r="HX34" i="6"/>
  <c r="Y525" i="20"/>
  <c r="W525" i="20"/>
  <c r="U525" i="20"/>
  <c r="R525" i="20"/>
  <c r="S525" i="20"/>
  <c r="T525" i="20"/>
  <c r="V525" i="20"/>
  <c r="X525" i="20"/>
  <c r="AK34" i="9"/>
  <c r="AA520" i="20"/>
  <c r="AL34" i="9"/>
  <c r="AA521" i="20"/>
  <c r="AM34" i="9"/>
  <c r="AA522" i="20"/>
  <c r="AN34" i="9"/>
  <c r="AA523" i="20"/>
  <c r="AO34" i="9"/>
  <c r="AA524" i="20"/>
  <c r="AP34" i="9"/>
  <c r="AA525" i="20"/>
  <c r="AA527" i="20"/>
  <c r="AB525" i="20"/>
  <c r="HT34" i="6"/>
  <c r="HU34" i="6"/>
  <c r="Y524" i="20"/>
  <c r="W524" i="20"/>
  <c r="U524" i="20"/>
  <c r="R524" i="20"/>
  <c r="S524" i="20"/>
  <c r="T524" i="20"/>
  <c r="V524" i="20"/>
  <c r="X524" i="20"/>
  <c r="AB524" i="20"/>
  <c r="HQ34" i="6"/>
  <c r="HR34" i="6"/>
  <c r="Y523" i="20"/>
  <c r="W523" i="20"/>
  <c r="U523" i="20"/>
  <c r="R523" i="20"/>
  <c r="S523" i="20"/>
  <c r="T523" i="20"/>
  <c r="V523" i="20"/>
  <c r="X523" i="20"/>
  <c r="AB523" i="20"/>
  <c r="HN34" i="6"/>
  <c r="HO34" i="6"/>
  <c r="Y522" i="20"/>
  <c r="W522" i="20"/>
  <c r="U522" i="20"/>
  <c r="R522" i="20"/>
  <c r="S522" i="20"/>
  <c r="T522" i="20"/>
  <c r="V522" i="20"/>
  <c r="X522" i="20"/>
  <c r="AB522" i="20"/>
  <c r="HF34" i="6"/>
  <c r="HG34" i="6"/>
  <c r="Y521" i="20"/>
  <c r="W521" i="20"/>
  <c r="U521" i="20"/>
  <c r="R521" i="20"/>
  <c r="S521" i="20"/>
  <c r="T521" i="20"/>
  <c r="V521" i="20"/>
  <c r="X521" i="20"/>
  <c r="AB521" i="20"/>
  <c r="HC34" i="6"/>
  <c r="HD34" i="6"/>
  <c r="Y520" i="20"/>
  <c r="W520" i="20"/>
  <c r="U520" i="20"/>
  <c r="R520" i="20"/>
  <c r="S520" i="20"/>
  <c r="T520" i="20"/>
  <c r="V520" i="20"/>
  <c r="X520" i="20"/>
  <c r="AB520" i="20"/>
  <c r="AB519" i="20"/>
  <c r="HW32" i="6"/>
  <c r="HX32" i="6"/>
  <c r="Y486" i="20"/>
  <c r="W486" i="20"/>
  <c r="U486" i="20"/>
  <c r="R486" i="20"/>
  <c r="S486" i="20"/>
  <c r="T486" i="20"/>
  <c r="V486" i="20"/>
  <c r="X486" i="20"/>
  <c r="AK32" i="9"/>
  <c r="AA481" i="20"/>
  <c r="AL32" i="9"/>
  <c r="AA482" i="20"/>
  <c r="AM32" i="9"/>
  <c r="AA483" i="20"/>
  <c r="AN32" i="9"/>
  <c r="AA484" i="20"/>
  <c r="AO32" i="9"/>
  <c r="AA485" i="20"/>
  <c r="AP32" i="9"/>
  <c r="AA486" i="20"/>
  <c r="AA488" i="20"/>
  <c r="AB486" i="20"/>
  <c r="HT32" i="6"/>
  <c r="HU32" i="6"/>
  <c r="Y485" i="20"/>
  <c r="W485" i="20"/>
  <c r="U485" i="20"/>
  <c r="R485" i="20"/>
  <c r="S485" i="20"/>
  <c r="T485" i="20"/>
  <c r="V485" i="20"/>
  <c r="X485" i="20"/>
  <c r="AB485" i="20"/>
  <c r="HQ32" i="6"/>
  <c r="HR32" i="6"/>
  <c r="Y484" i="20"/>
  <c r="W484" i="20"/>
  <c r="U484" i="20"/>
  <c r="R484" i="20"/>
  <c r="S484" i="20"/>
  <c r="T484" i="20"/>
  <c r="V484" i="20"/>
  <c r="X484" i="20"/>
  <c r="AB484" i="20"/>
  <c r="HN32" i="6"/>
  <c r="HO32" i="6"/>
  <c r="Y483" i="20"/>
  <c r="W483" i="20"/>
  <c r="U483" i="20"/>
  <c r="R483" i="20"/>
  <c r="S483" i="20"/>
  <c r="T483" i="20"/>
  <c r="V483" i="20"/>
  <c r="X483" i="20"/>
  <c r="AB483" i="20"/>
  <c r="HF32" i="6"/>
  <c r="HG32" i="6"/>
  <c r="Y482" i="20"/>
  <c r="W482" i="20"/>
  <c r="U482" i="20"/>
  <c r="R482" i="20"/>
  <c r="S482" i="20"/>
  <c r="T482" i="20"/>
  <c r="V482" i="20"/>
  <c r="X482" i="20"/>
  <c r="AB482" i="20"/>
  <c r="HC32" i="6"/>
  <c r="HD32" i="6"/>
  <c r="Y481" i="20"/>
  <c r="W481" i="20"/>
  <c r="U481" i="20"/>
  <c r="R481" i="20"/>
  <c r="S481" i="20"/>
  <c r="T481" i="20"/>
  <c r="V481" i="20"/>
  <c r="X481" i="20"/>
  <c r="AB481" i="20"/>
  <c r="AB480" i="20"/>
  <c r="HW31" i="6"/>
  <c r="HX31" i="6"/>
  <c r="J486" i="20"/>
  <c r="H486" i="20"/>
  <c r="F486" i="20"/>
  <c r="C486" i="20"/>
  <c r="D486" i="20"/>
  <c r="E486" i="20"/>
  <c r="G486" i="20"/>
  <c r="I486" i="20"/>
  <c r="AK31" i="9"/>
  <c r="L481" i="20"/>
  <c r="AL31" i="9"/>
  <c r="L482" i="20"/>
  <c r="AM31" i="9"/>
  <c r="L483" i="20"/>
  <c r="AN31" i="9"/>
  <c r="L484" i="20"/>
  <c r="AO31" i="9"/>
  <c r="L485" i="20"/>
  <c r="AP31" i="9"/>
  <c r="L486" i="20"/>
  <c r="L488" i="20"/>
  <c r="M486" i="20"/>
  <c r="HT31" i="6"/>
  <c r="HU31" i="6"/>
  <c r="J485" i="20"/>
  <c r="H485" i="20"/>
  <c r="F485" i="20"/>
  <c r="C485" i="20"/>
  <c r="D485" i="20"/>
  <c r="E485" i="20"/>
  <c r="G485" i="20"/>
  <c r="I485" i="20"/>
  <c r="M485" i="20"/>
  <c r="HQ31" i="6"/>
  <c r="HR31" i="6"/>
  <c r="J484" i="20"/>
  <c r="H484" i="20"/>
  <c r="F484" i="20"/>
  <c r="C484" i="20"/>
  <c r="D484" i="20"/>
  <c r="E484" i="20"/>
  <c r="G484" i="20"/>
  <c r="I484" i="20"/>
  <c r="M484" i="20"/>
  <c r="HN31" i="6"/>
  <c r="HO31" i="6"/>
  <c r="J483" i="20"/>
  <c r="H483" i="20"/>
  <c r="F483" i="20"/>
  <c r="C483" i="20"/>
  <c r="D483" i="20"/>
  <c r="E483" i="20"/>
  <c r="G483" i="20"/>
  <c r="I483" i="20"/>
  <c r="M483" i="20"/>
  <c r="HF31" i="6"/>
  <c r="HG31" i="6"/>
  <c r="J482" i="20"/>
  <c r="H482" i="20"/>
  <c r="F482" i="20"/>
  <c r="C482" i="20"/>
  <c r="D482" i="20"/>
  <c r="E482" i="20"/>
  <c r="G482" i="20"/>
  <c r="I482" i="20"/>
  <c r="M482" i="20"/>
  <c r="HC31" i="6"/>
  <c r="HD31" i="6"/>
  <c r="J481" i="20"/>
  <c r="H481" i="20"/>
  <c r="F481" i="20"/>
  <c r="C481" i="20"/>
  <c r="D481" i="20"/>
  <c r="E481" i="20"/>
  <c r="G481" i="20"/>
  <c r="I481" i="20"/>
  <c r="M481" i="20"/>
  <c r="M480" i="20"/>
  <c r="AK29" i="9"/>
  <c r="L442" i="20"/>
  <c r="AL29" i="9"/>
  <c r="L443" i="20"/>
  <c r="AM29" i="9"/>
  <c r="L444" i="20"/>
  <c r="AN29" i="9"/>
  <c r="L445" i="20"/>
  <c r="AO29" i="9"/>
  <c r="L446" i="20"/>
  <c r="AP29" i="9"/>
  <c r="L447" i="20"/>
  <c r="L449" i="20"/>
  <c r="M447" i="20"/>
  <c r="M446" i="20"/>
  <c r="M445" i="20"/>
  <c r="M444" i="20"/>
  <c r="M443" i="20"/>
  <c r="M442" i="20"/>
  <c r="M441" i="20"/>
  <c r="AK30" i="9"/>
  <c r="AA442" i="20"/>
  <c r="AL30" i="9"/>
  <c r="AA443" i="20"/>
  <c r="AM30" i="9"/>
  <c r="AA444" i="20"/>
  <c r="AN30" i="9"/>
  <c r="AA445" i="20"/>
  <c r="AO30" i="9"/>
  <c r="AA446" i="20"/>
  <c r="AP30" i="9"/>
  <c r="AA447" i="20"/>
  <c r="AA449" i="20"/>
  <c r="AB447" i="20"/>
  <c r="AB446" i="20"/>
  <c r="AB445" i="20"/>
  <c r="AB444" i="20"/>
  <c r="AB443" i="20"/>
  <c r="AB442" i="20"/>
  <c r="AB441" i="20"/>
  <c r="HW28" i="6"/>
  <c r="HX28" i="6"/>
  <c r="Y408" i="20"/>
  <c r="W408" i="20"/>
  <c r="U408" i="20"/>
  <c r="R408" i="20"/>
  <c r="S408" i="20"/>
  <c r="T408" i="20"/>
  <c r="V408" i="20"/>
  <c r="X408" i="20"/>
  <c r="AK28" i="9"/>
  <c r="AA403" i="20"/>
  <c r="AL28" i="9"/>
  <c r="AA404" i="20"/>
  <c r="AM28" i="9"/>
  <c r="AA405" i="20"/>
  <c r="AN28" i="9"/>
  <c r="AA406" i="20"/>
  <c r="AO28" i="9"/>
  <c r="AA407" i="20"/>
  <c r="AP28" i="9"/>
  <c r="AA408" i="20"/>
  <c r="AA410" i="20"/>
  <c r="AB408" i="20"/>
  <c r="HT28" i="6"/>
  <c r="HU28" i="6"/>
  <c r="Y407" i="20"/>
  <c r="W407" i="20"/>
  <c r="U407" i="20"/>
  <c r="R407" i="20"/>
  <c r="S407" i="20"/>
  <c r="T407" i="20"/>
  <c r="V407" i="20"/>
  <c r="X407" i="20"/>
  <c r="AB407" i="20"/>
  <c r="HQ28" i="6"/>
  <c r="HR28" i="6"/>
  <c r="Y406" i="20"/>
  <c r="W406" i="20"/>
  <c r="U406" i="20"/>
  <c r="R406" i="20"/>
  <c r="S406" i="20"/>
  <c r="T406" i="20"/>
  <c r="V406" i="20"/>
  <c r="X406" i="20"/>
  <c r="AB406" i="20"/>
  <c r="HN28" i="6"/>
  <c r="HO28" i="6"/>
  <c r="Y405" i="20"/>
  <c r="W405" i="20"/>
  <c r="U405" i="20"/>
  <c r="R405" i="20"/>
  <c r="S405" i="20"/>
  <c r="T405" i="20"/>
  <c r="V405" i="20"/>
  <c r="X405" i="20"/>
  <c r="AB405" i="20"/>
  <c r="HF28" i="6"/>
  <c r="HG28" i="6"/>
  <c r="Y404" i="20"/>
  <c r="W404" i="20"/>
  <c r="U404" i="20"/>
  <c r="R404" i="20"/>
  <c r="S404" i="20"/>
  <c r="T404" i="20"/>
  <c r="V404" i="20"/>
  <c r="X404" i="20"/>
  <c r="AB404" i="20"/>
  <c r="HC28" i="6"/>
  <c r="HD28" i="6"/>
  <c r="Y403" i="20"/>
  <c r="W403" i="20"/>
  <c r="U403" i="20"/>
  <c r="R403" i="20"/>
  <c r="S403" i="20"/>
  <c r="T403" i="20"/>
  <c r="V403" i="20"/>
  <c r="X403" i="20"/>
  <c r="AB403" i="20"/>
  <c r="AB402" i="20"/>
  <c r="GL27" i="6"/>
  <c r="HW27" i="6"/>
  <c r="HX27" i="6"/>
  <c r="J408" i="20"/>
  <c r="H408" i="20"/>
  <c r="F408" i="20"/>
  <c r="C408" i="20"/>
  <c r="D408" i="20"/>
  <c r="E408" i="20"/>
  <c r="G408" i="20"/>
  <c r="I408" i="20"/>
  <c r="AK27" i="9"/>
  <c r="L403" i="20"/>
  <c r="AL27" i="9"/>
  <c r="L404" i="20"/>
  <c r="AM27" i="9"/>
  <c r="L405" i="20"/>
  <c r="AN27" i="9"/>
  <c r="L406" i="20"/>
  <c r="AO27" i="9"/>
  <c r="L407" i="20"/>
  <c r="AP27" i="9"/>
  <c r="L408" i="20"/>
  <c r="L410" i="20"/>
  <c r="K408" i="20"/>
  <c r="M408" i="20"/>
  <c r="HT27" i="6"/>
  <c r="HU27" i="6"/>
  <c r="J407" i="20"/>
  <c r="H407" i="20"/>
  <c r="F407" i="20"/>
  <c r="C407" i="20"/>
  <c r="D407" i="20"/>
  <c r="E407" i="20"/>
  <c r="G407" i="20"/>
  <c r="I407" i="20"/>
  <c r="K407" i="20"/>
  <c r="M407" i="20"/>
  <c r="HQ27" i="6"/>
  <c r="HR27" i="6"/>
  <c r="J406" i="20"/>
  <c r="H406" i="20"/>
  <c r="F406" i="20"/>
  <c r="C406" i="20"/>
  <c r="D406" i="20"/>
  <c r="E406" i="20"/>
  <c r="G406" i="20"/>
  <c r="I406" i="20"/>
  <c r="K406" i="20"/>
  <c r="M406" i="20"/>
  <c r="HN27" i="6"/>
  <c r="HO27" i="6"/>
  <c r="J405" i="20"/>
  <c r="H405" i="20"/>
  <c r="F405" i="20"/>
  <c r="C405" i="20"/>
  <c r="D405" i="20"/>
  <c r="E405" i="20"/>
  <c r="G405" i="20"/>
  <c r="I405" i="20"/>
  <c r="K405" i="20"/>
  <c r="M405" i="20"/>
  <c r="HF27" i="6"/>
  <c r="HG27" i="6"/>
  <c r="J404" i="20"/>
  <c r="H404" i="20"/>
  <c r="F404" i="20"/>
  <c r="C404" i="20"/>
  <c r="D404" i="20"/>
  <c r="E404" i="20"/>
  <c r="G404" i="20"/>
  <c r="I404" i="20"/>
  <c r="K404" i="20"/>
  <c r="M404" i="20"/>
  <c r="HC27" i="6"/>
  <c r="HD27" i="6"/>
  <c r="J403" i="20"/>
  <c r="H403" i="20"/>
  <c r="F403" i="20"/>
  <c r="C403" i="20"/>
  <c r="D403" i="20"/>
  <c r="E403" i="20"/>
  <c r="G403" i="20"/>
  <c r="I403" i="20"/>
  <c r="K403" i="20"/>
  <c r="M403" i="20"/>
  <c r="M402" i="20"/>
  <c r="HW26" i="6"/>
  <c r="HX26" i="6"/>
  <c r="Y369" i="20"/>
  <c r="W369" i="20"/>
  <c r="U369" i="20"/>
  <c r="R369" i="20"/>
  <c r="S369" i="20"/>
  <c r="T369" i="20"/>
  <c r="V369" i="20"/>
  <c r="X369" i="20"/>
  <c r="AK26" i="9"/>
  <c r="AA364" i="20"/>
  <c r="AL26" i="9"/>
  <c r="AA365" i="20"/>
  <c r="AM26" i="9"/>
  <c r="AA366" i="20"/>
  <c r="AN26" i="9"/>
  <c r="AA367" i="20"/>
  <c r="AO26" i="9"/>
  <c r="AA368" i="20"/>
  <c r="AP26" i="9"/>
  <c r="AA369" i="20"/>
  <c r="AA371" i="20"/>
  <c r="AB369" i="20"/>
  <c r="HT26" i="6"/>
  <c r="HU26" i="6"/>
  <c r="Y368" i="20"/>
  <c r="W368" i="20"/>
  <c r="U368" i="20"/>
  <c r="R368" i="20"/>
  <c r="S368" i="20"/>
  <c r="T368" i="20"/>
  <c r="V368" i="20"/>
  <c r="X368" i="20"/>
  <c r="AB368" i="20"/>
  <c r="HQ26" i="6"/>
  <c r="HR26" i="6"/>
  <c r="Y367" i="20"/>
  <c r="W367" i="20"/>
  <c r="U367" i="20"/>
  <c r="R367" i="20"/>
  <c r="S367" i="20"/>
  <c r="T367" i="20"/>
  <c r="V367" i="20"/>
  <c r="X367" i="20"/>
  <c r="AB367" i="20"/>
  <c r="HN26" i="6"/>
  <c r="HO26" i="6"/>
  <c r="Y366" i="20"/>
  <c r="W366" i="20"/>
  <c r="U366" i="20"/>
  <c r="R366" i="20"/>
  <c r="S366" i="20"/>
  <c r="T366" i="20"/>
  <c r="V366" i="20"/>
  <c r="X366" i="20"/>
  <c r="AB366" i="20"/>
  <c r="HF26" i="6"/>
  <c r="HG26" i="6"/>
  <c r="Y365" i="20"/>
  <c r="W365" i="20"/>
  <c r="U365" i="20"/>
  <c r="R365" i="20"/>
  <c r="S365" i="20"/>
  <c r="T365" i="20"/>
  <c r="V365" i="20"/>
  <c r="X365" i="20"/>
  <c r="AB365" i="20"/>
  <c r="HC26" i="6"/>
  <c r="HD26" i="6"/>
  <c r="Y364" i="20"/>
  <c r="W364" i="20"/>
  <c r="U364" i="20"/>
  <c r="R364" i="20"/>
  <c r="S364" i="20"/>
  <c r="T364" i="20"/>
  <c r="V364" i="20"/>
  <c r="X364" i="20"/>
  <c r="AB364" i="20"/>
  <c r="AB363" i="20"/>
  <c r="GL25" i="6"/>
  <c r="HW25" i="6"/>
  <c r="HX25" i="6"/>
  <c r="J369" i="20"/>
  <c r="H369" i="20"/>
  <c r="F369" i="20"/>
  <c r="C369" i="20"/>
  <c r="D369" i="20"/>
  <c r="E369" i="20"/>
  <c r="G369" i="20"/>
  <c r="I369" i="20"/>
  <c r="AK25" i="9"/>
  <c r="L364" i="20"/>
  <c r="AL25" i="9"/>
  <c r="L365" i="20"/>
  <c r="AM25" i="9"/>
  <c r="L366" i="20"/>
  <c r="AN25" i="9"/>
  <c r="L367" i="20"/>
  <c r="AO25" i="9"/>
  <c r="L368" i="20"/>
  <c r="AP25" i="9"/>
  <c r="L369" i="20"/>
  <c r="L371" i="20"/>
  <c r="M369" i="20"/>
  <c r="HT25" i="6"/>
  <c r="HU25" i="6"/>
  <c r="J368" i="20"/>
  <c r="H368" i="20"/>
  <c r="F368" i="20"/>
  <c r="C368" i="20"/>
  <c r="D368" i="20"/>
  <c r="E368" i="20"/>
  <c r="G368" i="20"/>
  <c r="I368" i="20"/>
  <c r="M368" i="20"/>
  <c r="HQ25" i="6"/>
  <c r="HR25" i="6"/>
  <c r="J367" i="20"/>
  <c r="H367" i="20"/>
  <c r="F367" i="20"/>
  <c r="C367" i="20"/>
  <c r="D367" i="20"/>
  <c r="E367" i="20"/>
  <c r="G367" i="20"/>
  <c r="I367" i="20"/>
  <c r="M367" i="20"/>
  <c r="HN25" i="6"/>
  <c r="HO25" i="6"/>
  <c r="J366" i="20"/>
  <c r="H366" i="20"/>
  <c r="F366" i="20"/>
  <c r="C366" i="20"/>
  <c r="D366" i="20"/>
  <c r="E366" i="20"/>
  <c r="G366" i="20"/>
  <c r="I366" i="20"/>
  <c r="M366" i="20"/>
  <c r="HF25" i="6"/>
  <c r="HG25" i="6"/>
  <c r="J365" i="20"/>
  <c r="H365" i="20"/>
  <c r="F365" i="20"/>
  <c r="C365" i="20"/>
  <c r="D365" i="20"/>
  <c r="E365" i="20"/>
  <c r="G365" i="20"/>
  <c r="I365" i="20"/>
  <c r="M365" i="20"/>
  <c r="HC25" i="6"/>
  <c r="HD25" i="6"/>
  <c r="J364" i="20"/>
  <c r="H364" i="20"/>
  <c r="F364" i="20"/>
  <c r="C364" i="20"/>
  <c r="D364" i="20"/>
  <c r="E364" i="20"/>
  <c r="G364" i="20"/>
  <c r="I364" i="20"/>
  <c r="M364" i="20"/>
  <c r="M363" i="20"/>
  <c r="AA372" i="20"/>
  <c r="Z364" i="20"/>
  <c r="Z365" i="20"/>
  <c r="Z366" i="20"/>
  <c r="Z367" i="20"/>
  <c r="Z368" i="20"/>
  <c r="Z369" i="20"/>
  <c r="Z370" i="20"/>
  <c r="AB371" i="20"/>
  <c r="AB370" i="20"/>
  <c r="L372" i="20"/>
  <c r="K364" i="20"/>
  <c r="K365" i="20"/>
  <c r="K366" i="20"/>
  <c r="K367" i="20"/>
  <c r="K368" i="20"/>
  <c r="K369" i="20"/>
  <c r="K370" i="20"/>
  <c r="M371" i="20"/>
  <c r="M370" i="20"/>
  <c r="Z325" i="20"/>
  <c r="Z326" i="20"/>
  <c r="Z327" i="20"/>
  <c r="Z328" i="20"/>
  <c r="Z329" i="20"/>
  <c r="Z330" i="20"/>
  <c r="Z331" i="20"/>
  <c r="AK24" i="9"/>
  <c r="AA325" i="20"/>
  <c r="AL24" i="9"/>
  <c r="AA326" i="20"/>
  <c r="AM24" i="9"/>
  <c r="AA327" i="20"/>
  <c r="AN24" i="9"/>
  <c r="AA328" i="20"/>
  <c r="AO24" i="9"/>
  <c r="AA329" i="20"/>
  <c r="AP24" i="9"/>
  <c r="AA330" i="20"/>
  <c r="AA332" i="20"/>
  <c r="U24" i="6"/>
  <c r="T24" i="6"/>
  <c r="AI24" i="6"/>
  <c r="CV24" i="6"/>
  <c r="AH24" i="6"/>
  <c r="AY24" i="6"/>
  <c r="AX24" i="6"/>
  <c r="BM24" i="6"/>
  <c r="BL24" i="6"/>
  <c r="CA24" i="6"/>
  <c r="BZ24" i="6"/>
  <c r="CO24" i="6"/>
  <c r="CN24" i="6"/>
  <c r="DJ24" i="6"/>
  <c r="DK24" i="6"/>
  <c r="DL24" i="6"/>
  <c r="DM24" i="6"/>
  <c r="DN24" i="6"/>
  <c r="DO24" i="6"/>
  <c r="DP24" i="6"/>
  <c r="DQ24" i="6"/>
  <c r="DR24" i="6"/>
  <c r="DV24" i="6"/>
  <c r="DW24" i="6"/>
  <c r="DX24" i="6"/>
  <c r="EJ24" i="6"/>
  <c r="DS24" i="6"/>
  <c r="DY24" i="6"/>
  <c r="ED24" i="6"/>
  <c r="DT24" i="6"/>
  <c r="DZ24" i="6"/>
  <c r="EE24" i="6"/>
  <c r="EF24" i="6"/>
  <c r="EG24" i="6"/>
  <c r="EH24" i="6"/>
  <c r="EI24" i="6"/>
  <c r="EM24" i="6"/>
  <c r="EN24" i="6"/>
  <c r="EO24" i="6"/>
  <c r="EQ24" i="6"/>
  <c r="ER24" i="6"/>
  <c r="ES24" i="6"/>
  <c r="FE24" i="6"/>
  <c r="EP24" i="6"/>
  <c r="ET24" i="6"/>
  <c r="EY24" i="6"/>
  <c r="EU24" i="6"/>
  <c r="EZ24" i="6"/>
  <c r="FA24" i="6"/>
  <c r="FB24" i="6"/>
  <c r="FC24" i="6"/>
  <c r="FD24" i="6"/>
  <c r="CW24" i="6"/>
  <c r="CX24" i="6"/>
  <c r="CZ24" i="6"/>
  <c r="DG24" i="6"/>
  <c r="CY24" i="6"/>
  <c r="DA24" i="6"/>
  <c r="DC24" i="6"/>
  <c r="DD24" i="6"/>
  <c r="DE24" i="6"/>
  <c r="DF24" i="6"/>
  <c r="FH24" i="6"/>
  <c r="FI24" i="6"/>
  <c r="FN24" i="6"/>
  <c r="FK24" i="6"/>
  <c r="FL24" i="6"/>
  <c r="FM24" i="6"/>
  <c r="FQ24" i="6"/>
  <c r="FR24" i="6"/>
  <c r="FS24" i="6"/>
  <c r="FX24" i="6"/>
  <c r="FU24" i="6"/>
  <c r="FV24" i="6"/>
  <c r="FW24" i="6"/>
  <c r="GH24" i="6"/>
  <c r="GI24" i="6"/>
  <c r="GJ24" i="6"/>
  <c r="GK24" i="6"/>
  <c r="GL24" i="6"/>
  <c r="HC24" i="6"/>
  <c r="HD24" i="6"/>
  <c r="Y325" i="20"/>
  <c r="HF24" i="6"/>
  <c r="HG24" i="6"/>
  <c r="Y326" i="20"/>
  <c r="HN24" i="6"/>
  <c r="HO24" i="6"/>
  <c r="Y327" i="20"/>
  <c r="HQ24" i="6"/>
  <c r="HR24" i="6"/>
  <c r="Y328" i="20"/>
  <c r="HT24" i="6"/>
  <c r="HU24" i="6"/>
  <c r="Y329" i="20"/>
  <c r="HW24" i="6"/>
  <c r="HX24" i="6"/>
  <c r="Y330" i="20"/>
  <c r="AA333" i="20"/>
  <c r="AB332" i="20"/>
  <c r="W330" i="20"/>
  <c r="X330" i="20"/>
  <c r="AB330" i="20"/>
  <c r="W325" i="20"/>
  <c r="U325" i="20"/>
  <c r="R325" i="20"/>
  <c r="S325" i="20"/>
  <c r="T325" i="20"/>
  <c r="V325" i="20"/>
  <c r="X325" i="20"/>
  <c r="AB325" i="20"/>
  <c r="W326" i="20"/>
  <c r="U326" i="20"/>
  <c r="R326" i="20"/>
  <c r="S326" i="20"/>
  <c r="T326" i="20"/>
  <c r="V326" i="20"/>
  <c r="X326" i="20"/>
  <c r="AB326" i="20"/>
  <c r="W327" i="20"/>
  <c r="U327" i="20"/>
  <c r="R327" i="20"/>
  <c r="S327" i="20"/>
  <c r="T327" i="20"/>
  <c r="V327" i="20"/>
  <c r="X327" i="20"/>
  <c r="AB327" i="20"/>
  <c r="W328" i="20"/>
  <c r="U328" i="20"/>
  <c r="R328" i="20"/>
  <c r="S328" i="20"/>
  <c r="T328" i="20"/>
  <c r="V328" i="20"/>
  <c r="X328" i="20"/>
  <c r="AB328" i="20"/>
  <c r="W329" i="20"/>
  <c r="U329" i="20"/>
  <c r="R329" i="20"/>
  <c r="S329" i="20"/>
  <c r="T329" i="20"/>
  <c r="V329" i="20"/>
  <c r="X329" i="20"/>
  <c r="AB329" i="20"/>
  <c r="AB331" i="20"/>
  <c r="AB324" i="20"/>
  <c r="K325" i="20"/>
  <c r="K326" i="20"/>
  <c r="K327" i="20"/>
  <c r="K328" i="20"/>
  <c r="K329" i="20"/>
  <c r="K330" i="20"/>
  <c r="K331" i="20"/>
  <c r="AK23" i="9"/>
  <c r="L325" i="20"/>
  <c r="AL23" i="9"/>
  <c r="L326" i="20"/>
  <c r="AM23" i="9"/>
  <c r="L327" i="20"/>
  <c r="AN23" i="9"/>
  <c r="L328" i="20"/>
  <c r="AO23" i="9"/>
  <c r="L329" i="20"/>
  <c r="AP23" i="9"/>
  <c r="L330" i="20"/>
  <c r="L332" i="20"/>
  <c r="M332" i="20"/>
  <c r="M330" i="20"/>
  <c r="M331" i="20"/>
  <c r="M329" i="20"/>
  <c r="M328" i="20"/>
  <c r="M327" i="20"/>
  <c r="M326" i="20"/>
  <c r="M325" i="20"/>
  <c r="M324" i="20"/>
  <c r="HW21" i="6"/>
  <c r="HX21" i="6"/>
  <c r="J291" i="20"/>
  <c r="H291" i="20"/>
  <c r="F291" i="20"/>
  <c r="C291" i="20"/>
  <c r="D291" i="20"/>
  <c r="E291" i="20"/>
  <c r="G291" i="20"/>
  <c r="I291" i="20"/>
  <c r="AK21" i="9"/>
  <c r="L286" i="20"/>
  <c r="AL21" i="9"/>
  <c r="L287" i="20"/>
  <c r="AM21" i="9"/>
  <c r="L288" i="20"/>
  <c r="AN21" i="9"/>
  <c r="L289" i="20"/>
  <c r="AO21" i="9"/>
  <c r="L290" i="20"/>
  <c r="AP21" i="9"/>
  <c r="L291" i="20"/>
  <c r="L293" i="20"/>
  <c r="M291" i="20"/>
  <c r="HT21" i="6"/>
  <c r="HU21" i="6"/>
  <c r="J290" i="20"/>
  <c r="H290" i="20"/>
  <c r="F290" i="20"/>
  <c r="C290" i="20"/>
  <c r="D290" i="20"/>
  <c r="E290" i="20"/>
  <c r="G290" i="20"/>
  <c r="I290" i="20"/>
  <c r="M290" i="20"/>
  <c r="HQ21" i="6"/>
  <c r="HR21" i="6"/>
  <c r="J289" i="20"/>
  <c r="H289" i="20"/>
  <c r="F289" i="20"/>
  <c r="C289" i="20"/>
  <c r="D289" i="20"/>
  <c r="E289" i="20"/>
  <c r="G289" i="20"/>
  <c r="I289" i="20"/>
  <c r="M289" i="20"/>
  <c r="HN21" i="6"/>
  <c r="HO21" i="6"/>
  <c r="J288" i="20"/>
  <c r="H288" i="20"/>
  <c r="F288" i="20"/>
  <c r="C288" i="20"/>
  <c r="D288" i="20"/>
  <c r="E288" i="20"/>
  <c r="G288" i="20"/>
  <c r="I288" i="20"/>
  <c r="M288" i="20"/>
  <c r="HF21" i="6"/>
  <c r="HG21" i="6"/>
  <c r="J287" i="20"/>
  <c r="H287" i="20"/>
  <c r="F287" i="20"/>
  <c r="C287" i="20"/>
  <c r="D287" i="20"/>
  <c r="E287" i="20"/>
  <c r="G287" i="20"/>
  <c r="I287" i="20"/>
  <c r="M287" i="20"/>
  <c r="HC21" i="6"/>
  <c r="HD21" i="6"/>
  <c r="J286" i="20"/>
  <c r="H286" i="20"/>
  <c r="F286" i="20"/>
  <c r="C286" i="20"/>
  <c r="D286" i="20"/>
  <c r="E286" i="20"/>
  <c r="G286" i="20"/>
  <c r="I286" i="20"/>
  <c r="M286" i="20"/>
  <c r="M285" i="20"/>
  <c r="HW22" i="6"/>
  <c r="HX22" i="6"/>
  <c r="Y291" i="20"/>
  <c r="W291" i="20"/>
  <c r="U291" i="20"/>
  <c r="R291" i="20"/>
  <c r="S291" i="20"/>
  <c r="T291" i="20"/>
  <c r="V291" i="20"/>
  <c r="X291" i="20"/>
  <c r="AK22" i="9"/>
  <c r="AA286" i="20"/>
  <c r="AL22" i="9"/>
  <c r="AA287" i="20"/>
  <c r="AM22" i="9"/>
  <c r="AA288" i="20"/>
  <c r="AN22" i="9"/>
  <c r="AA289" i="20"/>
  <c r="AO22" i="9"/>
  <c r="AA290" i="20"/>
  <c r="AP22" i="9"/>
  <c r="AA291" i="20"/>
  <c r="AA293" i="20"/>
  <c r="AB291" i="20"/>
  <c r="HT22" i="6"/>
  <c r="HU22" i="6"/>
  <c r="Y290" i="20"/>
  <c r="W290" i="20"/>
  <c r="U290" i="20"/>
  <c r="R290" i="20"/>
  <c r="S290" i="20"/>
  <c r="T290" i="20"/>
  <c r="V290" i="20"/>
  <c r="X290" i="20"/>
  <c r="AB290" i="20"/>
  <c r="HQ22" i="6"/>
  <c r="HR22" i="6"/>
  <c r="Y289" i="20"/>
  <c r="W289" i="20"/>
  <c r="U289" i="20"/>
  <c r="R289" i="20"/>
  <c r="S289" i="20"/>
  <c r="T289" i="20"/>
  <c r="V289" i="20"/>
  <c r="X289" i="20"/>
  <c r="AB289" i="20"/>
  <c r="HN22" i="6"/>
  <c r="HO22" i="6"/>
  <c r="Y288" i="20"/>
  <c r="W288" i="20"/>
  <c r="U288" i="20"/>
  <c r="R288" i="20"/>
  <c r="S288" i="20"/>
  <c r="T288" i="20"/>
  <c r="V288" i="20"/>
  <c r="X288" i="20"/>
  <c r="AB288" i="20"/>
  <c r="HF22" i="6"/>
  <c r="HG22" i="6"/>
  <c r="Y287" i="20"/>
  <c r="W287" i="20"/>
  <c r="U287" i="20"/>
  <c r="R287" i="20"/>
  <c r="S287" i="20"/>
  <c r="T287" i="20"/>
  <c r="V287" i="20"/>
  <c r="X287" i="20"/>
  <c r="AB287" i="20"/>
  <c r="HC22" i="6"/>
  <c r="HD22" i="6"/>
  <c r="Y286" i="20"/>
  <c r="W286" i="20"/>
  <c r="U286" i="20"/>
  <c r="R286" i="20"/>
  <c r="S286" i="20"/>
  <c r="T286" i="20"/>
  <c r="V286" i="20"/>
  <c r="X286" i="20"/>
  <c r="AB286" i="20"/>
  <c r="AB285" i="20"/>
  <c r="U20" i="6"/>
  <c r="T20" i="6"/>
  <c r="AI20" i="6"/>
  <c r="CV20" i="6"/>
  <c r="AH20" i="6"/>
  <c r="AY20" i="6"/>
  <c r="AX20" i="6"/>
  <c r="BM20" i="6"/>
  <c r="BL20" i="6"/>
  <c r="CA20" i="6"/>
  <c r="BZ20" i="6"/>
  <c r="CO20" i="6"/>
  <c r="CN20" i="6"/>
  <c r="DJ20" i="6"/>
  <c r="DK20" i="6"/>
  <c r="DL20" i="6"/>
  <c r="DM20" i="6"/>
  <c r="DN20" i="6"/>
  <c r="DO20" i="6"/>
  <c r="DP20" i="6"/>
  <c r="DQ20" i="6"/>
  <c r="DR20" i="6"/>
  <c r="DV20" i="6"/>
  <c r="DW20" i="6"/>
  <c r="DX20" i="6"/>
  <c r="EJ20" i="6"/>
  <c r="DS20" i="6"/>
  <c r="DY20" i="6"/>
  <c r="ED20" i="6"/>
  <c r="DT20" i="6"/>
  <c r="DZ20" i="6"/>
  <c r="EE20" i="6"/>
  <c r="EF20" i="6"/>
  <c r="EG20" i="6"/>
  <c r="EH20" i="6"/>
  <c r="EI20" i="6"/>
  <c r="EM20" i="6"/>
  <c r="EN20" i="6"/>
  <c r="EO20" i="6"/>
  <c r="EQ20" i="6"/>
  <c r="ER20" i="6"/>
  <c r="ES20" i="6"/>
  <c r="FE20" i="6"/>
  <c r="EP20" i="6"/>
  <c r="ET20" i="6"/>
  <c r="EY20" i="6"/>
  <c r="EU20" i="6"/>
  <c r="EZ20" i="6"/>
  <c r="FA20" i="6"/>
  <c r="FB20" i="6"/>
  <c r="FC20" i="6"/>
  <c r="FD20" i="6"/>
  <c r="CW20" i="6"/>
  <c r="CX20" i="6"/>
  <c r="CZ20" i="6"/>
  <c r="DG20" i="6"/>
  <c r="CY20" i="6"/>
  <c r="DA20" i="6"/>
  <c r="DC20" i="6"/>
  <c r="DD20" i="6"/>
  <c r="DE20" i="6"/>
  <c r="DF20" i="6"/>
  <c r="FH20" i="6"/>
  <c r="FI20" i="6"/>
  <c r="FN20" i="6"/>
  <c r="FK20" i="6"/>
  <c r="FL20" i="6"/>
  <c r="FM20" i="6"/>
  <c r="FQ20" i="6"/>
  <c r="FR20" i="6"/>
  <c r="FS20" i="6"/>
  <c r="FX20" i="6"/>
  <c r="FU20" i="6"/>
  <c r="FV20" i="6"/>
  <c r="FW20" i="6"/>
  <c r="GH20" i="6"/>
  <c r="GI20" i="6"/>
  <c r="GJ20" i="6"/>
  <c r="GK20" i="6"/>
  <c r="GL20" i="6"/>
  <c r="HW20" i="6"/>
  <c r="HX20" i="6"/>
  <c r="Y252" i="20"/>
  <c r="W252" i="20"/>
  <c r="U252" i="20"/>
  <c r="R252" i="20"/>
  <c r="S252" i="20"/>
  <c r="T252" i="20"/>
  <c r="V252" i="20"/>
  <c r="X252" i="20"/>
  <c r="AK20" i="9"/>
  <c r="AA247" i="20"/>
  <c r="AL20" i="9"/>
  <c r="AA248" i="20"/>
  <c r="AM20" i="9"/>
  <c r="AA249" i="20"/>
  <c r="AN20" i="9"/>
  <c r="AA250" i="20"/>
  <c r="AO20" i="9"/>
  <c r="AA251" i="20"/>
  <c r="AP20" i="9"/>
  <c r="AA252" i="20"/>
  <c r="AA254" i="20"/>
  <c r="AB252" i="20"/>
  <c r="HT20" i="6"/>
  <c r="HU20" i="6"/>
  <c r="Y251" i="20"/>
  <c r="W251" i="20"/>
  <c r="U251" i="20"/>
  <c r="R251" i="20"/>
  <c r="S251" i="20"/>
  <c r="T251" i="20"/>
  <c r="V251" i="20"/>
  <c r="X251" i="20"/>
  <c r="AB251" i="20"/>
  <c r="HQ20" i="6"/>
  <c r="HR20" i="6"/>
  <c r="Y250" i="20"/>
  <c r="W250" i="20"/>
  <c r="U250" i="20"/>
  <c r="R250" i="20"/>
  <c r="S250" i="20"/>
  <c r="T250" i="20"/>
  <c r="V250" i="20"/>
  <c r="X250" i="20"/>
  <c r="AB250" i="20"/>
  <c r="HN20" i="6"/>
  <c r="HO20" i="6"/>
  <c r="Y249" i="20"/>
  <c r="W249" i="20"/>
  <c r="U249" i="20"/>
  <c r="R249" i="20"/>
  <c r="S249" i="20"/>
  <c r="T249" i="20"/>
  <c r="V249" i="20"/>
  <c r="X249" i="20"/>
  <c r="AB249" i="20"/>
  <c r="HF20" i="6"/>
  <c r="HG20" i="6"/>
  <c r="Y248" i="20"/>
  <c r="W248" i="20"/>
  <c r="U248" i="20"/>
  <c r="R248" i="20"/>
  <c r="S248" i="20"/>
  <c r="T248" i="20"/>
  <c r="V248" i="20"/>
  <c r="X248" i="20"/>
  <c r="AB248" i="20"/>
  <c r="HC20" i="6"/>
  <c r="HD20" i="6"/>
  <c r="Y247" i="20"/>
  <c r="W247" i="20"/>
  <c r="U247" i="20"/>
  <c r="R247" i="20"/>
  <c r="S247" i="20"/>
  <c r="T247" i="20"/>
  <c r="V247" i="20"/>
  <c r="X247" i="20"/>
  <c r="AB247" i="20"/>
  <c r="AB246" i="20"/>
  <c r="HW19" i="6"/>
  <c r="HX19" i="6"/>
  <c r="J252" i="20"/>
  <c r="H252" i="20"/>
  <c r="F252" i="20"/>
  <c r="C252" i="20"/>
  <c r="D252" i="20"/>
  <c r="E252" i="20"/>
  <c r="G252" i="20"/>
  <c r="I252" i="20"/>
  <c r="AK19" i="9"/>
  <c r="L247" i="20"/>
  <c r="AL19" i="9"/>
  <c r="L248" i="20"/>
  <c r="AM19" i="9"/>
  <c r="L249" i="20"/>
  <c r="AN19" i="9"/>
  <c r="L250" i="20"/>
  <c r="AO19" i="9"/>
  <c r="L251" i="20"/>
  <c r="AP19" i="9"/>
  <c r="L252" i="20"/>
  <c r="L254" i="20"/>
  <c r="M252" i="20"/>
  <c r="HT19" i="6"/>
  <c r="HU19" i="6"/>
  <c r="J251" i="20"/>
  <c r="H251" i="20"/>
  <c r="F251" i="20"/>
  <c r="C251" i="20"/>
  <c r="D251" i="20"/>
  <c r="E251" i="20"/>
  <c r="G251" i="20"/>
  <c r="I251" i="20"/>
  <c r="M251" i="20"/>
  <c r="HQ19" i="6"/>
  <c r="HR19" i="6"/>
  <c r="J250" i="20"/>
  <c r="H250" i="20"/>
  <c r="F250" i="20"/>
  <c r="C250" i="20"/>
  <c r="D250" i="20"/>
  <c r="E250" i="20"/>
  <c r="G250" i="20"/>
  <c r="I250" i="20"/>
  <c r="M250" i="20"/>
  <c r="HN19" i="6"/>
  <c r="HO19" i="6"/>
  <c r="J249" i="20"/>
  <c r="H249" i="20"/>
  <c r="F249" i="20"/>
  <c r="C249" i="20"/>
  <c r="D249" i="20"/>
  <c r="E249" i="20"/>
  <c r="G249" i="20"/>
  <c r="I249" i="20"/>
  <c r="M249" i="20"/>
  <c r="HF19" i="6"/>
  <c r="HG19" i="6"/>
  <c r="J248" i="20"/>
  <c r="H248" i="20"/>
  <c r="F248" i="20"/>
  <c r="C248" i="20"/>
  <c r="D248" i="20"/>
  <c r="E248" i="20"/>
  <c r="G248" i="20"/>
  <c r="I248" i="20"/>
  <c r="M248" i="20"/>
  <c r="HC19" i="6"/>
  <c r="HD19" i="6"/>
  <c r="J247" i="20"/>
  <c r="H247" i="20"/>
  <c r="F247" i="20"/>
  <c r="C247" i="20"/>
  <c r="D247" i="20"/>
  <c r="E247" i="20"/>
  <c r="G247" i="20"/>
  <c r="I247" i="20"/>
  <c r="M247" i="20"/>
  <c r="M246" i="20"/>
  <c r="W213" i="20"/>
  <c r="U213" i="20"/>
  <c r="R213" i="20"/>
  <c r="S213" i="20"/>
  <c r="T213" i="20"/>
  <c r="V213" i="20"/>
  <c r="X213" i="20"/>
  <c r="AB207" i="20"/>
  <c r="HW17" i="6"/>
  <c r="HX17" i="6"/>
  <c r="J213" i="20"/>
  <c r="H213" i="20"/>
  <c r="F213" i="20"/>
  <c r="C213" i="20"/>
  <c r="D213" i="20"/>
  <c r="E213" i="20"/>
  <c r="G213" i="20"/>
  <c r="I213" i="20"/>
  <c r="AK17" i="9"/>
  <c r="L208" i="20"/>
  <c r="AL17" i="9"/>
  <c r="L209" i="20"/>
  <c r="AM17" i="9"/>
  <c r="L210" i="20"/>
  <c r="AN17" i="9"/>
  <c r="L211" i="20"/>
  <c r="AO17" i="9"/>
  <c r="L212" i="20"/>
  <c r="AP17" i="9"/>
  <c r="L213" i="20"/>
  <c r="L215" i="20"/>
  <c r="M213" i="20"/>
  <c r="HT17" i="6"/>
  <c r="HU17" i="6"/>
  <c r="J212" i="20"/>
  <c r="H212" i="20"/>
  <c r="F212" i="20"/>
  <c r="C212" i="20"/>
  <c r="D212" i="20"/>
  <c r="E212" i="20"/>
  <c r="G212" i="20"/>
  <c r="I212" i="20"/>
  <c r="M212" i="20"/>
  <c r="HQ17" i="6"/>
  <c r="HR17" i="6"/>
  <c r="J211" i="20"/>
  <c r="H211" i="20"/>
  <c r="F211" i="20"/>
  <c r="C211" i="20"/>
  <c r="D211" i="20"/>
  <c r="E211" i="20"/>
  <c r="G211" i="20"/>
  <c r="I211" i="20"/>
  <c r="M211" i="20"/>
  <c r="HN17" i="6"/>
  <c r="HO17" i="6"/>
  <c r="J210" i="20"/>
  <c r="H210" i="20"/>
  <c r="F210" i="20"/>
  <c r="C210" i="20"/>
  <c r="D210" i="20"/>
  <c r="E210" i="20"/>
  <c r="G210" i="20"/>
  <c r="I210" i="20"/>
  <c r="M210" i="20"/>
  <c r="HF17" i="6"/>
  <c r="HG17" i="6"/>
  <c r="J209" i="20"/>
  <c r="H209" i="20"/>
  <c r="F209" i="20"/>
  <c r="C209" i="20"/>
  <c r="D209" i="20"/>
  <c r="E209" i="20"/>
  <c r="G209" i="20"/>
  <c r="I209" i="20"/>
  <c r="M209" i="20"/>
  <c r="HC17" i="6"/>
  <c r="HD17" i="6"/>
  <c r="J208" i="20"/>
  <c r="H208" i="20"/>
  <c r="F208" i="20"/>
  <c r="C208" i="20"/>
  <c r="D208" i="20"/>
  <c r="E208" i="20"/>
  <c r="G208" i="20"/>
  <c r="I208" i="20"/>
  <c r="M208" i="20"/>
  <c r="M207" i="20"/>
  <c r="GL15" i="6"/>
  <c r="HW15" i="6"/>
  <c r="HX15" i="6"/>
  <c r="J174" i="20"/>
  <c r="H174" i="20"/>
  <c r="F174" i="20"/>
  <c r="C174" i="20"/>
  <c r="D174" i="20"/>
  <c r="E174" i="20"/>
  <c r="G174" i="20"/>
  <c r="I174" i="20"/>
  <c r="AK15" i="9"/>
  <c r="L169" i="20"/>
  <c r="AL15" i="9"/>
  <c r="L170" i="20"/>
  <c r="AM15" i="9"/>
  <c r="L171" i="20"/>
  <c r="AN15" i="9"/>
  <c r="L172" i="20"/>
  <c r="AO15" i="9"/>
  <c r="L173" i="20"/>
  <c r="AP15" i="9"/>
  <c r="L174" i="20"/>
  <c r="L176" i="20"/>
  <c r="M174" i="20"/>
  <c r="HT15" i="6"/>
  <c r="HU15" i="6"/>
  <c r="J173" i="20"/>
  <c r="H173" i="20"/>
  <c r="F173" i="20"/>
  <c r="C173" i="20"/>
  <c r="D173" i="20"/>
  <c r="E173" i="20"/>
  <c r="G173" i="20"/>
  <c r="I173" i="20"/>
  <c r="M173" i="20"/>
  <c r="HQ15" i="6"/>
  <c r="HR15" i="6"/>
  <c r="J172" i="20"/>
  <c r="H172" i="20"/>
  <c r="F172" i="20"/>
  <c r="C172" i="20"/>
  <c r="D172" i="20"/>
  <c r="E172" i="20"/>
  <c r="G172" i="20"/>
  <c r="I172" i="20"/>
  <c r="M172" i="20"/>
  <c r="HN15" i="6"/>
  <c r="HO15" i="6"/>
  <c r="J171" i="20"/>
  <c r="H171" i="20"/>
  <c r="F171" i="20"/>
  <c r="C171" i="20"/>
  <c r="D171" i="20"/>
  <c r="E171" i="20"/>
  <c r="G171" i="20"/>
  <c r="I171" i="20"/>
  <c r="M171" i="20"/>
  <c r="HF15" i="6"/>
  <c r="HG15" i="6"/>
  <c r="J170" i="20"/>
  <c r="H170" i="20"/>
  <c r="F170" i="20"/>
  <c r="C170" i="20"/>
  <c r="D170" i="20"/>
  <c r="E170" i="20"/>
  <c r="G170" i="20"/>
  <c r="I170" i="20"/>
  <c r="M170" i="20"/>
  <c r="HC15" i="6"/>
  <c r="HD15" i="6"/>
  <c r="J169" i="20"/>
  <c r="H169" i="20"/>
  <c r="F169" i="20"/>
  <c r="C169" i="20"/>
  <c r="D169" i="20"/>
  <c r="E169" i="20"/>
  <c r="G169" i="20"/>
  <c r="I169" i="20"/>
  <c r="M169" i="20"/>
  <c r="M168" i="20"/>
  <c r="GL16" i="6"/>
  <c r="HW16" i="6"/>
  <c r="HX16" i="6"/>
  <c r="Y174" i="20"/>
  <c r="W174" i="20"/>
  <c r="U174" i="20"/>
  <c r="R174" i="20"/>
  <c r="S174" i="20"/>
  <c r="T174" i="20"/>
  <c r="V174" i="20"/>
  <c r="X174" i="20"/>
  <c r="AK16" i="9"/>
  <c r="AA169" i="20"/>
  <c r="AL16" i="9"/>
  <c r="AA170" i="20"/>
  <c r="AM16" i="9"/>
  <c r="AA171" i="20"/>
  <c r="AN16" i="9"/>
  <c r="AA172" i="20"/>
  <c r="AO16" i="9"/>
  <c r="AA173" i="20"/>
  <c r="AP16" i="9"/>
  <c r="AA174" i="20"/>
  <c r="AA176" i="20"/>
  <c r="AB174" i="20"/>
  <c r="HT16" i="6"/>
  <c r="HU16" i="6"/>
  <c r="Y173" i="20"/>
  <c r="W173" i="20"/>
  <c r="U173" i="20"/>
  <c r="R173" i="20"/>
  <c r="S173" i="20"/>
  <c r="T173" i="20"/>
  <c r="V173" i="20"/>
  <c r="X173" i="20"/>
  <c r="AB173" i="20"/>
  <c r="HQ16" i="6"/>
  <c r="HR16" i="6"/>
  <c r="Y172" i="20"/>
  <c r="W172" i="20"/>
  <c r="U172" i="20"/>
  <c r="R172" i="20"/>
  <c r="S172" i="20"/>
  <c r="T172" i="20"/>
  <c r="V172" i="20"/>
  <c r="X172" i="20"/>
  <c r="AB172" i="20"/>
  <c r="HN16" i="6"/>
  <c r="HO16" i="6"/>
  <c r="Y171" i="20"/>
  <c r="W171" i="20"/>
  <c r="U171" i="20"/>
  <c r="R171" i="20"/>
  <c r="S171" i="20"/>
  <c r="T171" i="20"/>
  <c r="V171" i="20"/>
  <c r="X171" i="20"/>
  <c r="AB171" i="20"/>
  <c r="HF16" i="6"/>
  <c r="HG16" i="6"/>
  <c r="Y170" i="20"/>
  <c r="W170" i="20"/>
  <c r="U170" i="20"/>
  <c r="R170" i="20"/>
  <c r="S170" i="20"/>
  <c r="T170" i="20"/>
  <c r="V170" i="20"/>
  <c r="X170" i="20"/>
  <c r="AB170" i="20"/>
  <c r="HC16" i="6"/>
  <c r="HD16" i="6"/>
  <c r="Y169" i="20"/>
  <c r="W169" i="20"/>
  <c r="U169" i="20"/>
  <c r="R169" i="20"/>
  <c r="S169" i="20"/>
  <c r="T169" i="20"/>
  <c r="V169" i="20"/>
  <c r="X169" i="20"/>
  <c r="AB169" i="20"/>
  <c r="AB168" i="20"/>
  <c r="HW14" i="6"/>
  <c r="HX14" i="6"/>
  <c r="Y135" i="20"/>
  <c r="W135" i="20"/>
  <c r="U135" i="20"/>
  <c r="R135" i="20"/>
  <c r="S135" i="20"/>
  <c r="T135" i="20"/>
  <c r="V135" i="20"/>
  <c r="X135" i="20"/>
  <c r="AK14" i="9"/>
  <c r="AA130" i="20"/>
  <c r="AL14" i="9"/>
  <c r="AA131" i="20"/>
  <c r="AM14" i="9"/>
  <c r="AA132" i="20"/>
  <c r="AN14" i="9"/>
  <c r="AA133" i="20"/>
  <c r="AO14" i="9"/>
  <c r="AA134" i="20"/>
  <c r="AP14" i="9"/>
  <c r="AA135" i="20"/>
  <c r="AA137" i="20"/>
  <c r="AB135" i="20"/>
  <c r="HT14" i="6"/>
  <c r="HU14" i="6"/>
  <c r="Y134" i="20"/>
  <c r="W134" i="20"/>
  <c r="U134" i="20"/>
  <c r="R134" i="20"/>
  <c r="S134" i="20"/>
  <c r="T134" i="20"/>
  <c r="V134" i="20"/>
  <c r="X134" i="20"/>
  <c r="AB134" i="20"/>
  <c r="HQ14" i="6"/>
  <c r="HR14" i="6"/>
  <c r="Y133" i="20"/>
  <c r="W133" i="20"/>
  <c r="U133" i="20"/>
  <c r="R133" i="20"/>
  <c r="S133" i="20"/>
  <c r="T133" i="20"/>
  <c r="V133" i="20"/>
  <c r="X133" i="20"/>
  <c r="AB133" i="20"/>
  <c r="HN14" i="6"/>
  <c r="HO14" i="6"/>
  <c r="Y132" i="20"/>
  <c r="W132" i="20"/>
  <c r="U132" i="20"/>
  <c r="R132" i="20"/>
  <c r="S132" i="20"/>
  <c r="T132" i="20"/>
  <c r="V132" i="20"/>
  <c r="X132" i="20"/>
  <c r="AB132" i="20"/>
  <c r="HF14" i="6"/>
  <c r="HG14" i="6"/>
  <c r="Y131" i="20"/>
  <c r="W131" i="20"/>
  <c r="U131" i="20"/>
  <c r="R131" i="20"/>
  <c r="S131" i="20"/>
  <c r="T131" i="20"/>
  <c r="V131" i="20"/>
  <c r="X131" i="20"/>
  <c r="AB131" i="20"/>
  <c r="HC14" i="6"/>
  <c r="HD14" i="6"/>
  <c r="Y130" i="20"/>
  <c r="W130" i="20"/>
  <c r="U130" i="20"/>
  <c r="R130" i="20"/>
  <c r="S130" i="20"/>
  <c r="T130" i="20"/>
  <c r="V130" i="20"/>
  <c r="X130" i="20"/>
  <c r="AB130" i="20"/>
  <c r="AB129" i="20"/>
  <c r="GL13" i="6"/>
  <c r="HW13" i="6"/>
  <c r="HX13" i="6"/>
  <c r="J135" i="20"/>
  <c r="H135" i="20"/>
  <c r="F135" i="20"/>
  <c r="C135" i="20"/>
  <c r="D135" i="20"/>
  <c r="E135" i="20"/>
  <c r="G135" i="20"/>
  <c r="I135" i="20"/>
  <c r="AK13" i="9"/>
  <c r="L130" i="20"/>
  <c r="AL13" i="9"/>
  <c r="L131" i="20"/>
  <c r="AM13" i="9"/>
  <c r="L132" i="20"/>
  <c r="AN13" i="9"/>
  <c r="L133" i="20"/>
  <c r="AO13" i="9"/>
  <c r="L134" i="20"/>
  <c r="AP13" i="9"/>
  <c r="L135" i="20"/>
  <c r="L137" i="20"/>
  <c r="M135" i="20"/>
  <c r="HT13" i="6"/>
  <c r="HU13" i="6"/>
  <c r="J134" i="20"/>
  <c r="H134" i="20"/>
  <c r="F134" i="20"/>
  <c r="C134" i="20"/>
  <c r="D134" i="20"/>
  <c r="E134" i="20"/>
  <c r="G134" i="20"/>
  <c r="I134" i="20"/>
  <c r="M134" i="20"/>
  <c r="HQ13" i="6"/>
  <c r="HR13" i="6"/>
  <c r="J133" i="20"/>
  <c r="H133" i="20"/>
  <c r="F133" i="20"/>
  <c r="C133" i="20"/>
  <c r="D133" i="20"/>
  <c r="E133" i="20"/>
  <c r="G133" i="20"/>
  <c r="I133" i="20"/>
  <c r="M133" i="20"/>
  <c r="HN13" i="6"/>
  <c r="HO13" i="6"/>
  <c r="J132" i="20"/>
  <c r="H132" i="20"/>
  <c r="F132" i="20"/>
  <c r="C132" i="20"/>
  <c r="D132" i="20"/>
  <c r="E132" i="20"/>
  <c r="G132" i="20"/>
  <c r="I132" i="20"/>
  <c r="M132" i="20"/>
  <c r="HF13" i="6"/>
  <c r="HG13" i="6"/>
  <c r="J131" i="20"/>
  <c r="H131" i="20"/>
  <c r="F131" i="20"/>
  <c r="C131" i="20"/>
  <c r="D131" i="20"/>
  <c r="E131" i="20"/>
  <c r="G131" i="20"/>
  <c r="I131" i="20"/>
  <c r="M131" i="20"/>
  <c r="HC13" i="6"/>
  <c r="HD13" i="6"/>
  <c r="J130" i="20"/>
  <c r="H130" i="20"/>
  <c r="F130" i="20"/>
  <c r="C130" i="20"/>
  <c r="D130" i="20"/>
  <c r="E130" i="20"/>
  <c r="G130" i="20"/>
  <c r="I130" i="20"/>
  <c r="M130" i="20"/>
  <c r="M129" i="20"/>
  <c r="HW12" i="6"/>
  <c r="HX12" i="6"/>
  <c r="Y96" i="20"/>
  <c r="W96" i="20"/>
  <c r="U96" i="20"/>
  <c r="R96" i="20"/>
  <c r="S96" i="20"/>
  <c r="T96" i="20"/>
  <c r="V96" i="20"/>
  <c r="X96" i="20"/>
  <c r="AK12" i="9"/>
  <c r="AA91" i="20"/>
  <c r="AL12" i="9"/>
  <c r="AA92" i="20"/>
  <c r="AM12" i="9"/>
  <c r="AA93" i="20"/>
  <c r="AN12" i="9"/>
  <c r="AA94" i="20"/>
  <c r="AO12" i="9"/>
  <c r="AA95" i="20"/>
  <c r="AP12" i="9"/>
  <c r="AA96" i="20"/>
  <c r="AA98" i="20"/>
  <c r="AB96" i="20"/>
  <c r="HT12" i="6"/>
  <c r="HU12" i="6"/>
  <c r="Y95" i="20"/>
  <c r="W95" i="20"/>
  <c r="U95" i="20"/>
  <c r="R95" i="20"/>
  <c r="S95" i="20"/>
  <c r="T95" i="20"/>
  <c r="V95" i="20"/>
  <c r="X95" i="20"/>
  <c r="AB95" i="20"/>
  <c r="HQ12" i="6"/>
  <c r="HR12" i="6"/>
  <c r="Y94" i="20"/>
  <c r="W94" i="20"/>
  <c r="U94" i="20"/>
  <c r="R94" i="20"/>
  <c r="S94" i="20"/>
  <c r="T94" i="20"/>
  <c r="V94" i="20"/>
  <c r="X94" i="20"/>
  <c r="AB94" i="20"/>
  <c r="HN12" i="6"/>
  <c r="HO12" i="6"/>
  <c r="Y93" i="20"/>
  <c r="W93" i="20"/>
  <c r="U93" i="20"/>
  <c r="R93" i="20"/>
  <c r="S93" i="20"/>
  <c r="T93" i="20"/>
  <c r="V93" i="20"/>
  <c r="X93" i="20"/>
  <c r="AB93" i="20"/>
  <c r="HF12" i="6"/>
  <c r="HG12" i="6"/>
  <c r="Y92" i="20"/>
  <c r="W92" i="20"/>
  <c r="U92" i="20"/>
  <c r="R92" i="20"/>
  <c r="S92" i="20"/>
  <c r="T92" i="20"/>
  <c r="V92" i="20"/>
  <c r="X92" i="20"/>
  <c r="AB92" i="20"/>
  <c r="HC12" i="6"/>
  <c r="HD12" i="6"/>
  <c r="Y91" i="20"/>
  <c r="W91" i="20"/>
  <c r="U91" i="20"/>
  <c r="R91" i="20"/>
  <c r="S91" i="20"/>
  <c r="T91" i="20"/>
  <c r="V91" i="20"/>
  <c r="X91" i="20"/>
  <c r="AB91" i="20"/>
  <c r="AB90" i="20"/>
  <c r="HW11" i="6"/>
  <c r="HX11" i="6"/>
  <c r="J96" i="20"/>
  <c r="H96" i="20"/>
  <c r="F96" i="20"/>
  <c r="C96" i="20"/>
  <c r="D96" i="20"/>
  <c r="E96" i="20"/>
  <c r="G96" i="20"/>
  <c r="I96" i="20"/>
  <c r="AK11" i="9"/>
  <c r="L91" i="20"/>
  <c r="AL11" i="9"/>
  <c r="L92" i="20"/>
  <c r="AM11" i="9"/>
  <c r="L93" i="20"/>
  <c r="AN11" i="9"/>
  <c r="L94" i="20"/>
  <c r="AO11" i="9"/>
  <c r="L95" i="20"/>
  <c r="AP11" i="9"/>
  <c r="L96" i="20"/>
  <c r="L98" i="20"/>
  <c r="M96" i="20"/>
  <c r="HT11" i="6"/>
  <c r="HU11" i="6"/>
  <c r="J95" i="20"/>
  <c r="H95" i="20"/>
  <c r="F95" i="20"/>
  <c r="C95" i="20"/>
  <c r="D95" i="20"/>
  <c r="E95" i="20"/>
  <c r="G95" i="20"/>
  <c r="I95" i="20"/>
  <c r="M95" i="20"/>
  <c r="HQ11" i="6"/>
  <c r="HR11" i="6"/>
  <c r="J94" i="20"/>
  <c r="H94" i="20"/>
  <c r="F94" i="20"/>
  <c r="C94" i="20"/>
  <c r="D94" i="20"/>
  <c r="E94" i="20"/>
  <c r="G94" i="20"/>
  <c r="I94" i="20"/>
  <c r="M94" i="20"/>
  <c r="HN11" i="6"/>
  <c r="HO11" i="6"/>
  <c r="J93" i="20"/>
  <c r="H93" i="20"/>
  <c r="F93" i="20"/>
  <c r="C93" i="20"/>
  <c r="D93" i="20"/>
  <c r="E93" i="20"/>
  <c r="G93" i="20"/>
  <c r="I93" i="20"/>
  <c r="M93" i="20"/>
  <c r="HF11" i="6"/>
  <c r="HG11" i="6"/>
  <c r="J92" i="20"/>
  <c r="H92" i="20"/>
  <c r="F92" i="20"/>
  <c r="C92" i="20"/>
  <c r="D92" i="20"/>
  <c r="E92" i="20"/>
  <c r="G92" i="20"/>
  <c r="I92" i="20"/>
  <c r="M92" i="20"/>
  <c r="HC11" i="6"/>
  <c r="HD11" i="6"/>
  <c r="J91" i="20"/>
  <c r="H91" i="20"/>
  <c r="F91" i="20"/>
  <c r="C91" i="20"/>
  <c r="D91" i="20"/>
  <c r="E91" i="20"/>
  <c r="G91" i="20"/>
  <c r="I91" i="20"/>
  <c r="M91" i="20"/>
  <c r="M90" i="20"/>
  <c r="HW10" i="6"/>
  <c r="HX10" i="6"/>
  <c r="Y57" i="20"/>
  <c r="W57" i="20"/>
  <c r="U57" i="20"/>
  <c r="R57" i="20"/>
  <c r="S57" i="20"/>
  <c r="T57" i="20"/>
  <c r="V57" i="20"/>
  <c r="X57" i="20"/>
  <c r="AK10" i="9"/>
  <c r="AA52" i="20"/>
  <c r="AL10" i="9"/>
  <c r="AA53" i="20"/>
  <c r="AM10" i="9"/>
  <c r="AA54" i="20"/>
  <c r="AN10" i="9"/>
  <c r="AA55" i="20"/>
  <c r="AO10" i="9"/>
  <c r="AA56" i="20"/>
  <c r="AP10" i="9"/>
  <c r="AA57" i="20"/>
  <c r="AA59" i="20"/>
  <c r="AB57" i="20"/>
  <c r="HT10" i="6"/>
  <c r="HU10" i="6"/>
  <c r="Y56" i="20"/>
  <c r="W56" i="20"/>
  <c r="U56" i="20"/>
  <c r="R56" i="20"/>
  <c r="S56" i="20"/>
  <c r="T56" i="20"/>
  <c r="V56" i="20"/>
  <c r="X56" i="20"/>
  <c r="AB56" i="20"/>
  <c r="HQ10" i="6"/>
  <c r="HR10" i="6"/>
  <c r="Y55" i="20"/>
  <c r="W55" i="20"/>
  <c r="U55" i="20"/>
  <c r="R55" i="20"/>
  <c r="S55" i="20"/>
  <c r="T55" i="20"/>
  <c r="V55" i="20"/>
  <c r="X55" i="20"/>
  <c r="AB55" i="20"/>
  <c r="HN10" i="6"/>
  <c r="HO10" i="6"/>
  <c r="Y54" i="20"/>
  <c r="W54" i="20"/>
  <c r="U54" i="20"/>
  <c r="R54" i="20"/>
  <c r="S54" i="20"/>
  <c r="T54" i="20"/>
  <c r="V54" i="20"/>
  <c r="X54" i="20"/>
  <c r="AB54" i="20"/>
  <c r="HF10" i="6"/>
  <c r="HG10" i="6"/>
  <c r="Y53" i="20"/>
  <c r="W53" i="20"/>
  <c r="U53" i="20"/>
  <c r="R53" i="20"/>
  <c r="S53" i="20"/>
  <c r="T53" i="20"/>
  <c r="V53" i="20"/>
  <c r="X53" i="20"/>
  <c r="AB53" i="20"/>
  <c r="HC10" i="6"/>
  <c r="HD10" i="6"/>
  <c r="Y52" i="20"/>
  <c r="W52" i="20"/>
  <c r="U52" i="20"/>
  <c r="R52" i="20"/>
  <c r="S52" i="20"/>
  <c r="T52" i="20"/>
  <c r="V52" i="20"/>
  <c r="X52" i="20"/>
  <c r="AB52" i="20"/>
  <c r="AB51" i="20"/>
  <c r="HW9" i="6"/>
  <c r="HX9" i="6"/>
  <c r="J57" i="20"/>
  <c r="H57" i="20"/>
  <c r="F57" i="20"/>
  <c r="C57" i="20"/>
  <c r="D57" i="20"/>
  <c r="E57" i="20"/>
  <c r="G57" i="20"/>
  <c r="I57" i="20"/>
  <c r="AK9" i="9"/>
  <c r="L52" i="20"/>
  <c r="AL9" i="9"/>
  <c r="L53" i="20"/>
  <c r="AM9" i="9"/>
  <c r="L54" i="20"/>
  <c r="AN9" i="9"/>
  <c r="L55" i="20"/>
  <c r="AO9" i="9"/>
  <c r="L56" i="20"/>
  <c r="AP9" i="9"/>
  <c r="L57" i="20"/>
  <c r="L59" i="20"/>
  <c r="M57" i="20"/>
  <c r="HT9" i="6"/>
  <c r="HU9" i="6"/>
  <c r="J56" i="20"/>
  <c r="H56" i="20"/>
  <c r="F56" i="20"/>
  <c r="C56" i="20"/>
  <c r="D56" i="20"/>
  <c r="E56" i="20"/>
  <c r="G56" i="20"/>
  <c r="I56" i="20"/>
  <c r="M56" i="20"/>
  <c r="HQ9" i="6"/>
  <c r="HR9" i="6"/>
  <c r="J55" i="20"/>
  <c r="H55" i="20"/>
  <c r="F55" i="20"/>
  <c r="C55" i="20"/>
  <c r="D55" i="20"/>
  <c r="E55" i="20"/>
  <c r="G55" i="20"/>
  <c r="I55" i="20"/>
  <c r="M55" i="20"/>
  <c r="HN9" i="6"/>
  <c r="HO9" i="6"/>
  <c r="J54" i="20"/>
  <c r="H54" i="20"/>
  <c r="F54" i="20"/>
  <c r="C54" i="20"/>
  <c r="D54" i="20"/>
  <c r="E54" i="20"/>
  <c r="G54" i="20"/>
  <c r="I54" i="20"/>
  <c r="M54" i="20"/>
  <c r="HF9" i="6"/>
  <c r="HG9" i="6"/>
  <c r="J53" i="20"/>
  <c r="H53" i="20"/>
  <c r="F53" i="20"/>
  <c r="C53" i="20"/>
  <c r="D53" i="20"/>
  <c r="E53" i="20"/>
  <c r="G53" i="20"/>
  <c r="I53" i="20"/>
  <c r="M53" i="20"/>
  <c r="HC9" i="6"/>
  <c r="HD9" i="6"/>
  <c r="J52" i="20"/>
  <c r="H52" i="20"/>
  <c r="F52" i="20"/>
  <c r="C52" i="20"/>
  <c r="D52" i="20"/>
  <c r="E52" i="20"/>
  <c r="G52" i="20"/>
  <c r="I52" i="20"/>
  <c r="M52" i="20"/>
  <c r="M51" i="20"/>
  <c r="GL8" i="6"/>
  <c r="HC8" i="6"/>
  <c r="HD8" i="6"/>
  <c r="Y13" i="20"/>
  <c r="HF8" i="6"/>
  <c r="HG8" i="6"/>
  <c r="Y14" i="20"/>
  <c r="HN8" i="6"/>
  <c r="HO8" i="6"/>
  <c r="Y15" i="20"/>
  <c r="HQ8" i="6"/>
  <c r="HR8" i="6"/>
  <c r="Y16" i="20"/>
  <c r="HT8" i="6"/>
  <c r="HU8" i="6"/>
  <c r="Y17" i="20"/>
  <c r="HW8" i="6"/>
  <c r="HX8" i="6"/>
  <c r="Y18" i="20"/>
  <c r="AA21" i="20"/>
  <c r="Z13" i="20"/>
  <c r="Z14" i="20"/>
  <c r="Z15" i="20"/>
  <c r="Z16" i="20"/>
  <c r="Z17" i="20"/>
  <c r="Z18" i="20"/>
  <c r="Z19" i="20"/>
  <c r="AK8" i="9"/>
  <c r="AA13" i="20"/>
  <c r="AL8" i="9"/>
  <c r="AA14" i="20"/>
  <c r="AM8" i="9"/>
  <c r="AA15" i="20"/>
  <c r="AN8" i="9"/>
  <c r="AA16" i="20"/>
  <c r="AO8" i="9"/>
  <c r="AA17" i="20"/>
  <c r="AP8" i="9"/>
  <c r="AA18" i="20"/>
  <c r="AA20" i="20"/>
  <c r="AB20" i="20"/>
  <c r="W18" i="20"/>
  <c r="U18" i="20"/>
  <c r="R18" i="20"/>
  <c r="S18" i="20"/>
  <c r="T18" i="20"/>
  <c r="V18" i="20"/>
  <c r="X18" i="20"/>
  <c r="AB18" i="20"/>
  <c r="W13" i="20"/>
  <c r="U13" i="20"/>
  <c r="R13" i="20"/>
  <c r="S13" i="20"/>
  <c r="T13" i="20"/>
  <c r="V13" i="20"/>
  <c r="X13" i="20"/>
  <c r="AB13" i="20"/>
  <c r="W14" i="20"/>
  <c r="U14" i="20"/>
  <c r="R14" i="20"/>
  <c r="S14" i="20"/>
  <c r="T14" i="20"/>
  <c r="V14" i="20"/>
  <c r="X14" i="20"/>
  <c r="AB14" i="20"/>
  <c r="W15" i="20"/>
  <c r="U15" i="20"/>
  <c r="R15" i="20"/>
  <c r="S15" i="20"/>
  <c r="T15" i="20"/>
  <c r="V15" i="20"/>
  <c r="X15" i="20"/>
  <c r="AB15" i="20"/>
  <c r="W16" i="20"/>
  <c r="U16" i="20"/>
  <c r="R16" i="20"/>
  <c r="S16" i="20"/>
  <c r="T16" i="20"/>
  <c r="V16" i="20"/>
  <c r="X16" i="20"/>
  <c r="AB16" i="20"/>
  <c r="W17" i="20"/>
  <c r="U17" i="20"/>
  <c r="R17" i="20"/>
  <c r="S17" i="20"/>
  <c r="T17" i="20"/>
  <c r="V17" i="20"/>
  <c r="X17" i="20"/>
  <c r="AB17" i="20"/>
  <c r="AB19" i="20"/>
  <c r="AB12" i="20"/>
  <c r="AK7" i="9"/>
  <c r="L13" i="20"/>
  <c r="AL7" i="9"/>
  <c r="L14" i="20"/>
  <c r="AM7" i="9"/>
  <c r="L15" i="20"/>
  <c r="AN7" i="9"/>
  <c r="L16" i="20"/>
  <c r="AO7" i="9"/>
  <c r="L17" i="20"/>
  <c r="AP7" i="9"/>
  <c r="L18" i="20"/>
  <c r="L20" i="20"/>
  <c r="M12" i="20"/>
  <c r="AT8" i="9"/>
  <c r="AT9" i="9"/>
  <c r="AT10" i="9"/>
  <c r="AT11" i="9"/>
  <c r="AT12" i="9"/>
  <c r="AT13" i="9"/>
  <c r="AT14" i="9"/>
  <c r="AT15" i="9"/>
  <c r="AT16" i="9"/>
  <c r="AT17" i="9"/>
  <c r="AT19" i="9"/>
  <c r="AT20" i="9"/>
  <c r="AT21" i="9"/>
  <c r="AT22" i="9"/>
  <c r="AT23" i="9"/>
  <c r="AT24" i="9"/>
  <c r="AT25" i="9"/>
  <c r="AT26" i="9"/>
  <c r="AT27" i="9"/>
  <c r="AT28" i="9"/>
  <c r="AT29" i="9"/>
  <c r="AT30" i="9"/>
  <c r="AT31" i="9"/>
  <c r="AT32" i="9"/>
  <c r="AT33" i="9"/>
  <c r="AT34" i="9"/>
  <c r="AT35" i="9"/>
  <c r="AT36" i="9"/>
  <c r="AT37" i="9"/>
  <c r="AT38" i="9"/>
  <c r="AT39" i="9"/>
  <c r="AT40" i="9"/>
  <c r="AT42" i="9"/>
  <c r="AT43" i="9"/>
  <c r="AT44" i="9"/>
  <c r="AT45" i="9"/>
  <c r="AT46" i="9"/>
  <c r="AT47" i="9"/>
  <c r="AT48" i="9"/>
  <c r="AT49" i="9"/>
  <c r="AT50" i="9"/>
  <c r="AT51" i="9"/>
  <c r="AT52" i="9"/>
  <c r="AT53" i="9"/>
  <c r="AT55" i="9"/>
  <c r="AT56" i="9"/>
  <c r="AT57" i="9"/>
  <c r="AT59" i="9"/>
  <c r="AT60" i="9"/>
  <c r="AT61" i="9"/>
  <c r="AT62" i="9"/>
  <c r="AT63" i="9"/>
  <c r="AT64" i="9"/>
  <c r="AT65" i="9"/>
  <c r="AT66" i="9"/>
  <c r="AT67" i="9"/>
  <c r="AT68" i="9"/>
  <c r="AT69" i="9"/>
  <c r="AT70" i="9"/>
  <c r="AT71" i="9"/>
  <c r="AT72" i="9"/>
  <c r="AT73" i="9"/>
  <c r="AT74" i="9"/>
  <c r="AT76" i="9"/>
  <c r="AT77" i="9"/>
  <c r="AT78" i="9"/>
  <c r="AT79" i="9"/>
  <c r="AT80" i="9"/>
  <c r="AT81" i="9"/>
  <c r="AT82" i="9"/>
  <c r="AT83" i="9"/>
  <c r="AT84" i="9"/>
  <c r="AT85" i="9"/>
  <c r="AT86" i="9"/>
  <c r="AT87" i="9"/>
  <c r="AT88" i="9"/>
  <c r="AT89" i="9"/>
  <c r="AT90" i="9"/>
  <c r="AT91" i="9"/>
  <c r="AT92" i="9"/>
  <c r="AT93" i="9"/>
  <c r="AT94" i="9"/>
  <c r="AT95" i="9"/>
  <c r="AT96" i="9"/>
  <c r="AT97" i="9"/>
  <c r="AT98" i="9"/>
  <c r="AT99" i="9"/>
  <c r="AT100" i="9"/>
  <c r="AT101" i="9"/>
  <c r="AT102" i="9"/>
  <c r="AT103" i="9"/>
  <c r="AT104" i="9"/>
  <c r="AT105" i="9"/>
  <c r="AT106" i="9"/>
  <c r="HC7" i="6"/>
  <c r="HD7" i="6"/>
  <c r="J13" i="20"/>
  <c r="K13" i="20"/>
  <c r="H13" i="20"/>
  <c r="F13" i="20"/>
  <c r="C13" i="20"/>
  <c r="D13" i="20"/>
  <c r="E13" i="20"/>
  <c r="G13" i="20"/>
  <c r="I13" i="20"/>
  <c r="M13" i="20"/>
  <c r="HW7" i="6"/>
  <c r="HX7" i="6"/>
  <c r="J18" i="20"/>
  <c r="K18" i="20"/>
  <c r="H18" i="20"/>
  <c r="F18" i="20"/>
  <c r="C18" i="20"/>
  <c r="D18" i="20"/>
  <c r="E18" i="20"/>
  <c r="G18" i="20"/>
  <c r="I18" i="20"/>
  <c r="M18" i="20"/>
  <c r="HT7" i="6"/>
  <c r="HU7" i="6"/>
  <c r="J17" i="20"/>
  <c r="K17" i="20"/>
  <c r="H17" i="20"/>
  <c r="F17" i="20"/>
  <c r="C17" i="20"/>
  <c r="D17" i="20"/>
  <c r="E17" i="20"/>
  <c r="G17" i="20"/>
  <c r="I17" i="20"/>
  <c r="M17" i="20"/>
  <c r="HQ7" i="6"/>
  <c r="HR7" i="6"/>
  <c r="J16" i="20"/>
  <c r="K16" i="20"/>
  <c r="H16" i="20"/>
  <c r="F16" i="20"/>
  <c r="C16" i="20"/>
  <c r="D16" i="20"/>
  <c r="E16" i="20"/>
  <c r="G16" i="20"/>
  <c r="I16" i="20"/>
  <c r="M16" i="20"/>
  <c r="HN7" i="6"/>
  <c r="HO7" i="6"/>
  <c r="J15" i="20"/>
  <c r="K15" i="20"/>
  <c r="H15" i="20"/>
  <c r="F15" i="20"/>
  <c r="C15" i="20"/>
  <c r="D15" i="20"/>
  <c r="E15" i="20"/>
  <c r="G15" i="20"/>
  <c r="I15" i="20"/>
  <c r="M15" i="20"/>
  <c r="K14" i="20"/>
  <c r="HF7" i="6"/>
  <c r="HG7" i="6"/>
  <c r="J14" i="20"/>
  <c r="H14" i="20"/>
  <c r="F14" i="20"/>
  <c r="C14" i="20"/>
  <c r="D14" i="20"/>
  <c r="E14" i="20"/>
  <c r="G14" i="20"/>
  <c r="I14" i="20"/>
  <c r="M14" i="20"/>
  <c r="K19" i="20"/>
  <c r="M19" i="20"/>
  <c r="L21" i="20"/>
  <c r="M20" i="20"/>
  <c r="M21" i="20"/>
  <c r="GL10" i="6"/>
  <c r="GL12" i="6"/>
  <c r="GL23" i="6"/>
  <c r="GL51" i="6"/>
  <c r="GL52" i="6"/>
  <c r="GL69" i="6"/>
  <c r="GL74" i="6"/>
  <c r="U76" i="6"/>
  <c r="CV76" i="6"/>
  <c r="AH76" i="6"/>
  <c r="AI76" i="6"/>
  <c r="AX76" i="6"/>
  <c r="AY76" i="6"/>
  <c r="BL76" i="6"/>
  <c r="BM76" i="6"/>
  <c r="BZ76" i="6"/>
  <c r="CA76" i="6"/>
  <c r="CO76" i="6"/>
  <c r="DJ76" i="6"/>
  <c r="DK76" i="6"/>
  <c r="DL76" i="6"/>
  <c r="DM76" i="6"/>
  <c r="DN76" i="6"/>
  <c r="DO76" i="6"/>
  <c r="DP76" i="6"/>
  <c r="DQ76" i="6"/>
  <c r="DR76" i="6"/>
  <c r="DV76" i="6"/>
  <c r="DW76" i="6"/>
  <c r="DX76" i="6"/>
  <c r="EG76" i="6"/>
  <c r="EH76" i="6"/>
  <c r="EI76" i="6"/>
  <c r="EJ76" i="6"/>
  <c r="DS76" i="6"/>
  <c r="DY76" i="6"/>
  <c r="ED76" i="6"/>
  <c r="DT76" i="6"/>
  <c r="DZ76" i="6"/>
  <c r="EE76" i="6"/>
  <c r="EF76" i="6"/>
  <c r="EM76" i="6"/>
  <c r="EN76" i="6"/>
  <c r="EO76" i="6"/>
  <c r="EQ76" i="6"/>
  <c r="ER76" i="6"/>
  <c r="ES76" i="6"/>
  <c r="FB76" i="6"/>
  <c r="FC76" i="6"/>
  <c r="FD76" i="6"/>
  <c r="FE76" i="6"/>
  <c r="EP76" i="6"/>
  <c r="ET76" i="6"/>
  <c r="EY76" i="6"/>
  <c r="EU76" i="6"/>
  <c r="EZ76" i="6"/>
  <c r="FA76" i="6"/>
  <c r="CW76" i="6"/>
  <c r="CX76" i="6"/>
  <c r="CZ76" i="6"/>
  <c r="DG76" i="6"/>
  <c r="FH76" i="6"/>
  <c r="FI76" i="6"/>
  <c r="FL76" i="6"/>
  <c r="FM76" i="6"/>
  <c r="FN76" i="6"/>
  <c r="FK76" i="6"/>
  <c r="FQ76" i="6"/>
  <c r="FR76" i="6"/>
  <c r="FS76" i="6"/>
  <c r="FV76" i="6"/>
  <c r="FW76" i="6"/>
  <c r="FX76" i="6"/>
  <c r="FU76" i="6"/>
  <c r="GH76" i="6"/>
  <c r="GI76" i="6"/>
  <c r="GJ76" i="6"/>
  <c r="GK76" i="6"/>
  <c r="GL76" i="6"/>
  <c r="GL77" i="6"/>
  <c r="U78" i="6"/>
  <c r="CV78" i="6"/>
  <c r="AH78" i="6"/>
  <c r="AI78" i="6"/>
  <c r="AX78" i="6"/>
  <c r="AY78" i="6"/>
  <c r="BL78" i="6"/>
  <c r="BM78" i="6"/>
  <c r="BZ78" i="6"/>
  <c r="CA78" i="6"/>
  <c r="CO78" i="6"/>
  <c r="DJ78" i="6"/>
  <c r="DK78" i="6"/>
  <c r="DL78" i="6"/>
  <c r="DM78" i="6"/>
  <c r="DN78" i="6"/>
  <c r="DO78" i="6"/>
  <c r="DP78" i="6"/>
  <c r="DQ78" i="6"/>
  <c r="DR78" i="6"/>
  <c r="DV78" i="6"/>
  <c r="DW78" i="6"/>
  <c r="DX78" i="6"/>
  <c r="EG78" i="6"/>
  <c r="EH78" i="6"/>
  <c r="EI78" i="6"/>
  <c r="EJ78" i="6"/>
  <c r="DS78" i="6"/>
  <c r="DY78" i="6"/>
  <c r="ED78" i="6"/>
  <c r="DT78" i="6"/>
  <c r="DZ78" i="6"/>
  <c r="EE78" i="6"/>
  <c r="EF78" i="6"/>
  <c r="EM78" i="6"/>
  <c r="EN78" i="6"/>
  <c r="EO78" i="6"/>
  <c r="EQ78" i="6"/>
  <c r="ER78" i="6"/>
  <c r="ES78" i="6"/>
  <c r="FB78" i="6"/>
  <c r="FC78" i="6"/>
  <c r="FD78" i="6"/>
  <c r="FE78" i="6"/>
  <c r="EP78" i="6"/>
  <c r="ET78" i="6"/>
  <c r="EY78" i="6"/>
  <c r="EU78" i="6"/>
  <c r="EZ78" i="6"/>
  <c r="FA78" i="6"/>
  <c r="CW78" i="6"/>
  <c r="CX78" i="6"/>
  <c r="CZ78" i="6"/>
  <c r="DG78" i="6"/>
  <c r="FH78" i="6"/>
  <c r="FI78" i="6"/>
  <c r="FL78" i="6"/>
  <c r="FM78" i="6"/>
  <c r="FN78" i="6"/>
  <c r="FK78" i="6"/>
  <c r="FQ78" i="6"/>
  <c r="FR78" i="6"/>
  <c r="FS78" i="6"/>
  <c r="FV78" i="6"/>
  <c r="FW78" i="6"/>
  <c r="FX78" i="6"/>
  <c r="FU78" i="6"/>
  <c r="GH78" i="6"/>
  <c r="GI78" i="6"/>
  <c r="GJ78" i="6"/>
  <c r="GK78" i="6"/>
  <c r="GL78" i="6"/>
  <c r="U79" i="6"/>
  <c r="CV79" i="6"/>
  <c r="AH79" i="6"/>
  <c r="AI79" i="6"/>
  <c r="AX79" i="6"/>
  <c r="AY79" i="6"/>
  <c r="BL79" i="6"/>
  <c r="BM79" i="6"/>
  <c r="BZ79" i="6"/>
  <c r="CA79" i="6"/>
  <c r="CO79" i="6"/>
  <c r="DJ79" i="6"/>
  <c r="DK79" i="6"/>
  <c r="DL79" i="6"/>
  <c r="DM79" i="6"/>
  <c r="DN79" i="6"/>
  <c r="DO79" i="6"/>
  <c r="DP79" i="6"/>
  <c r="DQ79" i="6"/>
  <c r="DR79" i="6"/>
  <c r="DV79" i="6"/>
  <c r="DW79" i="6"/>
  <c r="DX79" i="6"/>
  <c r="EG79" i="6"/>
  <c r="EH79" i="6"/>
  <c r="EI79" i="6"/>
  <c r="EJ79" i="6"/>
  <c r="DS79" i="6"/>
  <c r="DY79" i="6"/>
  <c r="ED79" i="6"/>
  <c r="DT79" i="6"/>
  <c r="DZ79" i="6"/>
  <c r="EE79" i="6"/>
  <c r="EF79" i="6"/>
  <c r="EM79" i="6"/>
  <c r="EN79" i="6"/>
  <c r="EO79" i="6"/>
  <c r="EQ79" i="6"/>
  <c r="ER79" i="6"/>
  <c r="ES79" i="6"/>
  <c r="FB79" i="6"/>
  <c r="FC79" i="6"/>
  <c r="FD79" i="6"/>
  <c r="FE79" i="6"/>
  <c r="EP79" i="6"/>
  <c r="ET79" i="6"/>
  <c r="EY79" i="6"/>
  <c r="EU79" i="6"/>
  <c r="EZ79" i="6"/>
  <c r="FA79" i="6"/>
  <c r="CW79" i="6"/>
  <c r="CX79" i="6"/>
  <c r="CZ79" i="6"/>
  <c r="DG79" i="6"/>
  <c r="FH79" i="6"/>
  <c r="FI79" i="6"/>
  <c r="FL79" i="6"/>
  <c r="FM79" i="6"/>
  <c r="FN79" i="6"/>
  <c r="FK79" i="6"/>
  <c r="FQ79" i="6"/>
  <c r="FR79" i="6"/>
  <c r="FS79" i="6"/>
  <c r="FV79" i="6"/>
  <c r="FW79" i="6"/>
  <c r="FX79" i="6"/>
  <c r="FU79" i="6"/>
  <c r="GH79" i="6"/>
  <c r="GI79" i="6"/>
  <c r="GJ79" i="6"/>
  <c r="GK79" i="6"/>
  <c r="GL79" i="6"/>
  <c r="U80" i="6"/>
  <c r="CV80" i="6"/>
  <c r="AH80" i="6"/>
  <c r="AI80" i="6"/>
  <c r="AX80" i="6"/>
  <c r="AY80" i="6"/>
  <c r="BL80" i="6"/>
  <c r="BM80" i="6"/>
  <c r="BZ80" i="6"/>
  <c r="CA80" i="6"/>
  <c r="CO80" i="6"/>
  <c r="DJ80" i="6"/>
  <c r="DK80" i="6"/>
  <c r="DL80" i="6"/>
  <c r="DM80" i="6"/>
  <c r="DN80" i="6"/>
  <c r="DO80" i="6"/>
  <c r="DP80" i="6"/>
  <c r="DQ80" i="6"/>
  <c r="DR80" i="6"/>
  <c r="DV80" i="6"/>
  <c r="DW80" i="6"/>
  <c r="DX80" i="6"/>
  <c r="EG80" i="6"/>
  <c r="EH80" i="6"/>
  <c r="EI80" i="6"/>
  <c r="EJ80" i="6"/>
  <c r="DS80" i="6"/>
  <c r="DY80" i="6"/>
  <c r="ED80" i="6"/>
  <c r="DT80" i="6"/>
  <c r="DZ80" i="6"/>
  <c r="EE80" i="6"/>
  <c r="EF80" i="6"/>
  <c r="EM80" i="6"/>
  <c r="EN80" i="6"/>
  <c r="EO80" i="6"/>
  <c r="EQ80" i="6"/>
  <c r="ER80" i="6"/>
  <c r="ES80" i="6"/>
  <c r="FB80" i="6"/>
  <c r="FC80" i="6"/>
  <c r="FD80" i="6"/>
  <c r="FE80" i="6"/>
  <c r="EP80" i="6"/>
  <c r="ET80" i="6"/>
  <c r="EY80" i="6"/>
  <c r="EU80" i="6"/>
  <c r="EZ80" i="6"/>
  <c r="FA80" i="6"/>
  <c r="CW80" i="6"/>
  <c r="CX80" i="6"/>
  <c r="CZ80" i="6"/>
  <c r="DG80" i="6"/>
  <c r="FH80" i="6"/>
  <c r="FI80" i="6"/>
  <c r="FL80" i="6"/>
  <c r="FM80" i="6"/>
  <c r="FN80" i="6"/>
  <c r="FK80" i="6"/>
  <c r="FQ80" i="6"/>
  <c r="FR80" i="6"/>
  <c r="FS80" i="6"/>
  <c r="FV80" i="6"/>
  <c r="FW80" i="6"/>
  <c r="FX80" i="6"/>
  <c r="FU80" i="6"/>
  <c r="GH80" i="6"/>
  <c r="GI80" i="6"/>
  <c r="GJ80" i="6"/>
  <c r="GK80" i="6"/>
  <c r="GL80" i="6"/>
  <c r="U81" i="6"/>
  <c r="CV81" i="6"/>
  <c r="AH81" i="6"/>
  <c r="AI81" i="6"/>
  <c r="AX81" i="6"/>
  <c r="AY81" i="6"/>
  <c r="BL81" i="6"/>
  <c r="BM81" i="6"/>
  <c r="BZ81" i="6"/>
  <c r="CA81" i="6"/>
  <c r="CO81" i="6"/>
  <c r="DJ81" i="6"/>
  <c r="DK81" i="6"/>
  <c r="DL81" i="6"/>
  <c r="DM81" i="6"/>
  <c r="DN81" i="6"/>
  <c r="DO81" i="6"/>
  <c r="DP81" i="6"/>
  <c r="DQ81" i="6"/>
  <c r="DR81" i="6"/>
  <c r="DV81" i="6"/>
  <c r="DW81" i="6"/>
  <c r="DX81" i="6"/>
  <c r="EG81" i="6"/>
  <c r="EH81" i="6"/>
  <c r="EI81" i="6"/>
  <c r="EJ81" i="6"/>
  <c r="DS81" i="6"/>
  <c r="DY81" i="6"/>
  <c r="ED81" i="6"/>
  <c r="DT81" i="6"/>
  <c r="DZ81" i="6"/>
  <c r="EE81" i="6"/>
  <c r="EF81" i="6"/>
  <c r="EM81" i="6"/>
  <c r="EN81" i="6"/>
  <c r="EO81" i="6"/>
  <c r="EQ81" i="6"/>
  <c r="ER81" i="6"/>
  <c r="ES81" i="6"/>
  <c r="FB81" i="6"/>
  <c r="FC81" i="6"/>
  <c r="FD81" i="6"/>
  <c r="FE81" i="6"/>
  <c r="EP81" i="6"/>
  <c r="ET81" i="6"/>
  <c r="EY81" i="6"/>
  <c r="EU81" i="6"/>
  <c r="EZ81" i="6"/>
  <c r="FA81" i="6"/>
  <c r="CW81" i="6"/>
  <c r="CX81" i="6"/>
  <c r="CZ81" i="6"/>
  <c r="DG81" i="6"/>
  <c r="FH81" i="6"/>
  <c r="FI81" i="6"/>
  <c r="FL81" i="6"/>
  <c r="FM81" i="6"/>
  <c r="FN81" i="6"/>
  <c r="FK81" i="6"/>
  <c r="FQ81" i="6"/>
  <c r="FR81" i="6"/>
  <c r="FS81" i="6"/>
  <c r="FV81" i="6"/>
  <c r="FW81" i="6"/>
  <c r="FX81" i="6"/>
  <c r="FU81" i="6"/>
  <c r="GH81" i="6"/>
  <c r="GI81" i="6"/>
  <c r="GJ81" i="6"/>
  <c r="GK81" i="6"/>
  <c r="GL81" i="6"/>
  <c r="U82" i="6"/>
  <c r="CV82" i="6"/>
  <c r="AH82" i="6"/>
  <c r="AI82" i="6"/>
  <c r="AX82" i="6"/>
  <c r="AY82" i="6"/>
  <c r="BL82" i="6"/>
  <c r="BM82" i="6"/>
  <c r="BZ82" i="6"/>
  <c r="CA82" i="6"/>
  <c r="CO82" i="6"/>
  <c r="DJ82" i="6"/>
  <c r="DK82" i="6"/>
  <c r="DL82" i="6"/>
  <c r="DM82" i="6"/>
  <c r="DN82" i="6"/>
  <c r="DO82" i="6"/>
  <c r="DP82" i="6"/>
  <c r="DQ82" i="6"/>
  <c r="DR82" i="6"/>
  <c r="DV82" i="6"/>
  <c r="DW82" i="6"/>
  <c r="DX82" i="6"/>
  <c r="EG82" i="6"/>
  <c r="EH82" i="6"/>
  <c r="EI82" i="6"/>
  <c r="EJ82" i="6"/>
  <c r="DS82" i="6"/>
  <c r="DY82" i="6"/>
  <c r="ED82" i="6"/>
  <c r="DT82" i="6"/>
  <c r="DZ82" i="6"/>
  <c r="EE82" i="6"/>
  <c r="EF82" i="6"/>
  <c r="EM82" i="6"/>
  <c r="EN82" i="6"/>
  <c r="EO82" i="6"/>
  <c r="EQ82" i="6"/>
  <c r="ER82" i="6"/>
  <c r="ES82" i="6"/>
  <c r="FB82" i="6"/>
  <c r="FC82" i="6"/>
  <c r="FD82" i="6"/>
  <c r="FE82" i="6"/>
  <c r="EP82" i="6"/>
  <c r="ET82" i="6"/>
  <c r="EY82" i="6"/>
  <c r="EU82" i="6"/>
  <c r="EZ82" i="6"/>
  <c r="FA82" i="6"/>
  <c r="CW82" i="6"/>
  <c r="CX82" i="6"/>
  <c r="CZ82" i="6"/>
  <c r="DG82" i="6"/>
  <c r="FH82" i="6"/>
  <c r="FI82" i="6"/>
  <c r="FL82" i="6"/>
  <c r="FM82" i="6"/>
  <c r="FN82" i="6"/>
  <c r="FK82" i="6"/>
  <c r="FQ82" i="6"/>
  <c r="FR82" i="6"/>
  <c r="FS82" i="6"/>
  <c r="FV82" i="6"/>
  <c r="FW82" i="6"/>
  <c r="FX82" i="6"/>
  <c r="FU82" i="6"/>
  <c r="GH82" i="6"/>
  <c r="GI82" i="6"/>
  <c r="GJ82" i="6"/>
  <c r="GK82" i="6"/>
  <c r="GL82" i="6"/>
  <c r="U83" i="6"/>
  <c r="CV83" i="6"/>
  <c r="AH83" i="6"/>
  <c r="AI83" i="6"/>
  <c r="AX83" i="6"/>
  <c r="AY83" i="6"/>
  <c r="BL83" i="6"/>
  <c r="BM83" i="6"/>
  <c r="BZ83" i="6"/>
  <c r="CA83" i="6"/>
  <c r="CO83" i="6"/>
  <c r="DJ83" i="6"/>
  <c r="DK83" i="6"/>
  <c r="DL83" i="6"/>
  <c r="DM83" i="6"/>
  <c r="DN83" i="6"/>
  <c r="DO83" i="6"/>
  <c r="DP83" i="6"/>
  <c r="DQ83" i="6"/>
  <c r="DR83" i="6"/>
  <c r="DV83" i="6"/>
  <c r="DW83" i="6"/>
  <c r="DX83" i="6"/>
  <c r="EG83" i="6"/>
  <c r="EH83" i="6"/>
  <c r="EI83" i="6"/>
  <c r="EJ83" i="6"/>
  <c r="DS83" i="6"/>
  <c r="DY83" i="6"/>
  <c r="ED83" i="6"/>
  <c r="DT83" i="6"/>
  <c r="DZ83" i="6"/>
  <c r="EE83" i="6"/>
  <c r="EF83" i="6"/>
  <c r="EM83" i="6"/>
  <c r="EN83" i="6"/>
  <c r="EO83" i="6"/>
  <c r="EQ83" i="6"/>
  <c r="ER83" i="6"/>
  <c r="ES83" i="6"/>
  <c r="FB83" i="6"/>
  <c r="FC83" i="6"/>
  <c r="FD83" i="6"/>
  <c r="FE83" i="6"/>
  <c r="EP83" i="6"/>
  <c r="ET83" i="6"/>
  <c r="EY83" i="6"/>
  <c r="EU83" i="6"/>
  <c r="EZ83" i="6"/>
  <c r="FA83" i="6"/>
  <c r="CW83" i="6"/>
  <c r="CX83" i="6"/>
  <c r="CZ83" i="6"/>
  <c r="DG83" i="6"/>
  <c r="FH83" i="6"/>
  <c r="FI83" i="6"/>
  <c r="FL83" i="6"/>
  <c r="FM83" i="6"/>
  <c r="FN83" i="6"/>
  <c r="FK83" i="6"/>
  <c r="FQ83" i="6"/>
  <c r="FR83" i="6"/>
  <c r="FS83" i="6"/>
  <c r="FV83" i="6"/>
  <c r="FW83" i="6"/>
  <c r="FX83" i="6"/>
  <c r="FU83" i="6"/>
  <c r="GH83" i="6"/>
  <c r="GI83" i="6"/>
  <c r="GJ83" i="6"/>
  <c r="GK83" i="6"/>
  <c r="GL83" i="6"/>
  <c r="U84" i="6"/>
  <c r="CV84" i="6"/>
  <c r="AH84" i="6"/>
  <c r="AI84" i="6"/>
  <c r="AX84" i="6"/>
  <c r="AY84" i="6"/>
  <c r="BL84" i="6"/>
  <c r="BM84" i="6"/>
  <c r="BZ84" i="6"/>
  <c r="CA84" i="6"/>
  <c r="CO84" i="6"/>
  <c r="DJ84" i="6"/>
  <c r="DK84" i="6"/>
  <c r="DL84" i="6"/>
  <c r="DM84" i="6"/>
  <c r="DN84" i="6"/>
  <c r="DO84" i="6"/>
  <c r="DP84" i="6"/>
  <c r="DQ84" i="6"/>
  <c r="DR84" i="6"/>
  <c r="DV84" i="6"/>
  <c r="DW84" i="6"/>
  <c r="DX84" i="6"/>
  <c r="EG84" i="6"/>
  <c r="EH84" i="6"/>
  <c r="EI84" i="6"/>
  <c r="EJ84" i="6"/>
  <c r="DS84" i="6"/>
  <c r="DY84" i="6"/>
  <c r="ED84" i="6"/>
  <c r="DT84" i="6"/>
  <c r="DZ84" i="6"/>
  <c r="EE84" i="6"/>
  <c r="EF84" i="6"/>
  <c r="EM84" i="6"/>
  <c r="EN84" i="6"/>
  <c r="EO84" i="6"/>
  <c r="EQ84" i="6"/>
  <c r="ER84" i="6"/>
  <c r="ES84" i="6"/>
  <c r="FB84" i="6"/>
  <c r="FC84" i="6"/>
  <c r="FD84" i="6"/>
  <c r="FE84" i="6"/>
  <c r="EP84" i="6"/>
  <c r="ET84" i="6"/>
  <c r="EY84" i="6"/>
  <c r="EU84" i="6"/>
  <c r="EZ84" i="6"/>
  <c r="FA84" i="6"/>
  <c r="CW84" i="6"/>
  <c r="CX84" i="6"/>
  <c r="CZ84" i="6"/>
  <c r="DG84" i="6"/>
  <c r="FH84" i="6"/>
  <c r="FI84" i="6"/>
  <c r="FL84" i="6"/>
  <c r="FM84" i="6"/>
  <c r="FN84" i="6"/>
  <c r="FK84" i="6"/>
  <c r="FQ84" i="6"/>
  <c r="FR84" i="6"/>
  <c r="FS84" i="6"/>
  <c r="FV84" i="6"/>
  <c r="FW84" i="6"/>
  <c r="FX84" i="6"/>
  <c r="FU84" i="6"/>
  <c r="GH84" i="6"/>
  <c r="GI84" i="6"/>
  <c r="GJ84" i="6"/>
  <c r="GK84" i="6"/>
  <c r="GL84" i="6"/>
  <c r="U85" i="6"/>
  <c r="CV85" i="6"/>
  <c r="AH85" i="6"/>
  <c r="AI85" i="6"/>
  <c r="AX85" i="6"/>
  <c r="AY85" i="6"/>
  <c r="BL85" i="6"/>
  <c r="BM85" i="6"/>
  <c r="BZ85" i="6"/>
  <c r="CA85" i="6"/>
  <c r="CO85" i="6"/>
  <c r="DJ85" i="6"/>
  <c r="DK85" i="6"/>
  <c r="DL85" i="6"/>
  <c r="DM85" i="6"/>
  <c r="DN85" i="6"/>
  <c r="DO85" i="6"/>
  <c r="DP85" i="6"/>
  <c r="DQ85" i="6"/>
  <c r="DR85" i="6"/>
  <c r="DV85" i="6"/>
  <c r="DW85" i="6"/>
  <c r="DX85" i="6"/>
  <c r="EG85" i="6"/>
  <c r="EH85" i="6"/>
  <c r="EI85" i="6"/>
  <c r="EJ85" i="6"/>
  <c r="DS85" i="6"/>
  <c r="DY85" i="6"/>
  <c r="ED85" i="6"/>
  <c r="DT85" i="6"/>
  <c r="DZ85" i="6"/>
  <c r="EE85" i="6"/>
  <c r="EF85" i="6"/>
  <c r="EM85" i="6"/>
  <c r="EN85" i="6"/>
  <c r="EO85" i="6"/>
  <c r="EQ85" i="6"/>
  <c r="ER85" i="6"/>
  <c r="ES85" i="6"/>
  <c r="FB85" i="6"/>
  <c r="FC85" i="6"/>
  <c r="FD85" i="6"/>
  <c r="FE85" i="6"/>
  <c r="EP85" i="6"/>
  <c r="ET85" i="6"/>
  <c r="EY85" i="6"/>
  <c r="EU85" i="6"/>
  <c r="EZ85" i="6"/>
  <c r="FA85" i="6"/>
  <c r="CW85" i="6"/>
  <c r="CX85" i="6"/>
  <c r="CZ85" i="6"/>
  <c r="DG85" i="6"/>
  <c r="FH85" i="6"/>
  <c r="FI85" i="6"/>
  <c r="FL85" i="6"/>
  <c r="FM85" i="6"/>
  <c r="FN85" i="6"/>
  <c r="FK85" i="6"/>
  <c r="FQ85" i="6"/>
  <c r="FR85" i="6"/>
  <c r="FS85" i="6"/>
  <c r="FV85" i="6"/>
  <c r="FW85" i="6"/>
  <c r="FX85" i="6"/>
  <c r="FU85" i="6"/>
  <c r="GH85" i="6"/>
  <c r="GI85" i="6"/>
  <c r="GJ85" i="6"/>
  <c r="GK85" i="6"/>
  <c r="GL85" i="6"/>
  <c r="U86" i="6"/>
  <c r="CV86" i="6"/>
  <c r="AH86" i="6"/>
  <c r="AI86" i="6"/>
  <c r="AX86" i="6"/>
  <c r="AY86" i="6"/>
  <c r="BL86" i="6"/>
  <c r="BM86" i="6"/>
  <c r="BZ86" i="6"/>
  <c r="CA86" i="6"/>
  <c r="CO86" i="6"/>
  <c r="DJ86" i="6"/>
  <c r="DK86" i="6"/>
  <c r="DL86" i="6"/>
  <c r="DM86" i="6"/>
  <c r="DN86" i="6"/>
  <c r="DO86" i="6"/>
  <c r="DP86" i="6"/>
  <c r="DQ86" i="6"/>
  <c r="DR86" i="6"/>
  <c r="DV86" i="6"/>
  <c r="DW86" i="6"/>
  <c r="DX86" i="6"/>
  <c r="EG86" i="6"/>
  <c r="EH86" i="6"/>
  <c r="EI86" i="6"/>
  <c r="EJ86" i="6"/>
  <c r="DS86" i="6"/>
  <c r="DY86" i="6"/>
  <c r="ED86" i="6"/>
  <c r="DT86" i="6"/>
  <c r="DZ86" i="6"/>
  <c r="EE86" i="6"/>
  <c r="EF86" i="6"/>
  <c r="EM86" i="6"/>
  <c r="EN86" i="6"/>
  <c r="EO86" i="6"/>
  <c r="EQ86" i="6"/>
  <c r="ER86" i="6"/>
  <c r="ES86" i="6"/>
  <c r="FB86" i="6"/>
  <c r="FC86" i="6"/>
  <c r="FD86" i="6"/>
  <c r="FE86" i="6"/>
  <c r="EP86" i="6"/>
  <c r="ET86" i="6"/>
  <c r="EY86" i="6"/>
  <c r="EU86" i="6"/>
  <c r="EZ86" i="6"/>
  <c r="FA86" i="6"/>
  <c r="CW86" i="6"/>
  <c r="CX86" i="6"/>
  <c r="CZ86" i="6"/>
  <c r="DG86" i="6"/>
  <c r="FH86" i="6"/>
  <c r="FI86" i="6"/>
  <c r="FL86" i="6"/>
  <c r="FM86" i="6"/>
  <c r="FN86" i="6"/>
  <c r="FK86" i="6"/>
  <c r="FQ86" i="6"/>
  <c r="FR86" i="6"/>
  <c r="FS86" i="6"/>
  <c r="FV86" i="6"/>
  <c r="FW86" i="6"/>
  <c r="FX86" i="6"/>
  <c r="FU86" i="6"/>
  <c r="GH86" i="6"/>
  <c r="GI86" i="6"/>
  <c r="GJ86" i="6"/>
  <c r="GK86" i="6"/>
  <c r="GL86" i="6"/>
  <c r="U87" i="6"/>
  <c r="CV87" i="6"/>
  <c r="AH87" i="6"/>
  <c r="AI87" i="6"/>
  <c r="AX87" i="6"/>
  <c r="AY87" i="6"/>
  <c r="BL87" i="6"/>
  <c r="BM87" i="6"/>
  <c r="BZ87" i="6"/>
  <c r="CA87" i="6"/>
  <c r="CO87" i="6"/>
  <c r="DJ87" i="6"/>
  <c r="DK87" i="6"/>
  <c r="DL87" i="6"/>
  <c r="DM87" i="6"/>
  <c r="DN87" i="6"/>
  <c r="DO87" i="6"/>
  <c r="DP87" i="6"/>
  <c r="DQ87" i="6"/>
  <c r="DR87" i="6"/>
  <c r="DV87" i="6"/>
  <c r="DW87" i="6"/>
  <c r="DX87" i="6"/>
  <c r="EG87" i="6"/>
  <c r="EH87" i="6"/>
  <c r="EI87" i="6"/>
  <c r="EJ87" i="6"/>
  <c r="DS87" i="6"/>
  <c r="DY87" i="6"/>
  <c r="ED87" i="6"/>
  <c r="DT87" i="6"/>
  <c r="DZ87" i="6"/>
  <c r="EE87" i="6"/>
  <c r="EF87" i="6"/>
  <c r="EM87" i="6"/>
  <c r="EN87" i="6"/>
  <c r="EO87" i="6"/>
  <c r="EQ87" i="6"/>
  <c r="ER87" i="6"/>
  <c r="ES87" i="6"/>
  <c r="FB87" i="6"/>
  <c r="FC87" i="6"/>
  <c r="FD87" i="6"/>
  <c r="FE87" i="6"/>
  <c r="EP87" i="6"/>
  <c r="ET87" i="6"/>
  <c r="EY87" i="6"/>
  <c r="EU87" i="6"/>
  <c r="EZ87" i="6"/>
  <c r="FA87" i="6"/>
  <c r="CW87" i="6"/>
  <c r="CX87" i="6"/>
  <c r="CZ87" i="6"/>
  <c r="DG87" i="6"/>
  <c r="FH87" i="6"/>
  <c r="FI87" i="6"/>
  <c r="FL87" i="6"/>
  <c r="FM87" i="6"/>
  <c r="FN87" i="6"/>
  <c r="FK87" i="6"/>
  <c r="FQ87" i="6"/>
  <c r="FR87" i="6"/>
  <c r="FS87" i="6"/>
  <c r="FV87" i="6"/>
  <c r="FW87" i="6"/>
  <c r="FX87" i="6"/>
  <c r="FU87" i="6"/>
  <c r="GH87" i="6"/>
  <c r="GI87" i="6"/>
  <c r="GJ87" i="6"/>
  <c r="GK87" i="6"/>
  <c r="GL87" i="6"/>
  <c r="U88" i="6"/>
  <c r="CV88" i="6"/>
  <c r="AH88" i="6"/>
  <c r="AI88" i="6"/>
  <c r="AX88" i="6"/>
  <c r="AY88" i="6"/>
  <c r="BL88" i="6"/>
  <c r="BM88" i="6"/>
  <c r="BZ88" i="6"/>
  <c r="CA88" i="6"/>
  <c r="CO88" i="6"/>
  <c r="DJ88" i="6"/>
  <c r="DK88" i="6"/>
  <c r="DL88" i="6"/>
  <c r="DM88" i="6"/>
  <c r="DN88" i="6"/>
  <c r="DO88" i="6"/>
  <c r="DP88" i="6"/>
  <c r="DQ88" i="6"/>
  <c r="DR88" i="6"/>
  <c r="DV88" i="6"/>
  <c r="DW88" i="6"/>
  <c r="DX88" i="6"/>
  <c r="EG88" i="6"/>
  <c r="EH88" i="6"/>
  <c r="EI88" i="6"/>
  <c r="EJ88" i="6"/>
  <c r="DS88" i="6"/>
  <c r="DY88" i="6"/>
  <c r="ED88" i="6"/>
  <c r="DT88" i="6"/>
  <c r="DZ88" i="6"/>
  <c r="EE88" i="6"/>
  <c r="EF88" i="6"/>
  <c r="EM88" i="6"/>
  <c r="EN88" i="6"/>
  <c r="EO88" i="6"/>
  <c r="EQ88" i="6"/>
  <c r="ER88" i="6"/>
  <c r="ES88" i="6"/>
  <c r="FB88" i="6"/>
  <c r="FC88" i="6"/>
  <c r="FD88" i="6"/>
  <c r="FE88" i="6"/>
  <c r="EP88" i="6"/>
  <c r="ET88" i="6"/>
  <c r="EY88" i="6"/>
  <c r="EU88" i="6"/>
  <c r="EZ88" i="6"/>
  <c r="FA88" i="6"/>
  <c r="CW88" i="6"/>
  <c r="CX88" i="6"/>
  <c r="CZ88" i="6"/>
  <c r="DG88" i="6"/>
  <c r="FH88" i="6"/>
  <c r="FI88" i="6"/>
  <c r="FL88" i="6"/>
  <c r="FM88" i="6"/>
  <c r="FN88" i="6"/>
  <c r="FK88" i="6"/>
  <c r="FQ88" i="6"/>
  <c r="FR88" i="6"/>
  <c r="FS88" i="6"/>
  <c r="FV88" i="6"/>
  <c r="FW88" i="6"/>
  <c r="FX88" i="6"/>
  <c r="FU88" i="6"/>
  <c r="GH88" i="6"/>
  <c r="GI88" i="6"/>
  <c r="GJ88" i="6"/>
  <c r="GK88" i="6"/>
  <c r="GL88" i="6"/>
  <c r="U89" i="6"/>
  <c r="CV89" i="6"/>
  <c r="AH89" i="6"/>
  <c r="AI89" i="6"/>
  <c r="AX89" i="6"/>
  <c r="AY89" i="6"/>
  <c r="BL89" i="6"/>
  <c r="BM89" i="6"/>
  <c r="BZ89" i="6"/>
  <c r="CA89" i="6"/>
  <c r="CO89" i="6"/>
  <c r="DJ89" i="6"/>
  <c r="DK89" i="6"/>
  <c r="DL89" i="6"/>
  <c r="DM89" i="6"/>
  <c r="DN89" i="6"/>
  <c r="DO89" i="6"/>
  <c r="DP89" i="6"/>
  <c r="DQ89" i="6"/>
  <c r="DR89" i="6"/>
  <c r="DV89" i="6"/>
  <c r="DW89" i="6"/>
  <c r="DX89" i="6"/>
  <c r="EG89" i="6"/>
  <c r="EH89" i="6"/>
  <c r="EI89" i="6"/>
  <c r="EJ89" i="6"/>
  <c r="DS89" i="6"/>
  <c r="DY89" i="6"/>
  <c r="ED89" i="6"/>
  <c r="DT89" i="6"/>
  <c r="DZ89" i="6"/>
  <c r="EE89" i="6"/>
  <c r="EF89" i="6"/>
  <c r="EM89" i="6"/>
  <c r="EN89" i="6"/>
  <c r="EO89" i="6"/>
  <c r="EQ89" i="6"/>
  <c r="ER89" i="6"/>
  <c r="ES89" i="6"/>
  <c r="FB89" i="6"/>
  <c r="FC89" i="6"/>
  <c r="FD89" i="6"/>
  <c r="FE89" i="6"/>
  <c r="EP89" i="6"/>
  <c r="ET89" i="6"/>
  <c r="EY89" i="6"/>
  <c r="EU89" i="6"/>
  <c r="EZ89" i="6"/>
  <c r="FA89" i="6"/>
  <c r="CW89" i="6"/>
  <c r="CX89" i="6"/>
  <c r="CZ89" i="6"/>
  <c r="DG89" i="6"/>
  <c r="FH89" i="6"/>
  <c r="FI89" i="6"/>
  <c r="FL89" i="6"/>
  <c r="FM89" i="6"/>
  <c r="FN89" i="6"/>
  <c r="FK89" i="6"/>
  <c r="FQ89" i="6"/>
  <c r="FR89" i="6"/>
  <c r="FS89" i="6"/>
  <c r="FV89" i="6"/>
  <c r="FW89" i="6"/>
  <c r="FX89" i="6"/>
  <c r="FU89" i="6"/>
  <c r="GH89" i="6"/>
  <c r="GI89" i="6"/>
  <c r="GJ89" i="6"/>
  <c r="GK89" i="6"/>
  <c r="GL89" i="6"/>
  <c r="U90" i="6"/>
  <c r="CV90" i="6"/>
  <c r="AH90" i="6"/>
  <c r="AI90" i="6"/>
  <c r="AX90" i="6"/>
  <c r="AY90" i="6"/>
  <c r="BL90" i="6"/>
  <c r="BM90" i="6"/>
  <c r="BZ90" i="6"/>
  <c r="CA90" i="6"/>
  <c r="CO90" i="6"/>
  <c r="DJ90" i="6"/>
  <c r="DK90" i="6"/>
  <c r="DL90" i="6"/>
  <c r="DM90" i="6"/>
  <c r="DN90" i="6"/>
  <c r="DO90" i="6"/>
  <c r="DP90" i="6"/>
  <c r="DQ90" i="6"/>
  <c r="DR90" i="6"/>
  <c r="DV90" i="6"/>
  <c r="DW90" i="6"/>
  <c r="DX90" i="6"/>
  <c r="EG90" i="6"/>
  <c r="EH90" i="6"/>
  <c r="EI90" i="6"/>
  <c r="EJ90" i="6"/>
  <c r="DS90" i="6"/>
  <c r="DY90" i="6"/>
  <c r="ED90" i="6"/>
  <c r="DT90" i="6"/>
  <c r="DZ90" i="6"/>
  <c r="EE90" i="6"/>
  <c r="EF90" i="6"/>
  <c r="EM90" i="6"/>
  <c r="EN90" i="6"/>
  <c r="EO90" i="6"/>
  <c r="EQ90" i="6"/>
  <c r="ER90" i="6"/>
  <c r="ES90" i="6"/>
  <c r="FB90" i="6"/>
  <c r="FC90" i="6"/>
  <c r="FD90" i="6"/>
  <c r="FE90" i="6"/>
  <c r="EP90" i="6"/>
  <c r="ET90" i="6"/>
  <c r="EY90" i="6"/>
  <c r="EU90" i="6"/>
  <c r="EZ90" i="6"/>
  <c r="FA90" i="6"/>
  <c r="CW90" i="6"/>
  <c r="CX90" i="6"/>
  <c r="CZ90" i="6"/>
  <c r="DG90" i="6"/>
  <c r="FH90" i="6"/>
  <c r="FI90" i="6"/>
  <c r="FL90" i="6"/>
  <c r="FM90" i="6"/>
  <c r="FN90" i="6"/>
  <c r="FK90" i="6"/>
  <c r="FQ90" i="6"/>
  <c r="FR90" i="6"/>
  <c r="FS90" i="6"/>
  <c r="FV90" i="6"/>
  <c r="FW90" i="6"/>
  <c r="FX90" i="6"/>
  <c r="FU90" i="6"/>
  <c r="GH90" i="6"/>
  <c r="GI90" i="6"/>
  <c r="GJ90" i="6"/>
  <c r="GK90" i="6"/>
  <c r="GL90" i="6"/>
  <c r="U91" i="6"/>
  <c r="CV91" i="6"/>
  <c r="AH91" i="6"/>
  <c r="AI91" i="6"/>
  <c r="AX91" i="6"/>
  <c r="AY91" i="6"/>
  <c r="BL91" i="6"/>
  <c r="BM91" i="6"/>
  <c r="BZ91" i="6"/>
  <c r="CA91" i="6"/>
  <c r="CO91" i="6"/>
  <c r="DJ91" i="6"/>
  <c r="DK91" i="6"/>
  <c r="DL91" i="6"/>
  <c r="DM91" i="6"/>
  <c r="DN91" i="6"/>
  <c r="DO91" i="6"/>
  <c r="DP91" i="6"/>
  <c r="DQ91" i="6"/>
  <c r="DR91" i="6"/>
  <c r="DV91" i="6"/>
  <c r="DW91" i="6"/>
  <c r="DX91" i="6"/>
  <c r="EG91" i="6"/>
  <c r="EH91" i="6"/>
  <c r="EI91" i="6"/>
  <c r="EJ91" i="6"/>
  <c r="DS91" i="6"/>
  <c r="DY91" i="6"/>
  <c r="ED91" i="6"/>
  <c r="DT91" i="6"/>
  <c r="DZ91" i="6"/>
  <c r="EE91" i="6"/>
  <c r="EF91" i="6"/>
  <c r="EM91" i="6"/>
  <c r="EN91" i="6"/>
  <c r="EO91" i="6"/>
  <c r="EQ91" i="6"/>
  <c r="ER91" i="6"/>
  <c r="ES91" i="6"/>
  <c r="FB91" i="6"/>
  <c r="FC91" i="6"/>
  <c r="FD91" i="6"/>
  <c r="FE91" i="6"/>
  <c r="EP91" i="6"/>
  <c r="ET91" i="6"/>
  <c r="EY91" i="6"/>
  <c r="EU91" i="6"/>
  <c r="EZ91" i="6"/>
  <c r="FA91" i="6"/>
  <c r="CW91" i="6"/>
  <c r="CX91" i="6"/>
  <c r="CZ91" i="6"/>
  <c r="DG91" i="6"/>
  <c r="FH91" i="6"/>
  <c r="FI91" i="6"/>
  <c r="FL91" i="6"/>
  <c r="FM91" i="6"/>
  <c r="FN91" i="6"/>
  <c r="FK91" i="6"/>
  <c r="FQ91" i="6"/>
  <c r="FR91" i="6"/>
  <c r="FS91" i="6"/>
  <c r="FV91" i="6"/>
  <c r="FW91" i="6"/>
  <c r="FX91" i="6"/>
  <c r="FU91" i="6"/>
  <c r="GH91" i="6"/>
  <c r="GI91" i="6"/>
  <c r="GJ91" i="6"/>
  <c r="GK91" i="6"/>
  <c r="GL91" i="6"/>
  <c r="U92" i="6"/>
  <c r="CV92" i="6"/>
  <c r="AH92" i="6"/>
  <c r="AI92" i="6"/>
  <c r="AX92" i="6"/>
  <c r="AY92" i="6"/>
  <c r="BL92" i="6"/>
  <c r="BM92" i="6"/>
  <c r="BZ92" i="6"/>
  <c r="CA92" i="6"/>
  <c r="CO92" i="6"/>
  <c r="DJ92" i="6"/>
  <c r="DK92" i="6"/>
  <c r="DL92" i="6"/>
  <c r="DM92" i="6"/>
  <c r="DN92" i="6"/>
  <c r="DO92" i="6"/>
  <c r="DP92" i="6"/>
  <c r="DQ92" i="6"/>
  <c r="DR92" i="6"/>
  <c r="DV92" i="6"/>
  <c r="DW92" i="6"/>
  <c r="DX92" i="6"/>
  <c r="EG92" i="6"/>
  <c r="EH92" i="6"/>
  <c r="EI92" i="6"/>
  <c r="EJ92" i="6"/>
  <c r="DS92" i="6"/>
  <c r="DY92" i="6"/>
  <c r="ED92" i="6"/>
  <c r="DT92" i="6"/>
  <c r="DZ92" i="6"/>
  <c r="EE92" i="6"/>
  <c r="EF92" i="6"/>
  <c r="EM92" i="6"/>
  <c r="EN92" i="6"/>
  <c r="EO92" i="6"/>
  <c r="EQ92" i="6"/>
  <c r="ER92" i="6"/>
  <c r="ES92" i="6"/>
  <c r="FB92" i="6"/>
  <c r="FC92" i="6"/>
  <c r="FD92" i="6"/>
  <c r="FE92" i="6"/>
  <c r="EP92" i="6"/>
  <c r="ET92" i="6"/>
  <c r="EY92" i="6"/>
  <c r="EU92" i="6"/>
  <c r="EZ92" i="6"/>
  <c r="FA92" i="6"/>
  <c r="CW92" i="6"/>
  <c r="CX92" i="6"/>
  <c r="CZ92" i="6"/>
  <c r="DG92" i="6"/>
  <c r="FH92" i="6"/>
  <c r="FI92" i="6"/>
  <c r="FL92" i="6"/>
  <c r="FM92" i="6"/>
  <c r="FN92" i="6"/>
  <c r="FK92" i="6"/>
  <c r="FQ92" i="6"/>
  <c r="FR92" i="6"/>
  <c r="FS92" i="6"/>
  <c r="FV92" i="6"/>
  <c r="FW92" i="6"/>
  <c r="FX92" i="6"/>
  <c r="FU92" i="6"/>
  <c r="GH92" i="6"/>
  <c r="GI92" i="6"/>
  <c r="GJ92" i="6"/>
  <c r="GK92" i="6"/>
  <c r="GL92" i="6"/>
  <c r="U93" i="6"/>
  <c r="CV93" i="6"/>
  <c r="AH93" i="6"/>
  <c r="AI93" i="6"/>
  <c r="AX93" i="6"/>
  <c r="AY93" i="6"/>
  <c r="BL93" i="6"/>
  <c r="BM93" i="6"/>
  <c r="BZ93" i="6"/>
  <c r="CA93" i="6"/>
  <c r="CO93" i="6"/>
  <c r="DJ93" i="6"/>
  <c r="DK93" i="6"/>
  <c r="DL93" i="6"/>
  <c r="DM93" i="6"/>
  <c r="DN93" i="6"/>
  <c r="DO93" i="6"/>
  <c r="DP93" i="6"/>
  <c r="DQ93" i="6"/>
  <c r="DR93" i="6"/>
  <c r="DV93" i="6"/>
  <c r="DW93" i="6"/>
  <c r="DX93" i="6"/>
  <c r="EG93" i="6"/>
  <c r="EH93" i="6"/>
  <c r="EI93" i="6"/>
  <c r="EJ93" i="6"/>
  <c r="DS93" i="6"/>
  <c r="DY93" i="6"/>
  <c r="ED93" i="6"/>
  <c r="DT93" i="6"/>
  <c r="DZ93" i="6"/>
  <c r="EE93" i="6"/>
  <c r="EF93" i="6"/>
  <c r="EM93" i="6"/>
  <c r="EN93" i="6"/>
  <c r="EO93" i="6"/>
  <c r="EQ93" i="6"/>
  <c r="ER93" i="6"/>
  <c r="ES93" i="6"/>
  <c r="FB93" i="6"/>
  <c r="FC93" i="6"/>
  <c r="FD93" i="6"/>
  <c r="FE93" i="6"/>
  <c r="EP93" i="6"/>
  <c r="ET93" i="6"/>
  <c r="EY93" i="6"/>
  <c r="EU93" i="6"/>
  <c r="EZ93" i="6"/>
  <c r="FA93" i="6"/>
  <c r="CW93" i="6"/>
  <c r="CX93" i="6"/>
  <c r="CZ93" i="6"/>
  <c r="DG93" i="6"/>
  <c r="FH93" i="6"/>
  <c r="FI93" i="6"/>
  <c r="FL93" i="6"/>
  <c r="FM93" i="6"/>
  <c r="FN93" i="6"/>
  <c r="FK93" i="6"/>
  <c r="FQ93" i="6"/>
  <c r="FR93" i="6"/>
  <c r="FS93" i="6"/>
  <c r="FV93" i="6"/>
  <c r="FW93" i="6"/>
  <c r="FX93" i="6"/>
  <c r="FU93" i="6"/>
  <c r="GH93" i="6"/>
  <c r="GI93" i="6"/>
  <c r="GJ93" i="6"/>
  <c r="GK93" i="6"/>
  <c r="GL93" i="6"/>
  <c r="U94" i="6"/>
  <c r="CV94" i="6"/>
  <c r="AH94" i="6"/>
  <c r="AI94" i="6"/>
  <c r="AX94" i="6"/>
  <c r="AY94" i="6"/>
  <c r="BL94" i="6"/>
  <c r="BM94" i="6"/>
  <c r="BZ94" i="6"/>
  <c r="CA94" i="6"/>
  <c r="CO94" i="6"/>
  <c r="DJ94" i="6"/>
  <c r="DK94" i="6"/>
  <c r="DL94" i="6"/>
  <c r="DM94" i="6"/>
  <c r="DN94" i="6"/>
  <c r="DO94" i="6"/>
  <c r="DP94" i="6"/>
  <c r="DQ94" i="6"/>
  <c r="DR94" i="6"/>
  <c r="DV94" i="6"/>
  <c r="DW94" i="6"/>
  <c r="DX94" i="6"/>
  <c r="EG94" i="6"/>
  <c r="EH94" i="6"/>
  <c r="EI94" i="6"/>
  <c r="EJ94" i="6"/>
  <c r="DS94" i="6"/>
  <c r="DY94" i="6"/>
  <c r="ED94" i="6"/>
  <c r="DT94" i="6"/>
  <c r="DZ94" i="6"/>
  <c r="EE94" i="6"/>
  <c r="EF94" i="6"/>
  <c r="EM94" i="6"/>
  <c r="EN94" i="6"/>
  <c r="EO94" i="6"/>
  <c r="EQ94" i="6"/>
  <c r="ER94" i="6"/>
  <c r="ES94" i="6"/>
  <c r="FB94" i="6"/>
  <c r="FC94" i="6"/>
  <c r="FD94" i="6"/>
  <c r="FE94" i="6"/>
  <c r="EP94" i="6"/>
  <c r="ET94" i="6"/>
  <c r="EY94" i="6"/>
  <c r="EU94" i="6"/>
  <c r="EZ94" i="6"/>
  <c r="FA94" i="6"/>
  <c r="CW94" i="6"/>
  <c r="CX94" i="6"/>
  <c r="CZ94" i="6"/>
  <c r="DG94" i="6"/>
  <c r="FH94" i="6"/>
  <c r="FI94" i="6"/>
  <c r="FL94" i="6"/>
  <c r="FM94" i="6"/>
  <c r="FN94" i="6"/>
  <c r="FK94" i="6"/>
  <c r="FQ94" i="6"/>
  <c r="FR94" i="6"/>
  <c r="FS94" i="6"/>
  <c r="FV94" i="6"/>
  <c r="FW94" i="6"/>
  <c r="FX94" i="6"/>
  <c r="FU94" i="6"/>
  <c r="GH94" i="6"/>
  <c r="GI94" i="6"/>
  <c r="GJ94" i="6"/>
  <c r="GK94" i="6"/>
  <c r="GL94" i="6"/>
  <c r="U95" i="6"/>
  <c r="CV95" i="6"/>
  <c r="AH95" i="6"/>
  <c r="AI95" i="6"/>
  <c r="AX95" i="6"/>
  <c r="AY95" i="6"/>
  <c r="BL95" i="6"/>
  <c r="BM95" i="6"/>
  <c r="BZ95" i="6"/>
  <c r="CA95" i="6"/>
  <c r="CO95" i="6"/>
  <c r="DJ95" i="6"/>
  <c r="DK95" i="6"/>
  <c r="DL95" i="6"/>
  <c r="DM95" i="6"/>
  <c r="DN95" i="6"/>
  <c r="DO95" i="6"/>
  <c r="DP95" i="6"/>
  <c r="DQ95" i="6"/>
  <c r="DR95" i="6"/>
  <c r="DV95" i="6"/>
  <c r="DW95" i="6"/>
  <c r="DX95" i="6"/>
  <c r="EG95" i="6"/>
  <c r="EH95" i="6"/>
  <c r="EI95" i="6"/>
  <c r="EJ95" i="6"/>
  <c r="DS95" i="6"/>
  <c r="DY95" i="6"/>
  <c r="ED95" i="6"/>
  <c r="DT95" i="6"/>
  <c r="DZ95" i="6"/>
  <c r="EE95" i="6"/>
  <c r="EF95" i="6"/>
  <c r="EM95" i="6"/>
  <c r="EN95" i="6"/>
  <c r="EO95" i="6"/>
  <c r="EQ95" i="6"/>
  <c r="ER95" i="6"/>
  <c r="ES95" i="6"/>
  <c r="FB95" i="6"/>
  <c r="FC95" i="6"/>
  <c r="FD95" i="6"/>
  <c r="FE95" i="6"/>
  <c r="EP95" i="6"/>
  <c r="ET95" i="6"/>
  <c r="EY95" i="6"/>
  <c r="EU95" i="6"/>
  <c r="EZ95" i="6"/>
  <c r="FA95" i="6"/>
  <c r="CW95" i="6"/>
  <c r="CX95" i="6"/>
  <c r="CZ95" i="6"/>
  <c r="DG95" i="6"/>
  <c r="FH95" i="6"/>
  <c r="FI95" i="6"/>
  <c r="FL95" i="6"/>
  <c r="FM95" i="6"/>
  <c r="FN95" i="6"/>
  <c r="FK95" i="6"/>
  <c r="FQ95" i="6"/>
  <c r="FR95" i="6"/>
  <c r="FS95" i="6"/>
  <c r="FV95" i="6"/>
  <c r="FW95" i="6"/>
  <c r="FX95" i="6"/>
  <c r="FU95" i="6"/>
  <c r="GH95" i="6"/>
  <c r="GI95" i="6"/>
  <c r="GJ95" i="6"/>
  <c r="GK95" i="6"/>
  <c r="GL95" i="6"/>
  <c r="U96" i="6"/>
  <c r="CV96" i="6"/>
  <c r="AH96" i="6"/>
  <c r="AI96" i="6"/>
  <c r="AX96" i="6"/>
  <c r="AY96" i="6"/>
  <c r="BL96" i="6"/>
  <c r="BM96" i="6"/>
  <c r="BZ96" i="6"/>
  <c r="CA96" i="6"/>
  <c r="CO96" i="6"/>
  <c r="DJ96" i="6"/>
  <c r="DK96" i="6"/>
  <c r="DL96" i="6"/>
  <c r="DM96" i="6"/>
  <c r="DN96" i="6"/>
  <c r="DO96" i="6"/>
  <c r="DP96" i="6"/>
  <c r="DQ96" i="6"/>
  <c r="DR96" i="6"/>
  <c r="DV96" i="6"/>
  <c r="DW96" i="6"/>
  <c r="DX96" i="6"/>
  <c r="EG96" i="6"/>
  <c r="EH96" i="6"/>
  <c r="EI96" i="6"/>
  <c r="EJ96" i="6"/>
  <c r="DS96" i="6"/>
  <c r="DY96" i="6"/>
  <c r="ED96" i="6"/>
  <c r="DT96" i="6"/>
  <c r="DZ96" i="6"/>
  <c r="EE96" i="6"/>
  <c r="EF96" i="6"/>
  <c r="EM96" i="6"/>
  <c r="EN96" i="6"/>
  <c r="EO96" i="6"/>
  <c r="EQ96" i="6"/>
  <c r="ER96" i="6"/>
  <c r="ES96" i="6"/>
  <c r="FB96" i="6"/>
  <c r="FC96" i="6"/>
  <c r="FD96" i="6"/>
  <c r="FE96" i="6"/>
  <c r="EP96" i="6"/>
  <c r="ET96" i="6"/>
  <c r="EY96" i="6"/>
  <c r="EU96" i="6"/>
  <c r="EZ96" i="6"/>
  <c r="FA96" i="6"/>
  <c r="CW96" i="6"/>
  <c r="CX96" i="6"/>
  <c r="CZ96" i="6"/>
  <c r="DG96" i="6"/>
  <c r="FH96" i="6"/>
  <c r="FI96" i="6"/>
  <c r="FL96" i="6"/>
  <c r="FM96" i="6"/>
  <c r="FN96" i="6"/>
  <c r="FK96" i="6"/>
  <c r="FQ96" i="6"/>
  <c r="FR96" i="6"/>
  <c r="FS96" i="6"/>
  <c r="FV96" i="6"/>
  <c r="FW96" i="6"/>
  <c r="FX96" i="6"/>
  <c r="FU96" i="6"/>
  <c r="GH96" i="6"/>
  <c r="GI96" i="6"/>
  <c r="GJ96" i="6"/>
  <c r="GK96" i="6"/>
  <c r="GL96" i="6"/>
  <c r="U97" i="6"/>
  <c r="CV97" i="6"/>
  <c r="AH97" i="6"/>
  <c r="AI97" i="6"/>
  <c r="AX97" i="6"/>
  <c r="AY97" i="6"/>
  <c r="BL97" i="6"/>
  <c r="BM97" i="6"/>
  <c r="BZ97" i="6"/>
  <c r="CA97" i="6"/>
  <c r="CO97" i="6"/>
  <c r="DJ97" i="6"/>
  <c r="DK97" i="6"/>
  <c r="DL97" i="6"/>
  <c r="DM97" i="6"/>
  <c r="DN97" i="6"/>
  <c r="DO97" i="6"/>
  <c r="DP97" i="6"/>
  <c r="DQ97" i="6"/>
  <c r="DR97" i="6"/>
  <c r="DV97" i="6"/>
  <c r="DW97" i="6"/>
  <c r="DX97" i="6"/>
  <c r="EG97" i="6"/>
  <c r="EH97" i="6"/>
  <c r="EI97" i="6"/>
  <c r="EJ97" i="6"/>
  <c r="DS97" i="6"/>
  <c r="DY97" i="6"/>
  <c r="ED97" i="6"/>
  <c r="DT97" i="6"/>
  <c r="DZ97" i="6"/>
  <c r="EE97" i="6"/>
  <c r="EF97" i="6"/>
  <c r="EM97" i="6"/>
  <c r="EN97" i="6"/>
  <c r="EO97" i="6"/>
  <c r="EQ97" i="6"/>
  <c r="ER97" i="6"/>
  <c r="ES97" i="6"/>
  <c r="FB97" i="6"/>
  <c r="FC97" i="6"/>
  <c r="FD97" i="6"/>
  <c r="FE97" i="6"/>
  <c r="EP97" i="6"/>
  <c r="ET97" i="6"/>
  <c r="EY97" i="6"/>
  <c r="EU97" i="6"/>
  <c r="EZ97" i="6"/>
  <c r="FA97" i="6"/>
  <c r="CW97" i="6"/>
  <c r="CX97" i="6"/>
  <c r="CZ97" i="6"/>
  <c r="DG97" i="6"/>
  <c r="FH97" i="6"/>
  <c r="FI97" i="6"/>
  <c r="FL97" i="6"/>
  <c r="FM97" i="6"/>
  <c r="FN97" i="6"/>
  <c r="FK97" i="6"/>
  <c r="FQ97" i="6"/>
  <c r="FR97" i="6"/>
  <c r="FS97" i="6"/>
  <c r="FV97" i="6"/>
  <c r="FW97" i="6"/>
  <c r="FX97" i="6"/>
  <c r="FU97" i="6"/>
  <c r="GH97" i="6"/>
  <c r="GI97" i="6"/>
  <c r="GJ97" i="6"/>
  <c r="GK97" i="6"/>
  <c r="GL97" i="6"/>
  <c r="U98" i="6"/>
  <c r="CV98" i="6"/>
  <c r="AH98" i="6"/>
  <c r="AI98" i="6"/>
  <c r="AX98" i="6"/>
  <c r="AY98" i="6"/>
  <c r="BL98" i="6"/>
  <c r="BM98" i="6"/>
  <c r="BZ98" i="6"/>
  <c r="CA98" i="6"/>
  <c r="CO98" i="6"/>
  <c r="DJ98" i="6"/>
  <c r="DK98" i="6"/>
  <c r="DL98" i="6"/>
  <c r="DM98" i="6"/>
  <c r="DN98" i="6"/>
  <c r="DO98" i="6"/>
  <c r="DP98" i="6"/>
  <c r="DQ98" i="6"/>
  <c r="DR98" i="6"/>
  <c r="DV98" i="6"/>
  <c r="DW98" i="6"/>
  <c r="DX98" i="6"/>
  <c r="EG98" i="6"/>
  <c r="EH98" i="6"/>
  <c r="EI98" i="6"/>
  <c r="EJ98" i="6"/>
  <c r="DS98" i="6"/>
  <c r="DY98" i="6"/>
  <c r="ED98" i="6"/>
  <c r="DT98" i="6"/>
  <c r="DZ98" i="6"/>
  <c r="EE98" i="6"/>
  <c r="EF98" i="6"/>
  <c r="EM98" i="6"/>
  <c r="EN98" i="6"/>
  <c r="EO98" i="6"/>
  <c r="EQ98" i="6"/>
  <c r="ER98" i="6"/>
  <c r="ES98" i="6"/>
  <c r="FB98" i="6"/>
  <c r="FC98" i="6"/>
  <c r="FD98" i="6"/>
  <c r="FE98" i="6"/>
  <c r="EP98" i="6"/>
  <c r="ET98" i="6"/>
  <c r="EY98" i="6"/>
  <c r="EU98" i="6"/>
  <c r="EZ98" i="6"/>
  <c r="FA98" i="6"/>
  <c r="CW98" i="6"/>
  <c r="CX98" i="6"/>
  <c r="CZ98" i="6"/>
  <c r="DG98" i="6"/>
  <c r="FH98" i="6"/>
  <c r="FI98" i="6"/>
  <c r="FL98" i="6"/>
  <c r="FM98" i="6"/>
  <c r="FN98" i="6"/>
  <c r="FK98" i="6"/>
  <c r="FQ98" i="6"/>
  <c r="FR98" i="6"/>
  <c r="FS98" i="6"/>
  <c r="FV98" i="6"/>
  <c r="FW98" i="6"/>
  <c r="FX98" i="6"/>
  <c r="FU98" i="6"/>
  <c r="GH98" i="6"/>
  <c r="GI98" i="6"/>
  <c r="GJ98" i="6"/>
  <c r="GK98" i="6"/>
  <c r="GL98" i="6"/>
  <c r="U99" i="6"/>
  <c r="CV99" i="6"/>
  <c r="AH99" i="6"/>
  <c r="AI99" i="6"/>
  <c r="AX99" i="6"/>
  <c r="AY99" i="6"/>
  <c r="BL99" i="6"/>
  <c r="BM99" i="6"/>
  <c r="BZ99" i="6"/>
  <c r="CA99" i="6"/>
  <c r="CO99" i="6"/>
  <c r="DJ99" i="6"/>
  <c r="DK99" i="6"/>
  <c r="DL99" i="6"/>
  <c r="DM99" i="6"/>
  <c r="DN99" i="6"/>
  <c r="DO99" i="6"/>
  <c r="DP99" i="6"/>
  <c r="DQ99" i="6"/>
  <c r="DR99" i="6"/>
  <c r="DV99" i="6"/>
  <c r="DW99" i="6"/>
  <c r="DX99" i="6"/>
  <c r="EG99" i="6"/>
  <c r="EH99" i="6"/>
  <c r="EI99" i="6"/>
  <c r="EJ99" i="6"/>
  <c r="DS99" i="6"/>
  <c r="DY99" i="6"/>
  <c r="ED99" i="6"/>
  <c r="DT99" i="6"/>
  <c r="DZ99" i="6"/>
  <c r="EE99" i="6"/>
  <c r="EF99" i="6"/>
  <c r="EM99" i="6"/>
  <c r="EN99" i="6"/>
  <c r="EO99" i="6"/>
  <c r="EQ99" i="6"/>
  <c r="ER99" i="6"/>
  <c r="ES99" i="6"/>
  <c r="FB99" i="6"/>
  <c r="FC99" i="6"/>
  <c r="FD99" i="6"/>
  <c r="FE99" i="6"/>
  <c r="EP99" i="6"/>
  <c r="ET99" i="6"/>
  <c r="EY99" i="6"/>
  <c r="EU99" i="6"/>
  <c r="EZ99" i="6"/>
  <c r="FA99" i="6"/>
  <c r="CW99" i="6"/>
  <c r="CX99" i="6"/>
  <c r="CZ99" i="6"/>
  <c r="DG99" i="6"/>
  <c r="FH99" i="6"/>
  <c r="FI99" i="6"/>
  <c r="FL99" i="6"/>
  <c r="FM99" i="6"/>
  <c r="FN99" i="6"/>
  <c r="FK99" i="6"/>
  <c r="FQ99" i="6"/>
  <c r="FR99" i="6"/>
  <c r="FS99" i="6"/>
  <c r="FV99" i="6"/>
  <c r="FW99" i="6"/>
  <c r="FX99" i="6"/>
  <c r="FU99" i="6"/>
  <c r="GH99" i="6"/>
  <c r="GI99" i="6"/>
  <c r="GJ99" i="6"/>
  <c r="GK99" i="6"/>
  <c r="GL99" i="6"/>
  <c r="U100" i="6"/>
  <c r="CV100" i="6"/>
  <c r="AH100" i="6"/>
  <c r="AI100" i="6"/>
  <c r="AX100" i="6"/>
  <c r="AY100" i="6"/>
  <c r="BL100" i="6"/>
  <c r="BM100" i="6"/>
  <c r="BZ100" i="6"/>
  <c r="CA100" i="6"/>
  <c r="CO100" i="6"/>
  <c r="DJ100" i="6"/>
  <c r="DK100" i="6"/>
  <c r="DL100" i="6"/>
  <c r="DM100" i="6"/>
  <c r="DN100" i="6"/>
  <c r="DO100" i="6"/>
  <c r="DP100" i="6"/>
  <c r="DQ100" i="6"/>
  <c r="DR100" i="6"/>
  <c r="DV100" i="6"/>
  <c r="DW100" i="6"/>
  <c r="DX100" i="6"/>
  <c r="EG100" i="6"/>
  <c r="EH100" i="6"/>
  <c r="EI100" i="6"/>
  <c r="EJ100" i="6"/>
  <c r="DS100" i="6"/>
  <c r="DY100" i="6"/>
  <c r="ED100" i="6"/>
  <c r="DT100" i="6"/>
  <c r="DZ100" i="6"/>
  <c r="EE100" i="6"/>
  <c r="EF100" i="6"/>
  <c r="EM100" i="6"/>
  <c r="EN100" i="6"/>
  <c r="EO100" i="6"/>
  <c r="EQ100" i="6"/>
  <c r="ER100" i="6"/>
  <c r="ES100" i="6"/>
  <c r="FB100" i="6"/>
  <c r="FC100" i="6"/>
  <c r="FD100" i="6"/>
  <c r="FE100" i="6"/>
  <c r="EP100" i="6"/>
  <c r="ET100" i="6"/>
  <c r="EY100" i="6"/>
  <c r="EU100" i="6"/>
  <c r="EZ100" i="6"/>
  <c r="FA100" i="6"/>
  <c r="CW100" i="6"/>
  <c r="CX100" i="6"/>
  <c r="CZ100" i="6"/>
  <c r="DG100" i="6"/>
  <c r="FH100" i="6"/>
  <c r="FI100" i="6"/>
  <c r="FL100" i="6"/>
  <c r="FM100" i="6"/>
  <c r="FN100" i="6"/>
  <c r="FK100" i="6"/>
  <c r="FQ100" i="6"/>
  <c r="FR100" i="6"/>
  <c r="FS100" i="6"/>
  <c r="FV100" i="6"/>
  <c r="FW100" i="6"/>
  <c r="FX100" i="6"/>
  <c r="FU100" i="6"/>
  <c r="GH100" i="6"/>
  <c r="GI100" i="6"/>
  <c r="GJ100" i="6"/>
  <c r="GK100" i="6"/>
  <c r="GL100" i="6"/>
  <c r="U101" i="6"/>
  <c r="CV101" i="6"/>
  <c r="AH101" i="6"/>
  <c r="AI101" i="6"/>
  <c r="AX101" i="6"/>
  <c r="AY101" i="6"/>
  <c r="BL101" i="6"/>
  <c r="BM101" i="6"/>
  <c r="BZ101" i="6"/>
  <c r="CA101" i="6"/>
  <c r="CO101" i="6"/>
  <c r="DJ101" i="6"/>
  <c r="DK101" i="6"/>
  <c r="DL101" i="6"/>
  <c r="DM101" i="6"/>
  <c r="DN101" i="6"/>
  <c r="DO101" i="6"/>
  <c r="DP101" i="6"/>
  <c r="DQ101" i="6"/>
  <c r="DR101" i="6"/>
  <c r="DV101" i="6"/>
  <c r="DW101" i="6"/>
  <c r="DX101" i="6"/>
  <c r="EG101" i="6"/>
  <c r="EH101" i="6"/>
  <c r="EI101" i="6"/>
  <c r="EJ101" i="6"/>
  <c r="DS101" i="6"/>
  <c r="DY101" i="6"/>
  <c r="ED101" i="6"/>
  <c r="DT101" i="6"/>
  <c r="DZ101" i="6"/>
  <c r="EE101" i="6"/>
  <c r="EF101" i="6"/>
  <c r="EM101" i="6"/>
  <c r="EN101" i="6"/>
  <c r="EO101" i="6"/>
  <c r="EQ101" i="6"/>
  <c r="ER101" i="6"/>
  <c r="ES101" i="6"/>
  <c r="FB101" i="6"/>
  <c r="FC101" i="6"/>
  <c r="FD101" i="6"/>
  <c r="FE101" i="6"/>
  <c r="EP101" i="6"/>
  <c r="ET101" i="6"/>
  <c r="EY101" i="6"/>
  <c r="EU101" i="6"/>
  <c r="EZ101" i="6"/>
  <c r="FA101" i="6"/>
  <c r="CW101" i="6"/>
  <c r="CX101" i="6"/>
  <c r="CZ101" i="6"/>
  <c r="DG101" i="6"/>
  <c r="FH101" i="6"/>
  <c r="FI101" i="6"/>
  <c r="FL101" i="6"/>
  <c r="FM101" i="6"/>
  <c r="FN101" i="6"/>
  <c r="FK101" i="6"/>
  <c r="FQ101" i="6"/>
  <c r="FR101" i="6"/>
  <c r="FS101" i="6"/>
  <c r="FV101" i="6"/>
  <c r="FW101" i="6"/>
  <c r="FX101" i="6"/>
  <c r="FU101" i="6"/>
  <c r="GH101" i="6"/>
  <c r="GI101" i="6"/>
  <c r="GJ101" i="6"/>
  <c r="GK101" i="6"/>
  <c r="GL101" i="6"/>
  <c r="U102" i="6"/>
  <c r="CV102" i="6"/>
  <c r="AH102" i="6"/>
  <c r="AI102" i="6"/>
  <c r="AX102" i="6"/>
  <c r="AY102" i="6"/>
  <c r="BL102" i="6"/>
  <c r="BM102" i="6"/>
  <c r="BZ102" i="6"/>
  <c r="CA102" i="6"/>
  <c r="CO102" i="6"/>
  <c r="DJ102" i="6"/>
  <c r="DK102" i="6"/>
  <c r="DL102" i="6"/>
  <c r="DM102" i="6"/>
  <c r="DN102" i="6"/>
  <c r="DO102" i="6"/>
  <c r="DP102" i="6"/>
  <c r="DQ102" i="6"/>
  <c r="DR102" i="6"/>
  <c r="DV102" i="6"/>
  <c r="DW102" i="6"/>
  <c r="DX102" i="6"/>
  <c r="EG102" i="6"/>
  <c r="EH102" i="6"/>
  <c r="EI102" i="6"/>
  <c r="EJ102" i="6"/>
  <c r="DS102" i="6"/>
  <c r="DY102" i="6"/>
  <c r="ED102" i="6"/>
  <c r="DT102" i="6"/>
  <c r="DZ102" i="6"/>
  <c r="EE102" i="6"/>
  <c r="EF102" i="6"/>
  <c r="EM102" i="6"/>
  <c r="EN102" i="6"/>
  <c r="EO102" i="6"/>
  <c r="EQ102" i="6"/>
  <c r="ER102" i="6"/>
  <c r="ES102" i="6"/>
  <c r="FB102" i="6"/>
  <c r="FC102" i="6"/>
  <c r="FD102" i="6"/>
  <c r="FE102" i="6"/>
  <c r="EP102" i="6"/>
  <c r="ET102" i="6"/>
  <c r="EY102" i="6"/>
  <c r="EU102" i="6"/>
  <c r="EZ102" i="6"/>
  <c r="FA102" i="6"/>
  <c r="CW102" i="6"/>
  <c r="CX102" i="6"/>
  <c r="CZ102" i="6"/>
  <c r="DG102" i="6"/>
  <c r="FH102" i="6"/>
  <c r="FI102" i="6"/>
  <c r="FL102" i="6"/>
  <c r="FM102" i="6"/>
  <c r="FN102" i="6"/>
  <c r="FK102" i="6"/>
  <c r="FQ102" i="6"/>
  <c r="FR102" i="6"/>
  <c r="FS102" i="6"/>
  <c r="FV102" i="6"/>
  <c r="FW102" i="6"/>
  <c r="FX102" i="6"/>
  <c r="FU102" i="6"/>
  <c r="GH102" i="6"/>
  <c r="GI102" i="6"/>
  <c r="GJ102" i="6"/>
  <c r="GK102" i="6"/>
  <c r="GL102" i="6"/>
  <c r="U103" i="6"/>
  <c r="CV103" i="6"/>
  <c r="AH103" i="6"/>
  <c r="AI103" i="6"/>
  <c r="AX103" i="6"/>
  <c r="AY103" i="6"/>
  <c r="BL103" i="6"/>
  <c r="BM103" i="6"/>
  <c r="BZ103" i="6"/>
  <c r="CA103" i="6"/>
  <c r="CO103" i="6"/>
  <c r="DJ103" i="6"/>
  <c r="DK103" i="6"/>
  <c r="DL103" i="6"/>
  <c r="DM103" i="6"/>
  <c r="DN103" i="6"/>
  <c r="DO103" i="6"/>
  <c r="DP103" i="6"/>
  <c r="DQ103" i="6"/>
  <c r="DR103" i="6"/>
  <c r="DV103" i="6"/>
  <c r="DW103" i="6"/>
  <c r="DX103" i="6"/>
  <c r="EG103" i="6"/>
  <c r="EH103" i="6"/>
  <c r="EI103" i="6"/>
  <c r="EJ103" i="6"/>
  <c r="DS103" i="6"/>
  <c r="DY103" i="6"/>
  <c r="ED103" i="6"/>
  <c r="DT103" i="6"/>
  <c r="DZ103" i="6"/>
  <c r="EE103" i="6"/>
  <c r="EF103" i="6"/>
  <c r="EM103" i="6"/>
  <c r="EN103" i="6"/>
  <c r="EO103" i="6"/>
  <c r="EQ103" i="6"/>
  <c r="ER103" i="6"/>
  <c r="ES103" i="6"/>
  <c r="FB103" i="6"/>
  <c r="FC103" i="6"/>
  <c r="FD103" i="6"/>
  <c r="FE103" i="6"/>
  <c r="EP103" i="6"/>
  <c r="ET103" i="6"/>
  <c r="EY103" i="6"/>
  <c r="EU103" i="6"/>
  <c r="EZ103" i="6"/>
  <c r="FA103" i="6"/>
  <c r="CW103" i="6"/>
  <c r="CX103" i="6"/>
  <c r="CZ103" i="6"/>
  <c r="DG103" i="6"/>
  <c r="FH103" i="6"/>
  <c r="FI103" i="6"/>
  <c r="FL103" i="6"/>
  <c r="FM103" i="6"/>
  <c r="FN103" i="6"/>
  <c r="FK103" i="6"/>
  <c r="FQ103" i="6"/>
  <c r="FR103" i="6"/>
  <c r="FS103" i="6"/>
  <c r="FV103" i="6"/>
  <c r="FW103" i="6"/>
  <c r="FX103" i="6"/>
  <c r="FU103" i="6"/>
  <c r="GH103" i="6"/>
  <c r="GI103" i="6"/>
  <c r="GJ103" i="6"/>
  <c r="GK103" i="6"/>
  <c r="GL103" i="6"/>
  <c r="U104" i="6"/>
  <c r="CV104" i="6"/>
  <c r="AH104" i="6"/>
  <c r="AI104" i="6"/>
  <c r="AX104" i="6"/>
  <c r="AY104" i="6"/>
  <c r="BL104" i="6"/>
  <c r="BM104" i="6"/>
  <c r="BZ104" i="6"/>
  <c r="CA104" i="6"/>
  <c r="CO104" i="6"/>
  <c r="DJ104" i="6"/>
  <c r="DK104" i="6"/>
  <c r="DL104" i="6"/>
  <c r="DM104" i="6"/>
  <c r="DN104" i="6"/>
  <c r="DO104" i="6"/>
  <c r="DP104" i="6"/>
  <c r="DQ104" i="6"/>
  <c r="DR104" i="6"/>
  <c r="DV104" i="6"/>
  <c r="DW104" i="6"/>
  <c r="DX104" i="6"/>
  <c r="EG104" i="6"/>
  <c r="EH104" i="6"/>
  <c r="EI104" i="6"/>
  <c r="EJ104" i="6"/>
  <c r="DS104" i="6"/>
  <c r="DY104" i="6"/>
  <c r="ED104" i="6"/>
  <c r="DT104" i="6"/>
  <c r="DZ104" i="6"/>
  <c r="EE104" i="6"/>
  <c r="EF104" i="6"/>
  <c r="EM104" i="6"/>
  <c r="EN104" i="6"/>
  <c r="EO104" i="6"/>
  <c r="EQ104" i="6"/>
  <c r="ER104" i="6"/>
  <c r="ES104" i="6"/>
  <c r="FB104" i="6"/>
  <c r="FC104" i="6"/>
  <c r="FD104" i="6"/>
  <c r="FE104" i="6"/>
  <c r="EP104" i="6"/>
  <c r="ET104" i="6"/>
  <c r="EY104" i="6"/>
  <c r="EU104" i="6"/>
  <c r="EZ104" i="6"/>
  <c r="FA104" i="6"/>
  <c r="CW104" i="6"/>
  <c r="CX104" i="6"/>
  <c r="CZ104" i="6"/>
  <c r="DG104" i="6"/>
  <c r="FH104" i="6"/>
  <c r="FI104" i="6"/>
  <c r="FL104" i="6"/>
  <c r="FM104" i="6"/>
  <c r="FN104" i="6"/>
  <c r="FK104" i="6"/>
  <c r="FQ104" i="6"/>
  <c r="FR104" i="6"/>
  <c r="FS104" i="6"/>
  <c r="FV104" i="6"/>
  <c r="FW104" i="6"/>
  <c r="FX104" i="6"/>
  <c r="FU104" i="6"/>
  <c r="GH104" i="6"/>
  <c r="GI104" i="6"/>
  <c r="GJ104" i="6"/>
  <c r="GK104" i="6"/>
  <c r="GL104" i="6"/>
  <c r="U105" i="6"/>
  <c r="CV105" i="6"/>
  <c r="AH105" i="6"/>
  <c r="AI105" i="6"/>
  <c r="AX105" i="6"/>
  <c r="AY105" i="6"/>
  <c r="BL105" i="6"/>
  <c r="BM105" i="6"/>
  <c r="BZ105" i="6"/>
  <c r="CA105" i="6"/>
  <c r="CO105" i="6"/>
  <c r="DJ105" i="6"/>
  <c r="DK105" i="6"/>
  <c r="DL105" i="6"/>
  <c r="DM105" i="6"/>
  <c r="DN105" i="6"/>
  <c r="DO105" i="6"/>
  <c r="DP105" i="6"/>
  <c r="DQ105" i="6"/>
  <c r="DR105" i="6"/>
  <c r="DV105" i="6"/>
  <c r="DW105" i="6"/>
  <c r="DX105" i="6"/>
  <c r="EG105" i="6"/>
  <c r="EH105" i="6"/>
  <c r="EI105" i="6"/>
  <c r="EJ105" i="6"/>
  <c r="DS105" i="6"/>
  <c r="DY105" i="6"/>
  <c r="ED105" i="6"/>
  <c r="DT105" i="6"/>
  <c r="DZ105" i="6"/>
  <c r="EE105" i="6"/>
  <c r="EF105" i="6"/>
  <c r="EM105" i="6"/>
  <c r="EN105" i="6"/>
  <c r="EO105" i="6"/>
  <c r="EQ105" i="6"/>
  <c r="ER105" i="6"/>
  <c r="ES105" i="6"/>
  <c r="FB105" i="6"/>
  <c r="FC105" i="6"/>
  <c r="FD105" i="6"/>
  <c r="FE105" i="6"/>
  <c r="EP105" i="6"/>
  <c r="ET105" i="6"/>
  <c r="EY105" i="6"/>
  <c r="EU105" i="6"/>
  <c r="EZ105" i="6"/>
  <c r="FA105" i="6"/>
  <c r="CW105" i="6"/>
  <c r="CX105" i="6"/>
  <c r="CZ105" i="6"/>
  <c r="DG105" i="6"/>
  <c r="FH105" i="6"/>
  <c r="FI105" i="6"/>
  <c r="FL105" i="6"/>
  <c r="FM105" i="6"/>
  <c r="FN105" i="6"/>
  <c r="FK105" i="6"/>
  <c r="FQ105" i="6"/>
  <c r="FR105" i="6"/>
  <c r="FS105" i="6"/>
  <c r="FV105" i="6"/>
  <c r="FW105" i="6"/>
  <c r="FX105" i="6"/>
  <c r="FU105" i="6"/>
  <c r="GH105" i="6"/>
  <c r="GI105" i="6"/>
  <c r="GJ105" i="6"/>
  <c r="GK105" i="6"/>
  <c r="GL105" i="6"/>
  <c r="IC7" i="6"/>
  <c r="IC8" i="6"/>
  <c r="IC9" i="6"/>
  <c r="IC10" i="6"/>
  <c r="IC11" i="6"/>
  <c r="IC12" i="6"/>
  <c r="IC13" i="6"/>
  <c r="IC14" i="6"/>
  <c r="IC15" i="6"/>
  <c r="IC16" i="6"/>
  <c r="IC17" i="6"/>
  <c r="IC18" i="6"/>
  <c r="IC19" i="6"/>
  <c r="IC20" i="6"/>
  <c r="IC21" i="6"/>
  <c r="IC22" i="6"/>
  <c r="IC23" i="6"/>
  <c r="IC24" i="6"/>
  <c r="IC25" i="6"/>
  <c r="IC26" i="6"/>
  <c r="IC27" i="6"/>
  <c r="IC28" i="6"/>
  <c r="IC29" i="6"/>
  <c r="IC30" i="6"/>
  <c r="IC31" i="6"/>
  <c r="IC32" i="6"/>
  <c r="IC33" i="6"/>
  <c r="IC34" i="6"/>
  <c r="IC35" i="6"/>
  <c r="IC36" i="6"/>
  <c r="IC37" i="6"/>
  <c r="IC38" i="6"/>
  <c r="IC39" i="6"/>
  <c r="IC40" i="6"/>
  <c r="IC41" i="6"/>
  <c r="IC42" i="6"/>
  <c r="IC43" i="6"/>
  <c r="IC44" i="6"/>
  <c r="IC45" i="6"/>
  <c r="IC46" i="6"/>
  <c r="IC47" i="6"/>
  <c r="IC48" i="6"/>
  <c r="IC49" i="6"/>
  <c r="IC50" i="6"/>
  <c r="IC51" i="6"/>
  <c r="IC52" i="6"/>
  <c r="IC53" i="6"/>
  <c r="IC54" i="6"/>
  <c r="IC55" i="6"/>
  <c r="IC56" i="6"/>
  <c r="IC57" i="6"/>
  <c r="IC58" i="6"/>
  <c r="IC59" i="6"/>
  <c r="IC60" i="6"/>
  <c r="IC61" i="6"/>
  <c r="IC62" i="6"/>
  <c r="IC63" i="6"/>
  <c r="IC64" i="6"/>
  <c r="IC65" i="6"/>
  <c r="IC66" i="6"/>
  <c r="IC67" i="6"/>
  <c r="IC68" i="6"/>
  <c r="IC69" i="6"/>
  <c r="IC70" i="6"/>
  <c r="IC71" i="6"/>
  <c r="IC72" i="6"/>
  <c r="IC73" i="6"/>
  <c r="IC74" i="6"/>
  <c r="IC75" i="6"/>
  <c r="IC76" i="6"/>
  <c r="IC77" i="6"/>
  <c r="IC78" i="6"/>
  <c r="IC79" i="6"/>
  <c r="IC80" i="6"/>
  <c r="IC81" i="6"/>
  <c r="IC82" i="6"/>
  <c r="IC83" i="6"/>
  <c r="IC84" i="6"/>
  <c r="IC85" i="6"/>
  <c r="IC86" i="6"/>
  <c r="IC87" i="6"/>
  <c r="IC88" i="6"/>
  <c r="IC89" i="6"/>
  <c r="IC90" i="6"/>
  <c r="IC91" i="6"/>
  <c r="IC92" i="6"/>
  <c r="IC93" i="6"/>
  <c r="IC94" i="6"/>
  <c r="IC95" i="6"/>
  <c r="IC96" i="6"/>
  <c r="IC97" i="6"/>
  <c r="IC98" i="6"/>
  <c r="IC99" i="6"/>
  <c r="IC100" i="6"/>
  <c r="IC101" i="6"/>
  <c r="IC102" i="6"/>
  <c r="IC103" i="6"/>
  <c r="IC104" i="6"/>
  <c r="IC105" i="6"/>
  <c r="IC106" i="6"/>
  <c r="FQ109" i="6"/>
  <c r="IB7" i="6"/>
  <c r="IB8" i="6"/>
  <c r="IB9" i="6"/>
  <c r="IB10" i="6"/>
  <c r="IB11" i="6"/>
  <c r="IB12" i="6"/>
  <c r="IB13" i="6"/>
  <c r="IB14" i="6"/>
  <c r="IB15" i="6"/>
  <c r="IB16" i="6"/>
  <c r="IB17" i="6"/>
  <c r="IB18" i="6"/>
  <c r="IB19" i="6"/>
  <c r="IB20" i="6"/>
  <c r="IB21" i="6"/>
  <c r="IB22" i="6"/>
  <c r="IB23" i="6"/>
  <c r="IB24" i="6"/>
  <c r="IB25" i="6"/>
  <c r="IB26" i="6"/>
  <c r="IB27" i="6"/>
  <c r="IB28" i="6"/>
  <c r="IB29" i="6"/>
  <c r="IB30" i="6"/>
  <c r="IB31" i="6"/>
  <c r="IB32" i="6"/>
  <c r="IB33" i="6"/>
  <c r="IB34" i="6"/>
  <c r="IB35" i="6"/>
  <c r="IB36" i="6"/>
  <c r="IB37" i="6"/>
  <c r="IB38" i="6"/>
  <c r="IB39" i="6"/>
  <c r="IB40" i="6"/>
  <c r="IB41" i="6"/>
  <c r="IB42" i="6"/>
  <c r="IB43" i="6"/>
  <c r="IB44" i="6"/>
  <c r="IB45" i="6"/>
  <c r="IB46" i="6"/>
  <c r="IB47" i="6"/>
  <c r="IB48" i="6"/>
  <c r="IB49" i="6"/>
  <c r="IB50" i="6"/>
  <c r="IB51" i="6"/>
  <c r="IB52" i="6"/>
  <c r="IB53" i="6"/>
  <c r="IB54" i="6"/>
  <c r="IB55" i="6"/>
  <c r="IB56" i="6"/>
  <c r="IB57" i="6"/>
  <c r="IB58" i="6"/>
  <c r="IB59" i="6"/>
  <c r="IB60" i="6"/>
  <c r="IB61" i="6"/>
  <c r="IB62" i="6"/>
  <c r="IB63" i="6"/>
  <c r="IB64" i="6"/>
  <c r="IB65" i="6"/>
  <c r="IB66" i="6"/>
  <c r="IB67" i="6"/>
  <c r="IB68" i="6"/>
  <c r="IB69" i="6"/>
  <c r="IB70" i="6"/>
  <c r="IB71" i="6"/>
  <c r="IB72" i="6"/>
  <c r="IB73" i="6"/>
  <c r="IB74" i="6"/>
  <c r="IB75" i="6"/>
  <c r="IB76" i="6"/>
  <c r="IB77" i="6"/>
  <c r="IB78" i="6"/>
  <c r="IB79" i="6"/>
  <c r="IB80" i="6"/>
  <c r="IB81" i="6"/>
  <c r="IB82" i="6"/>
  <c r="IB83" i="6"/>
  <c r="IB84" i="6"/>
  <c r="IB85" i="6"/>
  <c r="IB86" i="6"/>
  <c r="IB87" i="6"/>
  <c r="IB88" i="6"/>
  <c r="IB89" i="6"/>
  <c r="IB90" i="6"/>
  <c r="IB91" i="6"/>
  <c r="IB92" i="6"/>
  <c r="IB93" i="6"/>
  <c r="IB94" i="6"/>
  <c r="IB95" i="6"/>
  <c r="IB96" i="6"/>
  <c r="IB97" i="6"/>
  <c r="IB98" i="6"/>
  <c r="IB99" i="6"/>
  <c r="IB100" i="6"/>
  <c r="IB101" i="6"/>
  <c r="IB102" i="6"/>
  <c r="IB103" i="6"/>
  <c r="IB104" i="6"/>
  <c r="IB105" i="6"/>
  <c r="IB106" i="6"/>
  <c r="FH109" i="6"/>
  <c r="EM109" i="6"/>
  <c r="DW109" i="6"/>
  <c r="CV109" i="6"/>
  <c r="GH106" i="6"/>
  <c r="GL106" i="6"/>
  <c r="Y1945" i="20"/>
  <c r="GW106" i="6"/>
  <c r="W1945" i="20"/>
  <c r="GU106" i="6"/>
  <c r="U1945" i="20"/>
  <c r="GS106" i="6"/>
  <c r="S1945" i="20"/>
  <c r="GQ106" i="6"/>
  <c r="R1945" i="20"/>
  <c r="Y1944" i="20"/>
  <c r="DL106" i="21"/>
  <c r="GX106" i="6"/>
  <c r="W1944" i="20"/>
  <c r="DH106" i="21"/>
  <c r="GV106" i="6"/>
  <c r="U1944" i="20"/>
  <c r="DD106" i="21"/>
  <c r="GT106" i="6"/>
  <c r="S1944" i="20"/>
  <c r="CZ106" i="21"/>
  <c r="GR106" i="6"/>
  <c r="R1944" i="20"/>
  <c r="GO106" i="6"/>
  <c r="GP106" i="6"/>
  <c r="Y1942" i="20"/>
  <c r="V1942" i="20"/>
  <c r="R1942" i="20"/>
  <c r="Y1941" i="20"/>
  <c r="V1941" i="20"/>
  <c r="FS106" i="6"/>
  <c r="U1941" i="20"/>
  <c r="FR106" i="6"/>
  <c r="T1941" i="20"/>
  <c r="FQ106" i="6"/>
  <c r="R1941" i="20"/>
  <c r="Y1938" i="20"/>
  <c r="V1938" i="20"/>
  <c r="FI106" i="6"/>
  <c r="T1938" i="20"/>
  <c r="FH106" i="6"/>
  <c r="R1938" i="20"/>
  <c r="AA1936" i="20"/>
  <c r="AS106" i="9"/>
  <c r="Z1935" i="20"/>
  <c r="Y1935" i="20"/>
  <c r="W1935" i="20"/>
  <c r="EQ106" i="6"/>
  <c r="ER106" i="6"/>
  <c r="ES106" i="6"/>
  <c r="U1935" i="20"/>
  <c r="EO106" i="6"/>
  <c r="T1935" i="20"/>
  <c r="EN106" i="6"/>
  <c r="S1935" i="20"/>
  <c r="EM106" i="6"/>
  <c r="R1935" i="20"/>
  <c r="AR106" i="9"/>
  <c r="Z1934" i="20"/>
  <c r="Y1934" i="20"/>
  <c r="W1934" i="20"/>
  <c r="DV106" i="6"/>
  <c r="DW106" i="6"/>
  <c r="DX106" i="6"/>
  <c r="U1934" i="20"/>
  <c r="DP106" i="6"/>
  <c r="DQ106" i="6"/>
  <c r="DR106" i="6"/>
  <c r="T1934" i="20"/>
  <c r="DM106" i="6"/>
  <c r="DN106" i="6"/>
  <c r="DO106" i="6"/>
  <c r="S1934" i="20"/>
  <c r="DJ106" i="6"/>
  <c r="DK106" i="6"/>
  <c r="DL106" i="6"/>
  <c r="R1934" i="20"/>
  <c r="AQ106" i="9"/>
  <c r="Z1933" i="20"/>
  <c r="Y1933" i="20"/>
  <c r="W1933" i="20"/>
  <c r="CZ106" i="6"/>
  <c r="U1933" i="20"/>
  <c r="CX106" i="6"/>
  <c r="T1933" i="20"/>
  <c r="CW106" i="6"/>
  <c r="S1933" i="20"/>
  <c r="CV106" i="6"/>
  <c r="R1933" i="20"/>
  <c r="Z1929" i="20"/>
  <c r="U1929" i="20"/>
  <c r="T1929" i="20"/>
  <c r="S1929" i="20"/>
  <c r="R1929" i="20"/>
  <c r="Z1928" i="20"/>
  <c r="U1928" i="20"/>
  <c r="T1928" i="20"/>
  <c r="S1928" i="20"/>
  <c r="R1928" i="20"/>
  <c r="Z1927" i="20"/>
  <c r="U1927" i="20"/>
  <c r="T1927" i="20"/>
  <c r="S1927" i="20"/>
  <c r="R1927" i="20"/>
  <c r="Z1926" i="20"/>
  <c r="U1926" i="20"/>
  <c r="T1926" i="20"/>
  <c r="S1926" i="20"/>
  <c r="R1926" i="20"/>
  <c r="AM106" i="6"/>
  <c r="P1926" i="20"/>
  <c r="Z1925" i="20"/>
  <c r="U1925" i="20"/>
  <c r="T1925" i="20"/>
  <c r="S1925" i="20"/>
  <c r="R1925" i="20"/>
  <c r="Z1924" i="20"/>
  <c r="U1924" i="20"/>
  <c r="T1924" i="20"/>
  <c r="S1924" i="20"/>
  <c r="R1924" i="20"/>
  <c r="F106" i="6"/>
  <c r="Z1919" i="20"/>
  <c r="E106" i="6"/>
  <c r="V1919" i="20"/>
  <c r="I106" i="6"/>
  <c r="R1918" i="20"/>
  <c r="H106" i="6"/>
  <c r="R1917" i="20"/>
  <c r="G106" i="6"/>
  <c r="R1916" i="20"/>
  <c r="AA1915" i="20"/>
  <c r="J1945" i="20"/>
  <c r="GW105" i="6"/>
  <c r="H1945" i="20"/>
  <c r="GU105" i="6"/>
  <c r="F1945" i="20"/>
  <c r="GS105" i="6"/>
  <c r="D1945" i="20"/>
  <c r="GQ105" i="6"/>
  <c r="C1945" i="20"/>
  <c r="J1944" i="20"/>
  <c r="DL105" i="21"/>
  <c r="GX105" i="6"/>
  <c r="H1944" i="20"/>
  <c r="DH105" i="21"/>
  <c r="GV105" i="6"/>
  <c r="F1944" i="20"/>
  <c r="DD105" i="21"/>
  <c r="GT105" i="6"/>
  <c r="D1944" i="20"/>
  <c r="CZ105" i="21"/>
  <c r="GR105" i="6"/>
  <c r="C1944" i="20"/>
  <c r="GO105" i="6"/>
  <c r="G1942" i="20"/>
  <c r="C1942" i="20"/>
  <c r="J1941" i="20"/>
  <c r="G1941" i="20"/>
  <c r="F1941" i="20"/>
  <c r="E1941" i="20"/>
  <c r="C1941" i="20"/>
  <c r="J1938" i="20"/>
  <c r="G1938" i="20"/>
  <c r="E1938" i="20"/>
  <c r="C1938" i="20"/>
  <c r="AQ105" i="9"/>
  <c r="AR105" i="9"/>
  <c r="AS105" i="9"/>
  <c r="AU105" i="9"/>
  <c r="L1936" i="20"/>
  <c r="K1935" i="20"/>
  <c r="J1935" i="20"/>
  <c r="H1935" i="20"/>
  <c r="F1935" i="20"/>
  <c r="E1935" i="20"/>
  <c r="D1935" i="20"/>
  <c r="C1935" i="20"/>
  <c r="K1934" i="20"/>
  <c r="J1934" i="20"/>
  <c r="H1934" i="20"/>
  <c r="F1934" i="20"/>
  <c r="E1934" i="20"/>
  <c r="D1934" i="20"/>
  <c r="C1934" i="20"/>
  <c r="K1933" i="20"/>
  <c r="J1933" i="20"/>
  <c r="H1933" i="20"/>
  <c r="F1933" i="20"/>
  <c r="E1933" i="20"/>
  <c r="D1933" i="20"/>
  <c r="C1933" i="20"/>
  <c r="K1929" i="20"/>
  <c r="F1929" i="20"/>
  <c r="E1929" i="20"/>
  <c r="D1929" i="20"/>
  <c r="C1929" i="20"/>
  <c r="K1928" i="20"/>
  <c r="F1928" i="20"/>
  <c r="E1928" i="20"/>
  <c r="D1928" i="20"/>
  <c r="C1928" i="20"/>
  <c r="K1927" i="20"/>
  <c r="F1927" i="20"/>
  <c r="E1927" i="20"/>
  <c r="D1927" i="20"/>
  <c r="C1927" i="20"/>
  <c r="K1926" i="20"/>
  <c r="F1926" i="20"/>
  <c r="E1926" i="20"/>
  <c r="D1926" i="20"/>
  <c r="C1926" i="20"/>
  <c r="AM105" i="6"/>
  <c r="A1926" i="20"/>
  <c r="K1925" i="20"/>
  <c r="F1925" i="20"/>
  <c r="E1925" i="20"/>
  <c r="D1925" i="20"/>
  <c r="C1925" i="20"/>
  <c r="K1924" i="20"/>
  <c r="F1924" i="20"/>
  <c r="E1924" i="20"/>
  <c r="D1924" i="20"/>
  <c r="C1924" i="20"/>
  <c r="F105" i="6"/>
  <c r="K1919" i="20"/>
  <c r="E105" i="6"/>
  <c r="G1919" i="20"/>
  <c r="I105" i="6"/>
  <c r="C1918" i="20"/>
  <c r="H105" i="6"/>
  <c r="C1917" i="20"/>
  <c r="G105" i="6"/>
  <c r="C1916" i="20"/>
  <c r="L1915" i="20"/>
  <c r="Y1906" i="20"/>
  <c r="GW104" i="6"/>
  <c r="W1906" i="20"/>
  <c r="GU104" i="6"/>
  <c r="U1906" i="20"/>
  <c r="GS104" i="6"/>
  <c r="S1906" i="20"/>
  <c r="GQ104" i="6"/>
  <c r="R1906" i="20"/>
  <c r="Y1905" i="20"/>
  <c r="DL104" i="21"/>
  <c r="GX104" i="6"/>
  <c r="W1905" i="20"/>
  <c r="DH104" i="21"/>
  <c r="GV104" i="6"/>
  <c r="U1905" i="20"/>
  <c r="DD104" i="21"/>
  <c r="GT104" i="6"/>
  <c r="S1905" i="20"/>
  <c r="CZ104" i="21"/>
  <c r="GR104" i="6"/>
  <c r="R1905" i="20"/>
  <c r="GO104" i="6"/>
  <c r="V1903" i="20"/>
  <c r="R1903" i="20"/>
  <c r="Y1902" i="20"/>
  <c r="V1902" i="20"/>
  <c r="U1902" i="20"/>
  <c r="T1902" i="20"/>
  <c r="R1902" i="20"/>
  <c r="Y1899" i="20"/>
  <c r="V1899" i="20"/>
  <c r="T1899" i="20"/>
  <c r="R1899" i="20"/>
  <c r="AQ104" i="9"/>
  <c r="AR104" i="9"/>
  <c r="AS104" i="9"/>
  <c r="AU104" i="9"/>
  <c r="AA1897" i="20"/>
  <c r="Z1896" i="20"/>
  <c r="Y1896" i="20"/>
  <c r="W1896" i="20"/>
  <c r="U1896" i="20"/>
  <c r="T1896" i="20"/>
  <c r="S1896" i="20"/>
  <c r="R1896" i="20"/>
  <c r="Z1895" i="20"/>
  <c r="Y1895" i="20"/>
  <c r="W1895" i="20"/>
  <c r="U1895" i="20"/>
  <c r="T1895" i="20"/>
  <c r="S1895" i="20"/>
  <c r="R1895" i="20"/>
  <c r="Z1894" i="20"/>
  <c r="Y1894" i="20"/>
  <c r="W1894" i="20"/>
  <c r="U1894" i="20"/>
  <c r="T1894" i="20"/>
  <c r="S1894" i="20"/>
  <c r="R1894" i="20"/>
  <c r="Z1890" i="20"/>
  <c r="U1890" i="20"/>
  <c r="T1890" i="20"/>
  <c r="S1890" i="20"/>
  <c r="R1890" i="20"/>
  <c r="Z1889" i="20"/>
  <c r="U1889" i="20"/>
  <c r="T1889" i="20"/>
  <c r="S1889" i="20"/>
  <c r="R1889" i="20"/>
  <c r="Z1888" i="20"/>
  <c r="U1888" i="20"/>
  <c r="T1888" i="20"/>
  <c r="S1888" i="20"/>
  <c r="R1888" i="20"/>
  <c r="Z1887" i="20"/>
  <c r="U1887" i="20"/>
  <c r="T1887" i="20"/>
  <c r="S1887" i="20"/>
  <c r="R1887" i="20"/>
  <c r="AM104" i="6"/>
  <c r="P1887" i="20"/>
  <c r="Z1886" i="20"/>
  <c r="U1886" i="20"/>
  <c r="T1886" i="20"/>
  <c r="S1886" i="20"/>
  <c r="R1886" i="20"/>
  <c r="Z1885" i="20"/>
  <c r="U1885" i="20"/>
  <c r="T1885" i="20"/>
  <c r="S1885" i="20"/>
  <c r="R1885" i="20"/>
  <c r="F104" i="6"/>
  <c r="Z1880" i="20"/>
  <c r="E104" i="6"/>
  <c r="V1880" i="20"/>
  <c r="I104" i="6"/>
  <c r="R1879" i="20"/>
  <c r="H104" i="6"/>
  <c r="R1878" i="20"/>
  <c r="G104" i="6"/>
  <c r="R1877" i="20"/>
  <c r="AA1876" i="20"/>
  <c r="J1906" i="20"/>
  <c r="GW103" i="6"/>
  <c r="H1906" i="20"/>
  <c r="GU103" i="6"/>
  <c r="F1906" i="20"/>
  <c r="GS103" i="6"/>
  <c r="D1906" i="20"/>
  <c r="GQ103" i="6"/>
  <c r="C1906" i="20"/>
  <c r="J1905" i="20"/>
  <c r="DL103" i="21"/>
  <c r="GX103" i="6"/>
  <c r="H1905" i="20"/>
  <c r="DH103" i="21"/>
  <c r="GV103" i="6"/>
  <c r="F1905" i="20"/>
  <c r="DD103" i="21"/>
  <c r="GT103" i="6"/>
  <c r="D1905" i="20"/>
  <c r="CZ103" i="21"/>
  <c r="GR103" i="6"/>
  <c r="C1905" i="20"/>
  <c r="GO103" i="6"/>
  <c r="G1903" i="20"/>
  <c r="C1903" i="20"/>
  <c r="J1902" i="20"/>
  <c r="G1902" i="20"/>
  <c r="F1902" i="20"/>
  <c r="E1902" i="20"/>
  <c r="C1902" i="20"/>
  <c r="J1899" i="20"/>
  <c r="G1899" i="20"/>
  <c r="E1899" i="20"/>
  <c r="C1899" i="20"/>
  <c r="AQ103" i="9"/>
  <c r="AR103" i="9"/>
  <c r="AS103" i="9"/>
  <c r="AU103" i="9"/>
  <c r="L1897" i="20"/>
  <c r="K1896" i="20"/>
  <c r="J1896" i="20"/>
  <c r="H1896" i="20"/>
  <c r="F1896" i="20"/>
  <c r="E1896" i="20"/>
  <c r="D1896" i="20"/>
  <c r="C1896" i="20"/>
  <c r="K1895" i="20"/>
  <c r="J1895" i="20"/>
  <c r="H1895" i="20"/>
  <c r="F1895" i="20"/>
  <c r="E1895" i="20"/>
  <c r="D1895" i="20"/>
  <c r="C1895" i="20"/>
  <c r="K1894" i="20"/>
  <c r="J1894" i="20"/>
  <c r="H1894" i="20"/>
  <c r="F1894" i="20"/>
  <c r="E1894" i="20"/>
  <c r="D1894" i="20"/>
  <c r="C1894" i="20"/>
  <c r="K1890" i="20"/>
  <c r="F1890" i="20"/>
  <c r="E1890" i="20"/>
  <c r="D1890" i="20"/>
  <c r="C1890" i="20"/>
  <c r="K1889" i="20"/>
  <c r="F1889" i="20"/>
  <c r="E1889" i="20"/>
  <c r="D1889" i="20"/>
  <c r="C1889" i="20"/>
  <c r="K1888" i="20"/>
  <c r="F1888" i="20"/>
  <c r="E1888" i="20"/>
  <c r="D1888" i="20"/>
  <c r="C1888" i="20"/>
  <c r="K1887" i="20"/>
  <c r="F1887" i="20"/>
  <c r="E1887" i="20"/>
  <c r="D1887" i="20"/>
  <c r="C1887" i="20"/>
  <c r="AM103" i="6"/>
  <c r="A1887" i="20"/>
  <c r="K1886" i="20"/>
  <c r="F1886" i="20"/>
  <c r="E1886" i="20"/>
  <c r="D1886" i="20"/>
  <c r="C1886" i="20"/>
  <c r="K1885" i="20"/>
  <c r="F1885" i="20"/>
  <c r="E1885" i="20"/>
  <c r="D1885" i="20"/>
  <c r="C1885" i="20"/>
  <c r="F103" i="6"/>
  <c r="K1880" i="20"/>
  <c r="E103" i="6"/>
  <c r="G1880" i="20"/>
  <c r="I103" i="6"/>
  <c r="C1879" i="20"/>
  <c r="H103" i="6"/>
  <c r="C1878" i="20"/>
  <c r="G103" i="6"/>
  <c r="C1877" i="20"/>
  <c r="L1876" i="20"/>
  <c r="Y1867" i="20"/>
  <c r="GW102" i="6"/>
  <c r="W1867" i="20"/>
  <c r="GU102" i="6"/>
  <c r="U1867" i="20"/>
  <c r="GS102" i="6"/>
  <c r="S1867" i="20"/>
  <c r="GQ102" i="6"/>
  <c r="R1867" i="20"/>
  <c r="Y1866" i="20"/>
  <c r="DL102" i="21"/>
  <c r="GX102" i="6"/>
  <c r="W1866" i="20"/>
  <c r="DH102" i="21"/>
  <c r="GV102" i="6"/>
  <c r="U1866" i="20"/>
  <c r="DD102" i="21"/>
  <c r="GT102" i="6"/>
  <c r="S1866" i="20"/>
  <c r="CZ102" i="21"/>
  <c r="GR102" i="6"/>
  <c r="R1866" i="20"/>
  <c r="GO102" i="6"/>
  <c r="V1864" i="20"/>
  <c r="R1864" i="20"/>
  <c r="Y1863" i="20"/>
  <c r="V1863" i="20"/>
  <c r="U1863" i="20"/>
  <c r="T1863" i="20"/>
  <c r="R1863" i="20"/>
  <c r="Y1860" i="20"/>
  <c r="V1860" i="20"/>
  <c r="T1860" i="20"/>
  <c r="R1860" i="20"/>
  <c r="AQ102" i="9"/>
  <c r="AR102" i="9"/>
  <c r="AS102" i="9"/>
  <c r="AU102" i="9"/>
  <c r="AA1858" i="20"/>
  <c r="Z1857" i="20"/>
  <c r="Y1857" i="20"/>
  <c r="W1857" i="20"/>
  <c r="U1857" i="20"/>
  <c r="T1857" i="20"/>
  <c r="S1857" i="20"/>
  <c r="R1857" i="20"/>
  <c r="Z1856" i="20"/>
  <c r="Y1856" i="20"/>
  <c r="W1856" i="20"/>
  <c r="U1856" i="20"/>
  <c r="T1856" i="20"/>
  <c r="S1856" i="20"/>
  <c r="R1856" i="20"/>
  <c r="Z1855" i="20"/>
  <c r="Y1855" i="20"/>
  <c r="W1855" i="20"/>
  <c r="U1855" i="20"/>
  <c r="T1855" i="20"/>
  <c r="S1855" i="20"/>
  <c r="R1855" i="20"/>
  <c r="Z1851" i="20"/>
  <c r="U1851" i="20"/>
  <c r="T1851" i="20"/>
  <c r="S1851" i="20"/>
  <c r="R1851" i="20"/>
  <c r="Z1850" i="20"/>
  <c r="U1850" i="20"/>
  <c r="T1850" i="20"/>
  <c r="S1850" i="20"/>
  <c r="R1850" i="20"/>
  <c r="Z1849" i="20"/>
  <c r="U1849" i="20"/>
  <c r="T1849" i="20"/>
  <c r="S1849" i="20"/>
  <c r="R1849" i="20"/>
  <c r="Z1848" i="20"/>
  <c r="U1848" i="20"/>
  <c r="T1848" i="20"/>
  <c r="S1848" i="20"/>
  <c r="R1848" i="20"/>
  <c r="AM102" i="6"/>
  <c r="P1848" i="20"/>
  <c r="Z1847" i="20"/>
  <c r="U1847" i="20"/>
  <c r="T1847" i="20"/>
  <c r="S1847" i="20"/>
  <c r="R1847" i="20"/>
  <c r="Z1846" i="20"/>
  <c r="U1846" i="20"/>
  <c r="T1846" i="20"/>
  <c r="S1846" i="20"/>
  <c r="R1846" i="20"/>
  <c r="F102" i="6"/>
  <c r="Z1841" i="20"/>
  <c r="E102" i="6"/>
  <c r="V1841" i="20"/>
  <c r="I102" i="6"/>
  <c r="R1840" i="20"/>
  <c r="H102" i="6"/>
  <c r="R1839" i="20"/>
  <c r="G102" i="6"/>
  <c r="R1838" i="20"/>
  <c r="AA1837" i="20"/>
  <c r="J1867" i="20"/>
  <c r="GW101" i="6"/>
  <c r="H1867" i="20"/>
  <c r="GU101" i="6"/>
  <c r="F1867" i="20"/>
  <c r="GS101" i="6"/>
  <c r="D1867" i="20"/>
  <c r="GQ101" i="6"/>
  <c r="C1867" i="20"/>
  <c r="J1866" i="20"/>
  <c r="DL101" i="21"/>
  <c r="GX101" i="6"/>
  <c r="H1866" i="20"/>
  <c r="DH101" i="21"/>
  <c r="GV101" i="6"/>
  <c r="F1866" i="20"/>
  <c r="DD101" i="21"/>
  <c r="GT101" i="6"/>
  <c r="D1866" i="20"/>
  <c r="CZ101" i="21"/>
  <c r="GR101" i="6"/>
  <c r="C1866" i="20"/>
  <c r="GO101" i="6"/>
  <c r="G1864" i="20"/>
  <c r="C1864" i="20"/>
  <c r="J1863" i="20"/>
  <c r="G1863" i="20"/>
  <c r="F1863" i="20"/>
  <c r="E1863" i="20"/>
  <c r="C1863" i="20"/>
  <c r="J1860" i="20"/>
  <c r="G1860" i="20"/>
  <c r="E1860" i="20"/>
  <c r="C1860" i="20"/>
  <c r="AQ101" i="9"/>
  <c r="AR101" i="9"/>
  <c r="AS101" i="9"/>
  <c r="AU101" i="9"/>
  <c r="L1858" i="20"/>
  <c r="K1857" i="20"/>
  <c r="J1857" i="20"/>
  <c r="H1857" i="20"/>
  <c r="F1857" i="20"/>
  <c r="E1857" i="20"/>
  <c r="D1857" i="20"/>
  <c r="C1857" i="20"/>
  <c r="K1856" i="20"/>
  <c r="J1856" i="20"/>
  <c r="H1856" i="20"/>
  <c r="F1856" i="20"/>
  <c r="E1856" i="20"/>
  <c r="D1856" i="20"/>
  <c r="C1856" i="20"/>
  <c r="K1855" i="20"/>
  <c r="J1855" i="20"/>
  <c r="H1855" i="20"/>
  <c r="F1855" i="20"/>
  <c r="E1855" i="20"/>
  <c r="D1855" i="20"/>
  <c r="C1855" i="20"/>
  <c r="K1851" i="20"/>
  <c r="F1851" i="20"/>
  <c r="E1851" i="20"/>
  <c r="D1851" i="20"/>
  <c r="C1851" i="20"/>
  <c r="K1850" i="20"/>
  <c r="F1850" i="20"/>
  <c r="E1850" i="20"/>
  <c r="D1850" i="20"/>
  <c r="C1850" i="20"/>
  <c r="K1849" i="20"/>
  <c r="F1849" i="20"/>
  <c r="E1849" i="20"/>
  <c r="D1849" i="20"/>
  <c r="C1849" i="20"/>
  <c r="K1848" i="20"/>
  <c r="F1848" i="20"/>
  <c r="E1848" i="20"/>
  <c r="D1848" i="20"/>
  <c r="C1848" i="20"/>
  <c r="AM101" i="6"/>
  <c r="A1848" i="20"/>
  <c r="K1847" i="20"/>
  <c r="F1847" i="20"/>
  <c r="E1847" i="20"/>
  <c r="D1847" i="20"/>
  <c r="C1847" i="20"/>
  <c r="K1846" i="20"/>
  <c r="F1846" i="20"/>
  <c r="E1846" i="20"/>
  <c r="D1846" i="20"/>
  <c r="C1846" i="20"/>
  <c r="F101" i="6"/>
  <c r="K1841" i="20"/>
  <c r="E101" i="6"/>
  <c r="G1841" i="20"/>
  <c r="I101" i="6"/>
  <c r="C1840" i="20"/>
  <c r="H101" i="6"/>
  <c r="C1839" i="20"/>
  <c r="G101" i="6"/>
  <c r="C1838" i="20"/>
  <c r="L1837" i="20"/>
  <c r="Y1828" i="20"/>
  <c r="GW100" i="6"/>
  <c r="W1828" i="20"/>
  <c r="GU100" i="6"/>
  <c r="U1828" i="20"/>
  <c r="GS100" i="6"/>
  <c r="S1828" i="20"/>
  <c r="GQ100" i="6"/>
  <c r="R1828" i="20"/>
  <c r="Y1827" i="20"/>
  <c r="DL100" i="21"/>
  <c r="GX100" i="6"/>
  <c r="W1827" i="20"/>
  <c r="DH100" i="21"/>
  <c r="GV100" i="6"/>
  <c r="U1827" i="20"/>
  <c r="DD100" i="21"/>
  <c r="GT100" i="6"/>
  <c r="S1827" i="20"/>
  <c r="CZ100" i="21"/>
  <c r="GR100" i="6"/>
  <c r="R1827" i="20"/>
  <c r="GO100" i="6"/>
  <c r="V1825" i="20"/>
  <c r="R1825" i="20"/>
  <c r="Y1824" i="20"/>
  <c r="V1824" i="20"/>
  <c r="U1824" i="20"/>
  <c r="T1824" i="20"/>
  <c r="R1824" i="20"/>
  <c r="Y1821" i="20"/>
  <c r="V1821" i="20"/>
  <c r="T1821" i="20"/>
  <c r="R1821" i="20"/>
  <c r="AQ100" i="9"/>
  <c r="AR100" i="9"/>
  <c r="AS100" i="9"/>
  <c r="AU100" i="9"/>
  <c r="AA1819" i="20"/>
  <c r="Z1818" i="20"/>
  <c r="Y1818" i="20"/>
  <c r="W1818" i="20"/>
  <c r="U1818" i="20"/>
  <c r="T1818" i="20"/>
  <c r="S1818" i="20"/>
  <c r="R1818" i="20"/>
  <c r="Z1817" i="20"/>
  <c r="Y1817" i="20"/>
  <c r="W1817" i="20"/>
  <c r="U1817" i="20"/>
  <c r="T1817" i="20"/>
  <c r="S1817" i="20"/>
  <c r="R1817" i="20"/>
  <c r="Z1816" i="20"/>
  <c r="Y1816" i="20"/>
  <c r="W1816" i="20"/>
  <c r="U1816" i="20"/>
  <c r="T1816" i="20"/>
  <c r="S1816" i="20"/>
  <c r="R1816" i="20"/>
  <c r="Z1812" i="20"/>
  <c r="U1812" i="20"/>
  <c r="T1812" i="20"/>
  <c r="S1812" i="20"/>
  <c r="R1812" i="20"/>
  <c r="Z1811" i="20"/>
  <c r="U1811" i="20"/>
  <c r="T1811" i="20"/>
  <c r="S1811" i="20"/>
  <c r="R1811" i="20"/>
  <c r="Z1810" i="20"/>
  <c r="U1810" i="20"/>
  <c r="T1810" i="20"/>
  <c r="S1810" i="20"/>
  <c r="R1810" i="20"/>
  <c r="Z1809" i="20"/>
  <c r="U1809" i="20"/>
  <c r="T1809" i="20"/>
  <c r="S1809" i="20"/>
  <c r="R1809" i="20"/>
  <c r="AM100" i="6"/>
  <c r="P1809" i="20"/>
  <c r="Z1808" i="20"/>
  <c r="U1808" i="20"/>
  <c r="T1808" i="20"/>
  <c r="S1808" i="20"/>
  <c r="R1808" i="20"/>
  <c r="Z1807" i="20"/>
  <c r="U1807" i="20"/>
  <c r="T1807" i="20"/>
  <c r="S1807" i="20"/>
  <c r="R1807" i="20"/>
  <c r="F100" i="6"/>
  <c r="Z1802" i="20"/>
  <c r="E100" i="6"/>
  <c r="V1802" i="20"/>
  <c r="I100" i="6"/>
  <c r="R1801" i="20"/>
  <c r="H100" i="6"/>
  <c r="R1800" i="20"/>
  <c r="G100" i="6"/>
  <c r="R1799" i="20"/>
  <c r="AA1798" i="20"/>
  <c r="J1828" i="20"/>
  <c r="GW99" i="6"/>
  <c r="H1828" i="20"/>
  <c r="GU99" i="6"/>
  <c r="F1828" i="20"/>
  <c r="GS99" i="6"/>
  <c r="D1828" i="20"/>
  <c r="GQ99" i="6"/>
  <c r="C1828" i="20"/>
  <c r="J1827" i="20"/>
  <c r="DL99" i="21"/>
  <c r="GX99" i="6"/>
  <c r="H1827" i="20"/>
  <c r="DH99" i="21"/>
  <c r="GV99" i="6"/>
  <c r="F1827" i="20"/>
  <c r="DD99" i="21"/>
  <c r="GT99" i="6"/>
  <c r="D1827" i="20"/>
  <c r="CZ99" i="21"/>
  <c r="GR99" i="6"/>
  <c r="C1827" i="20"/>
  <c r="GO99" i="6"/>
  <c r="G1825" i="20"/>
  <c r="C1825" i="20"/>
  <c r="J1824" i="20"/>
  <c r="G1824" i="20"/>
  <c r="F1824" i="20"/>
  <c r="E1824" i="20"/>
  <c r="C1824" i="20"/>
  <c r="J1821" i="20"/>
  <c r="G1821" i="20"/>
  <c r="E1821" i="20"/>
  <c r="C1821" i="20"/>
  <c r="AQ99" i="9"/>
  <c r="AR99" i="9"/>
  <c r="AS99" i="9"/>
  <c r="AU99" i="9"/>
  <c r="L1819" i="20"/>
  <c r="K1818" i="20"/>
  <c r="J1818" i="20"/>
  <c r="H1818" i="20"/>
  <c r="F1818" i="20"/>
  <c r="E1818" i="20"/>
  <c r="D1818" i="20"/>
  <c r="C1818" i="20"/>
  <c r="K1817" i="20"/>
  <c r="J1817" i="20"/>
  <c r="H1817" i="20"/>
  <c r="F1817" i="20"/>
  <c r="E1817" i="20"/>
  <c r="D1817" i="20"/>
  <c r="C1817" i="20"/>
  <c r="K1816" i="20"/>
  <c r="J1816" i="20"/>
  <c r="H1816" i="20"/>
  <c r="F1816" i="20"/>
  <c r="E1816" i="20"/>
  <c r="D1816" i="20"/>
  <c r="C1816" i="20"/>
  <c r="K1812" i="20"/>
  <c r="F1812" i="20"/>
  <c r="E1812" i="20"/>
  <c r="D1812" i="20"/>
  <c r="C1812" i="20"/>
  <c r="K1811" i="20"/>
  <c r="F1811" i="20"/>
  <c r="E1811" i="20"/>
  <c r="D1811" i="20"/>
  <c r="C1811" i="20"/>
  <c r="K1810" i="20"/>
  <c r="F1810" i="20"/>
  <c r="E1810" i="20"/>
  <c r="D1810" i="20"/>
  <c r="C1810" i="20"/>
  <c r="K1809" i="20"/>
  <c r="F1809" i="20"/>
  <c r="E1809" i="20"/>
  <c r="D1809" i="20"/>
  <c r="C1809" i="20"/>
  <c r="AM99" i="6"/>
  <c r="A1809" i="20"/>
  <c r="K1808" i="20"/>
  <c r="F1808" i="20"/>
  <c r="E1808" i="20"/>
  <c r="D1808" i="20"/>
  <c r="C1808" i="20"/>
  <c r="K1807" i="20"/>
  <c r="F1807" i="20"/>
  <c r="E1807" i="20"/>
  <c r="D1807" i="20"/>
  <c r="C1807" i="20"/>
  <c r="F99" i="6"/>
  <c r="K1802" i="20"/>
  <c r="E99" i="6"/>
  <c r="G1802" i="20"/>
  <c r="I99" i="6"/>
  <c r="C1801" i="20"/>
  <c r="H99" i="6"/>
  <c r="C1800" i="20"/>
  <c r="G99" i="6"/>
  <c r="C1799" i="20"/>
  <c r="L1798" i="20"/>
  <c r="Y1789" i="20"/>
  <c r="GW98" i="6"/>
  <c r="W1789" i="20"/>
  <c r="GU98" i="6"/>
  <c r="U1789" i="20"/>
  <c r="GS98" i="6"/>
  <c r="S1789" i="20"/>
  <c r="GQ98" i="6"/>
  <c r="R1789" i="20"/>
  <c r="Y1788" i="20"/>
  <c r="DL98" i="21"/>
  <c r="GX98" i="6"/>
  <c r="W1788" i="20"/>
  <c r="DH98" i="21"/>
  <c r="GV98" i="6"/>
  <c r="U1788" i="20"/>
  <c r="DD98" i="21"/>
  <c r="GT98" i="6"/>
  <c r="S1788" i="20"/>
  <c r="CZ98" i="21"/>
  <c r="GR98" i="6"/>
  <c r="R1788" i="20"/>
  <c r="GO98" i="6"/>
  <c r="V1786" i="20"/>
  <c r="R1786" i="20"/>
  <c r="Y1785" i="20"/>
  <c r="V1785" i="20"/>
  <c r="U1785" i="20"/>
  <c r="T1785" i="20"/>
  <c r="R1785" i="20"/>
  <c r="Y1782" i="20"/>
  <c r="V1782" i="20"/>
  <c r="T1782" i="20"/>
  <c r="R1782" i="20"/>
  <c r="AQ98" i="9"/>
  <c r="AR98" i="9"/>
  <c r="AS98" i="9"/>
  <c r="AU98" i="9"/>
  <c r="AA1780" i="20"/>
  <c r="Z1779" i="20"/>
  <c r="Y1779" i="20"/>
  <c r="W1779" i="20"/>
  <c r="U1779" i="20"/>
  <c r="T1779" i="20"/>
  <c r="S1779" i="20"/>
  <c r="R1779" i="20"/>
  <c r="Z1778" i="20"/>
  <c r="Y1778" i="20"/>
  <c r="W1778" i="20"/>
  <c r="U1778" i="20"/>
  <c r="T1778" i="20"/>
  <c r="S1778" i="20"/>
  <c r="R1778" i="20"/>
  <c r="Z1777" i="20"/>
  <c r="Y1777" i="20"/>
  <c r="W1777" i="20"/>
  <c r="U1777" i="20"/>
  <c r="T1777" i="20"/>
  <c r="S1777" i="20"/>
  <c r="R1777" i="20"/>
  <c r="Z1773" i="20"/>
  <c r="U1773" i="20"/>
  <c r="T1773" i="20"/>
  <c r="S1773" i="20"/>
  <c r="R1773" i="20"/>
  <c r="Z1772" i="20"/>
  <c r="U1772" i="20"/>
  <c r="T1772" i="20"/>
  <c r="S1772" i="20"/>
  <c r="R1772" i="20"/>
  <c r="Z1771" i="20"/>
  <c r="U1771" i="20"/>
  <c r="T1771" i="20"/>
  <c r="S1771" i="20"/>
  <c r="R1771" i="20"/>
  <c r="Z1770" i="20"/>
  <c r="U1770" i="20"/>
  <c r="T1770" i="20"/>
  <c r="S1770" i="20"/>
  <c r="R1770" i="20"/>
  <c r="AM98" i="6"/>
  <c r="P1770" i="20"/>
  <c r="Z1769" i="20"/>
  <c r="U1769" i="20"/>
  <c r="T1769" i="20"/>
  <c r="S1769" i="20"/>
  <c r="R1769" i="20"/>
  <c r="Z1768" i="20"/>
  <c r="U1768" i="20"/>
  <c r="T1768" i="20"/>
  <c r="S1768" i="20"/>
  <c r="R1768" i="20"/>
  <c r="F98" i="6"/>
  <c r="Z1763" i="20"/>
  <c r="E98" i="6"/>
  <c r="V1763" i="20"/>
  <c r="I98" i="6"/>
  <c r="R1762" i="20"/>
  <c r="H98" i="6"/>
  <c r="R1761" i="20"/>
  <c r="G98" i="6"/>
  <c r="R1760" i="20"/>
  <c r="AA1759" i="20"/>
  <c r="J1789" i="20"/>
  <c r="GW97" i="6"/>
  <c r="H1789" i="20"/>
  <c r="GU97" i="6"/>
  <c r="F1789" i="20"/>
  <c r="GS97" i="6"/>
  <c r="D1789" i="20"/>
  <c r="GQ97" i="6"/>
  <c r="C1789" i="20"/>
  <c r="J1788" i="20"/>
  <c r="DL97" i="21"/>
  <c r="GX97" i="6"/>
  <c r="H1788" i="20"/>
  <c r="DH97" i="21"/>
  <c r="GV97" i="6"/>
  <c r="F1788" i="20"/>
  <c r="DD97" i="21"/>
  <c r="GT97" i="6"/>
  <c r="D1788" i="20"/>
  <c r="CZ97" i="21"/>
  <c r="GR97" i="6"/>
  <c r="C1788" i="20"/>
  <c r="GO97" i="6"/>
  <c r="G1786" i="20"/>
  <c r="C1786" i="20"/>
  <c r="J1785" i="20"/>
  <c r="G1785" i="20"/>
  <c r="F1785" i="20"/>
  <c r="E1785" i="20"/>
  <c r="C1785" i="20"/>
  <c r="J1782" i="20"/>
  <c r="G1782" i="20"/>
  <c r="E1782" i="20"/>
  <c r="C1782" i="20"/>
  <c r="AQ97" i="9"/>
  <c r="AR97" i="9"/>
  <c r="AS97" i="9"/>
  <c r="AU97" i="9"/>
  <c r="L1780" i="20"/>
  <c r="K1779" i="20"/>
  <c r="J1779" i="20"/>
  <c r="H1779" i="20"/>
  <c r="F1779" i="20"/>
  <c r="E1779" i="20"/>
  <c r="D1779" i="20"/>
  <c r="C1779" i="20"/>
  <c r="K1778" i="20"/>
  <c r="J1778" i="20"/>
  <c r="H1778" i="20"/>
  <c r="F1778" i="20"/>
  <c r="E1778" i="20"/>
  <c r="D1778" i="20"/>
  <c r="C1778" i="20"/>
  <c r="K1777" i="20"/>
  <c r="J1777" i="20"/>
  <c r="H1777" i="20"/>
  <c r="F1777" i="20"/>
  <c r="E1777" i="20"/>
  <c r="D1777" i="20"/>
  <c r="C1777" i="20"/>
  <c r="K1773" i="20"/>
  <c r="F1773" i="20"/>
  <c r="E1773" i="20"/>
  <c r="D1773" i="20"/>
  <c r="C1773" i="20"/>
  <c r="K1772" i="20"/>
  <c r="F1772" i="20"/>
  <c r="E1772" i="20"/>
  <c r="D1772" i="20"/>
  <c r="C1772" i="20"/>
  <c r="K1771" i="20"/>
  <c r="F1771" i="20"/>
  <c r="E1771" i="20"/>
  <c r="D1771" i="20"/>
  <c r="C1771" i="20"/>
  <c r="K1770" i="20"/>
  <c r="F1770" i="20"/>
  <c r="E1770" i="20"/>
  <c r="D1770" i="20"/>
  <c r="C1770" i="20"/>
  <c r="AM97" i="6"/>
  <c r="A1770" i="20"/>
  <c r="K1769" i="20"/>
  <c r="F1769" i="20"/>
  <c r="E1769" i="20"/>
  <c r="D1769" i="20"/>
  <c r="C1769" i="20"/>
  <c r="K1768" i="20"/>
  <c r="F1768" i="20"/>
  <c r="E1768" i="20"/>
  <c r="D1768" i="20"/>
  <c r="C1768" i="20"/>
  <c r="F97" i="6"/>
  <c r="K1763" i="20"/>
  <c r="E97" i="6"/>
  <c r="G1763" i="20"/>
  <c r="I97" i="6"/>
  <c r="C1762" i="20"/>
  <c r="H97" i="6"/>
  <c r="C1761" i="20"/>
  <c r="G97" i="6"/>
  <c r="C1760" i="20"/>
  <c r="L1759" i="20"/>
  <c r="Y1750" i="20"/>
  <c r="GW96" i="6"/>
  <c r="W1750" i="20"/>
  <c r="GU96" i="6"/>
  <c r="U1750" i="20"/>
  <c r="GS96" i="6"/>
  <c r="S1750" i="20"/>
  <c r="GQ96" i="6"/>
  <c r="R1750" i="20"/>
  <c r="Y1749" i="20"/>
  <c r="DL96" i="21"/>
  <c r="GX96" i="6"/>
  <c r="W1749" i="20"/>
  <c r="DH96" i="21"/>
  <c r="GV96" i="6"/>
  <c r="U1749" i="20"/>
  <c r="DD96" i="21"/>
  <c r="GT96" i="6"/>
  <c r="S1749" i="20"/>
  <c r="CZ96" i="21"/>
  <c r="GR96" i="6"/>
  <c r="R1749" i="20"/>
  <c r="GO96" i="6"/>
  <c r="V1747" i="20"/>
  <c r="R1747" i="20"/>
  <c r="Y1746" i="20"/>
  <c r="V1746" i="20"/>
  <c r="U1746" i="20"/>
  <c r="T1746" i="20"/>
  <c r="R1746" i="20"/>
  <c r="Y1743" i="20"/>
  <c r="V1743" i="20"/>
  <c r="T1743" i="20"/>
  <c r="R1743" i="20"/>
  <c r="AQ96" i="9"/>
  <c r="AR96" i="9"/>
  <c r="AS96" i="9"/>
  <c r="AU96" i="9"/>
  <c r="AA1741" i="20"/>
  <c r="Z1740" i="20"/>
  <c r="Y1740" i="20"/>
  <c r="W1740" i="20"/>
  <c r="U1740" i="20"/>
  <c r="T1740" i="20"/>
  <c r="S1740" i="20"/>
  <c r="R1740" i="20"/>
  <c r="Z1739" i="20"/>
  <c r="Y1739" i="20"/>
  <c r="W1739" i="20"/>
  <c r="U1739" i="20"/>
  <c r="T1739" i="20"/>
  <c r="S1739" i="20"/>
  <c r="R1739" i="20"/>
  <c r="Z1738" i="20"/>
  <c r="Y1738" i="20"/>
  <c r="W1738" i="20"/>
  <c r="U1738" i="20"/>
  <c r="T1738" i="20"/>
  <c r="S1738" i="20"/>
  <c r="R1738" i="20"/>
  <c r="Z1734" i="20"/>
  <c r="U1734" i="20"/>
  <c r="T1734" i="20"/>
  <c r="S1734" i="20"/>
  <c r="R1734" i="20"/>
  <c r="Z1733" i="20"/>
  <c r="U1733" i="20"/>
  <c r="T1733" i="20"/>
  <c r="S1733" i="20"/>
  <c r="R1733" i="20"/>
  <c r="Z1732" i="20"/>
  <c r="U1732" i="20"/>
  <c r="T1732" i="20"/>
  <c r="S1732" i="20"/>
  <c r="R1732" i="20"/>
  <c r="Z1731" i="20"/>
  <c r="U1731" i="20"/>
  <c r="T1731" i="20"/>
  <c r="S1731" i="20"/>
  <c r="R1731" i="20"/>
  <c r="AM96" i="6"/>
  <c r="P1731" i="20"/>
  <c r="Z1730" i="20"/>
  <c r="U1730" i="20"/>
  <c r="T1730" i="20"/>
  <c r="S1730" i="20"/>
  <c r="R1730" i="20"/>
  <c r="Z1729" i="20"/>
  <c r="U1729" i="20"/>
  <c r="T1729" i="20"/>
  <c r="S1729" i="20"/>
  <c r="R1729" i="20"/>
  <c r="F96" i="6"/>
  <c r="Z1724" i="20"/>
  <c r="E96" i="6"/>
  <c r="V1724" i="20"/>
  <c r="I96" i="6"/>
  <c r="R1723" i="20"/>
  <c r="H96" i="6"/>
  <c r="R1722" i="20"/>
  <c r="G96" i="6"/>
  <c r="R1721" i="20"/>
  <c r="AA1720" i="20"/>
  <c r="J1750" i="20"/>
  <c r="GW95" i="6"/>
  <c r="H1750" i="20"/>
  <c r="GU95" i="6"/>
  <c r="F1750" i="20"/>
  <c r="GS95" i="6"/>
  <c r="D1750" i="20"/>
  <c r="GQ95" i="6"/>
  <c r="C1750" i="20"/>
  <c r="J1749" i="20"/>
  <c r="DL95" i="21"/>
  <c r="GX95" i="6"/>
  <c r="H1749" i="20"/>
  <c r="DH95" i="21"/>
  <c r="GV95" i="6"/>
  <c r="F1749" i="20"/>
  <c r="DD95" i="21"/>
  <c r="GT95" i="6"/>
  <c r="D1749" i="20"/>
  <c r="CZ95" i="21"/>
  <c r="GR95" i="6"/>
  <c r="C1749" i="20"/>
  <c r="GO95" i="6"/>
  <c r="G1747" i="20"/>
  <c r="C1747" i="20"/>
  <c r="J1746" i="20"/>
  <c r="G1746" i="20"/>
  <c r="F1746" i="20"/>
  <c r="E1746" i="20"/>
  <c r="C1746" i="20"/>
  <c r="J1743" i="20"/>
  <c r="G1743" i="20"/>
  <c r="E1743" i="20"/>
  <c r="C1743" i="20"/>
  <c r="AQ95" i="9"/>
  <c r="AR95" i="9"/>
  <c r="AS95" i="9"/>
  <c r="AU95" i="9"/>
  <c r="L1741" i="20"/>
  <c r="K1740" i="20"/>
  <c r="J1740" i="20"/>
  <c r="H1740" i="20"/>
  <c r="F1740" i="20"/>
  <c r="E1740" i="20"/>
  <c r="D1740" i="20"/>
  <c r="C1740" i="20"/>
  <c r="K1739" i="20"/>
  <c r="J1739" i="20"/>
  <c r="H1739" i="20"/>
  <c r="F1739" i="20"/>
  <c r="E1739" i="20"/>
  <c r="D1739" i="20"/>
  <c r="C1739" i="20"/>
  <c r="K1738" i="20"/>
  <c r="J1738" i="20"/>
  <c r="H1738" i="20"/>
  <c r="F1738" i="20"/>
  <c r="E1738" i="20"/>
  <c r="D1738" i="20"/>
  <c r="C1738" i="20"/>
  <c r="K1734" i="20"/>
  <c r="F1734" i="20"/>
  <c r="E1734" i="20"/>
  <c r="D1734" i="20"/>
  <c r="C1734" i="20"/>
  <c r="K1733" i="20"/>
  <c r="F1733" i="20"/>
  <c r="E1733" i="20"/>
  <c r="D1733" i="20"/>
  <c r="C1733" i="20"/>
  <c r="K1732" i="20"/>
  <c r="F1732" i="20"/>
  <c r="E1732" i="20"/>
  <c r="D1732" i="20"/>
  <c r="C1732" i="20"/>
  <c r="K1731" i="20"/>
  <c r="F1731" i="20"/>
  <c r="E1731" i="20"/>
  <c r="D1731" i="20"/>
  <c r="C1731" i="20"/>
  <c r="AM95" i="6"/>
  <c r="A1731" i="20"/>
  <c r="K1730" i="20"/>
  <c r="F1730" i="20"/>
  <c r="E1730" i="20"/>
  <c r="D1730" i="20"/>
  <c r="C1730" i="20"/>
  <c r="K1729" i="20"/>
  <c r="F1729" i="20"/>
  <c r="E1729" i="20"/>
  <c r="D1729" i="20"/>
  <c r="C1729" i="20"/>
  <c r="F95" i="6"/>
  <c r="K1724" i="20"/>
  <c r="E95" i="6"/>
  <c r="G1724" i="20"/>
  <c r="I95" i="6"/>
  <c r="C1723" i="20"/>
  <c r="H95" i="6"/>
  <c r="C1722" i="20"/>
  <c r="G95" i="6"/>
  <c r="C1721" i="20"/>
  <c r="L1720" i="20"/>
  <c r="Y1711" i="20"/>
  <c r="GW94" i="6"/>
  <c r="W1711" i="20"/>
  <c r="GU94" i="6"/>
  <c r="U1711" i="20"/>
  <c r="GS94" i="6"/>
  <c r="S1711" i="20"/>
  <c r="GQ94" i="6"/>
  <c r="R1711" i="20"/>
  <c r="Y1710" i="20"/>
  <c r="DL94" i="21"/>
  <c r="GX94" i="6"/>
  <c r="W1710" i="20"/>
  <c r="DH94" i="21"/>
  <c r="GV94" i="6"/>
  <c r="U1710" i="20"/>
  <c r="DD94" i="21"/>
  <c r="GT94" i="6"/>
  <c r="S1710" i="20"/>
  <c r="CZ94" i="21"/>
  <c r="GR94" i="6"/>
  <c r="R1710" i="20"/>
  <c r="GO94" i="6"/>
  <c r="V1708" i="20"/>
  <c r="R1708" i="20"/>
  <c r="Y1707" i="20"/>
  <c r="V1707" i="20"/>
  <c r="U1707" i="20"/>
  <c r="T1707" i="20"/>
  <c r="R1707" i="20"/>
  <c r="Y1704" i="20"/>
  <c r="V1704" i="20"/>
  <c r="T1704" i="20"/>
  <c r="R1704" i="20"/>
  <c r="AQ94" i="9"/>
  <c r="AR94" i="9"/>
  <c r="AS94" i="9"/>
  <c r="AU94" i="9"/>
  <c r="AA1702" i="20"/>
  <c r="Z1701" i="20"/>
  <c r="Y1701" i="20"/>
  <c r="W1701" i="20"/>
  <c r="U1701" i="20"/>
  <c r="T1701" i="20"/>
  <c r="S1701" i="20"/>
  <c r="R1701" i="20"/>
  <c r="Z1700" i="20"/>
  <c r="Y1700" i="20"/>
  <c r="W1700" i="20"/>
  <c r="U1700" i="20"/>
  <c r="T1700" i="20"/>
  <c r="S1700" i="20"/>
  <c r="R1700" i="20"/>
  <c r="Z1699" i="20"/>
  <c r="Y1699" i="20"/>
  <c r="W1699" i="20"/>
  <c r="U1699" i="20"/>
  <c r="T1699" i="20"/>
  <c r="S1699" i="20"/>
  <c r="R1699" i="20"/>
  <c r="Z1695" i="20"/>
  <c r="U1695" i="20"/>
  <c r="T1695" i="20"/>
  <c r="S1695" i="20"/>
  <c r="R1695" i="20"/>
  <c r="Z1694" i="20"/>
  <c r="U1694" i="20"/>
  <c r="T1694" i="20"/>
  <c r="S1694" i="20"/>
  <c r="R1694" i="20"/>
  <c r="Z1693" i="20"/>
  <c r="U1693" i="20"/>
  <c r="T1693" i="20"/>
  <c r="S1693" i="20"/>
  <c r="R1693" i="20"/>
  <c r="Z1692" i="20"/>
  <c r="U1692" i="20"/>
  <c r="T1692" i="20"/>
  <c r="S1692" i="20"/>
  <c r="R1692" i="20"/>
  <c r="AM94" i="6"/>
  <c r="P1692" i="20"/>
  <c r="Z1691" i="20"/>
  <c r="U1691" i="20"/>
  <c r="T1691" i="20"/>
  <c r="S1691" i="20"/>
  <c r="R1691" i="20"/>
  <c r="Z1690" i="20"/>
  <c r="U1690" i="20"/>
  <c r="T1690" i="20"/>
  <c r="S1690" i="20"/>
  <c r="R1690" i="20"/>
  <c r="F94" i="6"/>
  <c r="Z1685" i="20"/>
  <c r="E94" i="6"/>
  <c r="V1685" i="20"/>
  <c r="I94" i="6"/>
  <c r="R1684" i="20"/>
  <c r="H94" i="6"/>
  <c r="R1683" i="20"/>
  <c r="G94" i="6"/>
  <c r="R1682" i="20"/>
  <c r="AA1681" i="20"/>
  <c r="J1711" i="20"/>
  <c r="GW93" i="6"/>
  <c r="H1711" i="20"/>
  <c r="GU93" i="6"/>
  <c r="F1711" i="20"/>
  <c r="GS93" i="6"/>
  <c r="D1711" i="20"/>
  <c r="GQ93" i="6"/>
  <c r="C1711" i="20"/>
  <c r="J1710" i="20"/>
  <c r="DL93" i="21"/>
  <c r="GX93" i="6"/>
  <c r="H1710" i="20"/>
  <c r="DH93" i="21"/>
  <c r="GV93" i="6"/>
  <c r="F1710" i="20"/>
  <c r="DD93" i="21"/>
  <c r="GT93" i="6"/>
  <c r="D1710" i="20"/>
  <c r="CZ93" i="21"/>
  <c r="GR93" i="6"/>
  <c r="C1710" i="20"/>
  <c r="GO93" i="6"/>
  <c r="G1708" i="20"/>
  <c r="C1708" i="20"/>
  <c r="J1707" i="20"/>
  <c r="G1707" i="20"/>
  <c r="F1707" i="20"/>
  <c r="E1707" i="20"/>
  <c r="C1707" i="20"/>
  <c r="J1704" i="20"/>
  <c r="G1704" i="20"/>
  <c r="E1704" i="20"/>
  <c r="C1704" i="20"/>
  <c r="AQ93" i="9"/>
  <c r="AR93" i="9"/>
  <c r="AS93" i="9"/>
  <c r="AU93" i="9"/>
  <c r="L1702" i="20"/>
  <c r="K1701" i="20"/>
  <c r="J1701" i="20"/>
  <c r="H1701" i="20"/>
  <c r="F1701" i="20"/>
  <c r="E1701" i="20"/>
  <c r="D1701" i="20"/>
  <c r="C1701" i="20"/>
  <c r="K1700" i="20"/>
  <c r="J1700" i="20"/>
  <c r="H1700" i="20"/>
  <c r="F1700" i="20"/>
  <c r="E1700" i="20"/>
  <c r="D1700" i="20"/>
  <c r="C1700" i="20"/>
  <c r="K1699" i="20"/>
  <c r="J1699" i="20"/>
  <c r="H1699" i="20"/>
  <c r="F1699" i="20"/>
  <c r="E1699" i="20"/>
  <c r="D1699" i="20"/>
  <c r="C1699" i="20"/>
  <c r="K1695" i="20"/>
  <c r="F1695" i="20"/>
  <c r="E1695" i="20"/>
  <c r="D1695" i="20"/>
  <c r="C1695" i="20"/>
  <c r="K1694" i="20"/>
  <c r="F1694" i="20"/>
  <c r="E1694" i="20"/>
  <c r="D1694" i="20"/>
  <c r="C1694" i="20"/>
  <c r="K1693" i="20"/>
  <c r="F1693" i="20"/>
  <c r="E1693" i="20"/>
  <c r="D1693" i="20"/>
  <c r="C1693" i="20"/>
  <c r="K1692" i="20"/>
  <c r="F1692" i="20"/>
  <c r="E1692" i="20"/>
  <c r="D1692" i="20"/>
  <c r="C1692" i="20"/>
  <c r="AM93" i="6"/>
  <c r="A1692" i="20"/>
  <c r="K1691" i="20"/>
  <c r="F1691" i="20"/>
  <c r="E1691" i="20"/>
  <c r="D1691" i="20"/>
  <c r="C1691" i="20"/>
  <c r="K1690" i="20"/>
  <c r="F1690" i="20"/>
  <c r="E1690" i="20"/>
  <c r="D1690" i="20"/>
  <c r="C1690" i="20"/>
  <c r="F93" i="6"/>
  <c r="K1685" i="20"/>
  <c r="E93" i="6"/>
  <c r="G1685" i="20"/>
  <c r="I93" i="6"/>
  <c r="C1684" i="20"/>
  <c r="H93" i="6"/>
  <c r="C1683" i="20"/>
  <c r="G93" i="6"/>
  <c r="C1682" i="20"/>
  <c r="L1681" i="20"/>
  <c r="Y1672" i="20"/>
  <c r="GW92" i="6"/>
  <c r="W1672" i="20"/>
  <c r="GU92" i="6"/>
  <c r="U1672" i="20"/>
  <c r="GS92" i="6"/>
  <c r="S1672" i="20"/>
  <c r="GQ92" i="6"/>
  <c r="R1672" i="20"/>
  <c r="Y1671" i="20"/>
  <c r="DL92" i="21"/>
  <c r="GX92" i="6"/>
  <c r="W1671" i="20"/>
  <c r="DH92" i="21"/>
  <c r="GV92" i="6"/>
  <c r="U1671" i="20"/>
  <c r="DD92" i="21"/>
  <c r="GT92" i="6"/>
  <c r="S1671" i="20"/>
  <c r="CZ92" i="21"/>
  <c r="GR92" i="6"/>
  <c r="R1671" i="20"/>
  <c r="GO92" i="6"/>
  <c r="V1669" i="20"/>
  <c r="R1669" i="20"/>
  <c r="Y1668" i="20"/>
  <c r="V1668" i="20"/>
  <c r="U1668" i="20"/>
  <c r="T1668" i="20"/>
  <c r="R1668" i="20"/>
  <c r="Y1665" i="20"/>
  <c r="V1665" i="20"/>
  <c r="T1665" i="20"/>
  <c r="R1665" i="20"/>
  <c r="AQ92" i="9"/>
  <c r="AR92" i="9"/>
  <c r="AS92" i="9"/>
  <c r="AU92" i="9"/>
  <c r="AA1663" i="20"/>
  <c r="Z1662" i="20"/>
  <c r="Y1662" i="20"/>
  <c r="W1662" i="20"/>
  <c r="U1662" i="20"/>
  <c r="T1662" i="20"/>
  <c r="S1662" i="20"/>
  <c r="R1662" i="20"/>
  <c r="Z1661" i="20"/>
  <c r="Y1661" i="20"/>
  <c r="W1661" i="20"/>
  <c r="U1661" i="20"/>
  <c r="T1661" i="20"/>
  <c r="S1661" i="20"/>
  <c r="R1661" i="20"/>
  <c r="Z1660" i="20"/>
  <c r="Y1660" i="20"/>
  <c r="W1660" i="20"/>
  <c r="U1660" i="20"/>
  <c r="T1660" i="20"/>
  <c r="S1660" i="20"/>
  <c r="R1660" i="20"/>
  <c r="Z1656" i="20"/>
  <c r="U1656" i="20"/>
  <c r="T1656" i="20"/>
  <c r="S1656" i="20"/>
  <c r="R1656" i="20"/>
  <c r="Z1655" i="20"/>
  <c r="U1655" i="20"/>
  <c r="T1655" i="20"/>
  <c r="S1655" i="20"/>
  <c r="R1655" i="20"/>
  <c r="Z1654" i="20"/>
  <c r="U1654" i="20"/>
  <c r="T1654" i="20"/>
  <c r="S1654" i="20"/>
  <c r="R1654" i="20"/>
  <c r="Z1653" i="20"/>
  <c r="U1653" i="20"/>
  <c r="T1653" i="20"/>
  <c r="S1653" i="20"/>
  <c r="R1653" i="20"/>
  <c r="AM92" i="6"/>
  <c r="P1653" i="20"/>
  <c r="Z1652" i="20"/>
  <c r="U1652" i="20"/>
  <c r="T1652" i="20"/>
  <c r="S1652" i="20"/>
  <c r="R1652" i="20"/>
  <c r="Z1651" i="20"/>
  <c r="U1651" i="20"/>
  <c r="T1651" i="20"/>
  <c r="S1651" i="20"/>
  <c r="R1651" i="20"/>
  <c r="F92" i="6"/>
  <c r="Z1646" i="20"/>
  <c r="E92" i="6"/>
  <c r="V1646" i="20"/>
  <c r="I92" i="6"/>
  <c r="R1645" i="20"/>
  <c r="H92" i="6"/>
  <c r="R1644" i="20"/>
  <c r="G92" i="6"/>
  <c r="R1643" i="20"/>
  <c r="AA1642" i="20"/>
  <c r="J1672" i="20"/>
  <c r="GW91" i="6"/>
  <c r="H1672" i="20"/>
  <c r="GU91" i="6"/>
  <c r="F1672" i="20"/>
  <c r="GS91" i="6"/>
  <c r="D1672" i="20"/>
  <c r="GQ91" i="6"/>
  <c r="C1672" i="20"/>
  <c r="J1671" i="20"/>
  <c r="DL91" i="21"/>
  <c r="GX91" i="6"/>
  <c r="H1671" i="20"/>
  <c r="DH91" i="21"/>
  <c r="GV91" i="6"/>
  <c r="F1671" i="20"/>
  <c r="DD91" i="21"/>
  <c r="GT91" i="6"/>
  <c r="D1671" i="20"/>
  <c r="CZ91" i="21"/>
  <c r="GR91" i="6"/>
  <c r="C1671" i="20"/>
  <c r="GO91" i="6"/>
  <c r="G1669" i="20"/>
  <c r="C1669" i="20"/>
  <c r="J1668" i="20"/>
  <c r="G1668" i="20"/>
  <c r="F1668" i="20"/>
  <c r="E1668" i="20"/>
  <c r="C1668" i="20"/>
  <c r="J1665" i="20"/>
  <c r="G1665" i="20"/>
  <c r="E1665" i="20"/>
  <c r="C1665" i="20"/>
  <c r="AQ91" i="9"/>
  <c r="AR91" i="9"/>
  <c r="AS91" i="9"/>
  <c r="AU91" i="9"/>
  <c r="L1663" i="20"/>
  <c r="K1662" i="20"/>
  <c r="J1662" i="20"/>
  <c r="H1662" i="20"/>
  <c r="F1662" i="20"/>
  <c r="E1662" i="20"/>
  <c r="D1662" i="20"/>
  <c r="C1662" i="20"/>
  <c r="K1661" i="20"/>
  <c r="J1661" i="20"/>
  <c r="H1661" i="20"/>
  <c r="F1661" i="20"/>
  <c r="E1661" i="20"/>
  <c r="D1661" i="20"/>
  <c r="C1661" i="20"/>
  <c r="K1660" i="20"/>
  <c r="J1660" i="20"/>
  <c r="H1660" i="20"/>
  <c r="F1660" i="20"/>
  <c r="E1660" i="20"/>
  <c r="D1660" i="20"/>
  <c r="C1660" i="20"/>
  <c r="K1656" i="20"/>
  <c r="F1656" i="20"/>
  <c r="E1656" i="20"/>
  <c r="D1656" i="20"/>
  <c r="C1656" i="20"/>
  <c r="K1655" i="20"/>
  <c r="F1655" i="20"/>
  <c r="E1655" i="20"/>
  <c r="D1655" i="20"/>
  <c r="C1655" i="20"/>
  <c r="K1654" i="20"/>
  <c r="F1654" i="20"/>
  <c r="E1654" i="20"/>
  <c r="D1654" i="20"/>
  <c r="C1654" i="20"/>
  <c r="K1653" i="20"/>
  <c r="F1653" i="20"/>
  <c r="E1653" i="20"/>
  <c r="D1653" i="20"/>
  <c r="C1653" i="20"/>
  <c r="AM91" i="6"/>
  <c r="A1653" i="20"/>
  <c r="K1652" i="20"/>
  <c r="F1652" i="20"/>
  <c r="E1652" i="20"/>
  <c r="D1652" i="20"/>
  <c r="C1652" i="20"/>
  <c r="K1651" i="20"/>
  <c r="F1651" i="20"/>
  <c r="E1651" i="20"/>
  <c r="D1651" i="20"/>
  <c r="C1651" i="20"/>
  <c r="F91" i="6"/>
  <c r="K1646" i="20"/>
  <c r="E91" i="6"/>
  <c r="G1646" i="20"/>
  <c r="I91" i="6"/>
  <c r="C1645" i="20"/>
  <c r="H91" i="6"/>
  <c r="C1644" i="20"/>
  <c r="G91" i="6"/>
  <c r="C1643" i="20"/>
  <c r="L1642" i="20"/>
  <c r="Y1633" i="20"/>
  <c r="GW90" i="6"/>
  <c r="W1633" i="20"/>
  <c r="GU90" i="6"/>
  <c r="U1633" i="20"/>
  <c r="GS90" i="6"/>
  <c r="S1633" i="20"/>
  <c r="GQ90" i="6"/>
  <c r="R1633" i="20"/>
  <c r="Y1632" i="20"/>
  <c r="DL90" i="21"/>
  <c r="GX90" i="6"/>
  <c r="W1632" i="20"/>
  <c r="DH90" i="21"/>
  <c r="GV90" i="6"/>
  <c r="U1632" i="20"/>
  <c r="DD90" i="21"/>
  <c r="GT90" i="6"/>
  <c r="S1632" i="20"/>
  <c r="CZ90" i="21"/>
  <c r="GR90" i="6"/>
  <c r="R1632" i="20"/>
  <c r="GO90" i="6"/>
  <c r="V1630" i="20"/>
  <c r="R1630" i="20"/>
  <c r="Y1629" i="20"/>
  <c r="V1629" i="20"/>
  <c r="U1629" i="20"/>
  <c r="T1629" i="20"/>
  <c r="R1629" i="20"/>
  <c r="Y1626" i="20"/>
  <c r="V1626" i="20"/>
  <c r="T1626" i="20"/>
  <c r="R1626" i="20"/>
  <c r="AQ90" i="9"/>
  <c r="AR90" i="9"/>
  <c r="AS90" i="9"/>
  <c r="AU90" i="9"/>
  <c r="AA1624" i="20"/>
  <c r="Z1623" i="20"/>
  <c r="Y1623" i="20"/>
  <c r="W1623" i="20"/>
  <c r="U1623" i="20"/>
  <c r="T1623" i="20"/>
  <c r="S1623" i="20"/>
  <c r="R1623" i="20"/>
  <c r="Z1622" i="20"/>
  <c r="Y1622" i="20"/>
  <c r="W1622" i="20"/>
  <c r="U1622" i="20"/>
  <c r="T1622" i="20"/>
  <c r="S1622" i="20"/>
  <c r="R1622" i="20"/>
  <c r="Z1621" i="20"/>
  <c r="Y1621" i="20"/>
  <c r="W1621" i="20"/>
  <c r="U1621" i="20"/>
  <c r="T1621" i="20"/>
  <c r="S1621" i="20"/>
  <c r="R1621" i="20"/>
  <c r="Z1617" i="20"/>
  <c r="U1617" i="20"/>
  <c r="T1617" i="20"/>
  <c r="S1617" i="20"/>
  <c r="R1617" i="20"/>
  <c r="Z1616" i="20"/>
  <c r="U1616" i="20"/>
  <c r="T1616" i="20"/>
  <c r="S1616" i="20"/>
  <c r="R1616" i="20"/>
  <c r="Z1615" i="20"/>
  <c r="U1615" i="20"/>
  <c r="T1615" i="20"/>
  <c r="S1615" i="20"/>
  <c r="R1615" i="20"/>
  <c r="Z1614" i="20"/>
  <c r="U1614" i="20"/>
  <c r="T1614" i="20"/>
  <c r="S1614" i="20"/>
  <c r="R1614" i="20"/>
  <c r="AM90" i="6"/>
  <c r="P1614" i="20"/>
  <c r="Z1613" i="20"/>
  <c r="U1613" i="20"/>
  <c r="T1613" i="20"/>
  <c r="S1613" i="20"/>
  <c r="R1613" i="20"/>
  <c r="Z1612" i="20"/>
  <c r="U1612" i="20"/>
  <c r="T1612" i="20"/>
  <c r="S1612" i="20"/>
  <c r="R1612" i="20"/>
  <c r="F90" i="6"/>
  <c r="Z1607" i="20"/>
  <c r="E90" i="6"/>
  <c r="V1607" i="20"/>
  <c r="I90" i="6"/>
  <c r="R1606" i="20"/>
  <c r="H90" i="6"/>
  <c r="R1605" i="20"/>
  <c r="G90" i="6"/>
  <c r="R1604" i="20"/>
  <c r="AA1603" i="20"/>
  <c r="J1633" i="20"/>
  <c r="GW89" i="6"/>
  <c r="H1633" i="20"/>
  <c r="GU89" i="6"/>
  <c r="F1633" i="20"/>
  <c r="GS89" i="6"/>
  <c r="D1633" i="20"/>
  <c r="GQ89" i="6"/>
  <c r="C1633" i="20"/>
  <c r="J1632" i="20"/>
  <c r="DL89" i="21"/>
  <c r="GX89" i="6"/>
  <c r="H1632" i="20"/>
  <c r="DH89" i="21"/>
  <c r="GV89" i="6"/>
  <c r="F1632" i="20"/>
  <c r="DD89" i="21"/>
  <c r="GT89" i="6"/>
  <c r="D1632" i="20"/>
  <c r="CZ89" i="21"/>
  <c r="GR89" i="6"/>
  <c r="C1632" i="20"/>
  <c r="GO89" i="6"/>
  <c r="G1630" i="20"/>
  <c r="C1630" i="20"/>
  <c r="J1629" i="20"/>
  <c r="G1629" i="20"/>
  <c r="F1629" i="20"/>
  <c r="E1629" i="20"/>
  <c r="C1629" i="20"/>
  <c r="J1626" i="20"/>
  <c r="G1626" i="20"/>
  <c r="E1626" i="20"/>
  <c r="C1626" i="20"/>
  <c r="AQ89" i="9"/>
  <c r="AR89" i="9"/>
  <c r="AS89" i="9"/>
  <c r="AU89" i="9"/>
  <c r="L1624" i="20"/>
  <c r="K1623" i="20"/>
  <c r="J1623" i="20"/>
  <c r="H1623" i="20"/>
  <c r="F1623" i="20"/>
  <c r="E1623" i="20"/>
  <c r="D1623" i="20"/>
  <c r="C1623" i="20"/>
  <c r="K1622" i="20"/>
  <c r="J1622" i="20"/>
  <c r="H1622" i="20"/>
  <c r="F1622" i="20"/>
  <c r="E1622" i="20"/>
  <c r="D1622" i="20"/>
  <c r="C1622" i="20"/>
  <c r="K1621" i="20"/>
  <c r="J1621" i="20"/>
  <c r="H1621" i="20"/>
  <c r="F1621" i="20"/>
  <c r="E1621" i="20"/>
  <c r="D1621" i="20"/>
  <c r="C1621" i="20"/>
  <c r="K1617" i="20"/>
  <c r="F1617" i="20"/>
  <c r="E1617" i="20"/>
  <c r="D1617" i="20"/>
  <c r="C1617" i="20"/>
  <c r="K1616" i="20"/>
  <c r="F1616" i="20"/>
  <c r="E1616" i="20"/>
  <c r="D1616" i="20"/>
  <c r="C1616" i="20"/>
  <c r="K1615" i="20"/>
  <c r="F1615" i="20"/>
  <c r="E1615" i="20"/>
  <c r="D1615" i="20"/>
  <c r="C1615" i="20"/>
  <c r="K1614" i="20"/>
  <c r="F1614" i="20"/>
  <c r="E1614" i="20"/>
  <c r="D1614" i="20"/>
  <c r="C1614" i="20"/>
  <c r="AM89" i="6"/>
  <c r="A1614" i="20"/>
  <c r="K1613" i="20"/>
  <c r="F1613" i="20"/>
  <c r="E1613" i="20"/>
  <c r="D1613" i="20"/>
  <c r="C1613" i="20"/>
  <c r="K1612" i="20"/>
  <c r="F1612" i="20"/>
  <c r="E1612" i="20"/>
  <c r="D1612" i="20"/>
  <c r="C1612" i="20"/>
  <c r="F89" i="6"/>
  <c r="K1607" i="20"/>
  <c r="E89" i="6"/>
  <c r="G1607" i="20"/>
  <c r="I89" i="6"/>
  <c r="C1606" i="20"/>
  <c r="H89" i="6"/>
  <c r="C1605" i="20"/>
  <c r="G89" i="6"/>
  <c r="C1604" i="20"/>
  <c r="L1603" i="20"/>
  <c r="Y1594" i="20"/>
  <c r="GW88" i="6"/>
  <c r="W1594" i="20"/>
  <c r="GU88" i="6"/>
  <c r="U1594" i="20"/>
  <c r="GS88" i="6"/>
  <c r="S1594" i="20"/>
  <c r="GQ88" i="6"/>
  <c r="R1594" i="20"/>
  <c r="Y1593" i="20"/>
  <c r="DL88" i="21"/>
  <c r="GX88" i="6"/>
  <c r="W1593" i="20"/>
  <c r="DH88" i="21"/>
  <c r="GV88" i="6"/>
  <c r="U1593" i="20"/>
  <c r="DD88" i="21"/>
  <c r="GT88" i="6"/>
  <c r="S1593" i="20"/>
  <c r="CZ88" i="21"/>
  <c r="GR88" i="6"/>
  <c r="R1593" i="20"/>
  <c r="GO88" i="6"/>
  <c r="V1591" i="20"/>
  <c r="R1591" i="20"/>
  <c r="Y1590" i="20"/>
  <c r="V1590" i="20"/>
  <c r="U1590" i="20"/>
  <c r="T1590" i="20"/>
  <c r="R1590" i="20"/>
  <c r="Y1587" i="20"/>
  <c r="V1587" i="20"/>
  <c r="T1587" i="20"/>
  <c r="R1587" i="20"/>
  <c r="AQ88" i="9"/>
  <c r="AR88" i="9"/>
  <c r="AS88" i="9"/>
  <c r="AU88" i="9"/>
  <c r="AA1585" i="20"/>
  <c r="Z1584" i="20"/>
  <c r="Y1584" i="20"/>
  <c r="W1584" i="20"/>
  <c r="U1584" i="20"/>
  <c r="T1584" i="20"/>
  <c r="S1584" i="20"/>
  <c r="R1584" i="20"/>
  <c r="Z1583" i="20"/>
  <c r="Y1583" i="20"/>
  <c r="W1583" i="20"/>
  <c r="U1583" i="20"/>
  <c r="T1583" i="20"/>
  <c r="S1583" i="20"/>
  <c r="R1583" i="20"/>
  <c r="Z1582" i="20"/>
  <c r="Y1582" i="20"/>
  <c r="W1582" i="20"/>
  <c r="U1582" i="20"/>
  <c r="T1582" i="20"/>
  <c r="S1582" i="20"/>
  <c r="R1582" i="20"/>
  <c r="Z1578" i="20"/>
  <c r="U1578" i="20"/>
  <c r="T1578" i="20"/>
  <c r="S1578" i="20"/>
  <c r="R1578" i="20"/>
  <c r="Z1577" i="20"/>
  <c r="U1577" i="20"/>
  <c r="T1577" i="20"/>
  <c r="S1577" i="20"/>
  <c r="R1577" i="20"/>
  <c r="Z1576" i="20"/>
  <c r="U1576" i="20"/>
  <c r="T1576" i="20"/>
  <c r="S1576" i="20"/>
  <c r="R1576" i="20"/>
  <c r="Z1575" i="20"/>
  <c r="U1575" i="20"/>
  <c r="T1575" i="20"/>
  <c r="S1575" i="20"/>
  <c r="R1575" i="20"/>
  <c r="AM88" i="6"/>
  <c r="P1575" i="20"/>
  <c r="Z1574" i="20"/>
  <c r="U1574" i="20"/>
  <c r="T1574" i="20"/>
  <c r="S1574" i="20"/>
  <c r="R1574" i="20"/>
  <c r="Z1573" i="20"/>
  <c r="U1573" i="20"/>
  <c r="T1573" i="20"/>
  <c r="S1573" i="20"/>
  <c r="R1573" i="20"/>
  <c r="F88" i="6"/>
  <c r="Z1568" i="20"/>
  <c r="E88" i="6"/>
  <c r="V1568" i="20"/>
  <c r="I88" i="6"/>
  <c r="R1567" i="20"/>
  <c r="H88" i="6"/>
  <c r="R1566" i="20"/>
  <c r="G88" i="6"/>
  <c r="R1565" i="20"/>
  <c r="AA1564" i="20"/>
  <c r="J1594" i="20"/>
  <c r="GW87" i="6"/>
  <c r="H1594" i="20"/>
  <c r="GU87" i="6"/>
  <c r="F1594" i="20"/>
  <c r="GS87" i="6"/>
  <c r="D1594" i="20"/>
  <c r="GQ87" i="6"/>
  <c r="C1594" i="20"/>
  <c r="J1593" i="20"/>
  <c r="DL87" i="21"/>
  <c r="GX87" i="6"/>
  <c r="H1593" i="20"/>
  <c r="DH87" i="21"/>
  <c r="GV87" i="6"/>
  <c r="F1593" i="20"/>
  <c r="DD87" i="21"/>
  <c r="GT87" i="6"/>
  <c r="D1593" i="20"/>
  <c r="CZ87" i="21"/>
  <c r="GR87" i="6"/>
  <c r="C1593" i="20"/>
  <c r="GO87" i="6"/>
  <c r="G1591" i="20"/>
  <c r="C1591" i="20"/>
  <c r="J1590" i="20"/>
  <c r="G1590" i="20"/>
  <c r="F1590" i="20"/>
  <c r="E1590" i="20"/>
  <c r="C1590" i="20"/>
  <c r="J1587" i="20"/>
  <c r="G1587" i="20"/>
  <c r="E1587" i="20"/>
  <c r="C1587" i="20"/>
  <c r="AQ87" i="9"/>
  <c r="AR87" i="9"/>
  <c r="AS87" i="9"/>
  <c r="AU87" i="9"/>
  <c r="L1585" i="20"/>
  <c r="K1584" i="20"/>
  <c r="J1584" i="20"/>
  <c r="H1584" i="20"/>
  <c r="F1584" i="20"/>
  <c r="E1584" i="20"/>
  <c r="D1584" i="20"/>
  <c r="C1584" i="20"/>
  <c r="K1583" i="20"/>
  <c r="J1583" i="20"/>
  <c r="H1583" i="20"/>
  <c r="F1583" i="20"/>
  <c r="E1583" i="20"/>
  <c r="D1583" i="20"/>
  <c r="C1583" i="20"/>
  <c r="K1582" i="20"/>
  <c r="J1582" i="20"/>
  <c r="H1582" i="20"/>
  <c r="F1582" i="20"/>
  <c r="E1582" i="20"/>
  <c r="D1582" i="20"/>
  <c r="C1582" i="20"/>
  <c r="K1578" i="20"/>
  <c r="F1578" i="20"/>
  <c r="E1578" i="20"/>
  <c r="D1578" i="20"/>
  <c r="C1578" i="20"/>
  <c r="K1577" i="20"/>
  <c r="F1577" i="20"/>
  <c r="E1577" i="20"/>
  <c r="D1577" i="20"/>
  <c r="C1577" i="20"/>
  <c r="K1576" i="20"/>
  <c r="F1576" i="20"/>
  <c r="E1576" i="20"/>
  <c r="D1576" i="20"/>
  <c r="C1576" i="20"/>
  <c r="K1575" i="20"/>
  <c r="F1575" i="20"/>
  <c r="E1575" i="20"/>
  <c r="D1575" i="20"/>
  <c r="C1575" i="20"/>
  <c r="AM87" i="6"/>
  <c r="A1575" i="20"/>
  <c r="K1574" i="20"/>
  <c r="F1574" i="20"/>
  <c r="E1574" i="20"/>
  <c r="D1574" i="20"/>
  <c r="C1574" i="20"/>
  <c r="K1573" i="20"/>
  <c r="F1573" i="20"/>
  <c r="E1573" i="20"/>
  <c r="D1573" i="20"/>
  <c r="C1573" i="20"/>
  <c r="F87" i="6"/>
  <c r="K1568" i="20"/>
  <c r="E87" i="6"/>
  <c r="G1568" i="20"/>
  <c r="I87" i="6"/>
  <c r="C1567" i="20"/>
  <c r="H87" i="6"/>
  <c r="C1566" i="20"/>
  <c r="G87" i="6"/>
  <c r="C1565" i="20"/>
  <c r="L1564" i="20"/>
  <c r="Y1555" i="20"/>
  <c r="GW86" i="6"/>
  <c r="W1555" i="20"/>
  <c r="GU86" i="6"/>
  <c r="U1555" i="20"/>
  <c r="GS86" i="6"/>
  <c r="S1555" i="20"/>
  <c r="GQ86" i="6"/>
  <c r="R1555" i="20"/>
  <c r="Y1554" i="20"/>
  <c r="DL86" i="21"/>
  <c r="GX86" i="6"/>
  <c r="W1554" i="20"/>
  <c r="DH86" i="21"/>
  <c r="GV86" i="6"/>
  <c r="U1554" i="20"/>
  <c r="DD86" i="21"/>
  <c r="GT86" i="6"/>
  <c r="S1554" i="20"/>
  <c r="CZ86" i="21"/>
  <c r="GR86" i="6"/>
  <c r="R1554" i="20"/>
  <c r="GO86" i="6"/>
  <c r="V1552" i="20"/>
  <c r="R1552" i="20"/>
  <c r="Y1551" i="20"/>
  <c r="V1551" i="20"/>
  <c r="U1551" i="20"/>
  <c r="T1551" i="20"/>
  <c r="R1551" i="20"/>
  <c r="Y1548" i="20"/>
  <c r="V1548" i="20"/>
  <c r="T1548" i="20"/>
  <c r="R1548" i="20"/>
  <c r="AQ86" i="9"/>
  <c r="AR86" i="9"/>
  <c r="AS86" i="9"/>
  <c r="AU86" i="9"/>
  <c r="AA1546" i="20"/>
  <c r="Z1545" i="20"/>
  <c r="Y1545" i="20"/>
  <c r="W1545" i="20"/>
  <c r="U1545" i="20"/>
  <c r="T1545" i="20"/>
  <c r="S1545" i="20"/>
  <c r="R1545" i="20"/>
  <c r="Z1544" i="20"/>
  <c r="Y1544" i="20"/>
  <c r="W1544" i="20"/>
  <c r="U1544" i="20"/>
  <c r="T1544" i="20"/>
  <c r="S1544" i="20"/>
  <c r="R1544" i="20"/>
  <c r="Z1543" i="20"/>
  <c r="Y1543" i="20"/>
  <c r="W1543" i="20"/>
  <c r="U1543" i="20"/>
  <c r="T1543" i="20"/>
  <c r="S1543" i="20"/>
  <c r="R1543" i="20"/>
  <c r="Z1539" i="20"/>
  <c r="U1539" i="20"/>
  <c r="T1539" i="20"/>
  <c r="S1539" i="20"/>
  <c r="R1539" i="20"/>
  <c r="Z1538" i="20"/>
  <c r="U1538" i="20"/>
  <c r="T1538" i="20"/>
  <c r="S1538" i="20"/>
  <c r="R1538" i="20"/>
  <c r="Z1537" i="20"/>
  <c r="U1537" i="20"/>
  <c r="T1537" i="20"/>
  <c r="S1537" i="20"/>
  <c r="R1537" i="20"/>
  <c r="Z1536" i="20"/>
  <c r="U1536" i="20"/>
  <c r="T1536" i="20"/>
  <c r="S1536" i="20"/>
  <c r="R1536" i="20"/>
  <c r="AM86" i="6"/>
  <c r="P1536" i="20"/>
  <c r="Z1535" i="20"/>
  <c r="U1535" i="20"/>
  <c r="T1535" i="20"/>
  <c r="S1535" i="20"/>
  <c r="R1535" i="20"/>
  <c r="Z1534" i="20"/>
  <c r="U1534" i="20"/>
  <c r="T1534" i="20"/>
  <c r="S1534" i="20"/>
  <c r="R1534" i="20"/>
  <c r="F86" i="6"/>
  <c r="Z1529" i="20"/>
  <c r="E86" i="6"/>
  <c r="V1529" i="20"/>
  <c r="I86" i="6"/>
  <c r="R1528" i="20"/>
  <c r="H86" i="6"/>
  <c r="R1527" i="20"/>
  <c r="G86" i="6"/>
  <c r="R1526" i="20"/>
  <c r="AA1525" i="20"/>
  <c r="J1555" i="20"/>
  <c r="GW85" i="6"/>
  <c r="H1555" i="20"/>
  <c r="GU85" i="6"/>
  <c r="F1555" i="20"/>
  <c r="GS85" i="6"/>
  <c r="D1555" i="20"/>
  <c r="GQ85" i="6"/>
  <c r="C1555" i="20"/>
  <c r="J1554" i="20"/>
  <c r="DL85" i="21"/>
  <c r="GX85" i="6"/>
  <c r="H1554" i="20"/>
  <c r="DH85" i="21"/>
  <c r="GV85" i="6"/>
  <c r="F1554" i="20"/>
  <c r="DD85" i="21"/>
  <c r="GT85" i="6"/>
  <c r="D1554" i="20"/>
  <c r="CZ85" i="21"/>
  <c r="GR85" i="6"/>
  <c r="C1554" i="20"/>
  <c r="GO85" i="6"/>
  <c r="G1552" i="20"/>
  <c r="C1552" i="20"/>
  <c r="J1551" i="20"/>
  <c r="G1551" i="20"/>
  <c r="F1551" i="20"/>
  <c r="E1551" i="20"/>
  <c r="C1551" i="20"/>
  <c r="J1548" i="20"/>
  <c r="G1548" i="20"/>
  <c r="E1548" i="20"/>
  <c r="C1548" i="20"/>
  <c r="AQ85" i="9"/>
  <c r="AR85" i="9"/>
  <c r="AS85" i="9"/>
  <c r="AU85" i="9"/>
  <c r="L1546" i="20"/>
  <c r="K1545" i="20"/>
  <c r="J1545" i="20"/>
  <c r="H1545" i="20"/>
  <c r="F1545" i="20"/>
  <c r="E1545" i="20"/>
  <c r="D1545" i="20"/>
  <c r="C1545" i="20"/>
  <c r="K1544" i="20"/>
  <c r="J1544" i="20"/>
  <c r="H1544" i="20"/>
  <c r="F1544" i="20"/>
  <c r="E1544" i="20"/>
  <c r="D1544" i="20"/>
  <c r="C1544" i="20"/>
  <c r="K1543" i="20"/>
  <c r="J1543" i="20"/>
  <c r="H1543" i="20"/>
  <c r="F1543" i="20"/>
  <c r="E1543" i="20"/>
  <c r="D1543" i="20"/>
  <c r="C1543" i="20"/>
  <c r="K1539" i="20"/>
  <c r="F1539" i="20"/>
  <c r="E1539" i="20"/>
  <c r="D1539" i="20"/>
  <c r="C1539" i="20"/>
  <c r="K1538" i="20"/>
  <c r="F1538" i="20"/>
  <c r="E1538" i="20"/>
  <c r="D1538" i="20"/>
  <c r="C1538" i="20"/>
  <c r="K1537" i="20"/>
  <c r="F1537" i="20"/>
  <c r="E1537" i="20"/>
  <c r="D1537" i="20"/>
  <c r="C1537" i="20"/>
  <c r="K1536" i="20"/>
  <c r="F1536" i="20"/>
  <c r="E1536" i="20"/>
  <c r="D1536" i="20"/>
  <c r="C1536" i="20"/>
  <c r="AM85" i="6"/>
  <c r="A1536" i="20"/>
  <c r="K1535" i="20"/>
  <c r="F1535" i="20"/>
  <c r="E1535" i="20"/>
  <c r="D1535" i="20"/>
  <c r="C1535" i="20"/>
  <c r="K1534" i="20"/>
  <c r="F1534" i="20"/>
  <c r="E1534" i="20"/>
  <c r="D1534" i="20"/>
  <c r="C1534" i="20"/>
  <c r="F85" i="6"/>
  <c r="K1529" i="20"/>
  <c r="E85" i="6"/>
  <c r="G1529" i="20"/>
  <c r="I85" i="6"/>
  <c r="C1528" i="20"/>
  <c r="H85" i="6"/>
  <c r="C1527" i="20"/>
  <c r="G85" i="6"/>
  <c r="C1526" i="20"/>
  <c r="L1525" i="20"/>
  <c r="Y1516" i="20"/>
  <c r="GW84" i="6"/>
  <c r="W1516" i="20"/>
  <c r="GU84" i="6"/>
  <c r="U1516" i="20"/>
  <c r="GS84" i="6"/>
  <c r="S1516" i="20"/>
  <c r="GQ84" i="6"/>
  <c r="R1516" i="20"/>
  <c r="Y1515" i="20"/>
  <c r="DL84" i="21"/>
  <c r="GX84" i="6"/>
  <c r="W1515" i="20"/>
  <c r="DH84" i="21"/>
  <c r="GV84" i="6"/>
  <c r="U1515" i="20"/>
  <c r="DD84" i="21"/>
  <c r="GT84" i="6"/>
  <c r="S1515" i="20"/>
  <c r="CZ84" i="21"/>
  <c r="GR84" i="6"/>
  <c r="R1515" i="20"/>
  <c r="GO84" i="6"/>
  <c r="V1513" i="20"/>
  <c r="R1513" i="20"/>
  <c r="Y1512" i="20"/>
  <c r="V1512" i="20"/>
  <c r="U1512" i="20"/>
  <c r="T1512" i="20"/>
  <c r="R1512" i="20"/>
  <c r="Y1509" i="20"/>
  <c r="V1509" i="20"/>
  <c r="T1509" i="20"/>
  <c r="R1509" i="20"/>
  <c r="AQ84" i="9"/>
  <c r="AR84" i="9"/>
  <c r="AS84" i="9"/>
  <c r="AU84" i="9"/>
  <c r="AA1507" i="20"/>
  <c r="Z1506" i="20"/>
  <c r="Y1506" i="20"/>
  <c r="W1506" i="20"/>
  <c r="U1506" i="20"/>
  <c r="T1506" i="20"/>
  <c r="S1506" i="20"/>
  <c r="R1506" i="20"/>
  <c r="Z1505" i="20"/>
  <c r="Y1505" i="20"/>
  <c r="W1505" i="20"/>
  <c r="U1505" i="20"/>
  <c r="T1505" i="20"/>
  <c r="S1505" i="20"/>
  <c r="R1505" i="20"/>
  <c r="Z1504" i="20"/>
  <c r="Y1504" i="20"/>
  <c r="W1504" i="20"/>
  <c r="U1504" i="20"/>
  <c r="T1504" i="20"/>
  <c r="S1504" i="20"/>
  <c r="R1504" i="20"/>
  <c r="Z1500" i="20"/>
  <c r="U1500" i="20"/>
  <c r="T1500" i="20"/>
  <c r="S1500" i="20"/>
  <c r="R1500" i="20"/>
  <c r="Z1499" i="20"/>
  <c r="U1499" i="20"/>
  <c r="T1499" i="20"/>
  <c r="S1499" i="20"/>
  <c r="R1499" i="20"/>
  <c r="Z1498" i="20"/>
  <c r="U1498" i="20"/>
  <c r="T1498" i="20"/>
  <c r="S1498" i="20"/>
  <c r="R1498" i="20"/>
  <c r="Z1497" i="20"/>
  <c r="U1497" i="20"/>
  <c r="T1497" i="20"/>
  <c r="S1497" i="20"/>
  <c r="R1497" i="20"/>
  <c r="AM84" i="6"/>
  <c r="P1497" i="20"/>
  <c r="Z1496" i="20"/>
  <c r="U1496" i="20"/>
  <c r="T1496" i="20"/>
  <c r="S1496" i="20"/>
  <c r="R1496" i="20"/>
  <c r="Z1495" i="20"/>
  <c r="U1495" i="20"/>
  <c r="T1495" i="20"/>
  <c r="S1495" i="20"/>
  <c r="R1495" i="20"/>
  <c r="F84" i="6"/>
  <c r="Z1490" i="20"/>
  <c r="E84" i="6"/>
  <c r="V1490" i="20"/>
  <c r="I84" i="6"/>
  <c r="R1489" i="20"/>
  <c r="H84" i="6"/>
  <c r="R1488" i="20"/>
  <c r="G84" i="6"/>
  <c r="R1487" i="20"/>
  <c r="AA1486" i="20"/>
  <c r="J1516" i="20"/>
  <c r="GW83" i="6"/>
  <c r="H1516" i="20"/>
  <c r="GU83" i="6"/>
  <c r="F1516" i="20"/>
  <c r="GS83" i="6"/>
  <c r="D1516" i="20"/>
  <c r="GQ83" i="6"/>
  <c r="C1516" i="20"/>
  <c r="J1515" i="20"/>
  <c r="DL83" i="21"/>
  <c r="GX83" i="6"/>
  <c r="H1515" i="20"/>
  <c r="DH83" i="21"/>
  <c r="GV83" i="6"/>
  <c r="F1515" i="20"/>
  <c r="DD83" i="21"/>
  <c r="GT83" i="6"/>
  <c r="D1515" i="20"/>
  <c r="CZ83" i="21"/>
  <c r="GR83" i="6"/>
  <c r="C1515" i="20"/>
  <c r="GO83" i="6"/>
  <c r="G1513" i="20"/>
  <c r="C1513" i="20"/>
  <c r="J1512" i="20"/>
  <c r="G1512" i="20"/>
  <c r="F1512" i="20"/>
  <c r="E1512" i="20"/>
  <c r="C1512" i="20"/>
  <c r="J1509" i="20"/>
  <c r="G1509" i="20"/>
  <c r="E1509" i="20"/>
  <c r="C1509" i="20"/>
  <c r="AQ83" i="9"/>
  <c r="AR83" i="9"/>
  <c r="AS83" i="9"/>
  <c r="AU83" i="9"/>
  <c r="L1507" i="20"/>
  <c r="K1506" i="20"/>
  <c r="J1506" i="20"/>
  <c r="H1506" i="20"/>
  <c r="F1506" i="20"/>
  <c r="E1506" i="20"/>
  <c r="D1506" i="20"/>
  <c r="C1506" i="20"/>
  <c r="K1505" i="20"/>
  <c r="J1505" i="20"/>
  <c r="H1505" i="20"/>
  <c r="F1505" i="20"/>
  <c r="E1505" i="20"/>
  <c r="D1505" i="20"/>
  <c r="C1505" i="20"/>
  <c r="K1504" i="20"/>
  <c r="J1504" i="20"/>
  <c r="H1504" i="20"/>
  <c r="F1504" i="20"/>
  <c r="E1504" i="20"/>
  <c r="D1504" i="20"/>
  <c r="C1504" i="20"/>
  <c r="K1500" i="20"/>
  <c r="F1500" i="20"/>
  <c r="E1500" i="20"/>
  <c r="D1500" i="20"/>
  <c r="C1500" i="20"/>
  <c r="K1499" i="20"/>
  <c r="F1499" i="20"/>
  <c r="E1499" i="20"/>
  <c r="D1499" i="20"/>
  <c r="C1499" i="20"/>
  <c r="K1498" i="20"/>
  <c r="F1498" i="20"/>
  <c r="E1498" i="20"/>
  <c r="D1498" i="20"/>
  <c r="C1498" i="20"/>
  <c r="K1497" i="20"/>
  <c r="F1497" i="20"/>
  <c r="E1497" i="20"/>
  <c r="D1497" i="20"/>
  <c r="C1497" i="20"/>
  <c r="AM83" i="6"/>
  <c r="A1497" i="20"/>
  <c r="K1496" i="20"/>
  <c r="F1496" i="20"/>
  <c r="E1496" i="20"/>
  <c r="D1496" i="20"/>
  <c r="C1496" i="20"/>
  <c r="K1495" i="20"/>
  <c r="F1495" i="20"/>
  <c r="E1495" i="20"/>
  <c r="D1495" i="20"/>
  <c r="C1495" i="20"/>
  <c r="F83" i="6"/>
  <c r="K1490" i="20"/>
  <c r="E83" i="6"/>
  <c r="G1490" i="20"/>
  <c r="I83" i="6"/>
  <c r="C1489" i="20"/>
  <c r="H83" i="6"/>
  <c r="C1488" i="20"/>
  <c r="G83" i="6"/>
  <c r="C1487" i="20"/>
  <c r="L1486" i="20"/>
  <c r="Y1477" i="20"/>
  <c r="GW82" i="6"/>
  <c r="W1477" i="20"/>
  <c r="GU82" i="6"/>
  <c r="U1477" i="20"/>
  <c r="GS82" i="6"/>
  <c r="S1477" i="20"/>
  <c r="GQ82" i="6"/>
  <c r="R1477" i="20"/>
  <c r="Y1476" i="20"/>
  <c r="DL82" i="21"/>
  <c r="GX82" i="6"/>
  <c r="W1476" i="20"/>
  <c r="DH82" i="21"/>
  <c r="GV82" i="6"/>
  <c r="U1476" i="20"/>
  <c r="DD82" i="21"/>
  <c r="GT82" i="6"/>
  <c r="S1476" i="20"/>
  <c r="CZ82" i="21"/>
  <c r="GR82" i="6"/>
  <c r="R1476" i="20"/>
  <c r="GO82" i="6"/>
  <c r="V1474" i="20"/>
  <c r="R1474" i="20"/>
  <c r="Y1473" i="20"/>
  <c r="V1473" i="20"/>
  <c r="U1473" i="20"/>
  <c r="T1473" i="20"/>
  <c r="R1473" i="20"/>
  <c r="Y1470" i="20"/>
  <c r="V1470" i="20"/>
  <c r="T1470" i="20"/>
  <c r="R1470" i="20"/>
  <c r="AQ82" i="9"/>
  <c r="AR82" i="9"/>
  <c r="AS82" i="9"/>
  <c r="AU82" i="9"/>
  <c r="AA1468" i="20"/>
  <c r="Z1467" i="20"/>
  <c r="Y1467" i="20"/>
  <c r="W1467" i="20"/>
  <c r="U1467" i="20"/>
  <c r="T1467" i="20"/>
  <c r="S1467" i="20"/>
  <c r="R1467" i="20"/>
  <c r="Z1466" i="20"/>
  <c r="Y1466" i="20"/>
  <c r="W1466" i="20"/>
  <c r="U1466" i="20"/>
  <c r="T1466" i="20"/>
  <c r="S1466" i="20"/>
  <c r="R1466" i="20"/>
  <c r="Z1465" i="20"/>
  <c r="Y1465" i="20"/>
  <c r="W1465" i="20"/>
  <c r="U1465" i="20"/>
  <c r="T1465" i="20"/>
  <c r="S1465" i="20"/>
  <c r="R1465" i="20"/>
  <c r="Z1461" i="20"/>
  <c r="U1461" i="20"/>
  <c r="T1461" i="20"/>
  <c r="S1461" i="20"/>
  <c r="R1461" i="20"/>
  <c r="Z1460" i="20"/>
  <c r="U1460" i="20"/>
  <c r="T1460" i="20"/>
  <c r="S1460" i="20"/>
  <c r="R1460" i="20"/>
  <c r="Z1459" i="20"/>
  <c r="U1459" i="20"/>
  <c r="T1459" i="20"/>
  <c r="S1459" i="20"/>
  <c r="R1459" i="20"/>
  <c r="Z1458" i="20"/>
  <c r="U1458" i="20"/>
  <c r="T1458" i="20"/>
  <c r="S1458" i="20"/>
  <c r="R1458" i="20"/>
  <c r="AM82" i="6"/>
  <c r="P1458" i="20"/>
  <c r="Z1457" i="20"/>
  <c r="U1457" i="20"/>
  <c r="T1457" i="20"/>
  <c r="S1457" i="20"/>
  <c r="R1457" i="20"/>
  <c r="Z1456" i="20"/>
  <c r="U1456" i="20"/>
  <c r="T1456" i="20"/>
  <c r="S1456" i="20"/>
  <c r="R1456" i="20"/>
  <c r="F82" i="6"/>
  <c r="Z1451" i="20"/>
  <c r="E82" i="6"/>
  <c r="V1451" i="20"/>
  <c r="I82" i="6"/>
  <c r="R1450" i="20"/>
  <c r="H82" i="6"/>
  <c r="R1449" i="20"/>
  <c r="G82" i="6"/>
  <c r="R1448" i="20"/>
  <c r="AA1447" i="20"/>
  <c r="J1477" i="20"/>
  <c r="GW81" i="6"/>
  <c r="H1477" i="20"/>
  <c r="GU81" i="6"/>
  <c r="F1477" i="20"/>
  <c r="GS81" i="6"/>
  <c r="D1477" i="20"/>
  <c r="GQ81" i="6"/>
  <c r="C1477" i="20"/>
  <c r="J1476" i="20"/>
  <c r="DL81" i="21"/>
  <c r="GX81" i="6"/>
  <c r="H1476" i="20"/>
  <c r="DH81" i="21"/>
  <c r="GV81" i="6"/>
  <c r="F1476" i="20"/>
  <c r="DD81" i="21"/>
  <c r="GT81" i="6"/>
  <c r="D1476" i="20"/>
  <c r="CZ81" i="21"/>
  <c r="GR81" i="6"/>
  <c r="C1476" i="20"/>
  <c r="GO81" i="6"/>
  <c r="G1474" i="20"/>
  <c r="C1474" i="20"/>
  <c r="J1473" i="20"/>
  <c r="G1473" i="20"/>
  <c r="F1473" i="20"/>
  <c r="E1473" i="20"/>
  <c r="C1473" i="20"/>
  <c r="J1470" i="20"/>
  <c r="G1470" i="20"/>
  <c r="E1470" i="20"/>
  <c r="C1470" i="20"/>
  <c r="AQ81" i="9"/>
  <c r="AR81" i="9"/>
  <c r="AS81" i="9"/>
  <c r="AU81" i="9"/>
  <c r="L1468" i="20"/>
  <c r="K1467" i="20"/>
  <c r="J1467" i="20"/>
  <c r="H1467" i="20"/>
  <c r="F1467" i="20"/>
  <c r="E1467" i="20"/>
  <c r="D1467" i="20"/>
  <c r="C1467" i="20"/>
  <c r="K1466" i="20"/>
  <c r="J1466" i="20"/>
  <c r="H1466" i="20"/>
  <c r="F1466" i="20"/>
  <c r="E1466" i="20"/>
  <c r="D1466" i="20"/>
  <c r="C1466" i="20"/>
  <c r="K1465" i="20"/>
  <c r="J1465" i="20"/>
  <c r="H1465" i="20"/>
  <c r="F1465" i="20"/>
  <c r="E1465" i="20"/>
  <c r="D1465" i="20"/>
  <c r="C1465" i="20"/>
  <c r="K1461" i="20"/>
  <c r="F1461" i="20"/>
  <c r="E1461" i="20"/>
  <c r="D1461" i="20"/>
  <c r="C1461" i="20"/>
  <c r="K1460" i="20"/>
  <c r="F1460" i="20"/>
  <c r="E1460" i="20"/>
  <c r="D1460" i="20"/>
  <c r="C1460" i="20"/>
  <c r="K1459" i="20"/>
  <c r="F1459" i="20"/>
  <c r="E1459" i="20"/>
  <c r="D1459" i="20"/>
  <c r="C1459" i="20"/>
  <c r="K1458" i="20"/>
  <c r="F1458" i="20"/>
  <c r="E1458" i="20"/>
  <c r="D1458" i="20"/>
  <c r="C1458" i="20"/>
  <c r="AM81" i="6"/>
  <c r="A1458" i="20"/>
  <c r="K1457" i="20"/>
  <c r="F1457" i="20"/>
  <c r="E1457" i="20"/>
  <c r="D1457" i="20"/>
  <c r="C1457" i="20"/>
  <c r="K1456" i="20"/>
  <c r="F1456" i="20"/>
  <c r="E1456" i="20"/>
  <c r="D1456" i="20"/>
  <c r="C1456" i="20"/>
  <c r="F81" i="6"/>
  <c r="K1451" i="20"/>
  <c r="E81" i="6"/>
  <c r="G1451" i="20"/>
  <c r="I81" i="6"/>
  <c r="C1450" i="20"/>
  <c r="H81" i="6"/>
  <c r="C1449" i="20"/>
  <c r="G81" i="6"/>
  <c r="C1448" i="20"/>
  <c r="L1447" i="20"/>
  <c r="Y1438" i="20"/>
  <c r="GW80" i="6"/>
  <c r="W1438" i="20"/>
  <c r="GU80" i="6"/>
  <c r="U1438" i="20"/>
  <c r="GS80" i="6"/>
  <c r="S1438" i="20"/>
  <c r="GQ80" i="6"/>
  <c r="R1438" i="20"/>
  <c r="Y1437" i="20"/>
  <c r="DL80" i="21"/>
  <c r="GX80" i="6"/>
  <c r="W1437" i="20"/>
  <c r="DH80" i="21"/>
  <c r="GV80" i="6"/>
  <c r="U1437" i="20"/>
  <c r="DD80" i="21"/>
  <c r="GT80" i="6"/>
  <c r="S1437" i="20"/>
  <c r="CZ80" i="21"/>
  <c r="GR80" i="6"/>
  <c r="R1437" i="20"/>
  <c r="GO80" i="6"/>
  <c r="V1435" i="20"/>
  <c r="R1435" i="20"/>
  <c r="Y1434" i="20"/>
  <c r="V1434" i="20"/>
  <c r="U1434" i="20"/>
  <c r="T1434" i="20"/>
  <c r="R1434" i="20"/>
  <c r="Y1431" i="20"/>
  <c r="V1431" i="20"/>
  <c r="T1431" i="20"/>
  <c r="R1431" i="20"/>
  <c r="AQ80" i="9"/>
  <c r="AR80" i="9"/>
  <c r="AS80" i="9"/>
  <c r="AU80" i="9"/>
  <c r="AA1429" i="20"/>
  <c r="Z1428" i="20"/>
  <c r="Y1428" i="20"/>
  <c r="W1428" i="20"/>
  <c r="U1428" i="20"/>
  <c r="T1428" i="20"/>
  <c r="S1428" i="20"/>
  <c r="R1428" i="20"/>
  <c r="Z1427" i="20"/>
  <c r="Y1427" i="20"/>
  <c r="W1427" i="20"/>
  <c r="U1427" i="20"/>
  <c r="T1427" i="20"/>
  <c r="S1427" i="20"/>
  <c r="R1427" i="20"/>
  <c r="Z1426" i="20"/>
  <c r="Y1426" i="20"/>
  <c r="W1426" i="20"/>
  <c r="U1426" i="20"/>
  <c r="T1426" i="20"/>
  <c r="S1426" i="20"/>
  <c r="R1426" i="20"/>
  <c r="Z1422" i="20"/>
  <c r="U1422" i="20"/>
  <c r="T1422" i="20"/>
  <c r="S1422" i="20"/>
  <c r="R1422" i="20"/>
  <c r="Z1421" i="20"/>
  <c r="U1421" i="20"/>
  <c r="T1421" i="20"/>
  <c r="S1421" i="20"/>
  <c r="R1421" i="20"/>
  <c r="Z1420" i="20"/>
  <c r="U1420" i="20"/>
  <c r="T1420" i="20"/>
  <c r="S1420" i="20"/>
  <c r="R1420" i="20"/>
  <c r="Z1419" i="20"/>
  <c r="U1419" i="20"/>
  <c r="T1419" i="20"/>
  <c r="S1419" i="20"/>
  <c r="R1419" i="20"/>
  <c r="AM80" i="6"/>
  <c r="P1419" i="20"/>
  <c r="Z1418" i="20"/>
  <c r="U1418" i="20"/>
  <c r="T1418" i="20"/>
  <c r="S1418" i="20"/>
  <c r="R1418" i="20"/>
  <c r="Z1417" i="20"/>
  <c r="U1417" i="20"/>
  <c r="T1417" i="20"/>
  <c r="S1417" i="20"/>
  <c r="R1417" i="20"/>
  <c r="F80" i="6"/>
  <c r="Z1412" i="20"/>
  <c r="E80" i="6"/>
  <c r="V1412" i="20"/>
  <c r="I80" i="6"/>
  <c r="R1411" i="20"/>
  <c r="H80" i="6"/>
  <c r="R1410" i="20"/>
  <c r="G80" i="6"/>
  <c r="R1409" i="20"/>
  <c r="AA1408" i="20"/>
  <c r="J1438" i="20"/>
  <c r="GW79" i="6"/>
  <c r="H1438" i="20"/>
  <c r="GU79" i="6"/>
  <c r="F1438" i="20"/>
  <c r="GS79" i="6"/>
  <c r="D1438" i="20"/>
  <c r="GQ79" i="6"/>
  <c r="C1438" i="20"/>
  <c r="J1437" i="20"/>
  <c r="DL79" i="21"/>
  <c r="GX79" i="6"/>
  <c r="H1437" i="20"/>
  <c r="DH79" i="21"/>
  <c r="GV79" i="6"/>
  <c r="F1437" i="20"/>
  <c r="DD79" i="21"/>
  <c r="GT79" i="6"/>
  <c r="D1437" i="20"/>
  <c r="CZ79" i="21"/>
  <c r="GR79" i="6"/>
  <c r="C1437" i="20"/>
  <c r="GO79" i="6"/>
  <c r="G1435" i="20"/>
  <c r="C1435" i="20"/>
  <c r="J1434" i="20"/>
  <c r="G1434" i="20"/>
  <c r="F1434" i="20"/>
  <c r="E1434" i="20"/>
  <c r="C1434" i="20"/>
  <c r="J1431" i="20"/>
  <c r="G1431" i="20"/>
  <c r="E1431" i="20"/>
  <c r="C1431" i="20"/>
  <c r="AQ79" i="9"/>
  <c r="AR79" i="9"/>
  <c r="AS79" i="9"/>
  <c r="AU79" i="9"/>
  <c r="L1429" i="20"/>
  <c r="K1428" i="20"/>
  <c r="J1428" i="20"/>
  <c r="H1428" i="20"/>
  <c r="F1428" i="20"/>
  <c r="E1428" i="20"/>
  <c r="D1428" i="20"/>
  <c r="C1428" i="20"/>
  <c r="K1427" i="20"/>
  <c r="J1427" i="20"/>
  <c r="H1427" i="20"/>
  <c r="F1427" i="20"/>
  <c r="E1427" i="20"/>
  <c r="D1427" i="20"/>
  <c r="C1427" i="20"/>
  <c r="K1426" i="20"/>
  <c r="J1426" i="20"/>
  <c r="H1426" i="20"/>
  <c r="F1426" i="20"/>
  <c r="E1426" i="20"/>
  <c r="D1426" i="20"/>
  <c r="C1426" i="20"/>
  <c r="K1422" i="20"/>
  <c r="F1422" i="20"/>
  <c r="E1422" i="20"/>
  <c r="D1422" i="20"/>
  <c r="C1422" i="20"/>
  <c r="K1421" i="20"/>
  <c r="F1421" i="20"/>
  <c r="E1421" i="20"/>
  <c r="D1421" i="20"/>
  <c r="C1421" i="20"/>
  <c r="K1420" i="20"/>
  <c r="F1420" i="20"/>
  <c r="E1420" i="20"/>
  <c r="D1420" i="20"/>
  <c r="C1420" i="20"/>
  <c r="K1419" i="20"/>
  <c r="F1419" i="20"/>
  <c r="E1419" i="20"/>
  <c r="D1419" i="20"/>
  <c r="C1419" i="20"/>
  <c r="AM79" i="6"/>
  <c r="A1419" i="20"/>
  <c r="K1418" i="20"/>
  <c r="F1418" i="20"/>
  <c r="E1418" i="20"/>
  <c r="D1418" i="20"/>
  <c r="C1418" i="20"/>
  <c r="K1417" i="20"/>
  <c r="F1417" i="20"/>
  <c r="E1417" i="20"/>
  <c r="D1417" i="20"/>
  <c r="C1417" i="20"/>
  <c r="F79" i="6"/>
  <c r="K1412" i="20"/>
  <c r="E79" i="6"/>
  <c r="G1412" i="20"/>
  <c r="I79" i="6"/>
  <c r="C1411" i="20"/>
  <c r="H79" i="6"/>
  <c r="C1410" i="20"/>
  <c r="G79" i="6"/>
  <c r="C1409" i="20"/>
  <c r="L1408" i="20"/>
  <c r="Y1399" i="20"/>
  <c r="GW78" i="6"/>
  <c r="W1399" i="20"/>
  <c r="GU78" i="6"/>
  <c r="U1399" i="20"/>
  <c r="GS78" i="6"/>
  <c r="S1399" i="20"/>
  <c r="GQ78" i="6"/>
  <c r="R1399" i="20"/>
  <c r="Y1398" i="20"/>
  <c r="DL78" i="21"/>
  <c r="GX78" i="6"/>
  <c r="W1398" i="20"/>
  <c r="DH78" i="21"/>
  <c r="GV78" i="6"/>
  <c r="U1398" i="20"/>
  <c r="DD78" i="21"/>
  <c r="GT78" i="6"/>
  <c r="S1398" i="20"/>
  <c r="CZ78" i="21"/>
  <c r="GR78" i="6"/>
  <c r="R1398" i="20"/>
  <c r="GO78" i="6"/>
  <c r="V1396" i="20"/>
  <c r="R1396" i="20"/>
  <c r="Y1395" i="20"/>
  <c r="V1395" i="20"/>
  <c r="U1395" i="20"/>
  <c r="T1395" i="20"/>
  <c r="R1395" i="20"/>
  <c r="Y1392" i="20"/>
  <c r="V1392" i="20"/>
  <c r="T1392" i="20"/>
  <c r="R1392" i="20"/>
  <c r="AQ78" i="9"/>
  <c r="AR78" i="9"/>
  <c r="AS78" i="9"/>
  <c r="AU78" i="9"/>
  <c r="AA1390" i="20"/>
  <c r="Z1389" i="20"/>
  <c r="Y1389" i="20"/>
  <c r="W1389" i="20"/>
  <c r="U1389" i="20"/>
  <c r="T1389" i="20"/>
  <c r="S1389" i="20"/>
  <c r="R1389" i="20"/>
  <c r="Z1388" i="20"/>
  <c r="Y1388" i="20"/>
  <c r="W1388" i="20"/>
  <c r="U1388" i="20"/>
  <c r="T1388" i="20"/>
  <c r="S1388" i="20"/>
  <c r="R1388" i="20"/>
  <c r="Z1387" i="20"/>
  <c r="Y1387" i="20"/>
  <c r="W1387" i="20"/>
  <c r="U1387" i="20"/>
  <c r="T1387" i="20"/>
  <c r="S1387" i="20"/>
  <c r="R1387" i="20"/>
  <c r="Z1383" i="20"/>
  <c r="U1383" i="20"/>
  <c r="T1383" i="20"/>
  <c r="S1383" i="20"/>
  <c r="R1383" i="20"/>
  <c r="Z1382" i="20"/>
  <c r="U1382" i="20"/>
  <c r="T1382" i="20"/>
  <c r="S1382" i="20"/>
  <c r="R1382" i="20"/>
  <c r="Z1381" i="20"/>
  <c r="U1381" i="20"/>
  <c r="T1381" i="20"/>
  <c r="S1381" i="20"/>
  <c r="R1381" i="20"/>
  <c r="Z1380" i="20"/>
  <c r="U1380" i="20"/>
  <c r="T1380" i="20"/>
  <c r="S1380" i="20"/>
  <c r="R1380" i="20"/>
  <c r="AM78" i="6"/>
  <c r="P1380" i="20"/>
  <c r="Z1379" i="20"/>
  <c r="U1379" i="20"/>
  <c r="T1379" i="20"/>
  <c r="S1379" i="20"/>
  <c r="R1379" i="20"/>
  <c r="Z1378" i="20"/>
  <c r="U1378" i="20"/>
  <c r="T1378" i="20"/>
  <c r="S1378" i="20"/>
  <c r="R1378" i="20"/>
  <c r="F78" i="6"/>
  <c r="Z1373" i="20"/>
  <c r="E78" i="6"/>
  <c r="V1373" i="20"/>
  <c r="I78" i="6"/>
  <c r="R1372" i="20"/>
  <c r="H78" i="6"/>
  <c r="R1371" i="20"/>
  <c r="G78" i="6"/>
  <c r="R1370" i="20"/>
  <c r="AA1369" i="20"/>
  <c r="J1399" i="20"/>
  <c r="GW77" i="6"/>
  <c r="H1399" i="20"/>
  <c r="GU77" i="6"/>
  <c r="F1399" i="20"/>
  <c r="GS77" i="6"/>
  <c r="D1399" i="20"/>
  <c r="GQ77" i="6"/>
  <c r="C1399" i="20"/>
  <c r="GZ77" i="6"/>
  <c r="J1398" i="20"/>
  <c r="CV77" i="21"/>
  <c r="CX77" i="21"/>
  <c r="CZ77" i="21"/>
  <c r="DB77" i="21"/>
  <c r="DD77" i="21"/>
  <c r="DF77" i="21"/>
  <c r="DH77" i="21"/>
  <c r="DJ77" i="21"/>
  <c r="DL77" i="21"/>
  <c r="GX77" i="6"/>
  <c r="H1398" i="20"/>
  <c r="GV77" i="6"/>
  <c r="F1398" i="20"/>
  <c r="GT77" i="6"/>
  <c r="D1398" i="20"/>
  <c r="GR77" i="6"/>
  <c r="C1398" i="20"/>
  <c r="GO77" i="6"/>
  <c r="G1396" i="20"/>
  <c r="C1396" i="20"/>
  <c r="J1395" i="20"/>
  <c r="G1395" i="20"/>
  <c r="F1395" i="20"/>
  <c r="E1395" i="20"/>
  <c r="C1395" i="20"/>
  <c r="J1392" i="20"/>
  <c r="G1392" i="20"/>
  <c r="E1392" i="20"/>
  <c r="C1392" i="20"/>
  <c r="AQ77" i="9"/>
  <c r="AR77" i="9"/>
  <c r="AS77" i="9"/>
  <c r="AU77" i="9"/>
  <c r="L1390" i="20"/>
  <c r="K1389" i="20"/>
  <c r="J1389" i="20"/>
  <c r="H1389" i="20"/>
  <c r="F1389" i="20"/>
  <c r="E1389" i="20"/>
  <c r="D1389" i="20"/>
  <c r="C1389" i="20"/>
  <c r="K1388" i="20"/>
  <c r="J1388" i="20"/>
  <c r="H1388" i="20"/>
  <c r="F1388" i="20"/>
  <c r="E1388" i="20"/>
  <c r="D1388" i="20"/>
  <c r="C1388" i="20"/>
  <c r="K1387" i="20"/>
  <c r="J1387" i="20"/>
  <c r="H1387" i="20"/>
  <c r="F1387" i="20"/>
  <c r="E1387" i="20"/>
  <c r="D1387" i="20"/>
  <c r="C1387" i="20"/>
  <c r="K1383" i="20"/>
  <c r="K1382" i="20"/>
  <c r="K1381" i="20"/>
  <c r="K1380" i="20"/>
  <c r="AM77" i="6"/>
  <c r="A1380" i="20"/>
  <c r="K1379" i="20"/>
  <c r="K1378" i="20"/>
  <c r="F77" i="6"/>
  <c r="K1373" i="20"/>
  <c r="E77" i="6"/>
  <c r="G1373" i="20"/>
  <c r="I77" i="6"/>
  <c r="C1372" i="20"/>
  <c r="H77" i="6"/>
  <c r="C1371" i="20"/>
  <c r="G77" i="6"/>
  <c r="C1370" i="20"/>
  <c r="L1369" i="20"/>
  <c r="AA1269" i="20"/>
  <c r="L1269" i="20"/>
  <c r="W1268" i="20"/>
  <c r="U1268" i="20"/>
  <c r="T1268" i="20"/>
  <c r="S1268" i="20"/>
  <c r="R1268" i="20"/>
  <c r="H1268" i="20"/>
  <c r="F1268" i="20"/>
  <c r="E1268" i="20"/>
  <c r="D1268" i="20"/>
  <c r="C1268" i="20"/>
  <c r="Z1267" i="20"/>
  <c r="R1279" i="20"/>
  <c r="AB1267" i="20"/>
  <c r="X1267" i="20"/>
  <c r="W1267" i="20"/>
  <c r="V1267" i="20"/>
  <c r="U1267" i="20"/>
  <c r="T1267" i="20"/>
  <c r="S1267" i="20"/>
  <c r="R1267" i="20"/>
  <c r="K1261" i="20"/>
  <c r="K1262" i="20"/>
  <c r="K1263" i="20"/>
  <c r="K1264" i="20"/>
  <c r="K1265" i="20"/>
  <c r="K1266" i="20"/>
  <c r="K1267" i="20"/>
  <c r="C1279" i="20"/>
  <c r="M1267" i="20"/>
  <c r="I1267" i="20"/>
  <c r="H1267" i="20"/>
  <c r="G1267" i="20"/>
  <c r="F1267" i="20"/>
  <c r="E1267" i="20"/>
  <c r="D1267" i="20"/>
  <c r="C1267" i="20"/>
  <c r="Z1260" i="20"/>
  <c r="K1260" i="20"/>
  <c r="Y1360" i="20"/>
  <c r="GW76" i="6"/>
  <c r="W1360" i="20"/>
  <c r="GU76" i="6"/>
  <c r="U1360" i="20"/>
  <c r="GS76" i="6"/>
  <c r="S1360" i="20"/>
  <c r="GQ76" i="6"/>
  <c r="R1360" i="20"/>
  <c r="GZ76" i="6"/>
  <c r="Y1359" i="20"/>
  <c r="CV76" i="21"/>
  <c r="CX76" i="21"/>
  <c r="CZ76" i="21"/>
  <c r="DB76" i="21"/>
  <c r="DD76" i="21"/>
  <c r="DF76" i="21"/>
  <c r="DH76" i="21"/>
  <c r="DJ76" i="21"/>
  <c r="DL76" i="21"/>
  <c r="GX76" i="6"/>
  <c r="W1359" i="20"/>
  <c r="GV76" i="6"/>
  <c r="U1359" i="20"/>
  <c r="GT76" i="6"/>
  <c r="S1359" i="20"/>
  <c r="GR76" i="6"/>
  <c r="R1359" i="20"/>
  <c r="GO76" i="6"/>
  <c r="V1357" i="20"/>
  <c r="R1357" i="20"/>
  <c r="Y1356" i="20"/>
  <c r="V1356" i="20"/>
  <c r="U1356" i="20"/>
  <c r="T1356" i="20"/>
  <c r="R1356" i="20"/>
  <c r="Y1353" i="20"/>
  <c r="V1353" i="20"/>
  <c r="T1353" i="20"/>
  <c r="R1353" i="20"/>
  <c r="AQ76" i="9"/>
  <c r="AR76" i="9"/>
  <c r="AS76" i="9"/>
  <c r="AU76" i="9"/>
  <c r="AA1351" i="20"/>
  <c r="Z1350" i="20"/>
  <c r="Y1350" i="20"/>
  <c r="W1350" i="20"/>
  <c r="U1350" i="20"/>
  <c r="T1350" i="20"/>
  <c r="S1350" i="20"/>
  <c r="R1350" i="20"/>
  <c r="Z1349" i="20"/>
  <c r="Y1349" i="20"/>
  <c r="W1349" i="20"/>
  <c r="U1349" i="20"/>
  <c r="T1349" i="20"/>
  <c r="S1349" i="20"/>
  <c r="R1349" i="20"/>
  <c r="Z1348" i="20"/>
  <c r="Y1348" i="20"/>
  <c r="W1348" i="20"/>
  <c r="U1348" i="20"/>
  <c r="T1348" i="20"/>
  <c r="S1348" i="20"/>
  <c r="R1348" i="20"/>
  <c r="Z1344" i="20"/>
  <c r="U1344" i="20"/>
  <c r="T1344" i="20"/>
  <c r="S1344" i="20"/>
  <c r="R1344" i="20"/>
  <c r="Z1343" i="20"/>
  <c r="U1343" i="20"/>
  <c r="T1343" i="20"/>
  <c r="S1343" i="20"/>
  <c r="R1343" i="20"/>
  <c r="Z1342" i="20"/>
  <c r="U1342" i="20"/>
  <c r="T1342" i="20"/>
  <c r="S1342" i="20"/>
  <c r="R1342" i="20"/>
  <c r="Z1341" i="20"/>
  <c r="U1341" i="20"/>
  <c r="T1341" i="20"/>
  <c r="S1341" i="20"/>
  <c r="R1341" i="20"/>
  <c r="AM76" i="6"/>
  <c r="P1341" i="20"/>
  <c r="Z1340" i="20"/>
  <c r="U1340" i="20"/>
  <c r="T1340" i="20"/>
  <c r="S1340" i="20"/>
  <c r="R1340" i="20"/>
  <c r="Z1339" i="20"/>
  <c r="U1339" i="20"/>
  <c r="T1339" i="20"/>
  <c r="S1339" i="20"/>
  <c r="R1339" i="20"/>
  <c r="F76" i="6"/>
  <c r="Z1334" i="20"/>
  <c r="E76" i="6"/>
  <c r="V1334" i="20"/>
  <c r="I76" i="6"/>
  <c r="R1333" i="20"/>
  <c r="H76" i="6"/>
  <c r="R1332" i="20"/>
  <c r="G76" i="6"/>
  <c r="R1331" i="20"/>
  <c r="AA1330" i="20"/>
  <c r="J1360" i="20"/>
  <c r="GW75" i="6"/>
  <c r="H1360" i="20"/>
  <c r="GU75" i="6"/>
  <c r="F1360" i="20"/>
  <c r="GS75" i="6"/>
  <c r="D1360" i="20"/>
  <c r="GQ75" i="6"/>
  <c r="C1360" i="20"/>
  <c r="GZ75" i="6"/>
  <c r="J1359" i="20"/>
  <c r="CV75" i="21"/>
  <c r="CX75" i="21"/>
  <c r="CZ75" i="21"/>
  <c r="DB75" i="21"/>
  <c r="DD75" i="21"/>
  <c r="DF75" i="21"/>
  <c r="DH75" i="21"/>
  <c r="DJ75" i="21"/>
  <c r="DL75" i="21"/>
  <c r="GX75" i="6"/>
  <c r="H1359" i="20"/>
  <c r="GV75" i="6"/>
  <c r="F1359" i="20"/>
  <c r="GT75" i="6"/>
  <c r="D1359" i="20"/>
  <c r="GR75" i="6"/>
  <c r="C1359" i="20"/>
  <c r="GO75" i="6"/>
  <c r="G1357" i="20"/>
  <c r="C1357" i="20"/>
  <c r="J1356" i="20"/>
  <c r="G1356" i="20"/>
  <c r="F1356" i="20"/>
  <c r="E1356" i="20"/>
  <c r="C1356" i="20"/>
  <c r="J1353" i="20"/>
  <c r="G1353" i="20"/>
  <c r="E1353" i="20"/>
  <c r="C1353" i="20"/>
  <c r="L1351" i="20"/>
  <c r="K1350" i="20"/>
  <c r="J1350" i="20"/>
  <c r="H1350" i="20"/>
  <c r="F1350" i="20"/>
  <c r="E1350" i="20"/>
  <c r="D1350" i="20"/>
  <c r="C1350" i="20"/>
  <c r="K1349" i="20"/>
  <c r="J1349" i="20"/>
  <c r="H1349" i="20"/>
  <c r="F1349" i="20"/>
  <c r="E1349" i="20"/>
  <c r="D1349" i="20"/>
  <c r="C1349" i="20"/>
  <c r="K1348" i="20"/>
  <c r="J1348" i="20"/>
  <c r="H1348" i="20"/>
  <c r="F1348" i="20"/>
  <c r="E1348" i="20"/>
  <c r="D1348" i="20"/>
  <c r="C1348" i="20"/>
  <c r="AM75" i="6"/>
  <c r="A1341" i="20"/>
  <c r="F75" i="6"/>
  <c r="K1334" i="20"/>
  <c r="E75" i="6"/>
  <c r="G1334" i="20"/>
  <c r="I75" i="6"/>
  <c r="C1333" i="20"/>
  <c r="H75" i="6"/>
  <c r="C1332" i="20"/>
  <c r="G75" i="6"/>
  <c r="C1331" i="20"/>
  <c r="L1330" i="20"/>
  <c r="Y1321" i="20"/>
  <c r="GW74" i="6"/>
  <c r="W1321" i="20"/>
  <c r="GU74" i="6"/>
  <c r="U1321" i="20"/>
  <c r="GS74" i="6"/>
  <c r="S1321" i="20"/>
  <c r="GQ74" i="6"/>
  <c r="R1321" i="20"/>
  <c r="GZ74" i="6"/>
  <c r="Y1320" i="20"/>
  <c r="CV74" i="21"/>
  <c r="CX74" i="21"/>
  <c r="CZ74" i="21"/>
  <c r="DB74" i="21"/>
  <c r="DD74" i="21"/>
  <c r="DF74" i="21"/>
  <c r="DH74" i="21"/>
  <c r="DJ74" i="21"/>
  <c r="DL74" i="21"/>
  <c r="GX74" i="6"/>
  <c r="W1320" i="20"/>
  <c r="GV74" i="6"/>
  <c r="U1320" i="20"/>
  <c r="GT74" i="6"/>
  <c r="S1320" i="20"/>
  <c r="GR74" i="6"/>
  <c r="R1320" i="20"/>
  <c r="GO74" i="6"/>
  <c r="V1318" i="20"/>
  <c r="R1318" i="20"/>
  <c r="Y1317" i="20"/>
  <c r="V1317" i="20"/>
  <c r="U1317" i="20"/>
  <c r="T1317" i="20"/>
  <c r="R1317" i="20"/>
  <c r="Y1314" i="20"/>
  <c r="V1314" i="20"/>
  <c r="T1314" i="20"/>
  <c r="R1314" i="20"/>
  <c r="AQ74" i="9"/>
  <c r="AR74" i="9"/>
  <c r="AS74" i="9"/>
  <c r="AU74" i="9"/>
  <c r="AA1312" i="20"/>
  <c r="Z1311" i="20"/>
  <c r="Y1311" i="20"/>
  <c r="W1311" i="20"/>
  <c r="U1311" i="20"/>
  <c r="T1311" i="20"/>
  <c r="S1311" i="20"/>
  <c r="R1311" i="20"/>
  <c r="Z1310" i="20"/>
  <c r="Y1310" i="20"/>
  <c r="W1310" i="20"/>
  <c r="U1310" i="20"/>
  <c r="T1310" i="20"/>
  <c r="S1310" i="20"/>
  <c r="R1310" i="20"/>
  <c r="Z1309" i="20"/>
  <c r="Y1309" i="20"/>
  <c r="W1309" i="20"/>
  <c r="U1309" i="20"/>
  <c r="T1309" i="20"/>
  <c r="S1309" i="20"/>
  <c r="R1309" i="20"/>
  <c r="Z1305" i="20"/>
  <c r="Z1304" i="20"/>
  <c r="Z1303" i="20"/>
  <c r="Z1302" i="20"/>
  <c r="AM74" i="6"/>
  <c r="P1302" i="20"/>
  <c r="Z1301" i="20"/>
  <c r="Z1300" i="20"/>
  <c r="F74" i="6"/>
  <c r="Z1295" i="20"/>
  <c r="E74" i="6"/>
  <c r="V1295" i="20"/>
  <c r="I74" i="6"/>
  <c r="R1294" i="20"/>
  <c r="H74" i="6"/>
  <c r="R1293" i="20"/>
  <c r="G74" i="6"/>
  <c r="R1292" i="20"/>
  <c r="AA1291" i="20"/>
  <c r="J1321" i="20"/>
  <c r="GW73" i="6"/>
  <c r="H1321" i="20"/>
  <c r="GU73" i="6"/>
  <c r="F1321" i="20"/>
  <c r="GS73" i="6"/>
  <c r="D1321" i="20"/>
  <c r="GQ73" i="6"/>
  <c r="C1321" i="20"/>
  <c r="GZ73" i="6"/>
  <c r="J1320" i="20"/>
  <c r="CV73" i="21"/>
  <c r="CX73" i="21"/>
  <c r="CZ73" i="21"/>
  <c r="DB73" i="21"/>
  <c r="DD73" i="21"/>
  <c r="DF73" i="21"/>
  <c r="DH73" i="21"/>
  <c r="DJ73" i="21"/>
  <c r="DL73" i="21"/>
  <c r="GX73" i="6"/>
  <c r="H1320" i="20"/>
  <c r="GV73" i="6"/>
  <c r="F1320" i="20"/>
  <c r="GT73" i="6"/>
  <c r="D1320" i="20"/>
  <c r="GR73" i="6"/>
  <c r="C1320" i="20"/>
  <c r="GO73" i="6"/>
  <c r="G1318" i="20"/>
  <c r="C1318" i="20"/>
  <c r="J1317" i="20"/>
  <c r="G1317" i="20"/>
  <c r="F1317" i="20"/>
  <c r="E1317" i="20"/>
  <c r="C1317" i="20"/>
  <c r="J1314" i="20"/>
  <c r="G1314" i="20"/>
  <c r="E1314" i="20"/>
  <c r="C1314" i="20"/>
  <c r="AQ73" i="9"/>
  <c r="AR73" i="9"/>
  <c r="AS73" i="9"/>
  <c r="AU73" i="9"/>
  <c r="L1312" i="20"/>
  <c r="K1311" i="20"/>
  <c r="J1311" i="20"/>
  <c r="H1311" i="20"/>
  <c r="F1311" i="20"/>
  <c r="E1311" i="20"/>
  <c r="D1311" i="20"/>
  <c r="C1311" i="20"/>
  <c r="K1310" i="20"/>
  <c r="J1310" i="20"/>
  <c r="H1310" i="20"/>
  <c r="F1310" i="20"/>
  <c r="E1310" i="20"/>
  <c r="D1310" i="20"/>
  <c r="C1310" i="20"/>
  <c r="K1309" i="20"/>
  <c r="J1309" i="20"/>
  <c r="H1309" i="20"/>
  <c r="F1309" i="20"/>
  <c r="E1309" i="20"/>
  <c r="D1309" i="20"/>
  <c r="C1309" i="20"/>
  <c r="K1305" i="20"/>
  <c r="K1304" i="20"/>
  <c r="K1303" i="20"/>
  <c r="K1302" i="20"/>
  <c r="AM73" i="6"/>
  <c r="A1302" i="20"/>
  <c r="K1301" i="20"/>
  <c r="K1300" i="20"/>
  <c r="F73" i="6"/>
  <c r="K1295" i="20"/>
  <c r="E73" i="6"/>
  <c r="G1295" i="20"/>
  <c r="I73" i="6"/>
  <c r="C1294" i="20"/>
  <c r="H73" i="6"/>
  <c r="C1293" i="20"/>
  <c r="G73" i="6"/>
  <c r="C1292" i="20"/>
  <c r="L1291" i="20"/>
  <c r="Y1282" i="20"/>
  <c r="GW72" i="6"/>
  <c r="W1282" i="20"/>
  <c r="GU72" i="6"/>
  <c r="U1282" i="20"/>
  <c r="GS72" i="6"/>
  <c r="S1282" i="20"/>
  <c r="GQ72" i="6"/>
  <c r="R1282" i="20"/>
  <c r="GZ72" i="6"/>
  <c r="Y1281" i="20"/>
  <c r="CV72" i="21"/>
  <c r="CX72" i="21"/>
  <c r="CZ72" i="21"/>
  <c r="DB72" i="21"/>
  <c r="DD72" i="21"/>
  <c r="DF72" i="21"/>
  <c r="DH72" i="21"/>
  <c r="DJ72" i="21"/>
  <c r="DL72" i="21"/>
  <c r="GX72" i="6"/>
  <c r="W1281" i="20"/>
  <c r="GV72" i="6"/>
  <c r="U1281" i="20"/>
  <c r="GT72" i="6"/>
  <c r="S1281" i="20"/>
  <c r="GR72" i="6"/>
  <c r="R1281" i="20"/>
  <c r="GO72" i="6"/>
  <c r="V1279" i="20"/>
  <c r="Y1278" i="20"/>
  <c r="V1278" i="20"/>
  <c r="U1278" i="20"/>
  <c r="T1278" i="20"/>
  <c r="R1278" i="20"/>
  <c r="Y1275" i="20"/>
  <c r="V1275" i="20"/>
  <c r="T1275" i="20"/>
  <c r="R1275" i="20"/>
  <c r="AQ72" i="9"/>
  <c r="AR72" i="9"/>
  <c r="AS72" i="9"/>
  <c r="AU72" i="9"/>
  <c r="AA1273" i="20"/>
  <c r="Z1272" i="20"/>
  <c r="Y1272" i="20"/>
  <c r="W1272" i="20"/>
  <c r="U1272" i="20"/>
  <c r="T1272" i="20"/>
  <c r="S1272" i="20"/>
  <c r="R1272" i="20"/>
  <c r="Z1271" i="20"/>
  <c r="Y1271" i="20"/>
  <c r="W1271" i="20"/>
  <c r="U1271" i="20"/>
  <c r="T1271" i="20"/>
  <c r="S1271" i="20"/>
  <c r="R1271" i="20"/>
  <c r="Z1270" i="20"/>
  <c r="Y1270" i="20"/>
  <c r="W1270" i="20"/>
  <c r="U1270" i="20"/>
  <c r="T1270" i="20"/>
  <c r="S1270" i="20"/>
  <c r="R1270" i="20"/>
  <c r="AM72" i="6"/>
  <c r="P1263" i="20"/>
  <c r="F72" i="6"/>
  <c r="Z1256" i="20"/>
  <c r="E72" i="6"/>
  <c r="V1256" i="20"/>
  <c r="I72" i="6"/>
  <c r="R1255" i="20"/>
  <c r="H72" i="6"/>
  <c r="R1254" i="20"/>
  <c r="G72" i="6"/>
  <c r="R1253" i="20"/>
  <c r="AA1252" i="20"/>
  <c r="J1282" i="20"/>
  <c r="GW71" i="6"/>
  <c r="H1282" i="20"/>
  <c r="GU71" i="6"/>
  <c r="F1282" i="20"/>
  <c r="GS71" i="6"/>
  <c r="D1282" i="20"/>
  <c r="GQ71" i="6"/>
  <c r="C1282" i="20"/>
  <c r="GZ71" i="6"/>
  <c r="J1281" i="20"/>
  <c r="CV71" i="21"/>
  <c r="CX71" i="21"/>
  <c r="CZ71" i="21"/>
  <c r="DB71" i="21"/>
  <c r="DD71" i="21"/>
  <c r="DF71" i="21"/>
  <c r="DH71" i="21"/>
  <c r="DJ71" i="21"/>
  <c r="DL71" i="21"/>
  <c r="GX71" i="6"/>
  <c r="H1281" i="20"/>
  <c r="GV71" i="6"/>
  <c r="F1281" i="20"/>
  <c r="GT71" i="6"/>
  <c r="D1281" i="20"/>
  <c r="GR71" i="6"/>
  <c r="C1281" i="20"/>
  <c r="GO71" i="6"/>
  <c r="G1279" i="20"/>
  <c r="J1278" i="20"/>
  <c r="G1278" i="20"/>
  <c r="F1278" i="20"/>
  <c r="E1278" i="20"/>
  <c r="C1278" i="20"/>
  <c r="J1275" i="20"/>
  <c r="G1275" i="20"/>
  <c r="E1275" i="20"/>
  <c r="C1275" i="20"/>
  <c r="AQ71" i="9"/>
  <c r="AR71" i="9"/>
  <c r="AS71" i="9"/>
  <c r="AU71" i="9"/>
  <c r="L1273" i="20"/>
  <c r="K1272" i="20"/>
  <c r="J1272" i="20"/>
  <c r="H1272" i="20"/>
  <c r="F1272" i="20"/>
  <c r="E1272" i="20"/>
  <c r="D1272" i="20"/>
  <c r="C1272" i="20"/>
  <c r="K1271" i="20"/>
  <c r="J1271" i="20"/>
  <c r="H1271" i="20"/>
  <c r="F1271" i="20"/>
  <c r="E1271" i="20"/>
  <c r="D1271" i="20"/>
  <c r="C1271" i="20"/>
  <c r="K1270" i="20"/>
  <c r="J1270" i="20"/>
  <c r="H1270" i="20"/>
  <c r="F1270" i="20"/>
  <c r="E1270" i="20"/>
  <c r="D1270" i="20"/>
  <c r="C1270" i="20"/>
  <c r="AM71" i="6"/>
  <c r="A1263" i="20"/>
  <c r="F71" i="6"/>
  <c r="K1256" i="20"/>
  <c r="E71" i="6"/>
  <c r="G1256" i="20"/>
  <c r="I71" i="6"/>
  <c r="C1255" i="20"/>
  <c r="H71" i="6"/>
  <c r="C1254" i="20"/>
  <c r="G71" i="6"/>
  <c r="C1253" i="20"/>
  <c r="L1252" i="20"/>
  <c r="GY107" i="6"/>
  <c r="U1950" i="20"/>
  <c r="F1950" i="20"/>
  <c r="Z1944" i="20"/>
  <c r="K1944" i="20"/>
  <c r="X1941" i="20"/>
  <c r="I1941" i="20"/>
  <c r="FQ6" i="6"/>
  <c r="R1940" i="20"/>
  <c r="FR6" i="6"/>
  <c r="T1940" i="20"/>
  <c r="FS6" i="6"/>
  <c r="U1940" i="20"/>
  <c r="FT6" i="6"/>
  <c r="V1940" i="20"/>
  <c r="X1940" i="20"/>
  <c r="C1940" i="20"/>
  <c r="E1940" i="20"/>
  <c r="F1940" i="20"/>
  <c r="G1940" i="20"/>
  <c r="I1940" i="20"/>
  <c r="Z1930" i="20"/>
  <c r="AA1932" i="20"/>
  <c r="AB1931" i="20"/>
  <c r="X1930" i="20"/>
  <c r="R1931" i="20"/>
  <c r="S1931" i="20"/>
  <c r="T1931" i="20"/>
  <c r="U1931" i="20"/>
  <c r="V1931" i="20"/>
  <c r="W1931" i="20"/>
  <c r="X1931" i="20"/>
  <c r="X1932" i="20"/>
  <c r="Y1931" i="20"/>
  <c r="AB1930" i="20"/>
  <c r="AB1932" i="20"/>
  <c r="Y1930" i="20"/>
  <c r="Y1932" i="20"/>
  <c r="AA1939" i="20"/>
  <c r="K1930" i="20"/>
  <c r="L1932" i="20"/>
  <c r="M1931" i="20"/>
  <c r="G1929" i="20"/>
  <c r="G1924" i="20"/>
  <c r="G1925" i="20"/>
  <c r="G1926" i="20"/>
  <c r="G1927" i="20"/>
  <c r="G1928" i="20"/>
  <c r="I1930" i="20"/>
  <c r="C1931" i="20"/>
  <c r="D1931" i="20"/>
  <c r="E1931" i="20"/>
  <c r="F1931" i="20"/>
  <c r="G1931" i="20"/>
  <c r="H1931" i="20"/>
  <c r="I1931" i="20"/>
  <c r="I1932" i="20"/>
  <c r="J1931" i="20"/>
  <c r="M1930" i="20"/>
  <c r="M1932" i="20"/>
  <c r="J1930" i="20"/>
  <c r="J1932" i="20"/>
  <c r="L1939" i="20"/>
  <c r="X1938" i="20"/>
  <c r="I1938" i="20"/>
  <c r="FH6" i="6"/>
  <c r="R1937" i="20"/>
  <c r="FI6" i="6"/>
  <c r="T1937" i="20"/>
  <c r="FJ6" i="6"/>
  <c r="V1937" i="20"/>
  <c r="X1937" i="20"/>
  <c r="C1937" i="20"/>
  <c r="E1937" i="20"/>
  <c r="G1937" i="20"/>
  <c r="I1937" i="20"/>
  <c r="X1935" i="20"/>
  <c r="V1935" i="20"/>
  <c r="G1935" i="20"/>
  <c r="I1935" i="20"/>
  <c r="X1934" i="20"/>
  <c r="V1934" i="20"/>
  <c r="G1934" i="20"/>
  <c r="I1934" i="20"/>
  <c r="X1933" i="20"/>
  <c r="V1933" i="20"/>
  <c r="G1933" i="20"/>
  <c r="I1933" i="20"/>
  <c r="W1930" i="20"/>
  <c r="W1932" i="20"/>
  <c r="V1929" i="20"/>
  <c r="V1930" i="20"/>
  <c r="V1932" i="20"/>
  <c r="U1930" i="20"/>
  <c r="U1932" i="20"/>
  <c r="T1930" i="20"/>
  <c r="T1932" i="20"/>
  <c r="S1930" i="20"/>
  <c r="S1932" i="20"/>
  <c r="R1930" i="20"/>
  <c r="R1932" i="20"/>
  <c r="H1930" i="20"/>
  <c r="H1932" i="20"/>
  <c r="G1930" i="20"/>
  <c r="G1932" i="20"/>
  <c r="F1930" i="20"/>
  <c r="F1932" i="20"/>
  <c r="E1930" i="20"/>
  <c r="E1932" i="20"/>
  <c r="D1930" i="20"/>
  <c r="D1932" i="20"/>
  <c r="C1930" i="20"/>
  <c r="C1932" i="20"/>
  <c r="V1928" i="20"/>
  <c r="V1927" i="20"/>
  <c r="V1926" i="20"/>
  <c r="V1925" i="20"/>
  <c r="V1924" i="20"/>
  <c r="Z1923" i="20"/>
  <c r="K1923" i="20"/>
  <c r="R1919" i="20"/>
  <c r="C1919" i="20"/>
  <c r="F3" i="6"/>
  <c r="W1915" i="20"/>
  <c r="R1915" i="20"/>
  <c r="H1915" i="20"/>
  <c r="C1915" i="20"/>
  <c r="A2" i="6"/>
  <c r="P1913" i="20"/>
  <c r="A1913" i="20"/>
  <c r="U1911" i="20"/>
  <c r="F1911" i="20"/>
  <c r="Z1905" i="20"/>
  <c r="K1905" i="20"/>
  <c r="X1902" i="20"/>
  <c r="I1902" i="20"/>
  <c r="R1901" i="20"/>
  <c r="T1901" i="20"/>
  <c r="U1901" i="20"/>
  <c r="V1901" i="20"/>
  <c r="X1901" i="20"/>
  <c r="C1901" i="20"/>
  <c r="E1901" i="20"/>
  <c r="F1901" i="20"/>
  <c r="G1901" i="20"/>
  <c r="I1901" i="20"/>
  <c r="Z1891" i="20"/>
  <c r="AA1893" i="20"/>
  <c r="AB1892" i="20"/>
  <c r="V1890" i="20"/>
  <c r="V1885" i="20"/>
  <c r="V1886" i="20"/>
  <c r="V1887" i="20"/>
  <c r="V1888" i="20"/>
  <c r="V1889" i="20"/>
  <c r="X1891" i="20"/>
  <c r="R1892" i="20"/>
  <c r="S1892" i="20"/>
  <c r="T1892" i="20"/>
  <c r="U1892" i="20"/>
  <c r="V1892" i="20"/>
  <c r="W1892" i="20"/>
  <c r="X1892" i="20"/>
  <c r="X1893" i="20"/>
  <c r="Y1892" i="20"/>
  <c r="AB1891" i="20"/>
  <c r="AB1893" i="20"/>
  <c r="Y1891" i="20"/>
  <c r="Y1893" i="20"/>
  <c r="AA1900" i="20"/>
  <c r="K1891" i="20"/>
  <c r="L1893" i="20"/>
  <c r="M1892" i="20"/>
  <c r="G1890" i="20"/>
  <c r="G1885" i="20"/>
  <c r="G1886" i="20"/>
  <c r="G1887" i="20"/>
  <c r="G1888" i="20"/>
  <c r="G1889" i="20"/>
  <c r="I1891" i="20"/>
  <c r="C1892" i="20"/>
  <c r="D1892" i="20"/>
  <c r="E1892" i="20"/>
  <c r="F1892" i="20"/>
  <c r="G1892" i="20"/>
  <c r="H1892" i="20"/>
  <c r="I1892" i="20"/>
  <c r="I1893" i="20"/>
  <c r="J1892" i="20"/>
  <c r="M1891" i="20"/>
  <c r="M1893" i="20"/>
  <c r="J1891" i="20"/>
  <c r="J1893" i="20"/>
  <c r="L1900" i="20"/>
  <c r="X1899" i="20"/>
  <c r="I1899" i="20"/>
  <c r="R1898" i="20"/>
  <c r="T1898" i="20"/>
  <c r="V1898" i="20"/>
  <c r="X1898" i="20"/>
  <c r="C1898" i="20"/>
  <c r="E1898" i="20"/>
  <c r="G1898" i="20"/>
  <c r="I1898" i="20"/>
  <c r="V1896" i="20"/>
  <c r="X1896" i="20"/>
  <c r="G1896" i="20"/>
  <c r="I1896" i="20"/>
  <c r="V1895" i="20"/>
  <c r="X1895" i="20"/>
  <c r="G1895" i="20"/>
  <c r="I1895" i="20"/>
  <c r="V1894" i="20"/>
  <c r="X1894" i="20"/>
  <c r="G1894" i="20"/>
  <c r="I1894" i="20"/>
  <c r="W1891" i="20"/>
  <c r="W1893" i="20"/>
  <c r="V1891" i="20"/>
  <c r="V1893" i="20"/>
  <c r="U1891" i="20"/>
  <c r="U1893" i="20"/>
  <c r="T1891" i="20"/>
  <c r="T1893" i="20"/>
  <c r="S1891" i="20"/>
  <c r="S1893" i="20"/>
  <c r="R1891" i="20"/>
  <c r="R1893" i="20"/>
  <c r="H1891" i="20"/>
  <c r="H1893" i="20"/>
  <c r="G1891" i="20"/>
  <c r="G1893" i="20"/>
  <c r="F1891" i="20"/>
  <c r="F1893" i="20"/>
  <c r="E1891" i="20"/>
  <c r="E1893" i="20"/>
  <c r="D1891" i="20"/>
  <c r="D1893" i="20"/>
  <c r="C1891" i="20"/>
  <c r="C1893" i="20"/>
  <c r="Z1884" i="20"/>
  <c r="K1884" i="20"/>
  <c r="R1880" i="20"/>
  <c r="C1880" i="20"/>
  <c r="W1876" i="20"/>
  <c r="R1876" i="20"/>
  <c r="H1876" i="20"/>
  <c r="C1876" i="20"/>
  <c r="P1874" i="20"/>
  <c r="A1874" i="20"/>
  <c r="U1872" i="20"/>
  <c r="F1872" i="20"/>
  <c r="Z1866" i="20"/>
  <c r="K1866" i="20"/>
  <c r="X1863" i="20"/>
  <c r="I1863" i="20"/>
  <c r="R1862" i="20"/>
  <c r="T1862" i="20"/>
  <c r="U1862" i="20"/>
  <c r="V1862" i="20"/>
  <c r="X1862" i="20"/>
  <c r="C1862" i="20"/>
  <c r="E1862" i="20"/>
  <c r="F1862" i="20"/>
  <c r="G1862" i="20"/>
  <c r="I1862" i="20"/>
  <c r="Z1852" i="20"/>
  <c r="AA1854" i="20"/>
  <c r="AB1853" i="20"/>
  <c r="V1851" i="20"/>
  <c r="V1846" i="20"/>
  <c r="V1847" i="20"/>
  <c r="V1848" i="20"/>
  <c r="V1849" i="20"/>
  <c r="V1850" i="20"/>
  <c r="X1852" i="20"/>
  <c r="R1853" i="20"/>
  <c r="S1853" i="20"/>
  <c r="T1853" i="20"/>
  <c r="U1853" i="20"/>
  <c r="V1853" i="20"/>
  <c r="W1853" i="20"/>
  <c r="X1853" i="20"/>
  <c r="X1854" i="20"/>
  <c r="Y1853" i="20"/>
  <c r="AB1852" i="20"/>
  <c r="AB1854" i="20"/>
  <c r="Y1852" i="20"/>
  <c r="Y1854" i="20"/>
  <c r="AA1861" i="20"/>
  <c r="K1852" i="20"/>
  <c r="L1854" i="20"/>
  <c r="M1853" i="20"/>
  <c r="G1851" i="20"/>
  <c r="G1846" i="20"/>
  <c r="G1847" i="20"/>
  <c r="G1848" i="20"/>
  <c r="G1849" i="20"/>
  <c r="G1850" i="20"/>
  <c r="I1852" i="20"/>
  <c r="C1853" i="20"/>
  <c r="D1853" i="20"/>
  <c r="E1853" i="20"/>
  <c r="F1853" i="20"/>
  <c r="G1853" i="20"/>
  <c r="H1853" i="20"/>
  <c r="I1853" i="20"/>
  <c r="I1854" i="20"/>
  <c r="J1853" i="20"/>
  <c r="M1852" i="20"/>
  <c r="M1854" i="20"/>
  <c r="J1852" i="20"/>
  <c r="J1854" i="20"/>
  <c r="L1861" i="20"/>
  <c r="X1860" i="20"/>
  <c r="I1860" i="20"/>
  <c r="R1859" i="20"/>
  <c r="T1859" i="20"/>
  <c r="V1859" i="20"/>
  <c r="X1859" i="20"/>
  <c r="C1859" i="20"/>
  <c r="E1859" i="20"/>
  <c r="G1859" i="20"/>
  <c r="I1859" i="20"/>
  <c r="V1857" i="20"/>
  <c r="X1857" i="20"/>
  <c r="G1857" i="20"/>
  <c r="I1857" i="20"/>
  <c r="V1856" i="20"/>
  <c r="X1856" i="20"/>
  <c r="G1856" i="20"/>
  <c r="I1856" i="20"/>
  <c r="V1855" i="20"/>
  <c r="X1855" i="20"/>
  <c r="G1855" i="20"/>
  <c r="I1855" i="20"/>
  <c r="W1852" i="20"/>
  <c r="W1854" i="20"/>
  <c r="V1852" i="20"/>
  <c r="V1854" i="20"/>
  <c r="U1852" i="20"/>
  <c r="U1854" i="20"/>
  <c r="T1852" i="20"/>
  <c r="T1854" i="20"/>
  <c r="S1852" i="20"/>
  <c r="S1854" i="20"/>
  <c r="R1852" i="20"/>
  <c r="R1854" i="20"/>
  <c r="H1852" i="20"/>
  <c r="H1854" i="20"/>
  <c r="G1852" i="20"/>
  <c r="G1854" i="20"/>
  <c r="F1852" i="20"/>
  <c r="F1854" i="20"/>
  <c r="E1852" i="20"/>
  <c r="E1854" i="20"/>
  <c r="D1852" i="20"/>
  <c r="D1854" i="20"/>
  <c r="C1852" i="20"/>
  <c r="C1854" i="20"/>
  <c r="Z1845" i="20"/>
  <c r="K1845" i="20"/>
  <c r="R1841" i="20"/>
  <c r="C1841" i="20"/>
  <c r="W1837" i="20"/>
  <c r="R1837" i="20"/>
  <c r="H1837" i="20"/>
  <c r="C1837" i="20"/>
  <c r="P1835" i="20"/>
  <c r="A1835" i="20"/>
  <c r="U1833" i="20"/>
  <c r="F1833" i="20"/>
  <c r="Z1827" i="20"/>
  <c r="K1827" i="20"/>
  <c r="X1824" i="20"/>
  <c r="I1824" i="20"/>
  <c r="R1823" i="20"/>
  <c r="T1823" i="20"/>
  <c r="U1823" i="20"/>
  <c r="V1823" i="20"/>
  <c r="X1823" i="20"/>
  <c r="C1823" i="20"/>
  <c r="E1823" i="20"/>
  <c r="F1823" i="20"/>
  <c r="G1823" i="20"/>
  <c r="I1823" i="20"/>
  <c r="Z1813" i="20"/>
  <c r="AA1815" i="20"/>
  <c r="AB1814" i="20"/>
  <c r="V1812" i="20"/>
  <c r="V1807" i="20"/>
  <c r="V1808" i="20"/>
  <c r="V1809" i="20"/>
  <c r="V1810" i="20"/>
  <c r="V1811" i="20"/>
  <c r="X1813" i="20"/>
  <c r="R1814" i="20"/>
  <c r="S1814" i="20"/>
  <c r="T1814" i="20"/>
  <c r="U1814" i="20"/>
  <c r="V1814" i="20"/>
  <c r="W1814" i="20"/>
  <c r="X1814" i="20"/>
  <c r="X1815" i="20"/>
  <c r="Y1814" i="20"/>
  <c r="AB1813" i="20"/>
  <c r="AB1815" i="20"/>
  <c r="Y1813" i="20"/>
  <c r="Y1815" i="20"/>
  <c r="AA1822" i="20"/>
  <c r="K1813" i="20"/>
  <c r="L1815" i="20"/>
  <c r="M1814" i="20"/>
  <c r="G1812" i="20"/>
  <c r="G1807" i="20"/>
  <c r="G1808" i="20"/>
  <c r="G1809" i="20"/>
  <c r="G1810" i="20"/>
  <c r="G1811" i="20"/>
  <c r="I1813" i="20"/>
  <c r="C1814" i="20"/>
  <c r="D1814" i="20"/>
  <c r="E1814" i="20"/>
  <c r="F1814" i="20"/>
  <c r="G1814" i="20"/>
  <c r="H1814" i="20"/>
  <c r="I1814" i="20"/>
  <c r="I1815" i="20"/>
  <c r="J1814" i="20"/>
  <c r="M1813" i="20"/>
  <c r="M1815" i="20"/>
  <c r="J1813" i="20"/>
  <c r="J1815" i="20"/>
  <c r="L1822" i="20"/>
  <c r="X1821" i="20"/>
  <c r="I1821" i="20"/>
  <c r="R1820" i="20"/>
  <c r="T1820" i="20"/>
  <c r="V1820" i="20"/>
  <c r="X1820" i="20"/>
  <c r="C1820" i="20"/>
  <c r="E1820" i="20"/>
  <c r="G1820" i="20"/>
  <c r="I1820" i="20"/>
  <c r="V1818" i="20"/>
  <c r="X1818" i="20"/>
  <c r="G1818" i="20"/>
  <c r="I1818" i="20"/>
  <c r="V1817" i="20"/>
  <c r="X1817" i="20"/>
  <c r="G1817" i="20"/>
  <c r="I1817" i="20"/>
  <c r="V1816" i="20"/>
  <c r="X1816" i="20"/>
  <c r="G1816" i="20"/>
  <c r="I1816" i="20"/>
  <c r="W1813" i="20"/>
  <c r="W1815" i="20"/>
  <c r="V1813" i="20"/>
  <c r="V1815" i="20"/>
  <c r="U1813" i="20"/>
  <c r="U1815" i="20"/>
  <c r="T1813" i="20"/>
  <c r="T1815" i="20"/>
  <c r="S1813" i="20"/>
  <c r="S1815" i="20"/>
  <c r="R1813" i="20"/>
  <c r="R1815" i="20"/>
  <c r="H1813" i="20"/>
  <c r="H1815" i="20"/>
  <c r="G1813" i="20"/>
  <c r="G1815" i="20"/>
  <c r="F1813" i="20"/>
  <c r="F1815" i="20"/>
  <c r="E1813" i="20"/>
  <c r="E1815" i="20"/>
  <c r="D1813" i="20"/>
  <c r="D1815" i="20"/>
  <c r="C1813" i="20"/>
  <c r="C1815" i="20"/>
  <c r="Z1806" i="20"/>
  <c r="K1806" i="20"/>
  <c r="R1802" i="20"/>
  <c r="C1802" i="20"/>
  <c r="W1798" i="20"/>
  <c r="R1798" i="20"/>
  <c r="H1798" i="20"/>
  <c r="C1798" i="20"/>
  <c r="P1796" i="20"/>
  <c r="A1796" i="20"/>
  <c r="U1794" i="20"/>
  <c r="F1794" i="20"/>
  <c r="Z1788" i="20"/>
  <c r="K1788" i="20"/>
  <c r="X1785" i="20"/>
  <c r="I1785" i="20"/>
  <c r="R1784" i="20"/>
  <c r="T1784" i="20"/>
  <c r="U1784" i="20"/>
  <c r="V1784" i="20"/>
  <c r="X1784" i="20"/>
  <c r="C1784" i="20"/>
  <c r="E1784" i="20"/>
  <c r="F1784" i="20"/>
  <c r="G1784" i="20"/>
  <c r="I1784" i="20"/>
  <c r="Z1774" i="20"/>
  <c r="AA1776" i="20"/>
  <c r="AB1775" i="20"/>
  <c r="V1773" i="20"/>
  <c r="V1768" i="20"/>
  <c r="V1769" i="20"/>
  <c r="V1770" i="20"/>
  <c r="V1771" i="20"/>
  <c r="V1772" i="20"/>
  <c r="X1774" i="20"/>
  <c r="R1775" i="20"/>
  <c r="S1775" i="20"/>
  <c r="T1775" i="20"/>
  <c r="U1775" i="20"/>
  <c r="V1775" i="20"/>
  <c r="W1775" i="20"/>
  <c r="X1775" i="20"/>
  <c r="X1776" i="20"/>
  <c r="Y1775" i="20"/>
  <c r="AB1774" i="20"/>
  <c r="AB1776" i="20"/>
  <c r="Y1774" i="20"/>
  <c r="Y1776" i="20"/>
  <c r="AA1783" i="20"/>
  <c r="K1774" i="20"/>
  <c r="L1776" i="20"/>
  <c r="M1775" i="20"/>
  <c r="G1773" i="20"/>
  <c r="G1768" i="20"/>
  <c r="G1769" i="20"/>
  <c r="G1770" i="20"/>
  <c r="G1771" i="20"/>
  <c r="G1772" i="20"/>
  <c r="I1774" i="20"/>
  <c r="C1775" i="20"/>
  <c r="D1775" i="20"/>
  <c r="E1775" i="20"/>
  <c r="F1775" i="20"/>
  <c r="G1775" i="20"/>
  <c r="H1775" i="20"/>
  <c r="I1775" i="20"/>
  <c r="I1776" i="20"/>
  <c r="J1775" i="20"/>
  <c r="M1774" i="20"/>
  <c r="M1776" i="20"/>
  <c r="J1774" i="20"/>
  <c r="J1776" i="20"/>
  <c r="L1783" i="20"/>
  <c r="X1782" i="20"/>
  <c r="I1782" i="20"/>
  <c r="R1781" i="20"/>
  <c r="T1781" i="20"/>
  <c r="V1781" i="20"/>
  <c r="X1781" i="20"/>
  <c r="C1781" i="20"/>
  <c r="E1781" i="20"/>
  <c r="G1781" i="20"/>
  <c r="I1781" i="20"/>
  <c r="V1779" i="20"/>
  <c r="X1779" i="20"/>
  <c r="G1779" i="20"/>
  <c r="I1779" i="20"/>
  <c r="V1778" i="20"/>
  <c r="X1778" i="20"/>
  <c r="G1778" i="20"/>
  <c r="I1778" i="20"/>
  <c r="V1777" i="20"/>
  <c r="X1777" i="20"/>
  <c r="G1777" i="20"/>
  <c r="I1777" i="20"/>
  <c r="W1774" i="20"/>
  <c r="W1776" i="20"/>
  <c r="V1774" i="20"/>
  <c r="V1776" i="20"/>
  <c r="U1774" i="20"/>
  <c r="U1776" i="20"/>
  <c r="T1774" i="20"/>
  <c r="T1776" i="20"/>
  <c r="S1774" i="20"/>
  <c r="S1776" i="20"/>
  <c r="R1774" i="20"/>
  <c r="R1776" i="20"/>
  <c r="H1774" i="20"/>
  <c r="H1776" i="20"/>
  <c r="G1774" i="20"/>
  <c r="G1776" i="20"/>
  <c r="F1774" i="20"/>
  <c r="F1776" i="20"/>
  <c r="E1774" i="20"/>
  <c r="E1776" i="20"/>
  <c r="D1774" i="20"/>
  <c r="D1776" i="20"/>
  <c r="C1774" i="20"/>
  <c r="C1776" i="20"/>
  <c r="Z1767" i="20"/>
  <c r="K1767" i="20"/>
  <c r="R1763" i="20"/>
  <c r="C1763" i="20"/>
  <c r="W1759" i="20"/>
  <c r="R1759" i="20"/>
  <c r="H1759" i="20"/>
  <c r="C1759" i="20"/>
  <c r="P1757" i="20"/>
  <c r="A1757" i="20"/>
  <c r="U1755" i="20"/>
  <c r="F1755" i="20"/>
  <c r="Z1749" i="20"/>
  <c r="K1749" i="20"/>
  <c r="X1746" i="20"/>
  <c r="I1746" i="20"/>
  <c r="R1745" i="20"/>
  <c r="T1745" i="20"/>
  <c r="U1745" i="20"/>
  <c r="V1745" i="20"/>
  <c r="X1745" i="20"/>
  <c r="C1745" i="20"/>
  <c r="E1745" i="20"/>
  <c r="F1745" i="20"/>
  <c r="G1745" i="20"/>
  <c r="I1745" i="20"/>
  <c r="Z1735" i="20"/>
  <c r="AA1737" i="20"/>
  <c r="AB1736" i="20"/>
  <c r="V1734" i="20"/>
  <c r="V1729" i="20"/>
  <c r="V1730" i="20"/>
  <c r="V1731" i="20"/>
  <c r="V1732" i="20"/>
  <c r="V1733" i="20"/>
  <c r="X1735" i="20"/>
  <c r="R1736" i="20"/>
  <c r="S1736" i="20"/>
  <c r="T1736" i="20"/>
  <c r="U1736" i="20"/>
  <c r="V1736" i="20"/>
  <c r="W1736" i="20"/>
  <c r="X1736" i="20"/>
  <c r="X1737" i="20"/>
  <c r="Y1736" i="20"/>
  <c r="AB1735" i="20"/>
  <c r="AB1737" i="20"/>
  <c r="Y1735" i="20"/>
  <c r="Y1737" i="20"/>
  <c r="AA1744" i="20"/>
  <c r="K1735" i="20"/>
  <c r="L1737" i="20"/>
  <c r="M1736" i="20"/>
  <c r="G1734" i="20"/>
  <c r="G1729" i="20"/>
  <c r="G1730" i="20"/>
  <c r="G1731" i="20"/>
  <c r="G1732" i="20"/>
  <c r="G1733" i="20"/>
  <c r="I1735" i="20"/>
  <c r="C1736" i="20"/>
  <c r="D1736" i="20"/>
  <c r="E1736" i="20"/>
  <c r="F1736" i="20"/>
  <c r="G1736" i="20"/>
  <c r="H1736" i="20"/>
  <c r="I1736" i="20"/>
  <c r="I1737" i="20"/>
  <c r="J1736" i="20"/>
  <c r="M1735" i="20"/>
  <c r="M1737" i="20"/>
  <c r="J1735" i="20"/>
  <c r="J1737" i="20"/>
  <c r="L1744" i="20"/>
  <c r="X1743" i="20"/>
  <c r="I1743" i="20"/>
  <c r="R1742" i="20"/>
  <c r="T1742" i="20"/>
  <c r="V1742" i="20"/>
  <c r="X1742" i="20"/>
  <c r="C1742" i="20"/>
  <c r="E1742" i="20"/>
  <c r="G1742" i="20"/>
  <c r="I1742" i="20"/>
  <c r="V1740" i="20"/>
  <c r="X1740" i="20"/>
  <c r="G1740" i="20"/>
  <c r="I1740" i="20"/>
  <c r="V1739" i="20"/>
  <c r="X1739" i="20"/>
  <c r="G1739" i="20"/>
  <c r="I1739" i="20"/>
  <c r="V1738" i="20"/>
  <c r="X1738" i="20"/>
  <c r="G1738" i="20"/>
  <c r="I1738" i="20"/>
  <c r="W1735" i="20"/>
  <c r="W1737" i="20"/>
  <c r="V1735" i="20"/>
  <c r="V1737" i="20"/>
  <c r="U1735" i="20"/>
  <c r="U1737" i="20"/>
  <c r="T1735" i="20"/>
  <c r="T1737" i="20"/>
  <c r="S1735" i="20"/>
  <c r="S1737" i="20"/>
  <c r="R1735" i="20"/>
  <c r="R1737" i="20"/>
  <c r="H1735" i="20"/>
  <c r="H1737" i="20"/>
  <c r="G1735" i="20"/>
  <c r="G1737" i="20"/>
  <c r="F1735" i="20"/>
  <c r="F1737" i="20"/>
  <c r="E1735" i="20"/>
  <c r="E1737" i="20"/>
  <c r="D1735" i="20"/>
  <c r="D1737" i="20"/>
  <c r="C1735" i="20"/>
  <c r="C1737" i="20"/>
  <c r="Z1728" i="20"/>
  <c r="K1728" i="20"/>
  <c r="R1724" i="20"/>
  <c r="C1724" i="20"/>
  <c r="W1720" i="20"/>
  <c r="R1720" i="20"/>
  <c r="H1720" i="20"/>
  <c r="C1720" i="20"/>
  <c r="P1718" i="20"/>
  <c r="A1718" i="20"/>
  <c r="U1716" i="20"/>
  <c r="F1716" i="20"/>
  <c r="Z1710" i="20"/>
  <c r="K1710" i="20"/>
  <c r="X1707" i="20"/>
  <c r="I1707" i="20"/>
  <c r="R1706" i="20"/>
  <c r="T1706" i="20"/>
  <c r="U1706" i="20"/>
  <c r="V1706" i="20"/>
  <c r="X1706" i="20"/>
  <c r="C1706" i="20"/>
  <c r="E1706" i="20"/>
  <c r="F1706" i="20"/>
  <c r="G1706" i="20"/>
  <c r="I1706" i="20"/>
  <c r="Z1696" i="20"/>
  <c r="AA1698" i="20"/>
  <c r="AB1697" i="20"/>
  <c r="V1695" i="20"/>
  <c r="V1690" i="20"/>
  <c r="V1691" i="20"/>
  <c r="V1692" i="20"/>
  <c r="V1693" i="20"/>
  <c r="V1694" i="20"/>
  <c r="X1696" i="20"/>
  <c r="R1697" i="20"/>
  <c r="S1697" i="20"/>
  <c r="T1697" i="20"/>
  <c r="U1697" i="20"/>
  <c r="V1697" i="20"/>
  <c r="W1697" i="20"/>
  <c r="X1697" i="20"/>
  <c r="X1698" i="20"/>
  <c r="Y1697" i="20"/>
  <c r="AB1696" i="20"/>
  <c r="AB1698" i="20"/>
  <c r="Y1696" i="20"/>
  <c r="Y1698" i="20"/>
  <c r="AA1705" i="20"/>
  <c r="K1696" i="20"/>
  <c r="L1698" i="20"/>
  <c r="M1697" i="20"/>
  <c r="G1695" i="20"/>
  <c r="G1690" i="20"/>
  <c r="G1691" i="20"/>
  <c r="G1692" i="20"/>
  <c r="G1693" i="20"/>
  <c r="G1694" i="20"/>
  <c r="I1696" i="20"/>
  <c r="C1697" i="20"/>
  <c r="D1697" i="20"/>
  <c r="E1697" i="20"/>
  <c r="F1697" i="20"/>
  <c r="G1697" i="20"/>
  <c r="H1697" i="20"/>
  <c r="I1697" i="20"/>
  <c r="I1698" i="20"/>
  <c r="J1697" i="20"/>
  <c r="M1696" i="20"/>
  <c r="M1698" i="20"/>
  <c r="J1696" i="20"/>
  <c r="J1698" i="20"/>
  <c r="L1705" i="20"/>
  <c r="X1704" i="20"/>
  <c r="I1704" i="20"/>
  <c r="R1703" i="20"/>
  <c r="T1703" i="20"/>
  <c r="V1703" i="20"/>
  <c r="X1703" i="20"/>
  <c r="C1703" i="20"/>
  <c r="E1703" i="20"/>
  <c r="G1703" i="20"/>
  <c r="I1703" i="20"/>
  <c r="V1701" i="20"/>
  <c r="X1701" i="20"/>
  <c r="G1701" i="20"/>
  <c r="I1701" i="20"/>
  <c r="V1700" i="20"/>
  <c r="X1700" i="20"/>
  <c r="G1700" i="20"/>
  <c r="I1700" i="20"/>
  <c r="V1699" i="20"/>
  <c r="X1699" i="20"/>
  <c r="G1699" i="20"/>
  <c r="I1699" i="20"/>
  <c r="W1696" i="20"/>
  <c r="W1698" i="20"/>
  <c r="V1696" i="20"/>
  <c r="V1698" i="20"/>
  <c r="U1696" i="20"/>
  <c r="U1698" i="20"/>
  <c r="T1696" i="20"/>
  <c r="T1698" i="20"/>
  <c r="S1696" i="20"/>
  <c r="S1698" i="20"/>
  <c r="R1696" i="20"/>
  <c r="R1698" i="20"/>
  <c r="H1696" i="20"/>
  <c r="H1698" i="20"/>
  <c r="G1696" i="20"/>
  <c r="G1698" i="20"/>
  <c r="F1696" i="20"/>
  <c r="F1698" i="20"/>
  <c r="E1696" i="20"/>
  <c r="E1698" i="20"/>
  <c r="D1696" i="20"/>
  <c r="D1698" i="20"/>
  <c r="C1696" i="20"/>
  <c r="C1698" i="20"/>
  <c r="Z1689" i="20"/>
  <c r="K1689" i="20"/>
  <c r="R1685" i="20"/>
  <c r="C1685" i="20"/>
  <c r="W1681" i="20"/>
  <c r="R1681" i="20"/>
  <c r="H1681" i="20"/>
  <c r="C1681" i="20"/>
  <c r="P1679" i="20"/>
  <c r="A1679" i="20"/>
  <c r="U1677" i="20"/>
  <c r="F1677" i="20"/>
  <c r="Z1671" i="20"/>
  <c r="K1671" i="20"/>
  <c r="X1668" i="20"/>
  <c r="I1668" i="20"/>
  <c r="R1667" i="20"/>
  <c r="T1667" i="20"/>
  <c r="U1667" i="20"/>
  <c r="V1667" i="20"/>
  <c r="X1667" i="20"/>
  <c r="C1667" i="20"/>
  <c r="E1667" i="20"/>
  <c r="F1667" i="20"/>
  <c r="G1667" i="20"/>
  <c r="I1667" i="20"/>
  <c r="Z1657" i="20"/>
  <c r="AA1659" i="20"/>
  <c r="AB1658" i="20"/>
  <c r="V1656" i="20"/>
  <c r="V1651" i="20"/>
  <c r="V1652" i="20"/>
  <c r="V1653" i="20"/>
  <c r="V1654" i="20"/>
  <c r="V1655" i="20"/>
  <c r="X1657" i="20"/>
  <c r="R1658" i="20"/>
  <c r="S1658" i="20"/>
  <c r="T1658" i="20"/>
  <c r="U1658" i="20"/>
  <c r="V1658" i="20"/>
  <c r="W1658" i="20"/>
  <c r="X1658" i="20"/>
  <c r="X1659" i="20"/>
  <c r="Y1658" i="20"/>
  <c r="AB1657" i="20"/>
  <c r="AB1659" i="20"/>
  <c r="Y1657" i="20"/>
  <c r="Y1659" i="20"/>
  <c r="AA1666" i="20"/>
  <c r="K1657" i="20"/>
  <c r="L1659" i="20"/>
  <c r="M1658" i="20"/>
  <c r="G1656" i="20"/>
  <c r="G1651" i="20"/>
  <c r="G1652" i="20"/>
  <c r="G1653" i="20"/>
  <c r="G1654" i="20"/>
  <c r="G1655" i="20"/>
  <c r="I1657" i="20"/>
  <c r="C1658" i="20"/>
  <c r="D1658" i="20"/>
  <c r="E1658" i="20"/>
  <c r="F1658" i="20"/>
  <c r="G1658" i="20"/>
  <c r="H1658" i="20"/>
  <c r="I1658" i="20"/>
  <c r="I1659" i="20"/>
  <c r="J1658" i="20"/>
  <c r="M1657" i="20"/>
  <c r="M1659" i="20"/>
  <c r="J1657" i="20"/>
  <c r="J1659" i="20"/>
  <c r="L1666" i="20"/>
  <c r="X1665" i="20"/>
  <c r="I1665" i="20"/>
  <c r="R1664" i="20"/>
  <c r="T1664" i="20"/>
  <c r="V1664" i="20"/>
  <c r="X1664" i="20"/>
  <c r="C1664" i="20"/>
  <c r="E1664" i="20"/>
  <c r="G1664" i="20"/>
  <c r="I1664" i="20"/>
  <c r="V1662" i="20"/>
  <c r="X1662" i="20"/>
  <c r="G1662" i="20"/>
  <c r="I1662" i="20"/>
  <c r="V1661" i="20"/>
  <c r="X1661" i="20"/>
  <c r="G1661" i="20"/>
  <c r="I1661" i="20"/>
  <c r="V1660" i="20"/>
  <c r="X1660" i="20"/>
  <c r="G1660" i="20"/>
  <c r="I1660" i="20"/>
  <c r="W1657" i="20"/>
  <c r="W1659" i="20"/>
  <c r="V1657" i="20"/>
  <c r="V1659" i="20"/>
  <c r="U1657" i="20"/>
  <c r="U1659" i="20"/>
  <c r="T1657" i="20"/>
  <c r="T1659" i="20"/>
  <c r="S1657" i="20"/>
  <c r="S1659" i="20"/>
  <c r="R1657" i="20"/>
  <c r="R1659" i="20"/>
  <c r="H1657" i="20"/>
  <c r="H1659" i="20"/>
  <c r="G1657" i="20"/>
  <c r="G1659" i="20"/>
  <c r="F1657" i="20"/>
  <c r="F1659" i="20"/>
  <c r="E1657" i="20"/>
  <c r="E1659" i="20"/>
  <c r="D1657" i="20"/>
  <c r="D1659" i="20"/>
  <c r="C1657" i="20"/>
  <c r="C1659" i="20"/>
  <c r="Z1650" i="20"/>
  <c r="K1650" i="20"/>
  <c r="R1646" i="20"/>
  <c r="C1646" i="20"/>
  <c r="W1642" i="20"/>
  <c r="R1642" i="20"/>
  <c r="H1642" i="20"/>
  <c r="C1642" i="20"/>
  <c r="P1640" i="20"/>
  <c r="A1640" i="20"/>
  <c r="U1638" i="20"/>
  <c r="F1638" i="20"/>
  <c r="Z1632" i="20"/>
  <c r="K1632" i="20"/>
  <c r="X1629" i="20"/>
  <c r="I1629" i="20"/>
  <c r="R1628" i="20"/>
  <c r="T1628" i="20"/>
  <c r="U1628" i="20"/>
  <c r="V1628" i="20"/>
  <c r="X1628" i="20"/>
  <c r="C1628" i="20"/>
  <c r="E1628" i="20"/>
  <c r="F1628" i="20"/>
  <c r="G1628" i="20"/>
  <c r="I1628" i="20"/>
  <c r="Z1618" i="20"/>
  <c r="AA1620" i="20"/>
  <c r="AB1619" i="20"/>
  <c r="V1617" i="20"/>
  <c r="V1612" i="20"/>
  <c r="V1613" i="20"/>
  <c r="V1614" i="20"/>
  <c r="V1615" i="20"/>
  <c r="V1616" i="20"/>
  <c r="X1618" i="20"/>
  <c r="R1619" i="20"/>
  <c r="S1619" i="20"/>
  <c r="T1619" i="20"/>
  <c r="U1619" i="20"/>
  <c r="V1619" i="20"/>
  <c r="W1619" i="20"/>
  <c r="X1619" i="20"/>
  <c r="X1620" i="20"/>
  <c r="Y1619" i="20"/>
  <c r="AB1618" i="20"/>
  <c r="AB1620" i="20"/>
  <c r="Y1618" i="20"/>
  <c r="Y1620" i="20"/>
  <c r="AA1627" i="20"/>
  <c r="K1618" i="20"/>
  <c r="L1620" i="20"/>
  <c r="M1619" i="20"/>
  <c r="G1617" i="20"/>
  <c r="G1612" i="20"/>
  <c r="G1613" i="20"/>
  <c r="G1614" i="20"/>
  <c r="G1615" i="20"/>
  <c r="G1616" i="20"/>
  <c r="I1618" i="20"/>
  <c r="C1619" i="20"/>
  <c r="D1619" i="20"/>
  <c r="E1619" i="20"/>
  <c r="F1619" i="20"/>
  <c r="G1619" i="20"/>
  <c r="H1619" i="20"/>
  <c r="I1619" i="20"/>
  <c r="I1620" i="20"/>
  <c r="J1619" i="20"/>
  <c r="M1618" i="20"/>
  <c r="M1620" i="20"/>
  <c r="J1618" i="20"/>
  <c r="J1620" i="20"/>
  <c r="L1627" i="20"/>
  <c r="X1626" i="20"/>
  <c r="I1626" i="20"/>
  <c r="R1625" i="20"/>
  <c r="T1625" i="20"/>
  <c r="V1625" i="20"/>
  <c r="X1625" i="20"/>
  <c r="C1625" i="20"/>
  <c r="E1625" i="20"/>
  <c r="G1625" i="20"/>
  <c r="I1625" i="20"/>
  <c r="V1623" i="20"/>
  <c r="X1623" i="20"/>
  <c r="G1623" i="20"/>
  <c r="I1623" i="20"/>
  <c r="V1622" i="20"/>
  <c r="X1622" i="20"/>
  <c r="G1622" i="20"/>
  <c r="I1622" i="20"/>
  <c r="V1621" i="20"/>
  <c r="X1621" i="20"/>
  <c r="G1621" i="20"/>
  <c r="I1621" i="20"/>
  <c r="W1618" i="20"/>
  <c r="W1620" i="20"/>
  <c r="V1618" i="20"/>
  <c r="V1620" i="20"/>
  <c r="U1618" i="20"/>
  <c r="U1620" i="20"/>
  <c r="T1618" i="20"/>
  <c r="T1620" i="20"/>
  <c r="S1618" i="20"/>
  <c r="S1620" i="20"/>
  <c r="R1618" i="20"/>
  <c r="R1620" i="20"/>
  <c r="H1618" i="20"/>
  <c r="H1620" i="20"/>
  <c r="G1618" i="20"/>
  <c r="G1620" i="20"/>
  <c r="F1618" i="20"/>
  <c r="F1620" i="20"/>
  <c r="E1618" i="20"/>
  <c r="E1620" i="20"/>
  <c r="D1618" i="20"/>
  <c r="D1620" i="20"/>
  <c r="C1618" i="20"/>
  <c r="C1620" i="20"/>
  <c r="Z1611" i="20"/>
  <c r="K1611" i="20"/>
  <c r="R1607" i="20"/>
  <c r="C1607" i="20"/>
  <c r="W1603" i="20"/>
  <c r="R1603" i="20"/>
  <c r="H1603" i="20"/>
  <c r="C1603" i="20"/>
  <c r="P1601" i="20"/>
  <c r="A1601" i="20"/>
  <c r="U1599" i="20"/>
  <c r="F1599" i="20"/>
  <c r="Z1593" i="20"/>
  <c r="K1593" i="20"/>
  <c r="X1590" i="20"/>
  <c r="I1590" i="20"/>
  <c r="R1589" i="20"/>
  <c r="T1589" i="20"/>
  <c r="U1589" i="20"/>
  <c r="V1589" i="20"/>
  <c r="X1589" i="20"/>
  <c r="C1589" i="20"/>
  <c r="E1589" i="20"/>
  <c r="F1589" i="20"/>
  <c r="G1589" i="20"/>
  <c r="I1589" i="20"/>
  <c r="Z1579" i="20"/>
  <c r="AA1581" i="20"/>
  <c r="AB1580" i="20"/>
  <c r="V1578" i="20"/>
  <c r="V1573" i="20"/>
  <c r="V1574" i="20"/>
  <c r="V1575" i="20"/>
  <c r="V1576" i="20"/>
  <c r="V1577" i="20"/>
  <c r="X1579" i="20"/>
  <c r="R1580" i="20"/>
  <c r="S1580" i="20"/>
  <c r="T1580" i="20"/>
  <c r="U1580" i="20"/>
  <c r="V1580" i="20"/>
  <c r="W1580" i="20"/>
  <c r="X1580" i="20"/>
  <c r="X1581" i="20"/>
  <c r="Y1580" i="20"/>
  <c r="AB1579" i="20"/>
  <c r="AB1581" i="20"/>
  <c r="Y1579" i="20"/>
  <c r="Y1581" i="20"/>
  <c r="AA1588" i="20"/>
  <c r="K1579" i="20"/>
  <c r="L1581" i="20"/>
  <c r="M1580" i="20"/>
  <c r="G1578" i="20"/>
  <c r="G1573" i="20"/>
  <c r="G1574" i="20"/>
  <c r="G1575" i="20"/>
  <c r="G1576" i="20"/>
  <c r="G1577" i="20"/>
  <c r="I1579" i="20"/>
  <c r="C1580" i="20"/>
  <c r="D1580" i="20"/>
  <c r="E1580" i="20"/>
  <c r="F1580" i="20"/>
  <c r="G1580" i="20"/>
  <c r="H1580" i="20"/>
  <c r="I1580" i="20"/>
  <c r="I1581" i="20"/>
  <c r="J1580" i="20"/>
  <c r="M1579" i="20"/>
  <c r="M1581" i="20"/>
  <c r="J1579" i="20"/>
  <c r="J1581" i="20"/>
  <c r="L1588" i="20"/>
  <c r="X1587" i="20"/>
  <c r="I1587" i="20"/>
  <c r="R1586" i="20"/>
  <c r="T1586" i="20"/>
  <c r="V1586" i="20"/>
  <c r="X1586" i="20"/>
  <c r="C1586" i="20"/>
  <c r="E1586" i="20"/>
  <c r="G1586" i="20"/>
  <c r="I1586" i="20"/>
  <c r="V1584" i="20"/>
  <c r="X1584" i="20"/>
  <c r="G1584" i="20"/>
  <c r="I1584" i="20"/>
  <c r="V1583" i="20"/>
  <c r="X1583" i="20"/>
  <c r="G1583" i="20"/>
  <c r="I1583" i="20"/>
  <c r="V1582" i="20"/>
  <c r="X1582" i="20"/>
  <c r="G1582" i="20"/>
  <c r="I1582" i="20"/>
  <c r="W1579" i="20"/>
  <c r="W1581" i="20"/>
  <c r="V1579" i="20"/>
  <c r="V1581" i="20"/>
  <c r="U1579" i="20"/>
  <c r="U1581" i="20"/>
  <c r="T1579" i="20"/>
  <c r="T1581" i="20"/>
  <c r="S1579" i="20"/>
  <c r="S1581" i="20"/>
  <c r="R1579" i="20"/>
  <c r="R1581" i="20"/>
  <c r="H1579" i="20"/>
  <c r="H1581" i="20"/>
  <c r="G1579" i="20"/>
  <c r="G1581" i="20"/>
  <c r="F1579" i="20"/>
  <c r="F1581" i="20"/>
  <c r="E1579" i="20"/>
  <c r="E1581" i="20"/>
  <c r="D1579" i="20"/>
  <c r="D1581" i="20"/>
  <c r="C1579" i="20"/>
  <c r="C1581" i="20"/>
  <c r="Z1572" i="20"/>
  <c r="K1572" i="20"/>
  <c r="R1568" i="20"/>
  <c r="C1568" i="20"/>
  <c r="W1564" i="20"/>
  <c r="R1564" i="20"/>
  <c r="H1564" i="20"/>
  <c r="C1564" i="20"/>
  <c r="P1562" i="20"/>
  <c r="A1562" i="20"/>
  <c r="U1560" i="20"/>
  <c r="F1560" i="20"/>
  <c r="Z1554" i="20"/>
  <c r="K1554" i="20"/>
  <c r="X1551" i="20"/>
  <c r="I1551" i="20"/>
  <c r="R1550" i="20"/>
  <c r="T1550" i="20"/>
  <c r="U1550" i="20"/>
  <c r="V1550" i="20"/>
  <c r="X1550" i="20"/>
  <c r="C1550" i="20"/>
  <c r="E1550" i="20"/>
  <c r="F1550" i="20"/>
  <c r="G1550" i="20"/>
  <c r="I1550" i="20"/>
  <c r="Z1540" i="20"/>
  <c r="AA1542" i="20"/>
  <c r="AB1541" i="20"/>
  <c r="V1539" i="20"/>
  <c r="V1534" i="20"/>
  <c r="V1535" i="20"/>
  <c r="V1536" i="20"/>
  <c r="V1537" i="20"/>
  <c r="V1538" i="20"/>
  <c r="X1540" i="20"/>
  <c r="R1541" i="20"/>
  <c r="S1541" i="20"/>
  <c r="T1541" i="20"/>
  <c r="U1541" i="20"/>
  <c r="V1541" i="20"/>
  <c r="W1541" i="20"/>
  <c r="X1541" i="20"/>
  <c r="X1542" i="20"/>
  <c r="Y1541" i="20"/>
  <c r="AB1540" i="20"/>
  <c r="AB1542" i="20"/>
  <c r="Y1540" i="20"/>
  <c r="Y1542" i="20"/>
  <c r="AA1549" i="20"/>
  <c r="K1540" i="20"/>
  <c r="L1542" i="20"/>
  <c r="M1541" i="20"/>
  <c r="G1539" i="20"/>
  <c r="G1534" i="20"/>
  <c r="G1535" i="20"/>
  <c r="G1536" i="20"/>
  <c r="G1537" i="20"/>
  <c r="G1538" i="20"/>
  <c r="I1540" i="20"/>
  <c r="C1541" i="20"/>
  <c r="D1541" i="20"/>
  <c r="E1541" i="20"/>
  <c r="F1541" i="20"/>
  <c r="G1541" i="20"/>
  <c r="H1541" i="20"/>
  <c r="I1541" i="20"/>
  <c r="I1542" i="20"/>
  <c r="J1541" i="20"/>
  <c r="M1540" i="20"/>
  <c r="M1542" i="20"/>
  <c r="J1540" i="20"/>
  <c r="J1542" i="20"/>
  <c r="L1549" i="20"/>
  <c r="X1548" i="20"/>
  <c r="I1548" i="20"/>
  <c r="R1547" i="20"/>
  <c r="T1547" i="20"/>
  <c r="V1547" i="20"/>
  <c r="X1547" i="20"/>
  <c r="C1547" i="20"/>
  <c r="E1547" i="20"/>
  <c r="G1547" i="20"/>
  <c r="I1547" i="20"/>
  <c r="V1545" i="20"/>
  <c r="X1545" i="20"/>
  <c r="G1545" i="20"/>
  <c r="I1545" i="20"/>
  <c r="V1544" i="20"/>
  <c r="X1544" i="20"/>
  <c r="G1544" i="20"/>
  <c r="I1544" i="20"/>
  <c r="V1543" i="20"/>
  <c r="X1543" i="20"/>
  <c r="G1543" i="20"/>
  <c r="I1543" i="20"/>
  <c r="W1540" i="20"/>
  <c r="W1542" i="20"/>
  <c r="V1540" i="20"/>
  <c r="V1542" i="20"/>
  <c r="U1540" i="20"/>
  <c r="U1542" i="20"/>
  <c r="T1540" i="20"/>
  <c r="T1542" i="20"/>
  <c r="S1540" i="20"/>
  <c r="S1542" i="20"/>
  <c r="R1540" i="20"/>
  <c r="R1542" i="20"/>
  <c r="H1540" i="20"/>
  <c r="H1542" i="20"/>
  <c r="G1540" i="20"/>
  <c r="G1542" i="20"/>
  <c r="F1540" i="20"/>
  <c r="F1542" i="20"/>
  <c r="E1540" i="20"/>
  <c r="E1542" i="20"/>
  <c r="D1540" i="20"/>
  <c r="D1542" i="20"/>
  <c r="C1540" i="20"/>
  <c r="C1542" i="20"/>
  <c r="Z1533" i="20"/>
  <c r="K1533" i="20"/>
  <c r="R1529" i="20"/>
  <c r="C1529" i="20"/>
  <c r="W1525" i="20"/>
  <c r="R1525" i="20"/>
  <c r="H1525" i="20"/>
  <c r="C1525" i="20"/>
  <c r="P1523" i="20"/>
  <c r="A1523" i="20"/>
  <c r="U1521" i="20"/>
  <c r="F1521" i="20"/>
  <c r="Z1515" i="20"/>
  <c r="K1515" i="20"/>
  <c r="X1512" i="20"/>
  <c r="I1512" i="20"/>
  <c r="R1511" i="20"/>
  <c r="T1511" i="20"/>
  <c r="U1511" i="20"/>
  <c r="V1511" i="20"/>
  <c r="X1511" i="20"/>
  <c r="C1511" i="20"/>
  <c r="E1511" i="20"/>
  <c r="F1511" i="20"/>
  <c r="G1511" i="20"/>
  <c r="I1511" i="20"/>
  <c r="Z1501" i="20"/>
  <c r="AA1503" i="20"/>
  <c r="AB1502" i="20"/>
  <c r="V1500" i="20"/>
  <c r="V1495" i="20"/>
  <c r="V1496" i="20"/>
  <c r="V1497" i="20"/>
  <c r="V1498" i="20"/>
  <c r="V1499" i="20"/>
  <c r="X1501" i="20"/>
  <c r="R1502" i="20"/>
  <c r="S1502" i="20"/>
  <c r="T1502" i="20"/>
  <c r="U1502" i="20"/>
  <c r="V1502" i="20"/>
  <c r="W1502" i="20"/>
  <c r="X1502" i="20"/>
  <c r="X1503" i="20"/>
  <c r="Y1502" i="20"/>
  <c r="AB1501" i="20"/>
  <c r="AB1503" i="20"/>
  <c r="Y1501" i="20"/>
  <c r="Y1503" i="20"/>
  <c r="AA1510" i="20"/>
  <c r="K1501" i="20"/>
  <c r="L1503" i="20"/>
  <c r="M1502" i="20"/>
  <c r="G1500" i="20"/>
  <c r="G1495" i="20"/>
  <c r="G1496" i="20"/>
  <c r="G1497" i="20"/>
  <c r="G1498" i="20"/>
  <c r="G1499" i="20"/>
  <c r="I1501" i="20"/>
  <c r="C1502" i="20"/>
  <c r="D1502" i="20"/>
  <c r="E1502" i="20"/>
  <c r="F1502" i="20"/>
  <c r="G1502" i="20"/>
  <c r="H1502" i="20"/>
  <c r="I1502" i="20"/>
  <c r="I1503" i="20"/>
  <c r="J1502" i="20"/>
  <c r="M1501" i="20"/>
  <c r="M1503" i="20"/>
  <c r="J1501" i="20"/>
  <c r="J1503" i="20"/>
  <c r="L1510" i="20"/>
  <c r="X1509" i="20"/>
  <c r="I1509" i="20"/>
  <c r="R1508" i="20"/>
  <c r="T1508" i="20"/>
  <c r="V1508" i="20"/>
  <c r="X1508" i="20"/>
  <c r="C1508" i="20"/>
  <c r="E1508" i="20"/>
  <c r="G1508" i="20"/>
  <c r="I1508" i="20"/>
  <c r="V1506" i="20"/>
  <c r="X1506" i="20"/>
  <c r="G1506" i="20"/>
  <c r="I1506" i="20"/>
  <c r="V1505" i="20"/>
  <c r="X1505" i="20"/>
  <c r="G1505" i="20"/>
  <c r="I1505" i="20"/>
  <c r="V1504" i="20"/>
  <c r="X1504" i="20"/>
  <c r="G1504" i="20"/>
  <c r="I1504" i="20"/>
  <c r="W1501" i="20"/>
  <c r="W1503" i="20"/>
  <c r="V1501" i="20"/>
  <c r="V1503" i="20"/>
  <c r="U1501" i="20"/>
  <c r="U1503" i="20"/>
  <c r="T1501" i="20"/>
  <c r="T1503" i="20"/>
  <c r="S1501" i="20"/>
  <c r="S1503" i="20"/>
  <c r="R1501" i="20"/>
  <c r="R1503" i="20"/>
  <c r="H1501" i="20"/>
  <c r="H1503" i="20"/>
  <c r="G1501" i="20"/>
  <c r="G1503" i="20"/>
  <c r="F1501" i="20"/>
  <c r="F1503" i="20"/>
  <c r="E1501" i="20"/>
  <c r="E1503" i="20"/>
  <c r="D1501" i="20"/>
  <c r="D1503" i="20"/>
  <c r="C1501" i="20"/>
  <c r="C1503" i="20"/>
  <c r="Z1494" i="20"/>
  <c r="K1494" i="20"/>
  <c r="R1490" i="20"/>
  <c r="C1490" i="20"/>
  <c r="W1486" i="20"/>
  <c r="R1486" i="20"/>
  <c r="H1486" i="20"/>
  <c r="C1486" i="20"/>
  <c r="P1484" i="20"/>
  <c r="A1484" i="20"/>
  <c r="U1482" i="20"/>
  <c r="F1482" i="20"/>
  <c r="Z1476" i="20"/>
  <c r="K1476" i="20"/>
  <c r="X1473" i="20"/>
  <c r="I1473" i="20"/>
  <c r="R1472" i="20"/>
  <c r="T1472" i="20"/>
  <c r="U1472" i="20"/>
  <c r="V1472" i="20"/>
  <c r="X1472" i="20"/>
  <c r="C1472" i="20"/>
  <c r="E1472" i="20"/>
  <c r="F1472" i="20"/>
  <c r="G1472" i="20"/>
  <c r="I1472" i="20"/>
  <c r="Z1462" i="20"/>
  <c r="AA1464" i="20"/>
  <c r="AB1463" i="20"/>
  <c r="V1461" i="20"/>
  <c r="V1456" i="20"/>
  <c r="V1457" i="20"/>
  <c r="V1458" i="20"/>
  <c r="V1459" i="20"/>
  <c r="V1460" i="20"/>
  <c r="X1462" i="20"/>
  <c r="R1463" i="20"/>
  <c r="S1463" i="20"/>
  <c r="T1463" i="20"/>
  <c r="U1463" i="20"/>
  <c r="V1463" i="20"/>
  <c r="W1463" i="20"/>
  <c r="X1463" i="20"/>
  <c r="X1464" i="20"/>
  <c r="Y1463" i="20"/>
  <c r="AB1462" i="20"/>
  <c r="AB1464" i="20"/>
  <c r="Y1462" i="20"/>
  <c r="Y1464" i="20"/>
  <c r="AA1471" i="20"/>
  <c r="K1462" i="20"/>
  <c r="L1464" i="20"/>
  <c r="M1463" i="20"/>
  <c r="G1461" i="20"/>
  <c r="G1456" i="20"/>
  <c r="G1457" i="20"/>
  <c r="G1458" i="20"/>
  <c r="G1459" i="20"/>
  <c r="G1460" i="20"/>
  <c r="I1462" i="20"/>
  <c r="C1463" i="20"/>
  <c r="D1463" i="20"/>
  <c r="E1463" i="20"/>
  <c r="F1463" i="20"/>
  <c r="G1463" i="20"/>
  <c r="H1463" i="20"/>
  <c r="I1463" i="20"/>
  <c r="I1464" i="20"/>
  <c r="J1463" i="20"/>
  <c r="M1462" i="20"/>
  <c r="M1464" i="20"/>
  <c r="J1462" i="20"/>
  <c r="J1464" i="20"/>
  <c r="L1471" i="20"/>
  <c r="X1470" i="20"/>
  <c r="I1470" i="20"/>
  <c r="R1469" i="20"/>
  <c r="T1469" i="20"/>
  <c r="V1469" i="20"/>
  <c r="X1469" i="20"/>
  <c r="C1469" i="20"/>
  <c r="E1469" i="20"/>
  <c r="G1469" i="20"/>
  <c r="I1469" i="20"/>
  <c r="V1467" i="20"/>
  <c r="X1467" i="20"/>
  <c r="G1467" i="20"/>
  <c r="I1467" i="20"/>
  <c r="V1466" i="20"/>
  <c r="X1466" i="20"/>
  <c r="G1466" i="20"/>
  <c r="I1466" i="20"/>
  <c r="V1465" i="20"/>
  <c r="X1465" i="20"/>
  <c r="G1465" i="20"/>
  <c r="I1465" i="20"/>
  <c r="W1462" i="20"/>
  <c r="W1464" i="20"/>
  <c r="V1462" i="20"/>
  <c r="V1464" i="20"/>
  <c r="U1462" i="20"/>
  <c r="U1464" i="20"/>
  <c r="T1462" i="20"/>
  <c r="T1464" i="20"/>
  <c r="S1462" i="20"/>
  <c r="S1464" i="20"/>
  <c r="R1462" i="20"/>
  <c r="R1464" i="20"/>
  <c r="H1462" i="20"/>
  <c r="H1464" i="20"/>
  <c r="G1462" i="20"/>
  <c r="G1464" i="20"/>
  <c r="F1462" i="20"/>
  <c r="F1464" i="20"/>
  <c r="E1462" i="20"/>
  <c r="E1464" i="20"/>
  <c r="D1462" i="20"/>
  <c r="D1464" i="20"/>
  <c r="C1462" i="20"/>
  <c r="C1464" i="20"/>
  <c r="Z1455" i="20"/>
  <c r="K1455" i="20"/>
  <c r="R1451" i="20"/>
  <c r="C1451" i="20"/>
  <c r="W1447" i="20"/>
  <c r="R1447" i="20"/>
  <c r="H1447" i="20"/>
  <c r="C1447" i="20"/>
  <c r="P1445" i="20"/>
  <c r="A1445" i="20"/>
  <c r="U1443" i="20"/>
  <c r="F1443" i="20"/>
  <c r="Z1437" i="20"/>
  <c r="K1437" i="20"/>
  <c r="X1434" i="20"/>
  <c r="I1434" i="20"/>
  <c r="R1433" i="20"/>
  <c r="T1433" i="20"/>
  <c r="U1433" i="20"/>
  <c r="V1433" i="20"/>
  <c r="X1433" i="20"/>
  <c r="C1433" i="20"/>
  <c r="E1433" i="20"/>
  <c r="F1433" i="20"/>
  <c r="G1433" i="20"/>
  <c r="I1433" i="20"/>
  <c r="Z1423" i="20"/>
  <c r="AA1425" i="20"/>
  <c r="AB1424" i="20"/>
  <c r="V1422" i="20"/>
  <c r="V1417" i="20"/>
  <c r="V1418" i="20"/>
  <c r="V1419" i="20"/>
  <c r="V1420" i="20"/>
  <c r="V1421" i="20"/>
  <c r="X1423" i="20"/>
  <c r="R1424" i="20"/>
  <c r="S1424" i="20"/>
  <c r="T1424" i="20"/>
  <c r="U1424" i="20"/>
  <c r="V1424" i="20"/>
  <c r="W1424" i="20"/>
  <c r="X1424" i="20"/>
  <c r="X1425" i="20"/>
  <c r="Y1424" i="20"/>
  <c r="AB1423" i="20"/>
  <c r="AB1425" i="20"/>
  <c r="Y1423" i="20"/>
  <c r="Y1425" i="20"/>
  <c r="AA1432" i="20"/>
  <c r="K1423" i="20"/>
  <c r="L1425" i="20"/>
  <c r="M1424" i="20"/>
  <c r="G1422" i="20"/>
  <c r="G1417" i="20"/>
  <c r="G1418" i="20"/>
  <c r="G1419" i="20"/>
  <c r="G1420" i="20"/>
  <c r="G1421" i="20"/>
  <c r="I1423" i="20"/>
  <c r="C1424" i="20"/>
  <c r="D1424" i="20"/>
  <c r="E1424" i="20"/>
  <c r="F1424" i="20"/>
  <c r="G1424" i="20"/>
  <c r="H1424" i="20"/>
  <c r="I1424" i="20"/>
  <c r="I1425" i="20"/>
  <c r="J1424" i="20"/>
  <c r="M1423" i="20"/>
  <c r="M1425" i="20"/>
  <c r="J1423" i="20"/>
  <c r="J1425" i="20"/>
  <c r="L1432" i="20"/>
  <c r="X1431" i="20"/>
  <c r="I1431" i="20"/>
  <c r="R1430" i="20"/>
  <c r="T1430" i="20"/>
  <c r="V1430" i="20"/>
  <c r="X1430" i="20"/>
  <c r="C1430" i="20"/>
  <c r="E1430" i="20"/>
  <c r="G1430" i="20"/>
  <c r="I1430" i="20"/>
  <c r="V1428" i="20"/>
  <c r="X1428" i="20"/>
  <c r="G1428" i="20"/>
  <c r="I1428" i="20"/>
  <c r="V1427" i="20"/>
  <c r="X1427" i="20"/>
  <c r="G1427" i="20"/>
  <c r="I1427" i="20"/>
  <c r="V1426" i="20"/>
  <c r="X1426" i="20"/>
  <c r="G1426" i="20"/>
  <c r="I1426" i="20"/>
  <c r="W1423" i="20"/>
  <c r="W1425" i="20"/>
  <c r="V1423" i="20"/>
  <c r="V1425" i="20"/>
  <c r="U1423" i="20"/>
  <c r="U1425" i="20"/>
  <c r="T1423" i="20"/>
  <c r="T1425" i="20"/>
  <c r="S1423" i="20"/>
  <c r="S1425" i="20"/>
  <c r="R1423" i="20"/>
  <c r="R1425" i="20"/>
  <c r="H1423" i="20"/>
  <c r="H1425" i="20"/>
  <c r="G1423" i="20"/>
  <c r="G1425" i="20"/>
  <c r="F1423" i="20"/>
  <c r="F1425" i="20"/>
  <c r="E1423" i="20"/>
  <c r="E1425" i="20"/>
  <c r="D1423" i="20"/>
  <c r="D1425" i="20"/>
  <c r="C1423" i="20"/>
  <c r="C1425" i="20"/>
  <c r="Z1416" i="20"/>
  <c r="K1416" i="20"/>
  <c r="R1412" i="20"/>
  <c r="C1412" i="20"/>
  <c r="W1408" i="20"/>
  <c r="R1408" i="20"/>
  <c r="H1408" i="20"/>
  <c r="C1408" i="20"/>
  <c r="P1406" i="20"/>
  <c r="A1406" i="20"/>
  <c r="U1404" i="20"/>
  <c r="F1404" i="20"/>
  <c r="Z1398" i="20"/>
  <c r="K1398" i="20"/>
  <c r="X1395" i="20"/>
  <c r="I1395" i="20"/>
  <c r="R1394" i="20"/>
  <c r="T1394" i="20"/>
  <c r="U1394" i="20"/>
  <c r="V1394" i="20"/>
  <c r="X1394" i="20"/>
  <c r="C1394" i="20"/>
  <c r="E1394" i="20"/>
  <c r="F1394" i="20"/>
  <c r="G1394" i="20"/>
  <c r="I1394" i="20"/>
  <c r="Z1384" i="20"/>
  <c r="AA1386" i="20"/>
  <c r="AB1385" i="20"/>
  <c r="V1383" i="20"/>
  <c r="V1378" i="20"/>
  <c r="V1379" i="20"/>
  <c r="V1380" i="20"/>
  <c r="V1381" i="20"/>
  <c r="V1382" i="20"/>
  <c r="X1384" i="20"/>
  <c r="R1385" i="20"/>
  <c r="S1385" i="20"/>
  <c r="T1385" i="20"/>
  <c r="U1385" i="20"/>
  <c r="V1385" i="20"/>
  <c r="W1385" i="20"/>
  <c r="X1385" i="20"/>
  <c r="X1386" i="20"/>
  <c r="Y1385" i="20"/>
  <c r="AB1384" i="20"/>
  <c r="AB1386" i="20"/>
  <c r="Y1384" i="20"/>
  <c r="Y1386" i="20"/>
  <c r="AA1393" i="20"/>
  <c r="K1384" i="20"/>
  <c r="L1386" i="20"/>
  <c r="M1385" i="20"/>
  <c r="I1384" i="20"/>
  <c r="C1385" i="20"/>
  <c r="D1385" i="20"/>
  <c r="E1385" i="20"/>
  <c r="F1385" i="20"/>
  <c r="G1385" i="20"/>
  <c r="H1385" i="20"/>
  <c r="I1385" i="20"/>
  <c r="I1386" i="20"/>
  <c r="J1385" i="20"/>
  <c r="M1384" i="20"/>
  <c r="M1386" i="20"/>
  <c r="J1384" i="20"/>
  <c r="J1386" i="20"/>
  <c r="L1393" i="20"/>
  <c r="X1392" i="20"/>
  <c r="I1392" i="20"/>
  <c r="R1391" i="20"/>
  <c r="T1391" i="20"/>
  <c r="V1391" i="20"/>
  <c r="X1391" i="20"/>
  <c r="C1391" i="20"/>
  <c r="E1391" i="20"/>
  <c r="G1391" i="20"/>
  <c r="I1391" i="20"/>
  <c r="V1389" i="20"/>
  <c r="X1389" i="20"/>
  <c r="G1389" i="20"/>
  <c r="I1389" i="20"/>
  <c r="V1388" i="20"/>
  <c r="X1388" i="20"/>
  <c r="G1388" i="20"/>
  <c r="I1388" i="20"/>
  <c r="V1387" i="20"/>
  <c r="X1387" i="20"/>
  <c r="G1387" i="20"/>
  <c r="I1387" i="20"/>
  <c r="W1384" i="20"/>
  <c r="W1386" i="20"/>
  <c r="V1384" i="20"/>
  <c r="V1386" i="20"/>
  <c r="U1384" i="20"/>
  <c r="U1386" i="20"/>
  <c r="T1384" i="20"/>
  <c r="T1386" i="20"/>
  <c r="S1384" i="20"/>
  <c r="S1386" i="20"/>
  <c r="R1384" i="20"/>
  <c r="R1386" i="20"/>
  <c r="H1384" i="20"/>
  <c r="H1386" i="20"/>
  <c r="G1384" i="20"/>
  <c r="G1386" i="20"/>
  <c r="F1384" i="20"/>
  <c r="F1386" i="20"/>
  <c r="E1384" i="20"/>
  <c r="E1386" i="20"/>
  <c r="D1384" i="20"/>
  <c r="D1386" i="20"/>
  <c r="C1384" i="20"/>
  <c r="C1386" i="20"/>
  <c r="Z1377" i="20"/>
  <c r="K1377" i="20"/>
  <c r="R1373" i="20"/>
  <c r="C1373" i="20"/>
  <c r="W1369" i="20"/>
  <c r="R1369" i="20"/>
  <c r="H1369" i="20"/>
  <c r="C1369" i="20"/>
  <c r="P1367" i="20"/>
  <c r="A1367" i="20"/>
  <c r="U1365" i="20"/>
  <c r="F1365" i="20"/>
  <c r="Z1359" i="20"/>
  <c r="K1359" i="20"/>
  <c r="X1356" i="20"/>
  <c r="I1356" i="20"/>
  <c r="R1355" i="20"/>
  <c r="T1355" i="20"/>
  <c r="U1355" i="20"/>
  <c r="V1355" i="20"/>
  <c r="X1355" i="20"/>
  <c r="C1355" i="20"/>
  <c r="E1355" i="20"/>
  <c r="F1355" i="20"/>
  <c r="G1355" i="20"/>
  <c r="I1355" i="20"/>
  <c r="Z1345" i="20"/>
  <c r="AA1347" i="20"/>
  <c r="AB1346" i="20"/>
  <c r="V1344" i="20"/>
  <c r="V1339" i="20"/>
  <c r="V1340" i="20"/>
  <c r="V1341" i="20"/>
  <c r="V1342" i="20"/>
  <c r="V1343" i="20"/>
  <c r="X1345" i="20"/>
  <c r="R1346" i="20"/>
  <c r="S1346" i="20"/>
  <c r="T1346" i="20"/>
  <c r="U1346" i="20"/>
  <c r="V1346" i="20"/>
  <c r="W1346" i="20"/>
  <c r="X1346" i="20"/>
  <c r="X1347" i="20"/>
  <c r="Y1346" i="20"/>
  <c r="AB1345" i="20"/>
  <c r="AB1347" i="20"/>
  <c r="Y1345" i="20"/>
  <c r="Y1347" i="20"/>
  <c r="AA1354" i="20"/>
  <c r="I1345" i="20"/>
  <c r="C1346" i="20"/>
  <c r="D1346" i="20"/>
  <c r="E1346" i="20"/>
  <c r="F1346" i="20"/>
  <c r="G1346" i="20"/>
  <c r="H1346" i="20"/>
  <c r="I1346" i="20"/>
  <c r="I1347" i="20"/>
  <c r="J1346" i="20"/>
  <c r="J1345" i="20"/>
  <c r="J1347" i="20"/>
  <c r="L1354" i="20"/>
  <c r="X1353" i="20"/>
  <c r="I1353" i="20"/>
  <c r="R1352" i="20"/>
  <c r="T1352" i="20"/>
  <c r="V1352" i="20"/>
  <c r="X1352" i="20"/>
  <c r="C1352" i="20"/>
  <c r="E1352" i="20"/>
  <c r="G1352" i="20"/>
  <c r="I1352" i="20"/>
  <c r="V1350" i="20"/>
  <c r="X1350" i="20"/>
  <c r="G1350" i="20"/>
  <c r="I1350" i="20"/>
  <c r="V1349" i="20"/>
  <c r="X1349" i="20"/>
  <c r="G1349" i="20"/>
  <c r="I1349" i="20"/>
  <c r="V1348" i="20"/>
  <c r="X1348" i="20"/>
  <c r="G1348" i="20"/>
  <c r="I1348" i="20"/>
  <c r="W1345" i="20"/>
  <c r="W1347" i="20"/>
  <c r="V1345" i="20"/>
  <c r="V1347" i="20"/>
  <c r="U1345" i="20"/>
  <c r="U1347" i="20"/>
  <c r="T1345" i="20"/>
  <c r="T1347" i="20"/>
  <c r="S1345" i="20"/>
  <c r="S1347" i="20"/>
  <c r="R1345" i="20"/>
  <c r="R1347" i="20"/>
  <c r="H1345" i="20"/>
  <c r="H1347" i="20"/>
  <c r="G1345" i="20"/>
  <c r="G1347" i="20"/>
  <c r="F1345" i="20"/>
  <c r="F1347" i="20"/>
  <c r="E1345" i="20"/>
  <c r="E1347" i="20"/>
  <c r="D1345" i="20"/>
  <c r="D1347" i="20"/>
  <c r="C1345" i="20"/>
  <c r="C1347" i="20"/>
  <c r="Z1338" i="20"/>
  <c r="K1338" i="20"/>
  <c r="R1334" i="20"/>
  <c r="C1334" i="20"/>
  <c r="W1330" i="20"/>
  <c r="R1330" i="20"/>
  <c r="H1330" i="20"/>
  <c r="C1330" i="20"/>
  <c r="P1328" i="20"/>
  <c r="A1328" i="20"/>
  <c r="U1326" i="20"/>
  <c r="F1326" i="20"/>
  <c r="Z1320" i="20"/>
  <c r="K1320" i="20"/>
  <c r="X1317" i="20"/>
  <c r="I1317" i="20"/>
  <c r="R1316" i="20"/>
  <c r="T1316" i="20"/>
  <c r="U1316" i="20"/>
  <c r="V1316" i="20"/>
  <c r="X1316" i="20"/>
  <c r="C1316" i="20"/>
  <c r="E1316" i="20"/>
  <c r="F1316" i="20"/>
  <c r="G1316" i="20"/>
  <c r="I1316" i="20"/>
  <c r="Z1306" i="20"/>
  <c r="AA1308" i="20"/>
  <c r="AB1307" i="20"/>
  <c r="X1306" i="20"/>
  <c r="R1307" i="20"/>
  <c r="S1307" i="20"/>
  <c r="T1307" i="20"/>
  <c r="U1307" i="20"/>
  <c r="V1307" i="20"/>
  <c r="W1307" i="20"/>
  <c r="X1307" i="20"/>
  <c r="X1308" i="20"/>
  <c r="Y1307" i="20"/>
  <c r="AB1306" i="20"/>
  <c r="AB1308" i="20"/>
  <c r="Y1306" i="20"/>
  <c r="Y1308" i="20"/>
  <c r="AA1315" i="20"/>
  <c r="K1306" i="20"/>
  <c r="L1308" i="20"/>
  <c r="M1307" i="20"/>
  <c r="I1306" i="20"/>
  <c r="C1307" i="20"/>
  <c r="D1307" i="20"/>
  <c r="E1307" i="20"/>
  <c r="F1307" i="20"/>
  <c r="G1307" i="20"/>
  <c r="H1307" i="20"/>
  <c r="I1307" i="20"/>
  <c r="I1308" i="20"/>
  <c r="J1307" i="20"/>
  <c r="M1306" i="20"/>
  <c r="M1308" i="20"/>
  <c r="J1306" i="20"/>
  <c r="J1308" i="20"/>
  <c r="L1315" i="20"/>
  <c r="X1314" i="20"/>
  <c r="I1314" i="20"/>
  <c r="R1313" i="20"/>
  <c r="T1313" i="20"/>
  <c r="V1313" i="20"/>
  <c r="X1313" i="20"/>
  <c r="C1313" i="20"/>
  <c r="E1313" i="20"/>
  <c r="G1313" i="20"/>
  <c r="I1313" i="20"/>
  <c r="V1311" i="20"/>
  <c r="X1311" i="20"/>
  <c r="G1311" i="20"/>
  <c r="I1311" i="20"/>
  <c r="V1310" i="20"/>
  <c r="X1310" i="20"/>
  <c r="G1310" i="20"/>
  <c r="I1310" i="20"/>
  <c r="V1309" i="20"/>
  <c r="X1309" i="20"/>
  <c r="G1309" i="20"/>
  <c r="I1309" i="20"/>
  <c r="W1306" i="20"/>
  <c r="W1308" i="20"/>
  <c r="V1306" i="20"/>
  <c r="V1308" i="20"/>
  <c r="U1306" i="20"/>
  <c r="U1308" i="20"/>
  <c r="T1306" i="20"/>
  <c r="T1308" i="20"/>
  <c r="S1306" i="20"/>
  <c r="S1308" i="20"/>
  <c r="R1306" i="20"/>
  <c r="R1308" i="20"/>
  <c r="H1306" i="20"/>
  <c r="H1308" i="20"/>
  <c r="G1306" i="20"/>
  <c r="G1308" i="20"/>
  <c r="F1306" i="20"/>
  <c r="F1308" i="20"/>
  <c r="E1306" i="20"/>
  <c r="E1308" i="20"/>
  <c r="D1306" i="20"/>
  <c r="D1308" i="20"/>
  <c r="C1306" i="20"/>
  <c r="C1308" i="20"/>
  <c r="Z1299" i="20"/>
  <c r="K1299" i="20"/>
  <c r="R1295" i="20"/>
  <c r="C1295" i="20"/>
  <c r="W1291" i="20"/>
  <c r="R1291" i="20"/>
  <c r="H1291" i="20"/>
  <c r="C1291" i="20"/>
  <c r="P1289" i="20"/>
  <c r="A1289" i="20"/>
  <c r="U1287" i="20"/>
  <c r="F1287" i="20"/>
  <c r="Z1281" i="20"/>
  <c r="K1281" i="20"/>
  <c r="X1278" i="20"/>
  <c r="I1278" i="20"/>
  <c r="R1277" i="20"/>
  <c r="T1277" i="20"/>
  <c r="U1277" i="20"/>
  <c r="V1277" i="20"/>
  <c r="X1277" i="20"/>
  <c r="C1277" i="20"/>
  <c r="E1277" i="20"/>
  <c r="F1277" i="20"/>
  <c r="G1277" i="20"/>
  <c r="I1277" i="20"/>
  <c r="AB1268" i="20"/>
  <c r="V1268" i="20"/>
  <c r="X1268" i="20"/>
  <c r="X1269" i="20"/>
  <c r="Y1268" i="20"/>
  <c r="AB1269" i="20"/>
  <c r="Y1267" i="20"/>
  <c r="Y1269" i="20"/>
  <c r="AA1276" i="20"/>
  <c r="M1268" i="20"/>
  <c r="G1268" i="20"/>
  <c r="I1268" i="20"/>
  <c r="I1269" i="20"/>
  <c r="J1268" i="20"/>
  <c r="M1269" i="20"/>
  <c r="J1267" i="20"/>
  <c r="J1269" i="20"/>
  <c r="L1276" i="20"/>
  <c r="X1275" i="20"/>
  <c r="I1275" i="20"/>
  <c r="R1274" i="20"/>
  <c r="T1274" i="20"/>
  <c r="V1274" i="20"/>
  <c r="X1274" i="20"/>
  <c r="C1274" i="20"/>
  <c r="E1274" i="20"/>
  <c r="G1274" i="20"/>
  <c r="I1274" i="20"/>
  <c r="V1272" i="20"/>
  <c r="X1272" i="20"/>
  <c r="G1272" i="20"/>
  <c r="I1272" i="20"/>
  <c r="V1271" i="20"/>
  <c r="X1271" i="20"/>
  <c r="G1271" i="20"/>
  <c r="I1271" i="20"/>
  <c r="V1270" i="20"/>
  <c r="X1270" i="20"/>
  <c r="G1270" i="20"/>
  <c r="I1270" i="20"/>
  <c r="W1269" i="20"/>
  <c r="V1269" i="20"/>
  <c r="U1269" i="20"/>
  <c r="T1269" i="20"/>
  <c r="S1269" i="20"/>
  <c r="R1269" i="20"/>
  <c r="H1269" i="20"/>
  <c r="G1269" i="20"/>
  <c r="F1269" i="20"/>
  <c r="E1269" i="20"/>
  <c r="D1269" i="20"/>
  <c r="C1269" i="20"/>
  <c r="R1256" i="20"/>
  <c r="C1256" i="20"/>
  <c r="W1252" i="20"/>
  <c r="R1252" i="20"/>
  <c r="H1252" i="20"/>
  <c r="C1252" i="20"/>
  <c r="P1250" i="20"/>
  <c r="A1250" i="20"/>
  <c r="Y1243" i="20"/>
  <c r="GW70" i="6"/>
  <c r="W1243" i="20"/>
  <c r="GU70" i="6"/>
  <c r="U1243" i="20"/>
  <c r="GS70" i="6"/>
  <c r="S1243" i="20"/>
  <c r="GQ70" i="6"/>
  <c r="R1243" i="20"/>
  <c r="GZ70" i="6"/>
  <c r="Y1242" i="20"/>
  <c r="CV70" i="21"/>
  <c r="CX70" i="21"/>
  <c r="CZ70" i="21"/>
  <c r="DB70" i="21"/>
  <c r="DD70" i="21"/>
  <c r="DF70" i="21"/>
  <c r="DH70" i="21"/>
  <c r="DJ70" i="21"/>
  <c r="DL70" i="21"/>
  <c r="GX70" i="6"/>
  <c r="W1242" i="20"/>
  <c r="GV70" i="6"/>
  <c r="U1242" i="20"/>
  <c r="GT70" i="6"/>
  <c r="S1242" i="20"/>
  <c r="GR70" i="6"/>
  <c r="R1242" i="20"/>
  <c r="GO70" i="6"/>
  <c r="V1240" i="20"/>
  <c r="R1240" i="20"/>
  <c r="Y1239" i="20"/>
  <c r="V1239" i="20"/>
  <c r="U1239" i="20"/>
  <c r="T1239" i="20"/>
  <c r="R1239" i="20"/>
  <c r="Y1236" i="20"/>
  <c r="V1236" i="20"/>
  <c r="T1236" i="20"/>
  <c r="R1236" i="20"/>
  <c r="AQ70" i="9"/>
  <c r="AR70" i="9"/>
  <c r="AS70" i="9"/>
  <c r="AU70" i="9"/>
  <c r="AA1234" i="20"/>
  <c r="Z1233" i="20"/>
  <c r="Y1233" i="20"/>
  <c r="W1233" i="20"/>
  <c r="U1233" i="20"/>
  <c r="T1233" i="20"/>
  <c r="S1233" i="20"/>
  <c r="R1233" i="20"/>
  <c r="Z1232" i="20"/>
  <c r="Y1232" i="20"/>
  <c r="W1232" i="20"/>
  <c r="U1232" i="20"/>
  <c r="T1232" i="20"/>
  <c r="S1232" i="20"/>
  <c r="R1232" i="20"/>
  <c r="Z1231" i="20"/>
  <c r="Y1231" i="20"/>
  <c r="W1231" i="20"/>
  <c r="U1231" i="20"/>
  <c r="T1231" i="20"/>
  <c r="S1231" i="20"/>
  <c r="R1231" i="20"/>
  <c r="Z1227" i="20"/>
  <c r="Z1226" i="20"/>
  <c r="Z1225" i="20"/>
  <c r="Z1224" i="20"/>
  <c r="AM70" i="6"/>
  <c r="P1224" i="20"/>
  <c r="Z1223" i="20"/>
  <c r="Z1222" i="20"/>
  <c r="F70" i="6"/>
  <c r="Z1217" i="20"/>
  <c r="E70" i="6"/>
  <c r="V1217" i="20"/>
  <c r="I70" i="6"/>
  <c r="R1216" i="20"/>
  <c r="H70" i="6"/>
  <c r="R1215" i="20"/>
  <c r="G70" i="6"/>
  <c r="R1214" i="20"/>
  <c r="AA1213" i="20"/>
  <c r="J1243" i="20"/>
  <c r="GW69" i="6"/>
  <c r="H1243" i="20"/>
  <c r="GU69" i="6"/>
  <c r="F1243" i="20"/>
  <c r="GS69" i="6"/>
  <c r="D1243" i="20"/>
  <c r="GQ69" i="6"/>
  <c r="C1243" i="20"/>
  <c r="GZ69" i="6"/>
  <c r="J1242" i="20"/>
  <c r="CV69" i="21"/>
  <c r="CX69" i="21"/>
  <c r="CZ69" i="21"/>
  <c r="DB69" i="21"/>
  <c r="DD69" i="21"/>
  <c r="DF69" i="21"/>
  <c r="DH69" i="21"/>
  <c r="DJ69" i="21"/>
  <c r="DL69" i="21"/>
  <c r="GX69" i="6"/>
  <c r="H1242" i="20"/>
  <c r="GV69" i="6"/>
  <c r="F1242" i="20"/>
  <c r="GT69" i="6"/>
  <c r="D1242" i="20"/>
  <c r="GR69" i="6"/>
  <c r="C1242" i="20"/>
  <c r="GO69" i="6"/>
  <c r="G1240" i="20"/>
  <c r="C1240" i="20"/>
  <c r="J1239" i="20"/>
  <c r="G1239" i="20"/>
  <c r="F1239" i="20"/>
  <c r="E1239" i="20"/>
  <c r="C1239" i="20"/>
  <c r="J1236" i="20"/>
  <c r="G1236" i="20"/>
  <c r="E1236" i="20"/>
  <c r="C1236" i="20"/>
  <c r="AQ69" i="9"/>
  <c r="AR69" i="9"/>
  <c r="AS69" i="9"/>
  <c r="AU69" i="9"/>
  <c r="L1234" i="20"/>
  <c r="K1233" i="20"/>
  <c r="J1233" i="20"/>
  <c r="H1233" i="20"/>
  <c r="F1233" i="20"/>
  <c r="E1233" i="20"/>
  <c r="D1233" i="20"/>
  <c r="C1233" i="20"/>
  <c r="K1232" i="20"/>
  <c r="J1232" i="20"/>
  <c r="H1232" i="20"/>
  <c r="F1232" i="20"/>
  <c r="E1232" i="20"/>
  <c r="D1232" i="20"/>
  <c r="C1232" i="20"/>
  <c r="K1231" i="20"/>
  <c r="J1231" i="20"/>
  <c r="H1231" i="20"/>
  <c r="F1231" i="20"/>
  <c r="E1231" i="20"/>
  <c r="D1231" i="20"/>
  <c r="C1231" i="20"/>
  <c r="K1227" i="20"/>
  <c r="K1226" i="20"/>
  <c r="K1225" i="20"/>
  <c r="K1224" i="20"/>
  <c r="AM69" i="6"/>
  <c r="A1224" i="20"/>
  <c r="K1223" i="20"/>
  <c r="K1222" i="20"/>
  <c r="F69" i="6"/>
  <c r="K1217" i="20"/>
  <c r="E69" i="6"/>
  <c r="G1217" i="20"/>
  <c r="I69" i="6"/>
  <c r="C1216" i="20"/>
  <c r="H69" i="6"/>
  <c r="C1215" i="20"/>
  <c r="G69" i="6"/>
  <c r="C1214" i="20"/>
  <c r="L1213" i="20"/>
  <c r="Y1204" i="20"/>
  <c r="GW68" i="6"/>
  <c r="W1204" i="20"/>
  <c r="GU68" i="6"/>
  <c r="U1204" i="20"/>
  <c r="GS68" i="6"/>
  <c r="S1204" i="20"/>
  <c r="GQ68" i="6"/>
  <c r="R1204" i="20"/>
  <c r="GZ68" i="6"/>
  <c r="Y1203" i="20"/>
  <c r="CV68" i="21"/>
  <c r="CX68" i="21"/>
  <c r="CZ68" i="21"/>
  <c r="DB68" i="21"/>
  <c r="DD68" i="21"/>
  <c r="DF68" i="21"/>
  <c r="DH68" i="21"/>
  <c r="DJ68" i="21"/>
  <c r="DL68" i="21"/>
  <c r="GX68" i="6"/>
  <c r="W1203" i="20"/>
  <c r="GV68" i="6"/>
  <c r="U1203" i="20"/>
  <c r="GT68" i="6"/>
  <c r="S1203" i="20"/>
  <c r="GR68" i="6"/>
  <c r="R1203" i="20"/>
  <c r="GO68" i="6"/>
  <c r="V1201" i="20"/>
  <c r="R1201" i="20"/>
  <c r="Y1200" i="20"/>
  <c r="V1200" i="20"/>
  <c r="U1200" i="20"/>
  <c r="T1200" i="20"/>
  <c r="R1200" i="20"/>
  <c r="Y1197" i="20"/>
  <c r="V1197" i="20"/>
  <c r="T1197" i="20"/>
  <c r="R1197" i="20"/>
  <c r="AQ68" i="9"/>
  <c r="AR68" i="9"/>
  <c r="AS68" i="9"/>
  <c r="AU68" i="9"/>
  <c r="AA1195" i="20"/>
  <c r="Z1194" i="20"/>
  <c r="Y1194" i="20"/>
  <c r="W1194" i="20"/>
  <c r="U1194" i="20"/>
  <c r="T1194" i="20"/>
  <c r="S1194" i="20"/>
  <c r="R1194" i="20"/>
  <c r="Z1193" i="20"/>
  <c r="Y1193" i="20"/>
  <c r="W1193" i="20"/>
  <c r="U1193" i="20"/>
  <c r="T1193" i="20"/>
  <c r="S1193" i="20"/>
  <c r="R1193" i="20"/>
  <c r="Z1192" i="20"/>
  <c r="Y1192" i="20"/>
  <c r="W1192" i="20"/>
  <c r="U1192" i="20"/>
  <c r="T1192" i="20"/>
  <c r="S1192" i="20"/>
  <c r="R1192" i="20"/>
  <c r="Z1188" i="20"/>
  <c r="Z1187" i="20"/>
  <c r="Z1186" i="20"/>
  <c r="Z1185" i="20"/>
  <c r="AM68" i="6"/>
  <c r="P1185" i="20"/>
  <c r="Z1184" i="20"/>
  <c r="Z1183" i="20"/>
  <c r="F68" i="6"/>
  <c r="Z1178" i="20"/>
  <c r="E68" i="6"/>
  <c r="V1178" i="20"/>
  <c r="I68" i="6"/>
  <c r="R1177" i="20"/>
  <c r="H68" i="6"/>
  <c r="R1176" i="20"/>
  <c r="G68" i="6"/>
  <c r="R1175" i="20"/>
  <c r="AA1174" i="20"/>
  <c r="J1204" i="20"/>
  <c r="GW67" i="6"/>
  <c r="H1204" i="20"/>
  <c r="GU67" i="6"/>
  <c r="F1204" i="20"/>
  <c r="GS67" i="6"/>
  <c r="D1204" i="20"/>
  <c r="GQ67" i="6"/>
  <c r="C1204" i="20"/>
  <c r="GZ67" i="6"/>
  <c r="J1203" i="20"/>
  <c r="CV67" i="21"/>
  <c r="CX67" i="21"/>
  <c r="CZ67" i="21"/>
  <c r="DB67" i="21"/>
  <c r="DD67" i="21"/>
  <c r="DF67" i="21"/>
  <c r="DH67" i="21"/>
  <c r="DJ67" i="21"/>
  <c r="DL67" i="21"/>
  <c r="GX67" i="6"/>
  <c r="H1203" i="20"/>
  <c r="GV67" i="6"/>
  <c r="F1203" i="20"/>
  <c r="GT67" i="6"/>
  <c r="D1203" i="20"/>
  <c r="GR67" i="6"/>
  <c r="C1203" i="20"/>
  <c r="GO67" i="6"/>
  <c r="GP67" i="6"/>
  <c r="J1201" i="20"/>
  <c r="G1201" i="20"/>
  <c r="C1201" i="20"/>
  <c r="J1200" i="20"/>
  <c r="G1200" i="20"/>
  <c r="F1200" i="20"/>
  <c r="E1200" i="20"/>
  <c r="C1200" i="20"/>
  <c r="J1197" i="20"/>
  <c r="G1197" i="20"/>
  <c r="E1197" i="20"/>
  <c r="C1197" i="20"/>
  <c r="AQ67" i="9"/>
  <c r="AR67" i="9"/>
  <c r="AS67" i="9"/>
  <c r="AU67" i="9"/>
  <c r="L1195" i="20"/>
  <c r="K1194" i="20"/>
  <c r="J1194" i="20"/>
  <c r="H1194" i="20"/>
  <c r="F1194" i="20"/>
  <c r="E1194" i="20"/>
  <c r="D1194" i="20"/>
  <c r="C1194" i="20"/>
  <c r="K1193" i="20"/>
  <c r="J1193" i="20"/>
  <c r="H1193" i="20"/>
  <c r="F1193" i="20"/>
  <c r="E1193" i="20"/>
  <c r="D1193" i="20"/>
  <c r="C1193" i="20"/>
  <c r="K1192" i="20"/>
  <c r="J1192" i="20"/>
  <c r="H1192" i="20"/>
  <c r="F1192" i="20"/>
  <c r="E1192" i="20"/>
  <c r="D1192" i="20"/>
  <c r="C1192" i="20"/>
  <c r="AM67" i="6"/>
  <c r="A1185" i="20"/>
  <c r="F67" i="6"/>
  <c r="K1178" i="20"/>
  <c r="E67" i="6"/>
  <c r="G1178" i="20"/>
  <c r="I67" i="6"/>
  <c r="C1177" i="20"/>
  <c r="H67" i="6"/>
  <c r="C1176" i="20"/>
  <c r="G67" i="6"/>
  <c r="C1175" i="20"/>
  <c r="L1174" i="20"/>
  <c r="Y1165" i="20"/>
  <c r="GW66" i="6"/>
  <c r="W1165" i="20"/>
  <c r="GU66" i="6"/>
  <c r="U1165" i="20"/>
  <c r="GS66" i="6"/>
  <c r="S1165" i="20"/>
  <c r="GQ66" i="6"/>
  <c r="R1165" i="20"/>
  <c r="GZ66" i="6"/>
  <c r="Y1164" i="20"/>
  <c r="CV66" i="21"/>
  <c r="CX66" i="21"/>
  <c r="CZ66" i="21"/>
  <c r="DB66" i="21"/>
  <c r="DD66" i="21"/>
  <c r="DF66" i="21"/>
  <c r="DH66" i="21"/>
  <c r="DJ66" i="21"/>
  <c r="DL66" i="21"/>
  <c r="GX66" i="6"/>
  <c r="W1164" i="20"/>
  <c r="GV66" i="6"/>
  <c r="U1164" i="20"/>
  <c r="GT66" i="6"/>
  <c r="S1164" i="20"/>
  <c r="GR66" i="6"/>
  <c r="R1164" i="20"/>
  <c r="GO66" i="6"/>
  <c r="V1162" i="20"/>
  <c r="R1162" i="20"/>
  <c r="Y1161" i="20"/>
  <c r="V1161" i="20"/>
  <c r="U1161" i="20"/>
  <c r="T1161" i="20"/>
  <c r="R1161" i="20"/>
  <c r="Y1158" i="20"/>
  <c r="V1158" i="20"/>
  <c r="T1158" i="20"/>
  <c r="R1158" i="20"/>
  <c r="AQ66" i="9"/>
  <c r="AR66" i="9"/>
  <c r="AS66" i="9"/>
  <c r="AU66" i="9"/>
  <c r="AA1156" i="20"/>
  <c r="Z1155" i="20"/>
  <c r="Y1155" i="20"/>
  <c r="W1155" i="20"/>
  <c r="U1155" i="20"/>
  <c r="T1155" i="20"/>
  <c r="S1155" i="20"/>
  <c r="R1155" i="20"/>
  <c r="Z1154" i="20"/>
  <c r="Y1154" i="20"/>
  <c r="W1154" i="20"/>
  <c r="U1154" i="20"/>
  <c r="T1154" i="20"/>
  <c r="S1154" i="20"/>
  <c r="R1154" i="20"/>
  <c r="Z1153" i="20"/>
  <c r="Y1153" i="20"/>
  <c r="W1153" i="20"/>
  <c r="U1153" i="20"/>
  <c r="T1153" i="20"/>
  <c r="S1153" i="20"/>
  <c r="R1153" i="20"/>
  <c r="AM66" i="6"/>
  <c r="P1146" i="20"/>
  <c r="F66" i="6"/>
  <c r="Z1139" i="20"/>
  <c r="E66" i="6"/>
  <c r="V1139" i="20"/>
  <c r="I66" i="6"/>
  <c r="R1138" i="20"/>
  <c r="H66" i="6"/>
  <c r="R1137" i="20"/>
  <c r="G66" i="6"/>
  <c r="R1136" i="20"/>
  <c r="AA1135" i="20"/>
  <c r="J1165" i="20"/>
  <c r="GW65" i="6"/>
  <c r="H1165" i="20"/>
  <c r="GU65" i="6"/>
  <c r="F1165" i="20"/>
  <c r="GS65" i="6"/>
  <c r="D1165" i="20"/>
  <c r="GQ65" i="6"/>
  <c r="C1165" i="20"/>
  <c r="GZ65" i="6"/>
  <c r="J1164" i="20"/>
  <c r="CV65" i="21"/>
  <c r="CX65" i="21"/>
  <c r="CZ65" i="21"/>
  <c r="DB65" i="21"/>
  <c r="DD65" i="21"/>
  <c r="DF65" i="21"/>
  <c r="DH65" i="21"/>
  <c r="DJ65" i="21"/>
  <c r="DL65" i="21"/>
  <c r="GX65" i="6"/>
  <c r="H1164" i="20"/>
  <c r="GV65" i="6"/>
  <c r="F1164" i="20"/>
  <c r="GT65" i="6"/>
  <c r="D1164" i="20"/>
  <c r="GR65" i="6"/>
  <c r="C1164" i="20"/>
  <c r="GO65" i="6"/>
  <c r="G1162" i="20"/>
  <c r="C1162" i="20"/>
  <c r="J1161" i="20"/>
  <c r="G1161" i="20"/>
  <c r="F1161" i="20"/>
  <c r="E1161" i="20"/>
  <c r="C1161" i="20"/>
  <c r="J1158" i="20"/>
  <c r="G1158" i="20"/>
  <c r="E1158" i="20"/>
  <c r="C1158" i="20"/>
  <c r="AQ65" i="9"/>
  <c r="AR65" i="9"/>
  <c r="AS65" i="9"/>
  <c r="AU65" i="9"/>
  <c r="L1156" i="20"/>
  <c r="K1155" i="20"/>
  <c r="J1155" i="20"/>
  <c r="H1155" i="20"/>
  <c r="F1155" i="20"/>
  <c r="E1155" i="20"/>
  <c r="D1155" i="20"/>
  <c r="C1155" i="20"/>
  <c r="K1154" i="20"/>
  <c r="J1154" i="20"/>
  <c r="H1154" i="20"/>
  <c r="F1154" i="20"/>
  <c r="E1154" i="20"/>
  <c r="D1154" i="20"/>
  <c r="C1154" i="20"/>
  <c r="K1153" i="20"/>
  <c r="J1153" i="20"/>
  <c r="H1153" i="20"/>
  <c r="F1153" i="20"/>
  <c r="E1153" i="20"/>
  <c r="D1153" i="20"/>
  <c r="C1153" i="20"/>
  <c r="K1149" i="20"/>
  <c r="K1148" i="20"/>
  <c r="K1147" i="20"/>
  <c r="K1146" i="20"/>
  <c r="AM65" i="6"/>
  <c r="A1146" i="20"/>
  <c r="K1145" i="20"/>
  <c r="K1144" i="20"/>
  <c r="F65" i="6"/>
  <c r="K1139" i="20"/>
  <c r="E65" i="6"/>
  <c r="G1139" i="20"/>
  <c r="I65" i="6"/>
  <c r="C1138" i="20"/>
  <c r="H65" i="6"/>
  <c r="C1137" i="20"/>
  <c r="G65" i="6"/>
  <c r="C1136" i="20"/>
  <c r="L1135" i="20"/>
  <c r="A1133" i="20"/>
  <c r="Y1126" i="20"/>
  <c r="GW64" i="6"/>
  <c r="W1126" i="20"/>
  <c r="GU64" i="6"/>
  <c r="U1126" i="20"/>
  <c r="GS64" i="6"/>
  <c r="S1126" i="20"/>
  <c r="GQ64" i="6"/>
  <c r="R1126" i="20"/>
  <c r="GZ64" i="6"/>
  <c r="Y1125" i="20"/>
  <c r="CV64" i="21"/>
  <c r="CX64" i="21"/>
  <c r="CZ64" i="21"/>
  <c r="DB64" i="21"/>
  <c r="DD64" i="21"/>
  <c r="DF64" i="21"/>
  <c r="DH64" i="21"/>
  <c r="DJ64" i="21"/>
  <c r="DL64" i="21"/>
  <c r="GX64" i="6"/>
  <c r="W1125" i="20"/>
  <c r="GV64" i="6"/>
  <c r="U1125" i="20"/>
  <c r="GT64" i="6"/>
  <c r="S1125" i="20"/>
  <c r="GR64" i="6"/>
  <c r="R1125" i="20"/>
  <c r="GO64" i="6"/>
  <c r="V1123" i="20"/>
  <c r="R1123" i="20"/>
  <c r="Y1122" i="20"/>
  <c r="V1122" i="20"/>
  <c r="U1122" i="20"/>
  <c r="T1122" i="20"/>
  <c r="R1122" i="20"/>
  <c r="Y1119" i="20"/>
  <c r="V1119" i="20"/>
  <c r="T1119" i="20"/>
  <c r="R1119" i="20"/>
  <c r="AQ64" i="9"/>
  <c r="AR64" i="9"/>
  <c r="AS64" i="9"/>
  <c r="AU64" i="9"/>
  <c r="AA1117" i="20"/>
  <c r="Z1116" i="20"/>
  <c r="Y1116" i="20"/>
  <c r="W1116" i="20"/>
  <c r="U1116" i="20"/>
  <c r="T1116" i="20"/>
  <c r="S1116" i="20"/>
  <c r="R1116" i="20"/>
  <c r="Z1115" i="20"/>
  <c r="Y1115" i="20"/>
  <c r="W1115" i="20"/>
  <c r="U1115" i="20"/>
  <c r="T1115" i="20"/>
  <c r="S1115" i="20"/>
  <c r="R1115" i="20"/>
  <c r="Z1114" i="20"/>
  <c r="Y1114" i="20"/>
  <c r="W1114" i="20"/>
  <c r="U1114" i="20"/>
  <c r="T1114" i="20"/>
  <c r="S1114" i="20"/>
  <c r="R1114" i="20"/>
  <c r="Z1110" i="20"/>
  <c r="Z1109" i="20"/>
  <c r="Z1108" i="20"/>
  <c r="Z1107" i="20"/>
  <c r="AM64" i="6"/>
  <c r="P1107" i="20"/>
  <c r="Z1106" i="20"/>
  <c r="Z1105" i="20"/>
  <c r="F64" i="6"/>
  <c r="Z1100" i="20"/>
  <c r="E64" i="6"/>
  <c r="V1100" i="20"/>
  <c r="I64" i="6"/>
  <c r="R1099" i="20"/>
  <c r="H64" i="6"/>
  <c r="R1098" i="20"/>
  <c r="G64" i="6"/>
  <c r="R1097" i="20"/>
  <c r="AA1096" i="20"/>
  <c r="J1126" i="20"/>
  <c r="GW63" i="6"/>
  <c r="H1126" i="20"/>
  <c r="GU63" i="6"/>
  <c r="F1126" i="20"/>
  <c r="GS63" i="6"/>
  <c r="D1126" i="20"/>
  <c r="GQ63" i="6"/>
  <c r="C1126" i="20"/>
  <c r="GZ63" i="6"/>
  <c r="J1125" i="20"/>
  <c r="CV63" i="21"/>
  <c r="CX63" i="21"/>
  <c r="CZ63" i="21"/>
  <c r="DB63" i="21"/>
  <c r="DD63" i="21"/>
  <c r="DF63" i="21"/>
  <c r="DH63" i="21"/>
  <c r="DJ63" i="21"/>
  <c r="DL63" i="21"/>
  <c r="GX63" i="6"/>
  <c r="H1125" i="20"/>
  <c r="GV63" i="6"/>
  <c r="F1125" i="20"/>
  <c r="GT63" i="6"/>
  <c r="D1125" i="20"/>
  <c r="GR63" i="6"/>
  <c r="C1125" i="20"/>
  <c r="GO63" i="6"/>
  <c r="G1123" i="20"/>
  <c r="C1123" i="20"/>
  <c r="J1122" i="20"/>
  <c r="G1122" i="20"/>
  <c r="F1122" i="20"/>
  <c r="E1122" i="20"/>
  <c r="C1122" i="20"/>
  <c r="J1119" i="20"/>
  <c r="G1119" i="20"/>
  <c r="E1119" i="20"/>
  <c r="C1119" i="20"/>
  <c r="AQ63" i="9"/>
  <c r="AR63" i="9"/>
  <c r="AS63" i="9"/>
  <c r="AU63" i="9"/>
  <c r="L1117" i="20"/>
  <c r="K1116" i="20"/>
  <c r="J1116" i="20"/>
  <c r="H1116" i="20"/>
  <c r="F1116" i="20"/>
  <c r="E1116" i="20"/>
  <c r="D1116" i="20"/>
  <c r="C1116" i="20"/>
  <c r="K1115" i="20"/>
  <c r="J1115" i="20"/>
  <c r="H1115" i="20"/>
  <c r="F1115" i="20"/>
  <c r="E1115" i="20"/>
  <c r="D1115" i="20"/>
  <c r="C1115" i="20"/>
  <c r="K1114" i="20"/>
  <c r="J1114" i="20"/>
  <c r="H1114" i="20"/>
  <c r="F1114" i="20"/>
  <c r="E1114" i="20"/>
  <c r="D1114" i="20"/>
  <c r="C1114" i="20"/>
  <c r="K1110" i="20"/>
  <c r="K1109" i="20"/>
  <c r="K1108" i="20"/>
  <c r="K1107" i="20"/>
  <c r="AM63" i="6"/>
  <c r="A1107" i="20"/>
  <c r="K1106" i="20"/>
  <c r="K1105" i="20"/>
  <c r="F63" i="6"/>
  <c r="K1100" i="20"/>
  <c r="E63" i="6"/>
  <c r="G1100" i="20"/>
  <c r="I63" i="6"/>
  <c r="C1099" i="20"/>
  <c r="H63" i="6"/>
  <c r="C1098" i="20"/>
  <c r="G63" i="6"/>
  <c r="C1097" i="20"/>
  <c r="L1096" i="20"/>
  <c r="Y1087" i="20"/>
  <c r="GW62" i="6"/>
  <c r="W1087" i="20"/>
  <c r="GU62" i="6"/>
  <c r="U1087" i="20"/>
  <c r="GS62" i="6"/>
  <c r="S1087" i="20"/>
  <c r="GQ62" i="6"/>
  <c r="R1087" i="20"/>
  <c r="GZ62" i="6"/>
  <c r="Y1086" i="20"/>
  <c r="CV62" i="21"/>
  <c r="CX62" i="21"/>
  <c r="CZ62" i="21"/>
  <c r="DB62" i="21"/>
  <c r="DD62" i="21"/>
  <c r="DF62" i="21"/>
  <c r="DH62" i="21"/>
  <c r="DJ62" i="21"/>
  <c r="DL62" i="21"/>
  <c r="GX62" i="6"/>
  <c r="W1086" i="20"/>
  <c r="GV62" i="6"/>
  <c r="U1086" i="20"/>
  <c r="GT62" i="6"/>
  <c r="S1086" i="20"/>
  <c r="GR62" i="6"/>
  <c r="R1086" i="20"/>
  <c r="GO62" i="6"/>
  <c r="V1084" i="20"/>
  <c r="R1084" i="20"/>
  <c r="Y1083" i="20"/>
  <c r="V1083" i="20"/>
  <c r="U1083" i="20"/>
  <c r="T1083" i="20"/>
  <c r="R1083" i="20"/>
  <c r="Y1080" i="20"/>
  <c r="V1080" i="20"/>
  <c r="T1080" i="20"/>
  <c r="R1080" i="20"/>
  <c r="AQ62" i="9"/>
  <c r="AR62" i="9"/>
  <c r="AS62" i="9"/>
  <c r="AU62" i="9"/>
  <c r="AA1078" i="20"/>
  <c r="Z1077" i="20"/>
  <c r="Y1077" i="20"/>
  <c r="W1077" i="20"/>
  <c r="U1077" i="20"/>
  <c r="T1077" i="20"/>
  <c r="S1077" i="20"/>
  <c r="R1077" i="20"/>
  <c r="Z1076" i="20"/>
  <c r="Y1076" i="20"/>
  <c r="W1076" i="20"/>
  <c r="U1076" i="20"/>
  <c r="T1076" i="20"/>
  <c r="S1076" i="20"/>
  <c r="R1076" i="20"/>
  <c r="Z1075" i="20"/>
  <c r="Y1075" i="20"/>
  <c r="W1075" i="20"/>
  <c r="U1075" i="20"/>
  <c r="T1075" i="20"/>
  <c r="S1075" i="20"/>
  <c r="R1075" i="20"/>
  <c r="Z1071" i="20"/>
  <c r="Z1070" i="20"/>
  <c r="Z1069" i="20"/>
  <c r="Z1068" i="20"/>
  <c r="AM62" i="6"/>
  <c r="P1068" i="20"/>
  <c r="Z1067" i="20"/>
  <c r="Z1066" i="20"/>
  <c r="F62" i="6"/>
  <c r="Z1061" i="20"/>
  <c r="E62" i="6"/>
  <c r="V1061" i="20"/>
  <c r="I62" i="6"/>
  <c r="R1060" i="20"/>
  <c r="H62" i="6"/>
  <c r="R1059" i="20"/>
  <c r="G62" i="6"/>
  <c r="R1058" i="20"/>
  <c r="AA1057" i="20"/>
  <c r="J1087" i="20"/>
  <c r="GW61" i="6"/>
  <c r="H1087" i="20"/>
  <c r="GU61" i="6"/>
  <c r="F1087" i="20"/>
  <c r="GS61" i="6"/>
  <c r="D1087" i="20"/>
  <c r="GQ61" i="6"/>
  <c r="C1087" i="20"/>
  <c r="GZ61" i="6"/>
  <c r="J1086" i="20"/>
  <c r="CV61" i="21"/>
  <c r="CX61" i="21"/>
  <c r="CZ61" i="21"/>
  <c r="DB61" i="21"/>
  <c r="DD61" i="21"/>
  <c r="DF61" i="21"/>
  <c r="DH61" i="21"/>
  <c r="DJ61" i="21"/>
  <c r="DL61" i="21"/>
  <c r="GX61" i="6"/>
  <c r="H1086" i="20"/>
  <c r="GV61" i="6"/>
  <c r="F1086" i="20"/>
  <c r="GT61" i="6"/>
  <c r="D1086" i="20"/>
  <c r="GR61" i="6"/>
  <c r="C1086" i="20"/>
  <c r="GO61" i="6"/>
  <c r="G1084" i="20"/>
  <c r="C1084" i="20"/>
  <c r="J1083" i="20"/>
  <c r="G1083" i="20"/>
  <c r="F1083" i="20"/>
  <c r="E1083" i="20"/>
  <c r="C1083" i="20"/>
  <c r="J1080" i="20"/>
  <c r="G1080" i="20"/>
  <c r="E1080" i="20"/>
  <c r="C1080" i="20"/>
  <c r="AQ61" i="9"/>
  <c r="AR61" i="9"/>
  <c r="AS61" i="9"/>
  <c r="AU61" i="9"/>
  <c r="L1078" i="20"/>
  <c r="K1077" i="20"/>
  <c r="J1077" i="20"/>
  <c r="H1077" i="20"/>
  <c r="F1077" i="20"/>
  <c r="E1077" i="20"/>
  <c r="D1077" i="20"/>
  <c r="C1077" i="20"/>
  <c r="K1076" i="20"/>
  <c r="J1076" i="20"/>
  <c r="H1076" i="20"/>
  <c r="F1076" i="20"/>
  <c r="E1076" i="20"/>
  <c r="D1076" i="20"/>
  <c r="C1076" i="20"/>
  <c r="K1075" i="20"/>
  <c r="J1075" i="20"/>
  <c r="H1075" i="20"/>
  <c r="F1075" i="20"/>
  <c r="E1075" i="20"/>
  <c r="D1075" i="20"/>
  <c r="C1075" i="20"/>
  <c r="K1071" i="20"/>
  <c r="K1070" i="20"/>
  <c r="K1069" i="20"/>
  <c r="K1068" i="20"/>
  <c r="AM61" i="6"/>
  <c r="A1068" i="20"/>
  <c r="K1067" i="20"/>
  <c r="K1066" i="20"/>
  <c r="F61" i="6"/>
  <c r="K1061" i="20"/>
  <c r="E61" i="6"/>
  <c r="G1061" i="20"/>
  <c r="I61" i="6"/>
  <c r="C1060" i="20"/>
  <c r="H61" i="6"/>
  <c r="C1059" i="20"/>
  <c r="G61" i="6"/>
  <c r="C1058" i="20"/>
  <c r="L1057" i="20"/>
  <c r="Y1048" i="20"/>
  <c r="GW60" i="6"/>
  <c r="W1048" i="20"/>
  <c r="GU60" i="6"/>
  <c r="U1048" i="20"/>
  <c r="GS60" i="6"/>
  <c r="S1048" i="20"/>
  <c r="GQ60" i="6"/>
  <c r="R1048" i="20"/>
  <c r="GZ60" i="6"/>
  <c r="Y1047" i="20"/>
  <c r="CV60" i="21"/>
  <c r="CX60" i="21"/>
  <c r="CZ60" i="21"/>
  <c r="DB60" i="21"/>
  <c r="DD60" i="21"/>
  <c r="DF60" i="21"/>
  <c r="DH60" i="21"/>
  <c r="DJ60" i="21"/>
  <c r="DL60" i="21"/>
  <c r="GX60" i="6"/>
  <c r="W1047" i="20"/>
  <c r="GV60" i="6"/>
  <c r="U1047" i="20"/>
  <c r="GT60" i="6"/>
  <c r="S1047" i="20"/>
  <c r="GR60" i="6"/>
  <c r="R1047" i="20"/>
  <c r="GO60" i="6"/>
  <c r="V1045" i="20"/>
  <c r="R1045" i="20"/>
  <c r="Y1044" i="20"/>
  <c r="V1044" i="20"/>
  <c r="U1044" i="20"/>
  <c r="T1044" i="20"/>
  <c r="R1044" i="20"/>
  <c r="Y1041" i="20"/>
  <c r="V1041" i="20"/>
  <c r="T1041" i="20"/>
  <c r="R1041" i="20"/>
  <c r="AQ60" i="9"/>
  <c r="AR60" i="9"/>
  <c r="AS60" i="9"/>
  <c r="AU60" i="9"/>
  <c r="AA1039" i="20"/>
  <c r="Z1038" i="20"/>
  <c r="Y1038" i="20"/>
  <c r="W1038" i="20"/>
  <c r="U1038" i="20"/>
  <c r="T1038" i="20"/>
  <c r="S1038" i="20"/>
  <c r="R1038" i="20"/>
  <c r="Z1037" i="20"/>
  <c r="Y1037" i="20"/>
  <c r="W1037" i="20"/>
  <c r="U1037" i="20"/>
  <c r="T1037" i="20"/>
  <c r="S1037" i="20"/>
  <c r="R1037" i="20"/>
  <c r="Z1036" i="20"/>
  <c r="Y1036" i="20"/>
  <c r="W1036" i="20"/>
  <c r="U1036" i="20"/>
  <c r="T1036" i="20"/>
  <c r="S1036" i="20"/>
  <c r="R1036" i="20"/>
  <c r="Z1032" i="20"/>
  <c r="Z1031" i="20"/>
  <c r="Z1030" i="20"/>
  <c r="Z1029" i="20"/>
  <c r="AM60" i="6"/>
  <c r="P1029" i="20"/>
  <c r="Z1028" i="20"/>
  <c r="Z1027" i="20"/>
  <c r="F60" i="6"/>
  <c r="Z1022" i="20"/>
  <c r="E60" i="6"/>
  <c r="V1022" i="20"/>
  <c r="I60" i="6"/>
  <c r="R1021" i="20"/>
  <c r="H60" i="6"/>
  <c r="R1020" i="20"/>
  <c r="G60" i="6"/>
  <c r="R1019" i="20"/>
  <c r="AA1018" i="20"/>
  <c r="J1048" i="20"/>
  <c r="GW59" i="6"/>
  <c r="H1048" i="20"/>
  <c r="GU59" i="6"/>
  <c r="F1048" i="20"/>
  <c r="GS59" i="6"/>
  <c r="D1048" i="20"/>
  <c r="GQ59" i="6"/>
  <c r="C1048" i="20"/>
  <c r="GZ59" i="6"/>
  <c r="J1047" i="20"/>
  <c r="CV59" i="21"/>
  <c r="CX59" i="21"/>
  <c r="CZ59" i="21"/>
  <c r="DB59" i="21"/>
  <c r="DD59" i="21"/>
  <c r="DF59" i="21"/>
  <c r="DH59" i="21"/>
  <c r="DJ59" i="21"/>
  <c r="DL59" i="21"/>
  <c r="GX59" i="6"/>
  <c r="H1047" i="20"/>
  <c r="GV59" i="6"/>
  <c r="F1047" i="20"/>
  <c r="GT59" i="6"/>
  <c r="D1047" i="20"/>
  <c r="GR59" i="6"/>
  <c r="C1047" i="20"/>
  <c r="GO59" i="6"/>
  <c r="G1045" i="20"/>
  <c r="C1045" i="20"/>
  <c r="J1044" i="20"/>
  <c r="G1044" i="20"/>
  <c r="F1044" i="20"/>
  <c r="E1044" i="20"/>
  <c r="C1044" i="20"/>
  <c r="J1041" i="20"/>
  <c r="G1041" i="20"/>
  <c r="E1041" i="20"/>
  <c r="C1041" i="20"/>
  <c r="AQ59" i="9"/>
  <c r="AR59" i="9"/>
  <c r="AS59" i="9"/>
  <c r="AU59" i="9"/>
  <c r="L1039" i="20"/>
  <c r="K1038" i="20"/>
  <c r="J1038" i="20"/>
  <c r="H1038" i="20"/>
  <c r="F1038" i="20"/>
  <c r="E1038" i="20"/>
  <c r="D1038" i="20"/>
  <c r="C1038" i="20"/>
  <c r="K1037" i="20"/>
  <c r="J1037" i="20"/>
  <c r="H1037" i="20"/>
  <c r="F1037" i="20"/>
  <c r="E1037" i="20"/>
  <c r="D1037" i="20"/>
  <c r="C1037" i="20"/>
  <c r="K1036" i="20"/>
  <c r="J1036" i="20"/>
  <c r="H1036" i="20"/>
  <c r="F1036" i="20"/>
  <c r="E1036" i="20"/>
  <c r="D1036" i="20"/>
  <c r="C1036" i="20"/>
  <c r="K1032" i="20"/>
  <c r="K1031" i="20"/>
  <c r="K1030" i="20"/>
  <c r="K1029" i="20"/>
  <c r="AM59" i="6"/>
  <c r="A1029" i="20"/>
  <c r="K1028" i="20"/>
  <c r="K1027" i="20"/>
  <c r="F59" i="6"/>
  <c r="K1022" i="20"/>
  <c r="E59" i="6"/>
  <c r="G1022" i="20"/>
  <c r="I59" i="6"/>
  <c r="C1021" i="20"/>
  <c r="H59" i="6"/>
  <c r="C1020" i="20"/>
  <c r="G59" i="6"/>
  <c r="C1019" i="20"/>
  <c r="L1018" i="20"/>
  <c r="Y1009" i="20"/>
  <c r="GW58" i="6"/>
  <c r="W1009" i="20"/>
  <c r="GU58" i="6"/>
  <c r="U1009" i="20"/>
  <c r="GS58" i="6"/>
  <c r="S1009" i="20"/>
  <c r="GQ58" i="6"/>
  <c r="R1009" i="20"/>
  <c r="GZ58" i="6"/>
  <c r="Y1008" i="20"/>
  <c r="CV58" i="21"/>
  <c r="CX58" i="21"/>
  <c r="CZ58" i="21"/>
  <c r="DB58" i="21"/>
  <c r="DD58" i="21"/>
  <c r="DF58" i="21"/>
  <c r="DH58" i="21"/>
  <c r="DJ58" i="21"/>
  <c r="DL58" i="21"/>
  <c r="GX58" i="6"/>
  <c r="W1008" i="20"/>
  <c r="GV58" i="6"/>
  <c r="U1008" i="20"/>
  <c r="GT58" i="6"/>
  <c r="S1008" i="20"/>
  <c r="GR58" i="6"/>
  <c r="R1008" i="20"/>
  <c r="GO58" i="6"/>
  <c r="GP58" i="6"/>
  <c r="Y1006" i="20"/>
  <c r="V1006" i="20"/>
  <c r="R1006" i="20"/>
  <c r="Y1005" i="20"/>
  <c r="V1005" i="20"/>
  <c r="U1005" i="20"/>
  <c r="T1005" i="20"/>
  <c r="R1005" i="20"/>
  <c r="Y1002" i="20"/>
  <c r="V1002" i="20"/>
  <c r="T1002" i="20"/>
  <c r="R1002" i="20"/>
  <c r="AA1000" i="20"/>
  <c r="Z999" i="20"/>
  <c r="Y999" i="20"/>
  <c r="W999" i="20"/>
  <c r="U999" i="20"/>
  <c r="T999" i="20"/>
  <c r="S999" i="20"/>
  <c r="R999" i="20"/>
  <c r="Z998" i="20"/>
  <c r="Y998" i="20"/>
  <c r="W998" i="20"/>
  <c r="U998" i="20"/>
  <c r="T998" i="20"/>
  <c r="S998" i="20"/>
  <c r="R998" i="20"/>
  <c r="Z997" i="20"/>
  <c r="Y997" i="20"/>
  <c r="W997" i="20"/>
  <c r="U997" i="20"/>
  <c r="T997" i="20"/>
  <c r="S997" i="20"/>
  <c r="R997" i="20"/>
  <c r="AM58" i="6"/>
  <c r="P990" i="20"/>
  <c r="F58" i="6"/>
  <c r="Z983" i="20"/>
  <c r="E58" i="6"/>
  <c r="V983" i="20"/>
  <c r="I58" i="6"/>
  <c r="R982" i="20"/>
  <c r="H58" i="6"/>
  <c r="R981" i="20"/>
  <c r="G58" i="6"/>
  <c r="R980" i="20"/>
  <c r="AA979" i="20"/>
  <c r="J1009" i="20"/>
  <c r="GW57" i="6"/>
  <c r="H1009" i="20"/>
  <c r="GU57" i="6"/>
  <c r="F1009" i="20"/>
  <c r="GS57" i="6"/>
  <c r="D1009" i="20"/>
  <c r="GQ57" i="6"/>
  <c r="C1009" i="20"/>
  <c r="GZ57" i="6"/>
  <c r="J1008" i="20"/>
  <c r="CV57" i="21"/>
  <c r="CX57" i="21"/>
  <c r="CZ57" i="21"/>
  <c r="DB57" i="21"/>
  <c r="DD57" i="21"/>
  <c r="DF57" i="21"/>
  <c r="DH57" i="21"/>
  <c r="DJ57" i="21"/>
  <c r="DL57" i="21"/>
  <c r="GX57" i="6"/>
  <c r="H1008" i="20"/>
  <c r="GV57" i="6"/>
  <c r="F1008" i="20"/>
  <c r="GT57" i="6"/>
  <c r="D1008" i="20"/>
  <c r="GR57" i="6"/>
  <c r="C1008" i="20"/>
  <c r="GO57" i="6"/>
  <c r="G1006" i="20"/>
  <c r="C1006" i="20"/>
  <c r="J1005" i="20"/>
  <c r="G1005" i="20"/>
  <c r="F1005" i="20"/>
  <c r="E1005" i="20"/>
  <c r="C1005" i="20"/>
  <c r="J1002" i="20"/>
  <c r="G1002" i="20"/>
  <c r="E1002" i="20"/>
  <c r="C1002" i="20"/>
  <c r="AQ57" i="9"/>
  <c r="AR57" i="9"/>
  <c r="AS57" i="9"/>
  <c r="AU57" i="9"/>
  <c r="L1000" i="20"/>
  <c r="K999" i="20"/>
  <c r="J999" i="20"/>
  <c r="H999" i="20"/>
  <c r="F999" i="20"/>
  <c r="E999" i="20"/>
  <c r="D999" i="20"/>
  <c r="C999" i="20"/>
  <c r="K998" i="20"/>
  <c r="J998" i="20"/>
  <c r="H998" i="20"/>
  <c r="F998" i="20"/>
  <c r="E998" i="20"/>
  <c r="D998" i="20"/>
  <c r="C998" i="20"/>
  <c r="K997" i="20"/>
  <c r="J997" i="20"/>
  <c r="H997" i="20"/>
  <c r="F997" i="20"/>
  <c r="E997" i="20"/>
  <c r="D997" i="20"/>
  <c r="C997" i="20"/>
  <c r="K993" i="20"/>
  <c r="K992" i="20"/>
  <c r="K991" i="20"/>
  <c r="K990" i="20"/>
  <c r="AM57" i="6"/>
  <c r="A990" i="20"/>
  <c r="K989" i="20"/>
  <c r="K988" i="20"/>
  <c r="F57" i="6"/>
  <c r="K983" i="20"/>
  <c r="E57" i="6"/>
  <c r="G983" i="20"/>
  <c r="I57" i="6"/>
  <c r="C982" i="20"/>
  <c r="H57" i="6"/>
  <c r="C981" i="20"/>
  <c r="G57" i="6"/>
  <c r="C980" i="20"/>
  <c r="L979" i="20"/>
  <c r="Y970" i="20"/>
  <c r="GW56" i="6"/>
  <c r="W970" i="20"/>
  <c r="GU56" i="6"/>
  <c r="U970" i="20"/>
  <c r="GS56" i="6"/>
  <c r="S970" i="20"/>
  <c r="GQ56" i="6"/>
  <c r="R970" i="20"/>
  <c r="GZ56" i="6"/>
  <c r="Y969" i="20"/>
  <c r="CV56" i="21"/>
  <c r="CX56" i="21"/>
  <c r="CZ56" i="21"/>
  <c r="DB56" i="21"/>
  <c r="DD56" i="21"/>
  <c r="DF56" i="21"/>
  <c r="DH56" i="21"/>
  <c r="DJ56" i="21"/>
  <c r="DL56" i="21"/>
  <c r="GX56" i="6"/>
  <c r="W969" i="20"/>
  <c r="GV56" i="6"/>
  <c r="U969" i="20"/>
  <c r="GT56" i="6"/>
  <c r="S969" i="20"/>
  <c r="GR56" i="6"/>
  <c r="R969" i="20"/>
  <c r="GO56" i="6"/>
  <c r="V967" i="20"/>
  <c r="R967" i="20"/>
  <c r="Y966" i="20"/>
  <c r="V966" i="20"/>
  <c r="U966" i="20"/>
  <c r="T966" i="20"/>
  <c r="R966" i="20"/>
  <c r="Y963" i="20"/>
  <c r="V963" i="20"/>
  <c r="T963" i="20"/>
  <c r="R963" i="20"/>
  <c r="AQ56" i="9"/>
  <c r="AR56" i="9"/>
  <c r="AS56" i="9"/>
  <c r="AU56" i="9"/>
  <c r="AA961" i="20"/>
  <c r="Z960" i="20"/>
  <c r="Y960" i="20"/>
  <c r="W960" i="20"/>
  <c r="U960" i="20"/>
  <c r="T960" i="20"/>
  <c r="S960" i="20"/>
  <c r="R960" i="20"/>
  <c r="Z959" i="20"/>
  <c r="Y959" i="20"/>
  <c r="W959" i="20"/>
  <c r="U959" i="20"/>
  <c r="T959" i="20"/>
  <c r="S959" i="20"/>
  <c r="R959" i="20"/>
  <c r="Z958" i="20"/>
  <c r="Y958" i="20"/>
  <c r="W958" i="20"/>
  <c r="U958" i="20"/>
  <c r="T958" i="20"/>
  <c r="S958" i="20"/>
  <c r="R958" i="20"/>
  <c r="Z954" i="20"/>
  <c r="Z953" i="20"/>
  <c r="Z952" i="20"/>
  <c r="Z951" i="20"/>
  <c r="AM56" i="6"/>
  <c r="P951" i="20"/>
  <c r="Z950" i="20"/>
  <c r="Z949" i="20"/>
  <c r="F56" i="6"/>
  <c r="Z944" i="20"/>
  <c r="E56" i="6"/>
  <c r="V944" i="20"/>
  <c r="I56" i="6"/>
  <c r="R943" i="20"/>
  <c r="H56" i="6"/>
  <c r="R942" i="20"/>
  <c r="G56" i="6"/>
  <c r="R941" i="20"/>
  <c r="AA940" i="20"/>
  <c r="J970" i="20"/>
  <c r="GW55" i="6"/>
  <c r="H970" i="20"/>
  <c r="GU55" i="6"/>
  <c r="F970" i="20"/>
  <c r="GS55" i="6"/>
  <c r="D970" i="20"/>
  <c r="GQ55" i="6"/>
  <c r="C970" i="20"/>
  <c r="GZ55" i="6"/>
  <c r="J969" i="20"/>
  <c r="CV55" i="21"/>
  <c r="CX55" i="21"/>
  <c r="CZ55" i="21"/>
  <c r="DB55" i="21"/>
  <c r="DD55" i="21"/>
  <c r="DF55" i="21"/>
  <c r="DH55" i="21"/>
  <c r="DJ55" i="21"/>
  <c r="DL55" i="21"/>
  <c r="GX55" i="6"/>
  <c r="H969" i="20"/>
  <c r="GV55" i="6"/>
  <c r="F969" i="20"/>
  <c r="GT55" i="6"/>
  <c r="D969" i="20"/>
  <c r="GR55" i="6"/>
  <c r="C969" i="20"/>
  <c r="GO55" i="6"/>
  <c r="GP55" i="6"/>
  <c r="J967" i="20"/>
  <c r="G967" i="20"/>
  <c r="C967" i="20"/>
  <c r="J966" i="20"/>
  <c r="G966" i="20"/>
  <c r="F966" i="20"/>
  <c r="E966" i="20"/>
  <c r="C966" i="20"/>
  <c r="J963" i="20"/>
  <c r="G963" i="20"/>
  <c r="E963" i="20"/>
  <c r="C963" i="20"/>
  <c r="AQ55" i="9"/>
  <c r="AR55" i="9"/>
  <c r="AS55" i="9"/>
  <c r="AU55" i="9"/>
  <c r="L961" i="20"/>
  <c r="K960" i="20"/>
  <c r="J960" i="20"/>
  <c r="H960" i="20"/>
  <c r="F960" i="20"/>
  <c r="E960" i="20"/>
  <c r="D960" i="20"/>
  <c r="C960" i="20"/>
  <c r="K959" i="20"/>
  <c r="J959" i="20"/>
  <c r="H959" i="20"/>
  <c r="F959" i="20"/>
  <c r="E959" i="20"/>
  <c r="D959" i="20"/>
  <c r="C959" i="20"/>
  <c r="K958" i="20"/>
  <c r="J958" i="20"/>
  <c r="H958" i="20"/>
  <c r="F958" i="20"/>
  <c r="E958" i="20"/>
  <c r="D958" i="20"/>
  <c r="C958" i="20"/>
  <c r="AM55" i="6"/>
  <c r="A951" i="20"/>
  <c r="F55" i="6"/>
  <c r="K944" i="20"/>
  <c r="E55" i="6"/>
  <c r="G944" i="20"/>
  <c r="I55" i="6"/>
  <c r="C943" i="20"/>
  <c r="H55" i="6"/>
  <c r="C942" i="20"/>
  <c r="G55" i="6"/>
  <c r="C941" i="20"/>
  <c r="L940" i="20"/>
  <c r="Y931" i="20"/>
  <c r="GW54" i="6"/>
  <c r="W931" i="20"/>
  <c r="GU54" i="6"/>
  <c r="U931" i="20"/>
  <c r="GS54" i="6"/>
  <c r="S931" i="20"/>
  <c r="GQ54" i="6"/>
  <c r="R931" i="20"/>
  <c r="GZ54" i="6"/>
  <c r="Y930" i="20"/>
  <c r="CV54" i="21"/>
  <c r="CX54" i="21"/>
  <c r="CZ54" i="21"/>
  <c r="DB54" i="21"/>
  <c r="DD54" i="21"/>
  <c r="DF54" i="21"/>
  <c r="DH54" i="21"/>
  <c r="DJ54" i="21"/>
  <c r="DL54" i="21"/>
  <c r="GX54" i="6"/>
  <c r="W930" i="20"/>
  <c r="GV54" i="6"/>
  <c r="U930" i="20"/>
  <c r="GT54" i="6"/>
  <c r="S930" i="20"/>
  <c r="GR54" i="6"/>
  <c r="R930" i="20"/>
  <c r="GO54" i="6"/>
  <c r="GP54" i="6"/>
  <c r="Y928" i="20"/>
  <c r="V928" i="20"/>
  <c r="R928" i="20"/>
  <c r="Y927" i="20"/>
  <c r="V927" i="20"/>
  <c r="U927" i="20"/>
  <c r="T927" i="20"/>
  <c r="R927" i="20"/>
  <c r="Y924" i="20"/>
  <c r="V924" i="20"/>
  <c r="T924" i="20"/>
  <c r="R924" i="20"/>
  <c r="AA922" i="20"/>
  <c r="Z921" i="20"/>
  <c r="Y921" i="20"/>
  <c r="W921" i="20"/>
  <c r="U921" i="20"/>
  <c r="T921" i="20"/>
  <c r="S921" i="20"/>
  <c r="R921" i="20"/>
  <c r="Z920" i="20"/>
  <c r="Y920" i="20"/>
  <c r="W920" i="20"/>
  <c r="U920" i="20"/>
  <c r="T920" i="20"/>
  <c r="S920" i="20"/>
  <c r="R920" i="20"/>
  <c r="Z919" i="20"/>
  <c r="Y919" i="20"/>
  <c r="W919" i="20"/>
  <c r="U919" i="20"/>
  <c r="T919" i="20"/>
  <c r="S919" i="20"/>
  <c r="R919" i="20"/>
  <c r="AM54" i="6"/>
  <c r="P912" i="20"/>
  <c r="F54" i="6"/>
  <c r="Z905" i="20"/>
  <c r="E54" i="6"/>
  <c r="V905" i="20"/>
  <c r="I54" i="6"/>
  <c r="R904" i="20"/>
  <c r="H54" i="6"/>
  <c r="R903" i="20"/>
  <c r="G54" i="6"/>
  <c r="R902" i="20"/>
  <c r="AA901" i="20"/>
  <c r="J931" i="20"/>
  <c r="GW53" i="6"/>
  <c r="H931" i="20"/>
  <c r="GU53" i="6"/>
  <c r="F931" i="20"/>
  <c r="GS53" i="6"/>
  <c r="D931" i="20"/>
  <c r="GQ53" i="6"/>
  <c r="C931" i="20"/>
  <c r="GZ53" i="6"/>
  <c r="J930" i="20"/>
  <c r="CV53" i="21"/>
  <c r="CX53" i="21"/>
  <c r="CZ53" i="21"/>
  <c r="DB53" i="21"/>
  <c r="DD53" i="21"/>
  <c r="DF53" i="21"/>
  <c r="DH53" i="21"/>
  <c r="DJ53" i="21"/>
  <c r="DL53" i="21"/>
  <c r="GX53" i="6"/>
  <c r="H930" i="20"/>
  <c r="GV53" i="6"/>
  <c r="F930" i="20"/>
  <c r="GT53" i="6"/>
  <c r="D930" i="20"/>
  <c r="GR53" i="6"/>
  <c r="C930" i="20"/>
  <c r="GO53" i="6"/>
  <c r="G928" i="20"/>
  <c r="C928" i="20"/>
  <c r="J927" i="20"/>
  <c r="G927" i="20"/>
  <c r="F927" i="20"/>
  <c r="E927" i="20"/>
  <c r="C927" i="20"/>
  <c r="J924" i="20"/>
  <c r="G924" i="20"/>
  <c r="E924" i="20"/>
  <c r="C924" i="20"/>
  <c r="AQ53" i="9"/>
  <c r="AR53" i="9"/>
  <c r="AS53" i="9"/>
  <c r="AU53" i="9"/>
  <c r="L922" i="20"/>
  <c r="K921" i="20"/>
  <c r="J921" i="20"/>
  <c r="H921" i="20"/>
  <c r="F921" i="20"/>
  <c r="E921" i="20"/>
  <c r="D921" i="20"/>
  <c r="C921" i="20"/>
  <c r="K920" i="20"/>
  <c r="J920" i="20"/>
  <c r="H920" i="20"/>
  <c r="F920" i="20"/>
  <c r="E920" i="20"/>
  <c r="D920" i="20"/>
  <c r="C920" i="20"/>
  <c r="K919" i="20"/>
  <c r="J919" i="20"/>
  <c r="H919" i="20"/>
  <c r="F919" i="20"/>
  <c r="E919" i="20"/>
  <c r="D919" i="20"/>
  <c r="C919" i="20"/>
  <c r="K915" i="20"/>
  <c r="K914" i="20"/>
  <c r="K913" i="20"/>
  <c r="K912" i="20"/>
  <c r="AM53" i="6"/>
  <c r="A912" i="20"/>
  <c r="K911" i="20"/>
  <c r="K910" i="20"/>
  <c r="F53" i="6"/>
  <c r="K905" i="20"/>
  <c r="E53" i="6"/>
  <c r="G905" i="20"/>
  <c r="I53" i="6"/>
  <c r="C904" i="20"/>
  <c r="H53" i="6"/>
  <c r="C903" i="20"/>
  <c r="G53" i="6"/>
  <c r="C902" i="20"/>
  <c r="L901" i="20"/>
  <c r="Y892" i="20"/>
  <c r="GW52" i="6"/>
  <c r="W892" i="20"/>
  <c r="GU52" i="6"/>
  <c r="U892" i="20"/>
  <c r="GS52" i="6"/>
  <c r="S892" i="20"/>
  <c r="GQ52" i="6"/>
  <c r="R892" i="20"/>
  <c r="GZ52" i="6"/>
  <c r="Y891" i="20"/>
  <c r="CV52" i="21"/>
  <c r="CX52" i="21"/>
  <c r="CZ52" i="21"/>
  <c r="DB52" i="21"/>
  <c r="DD52" i="21"/>
  <c r="DF52" i="21"/>
  <c r="DH52" i="21"/>
  <c r="DJ52" i="21"/>
  <c r="DL52" i="21"/>
  <c r="GX52" i="6"/>
  <c r="W891" i="20"/>
  <c r="GV52" i="6"/>
  <c r="U891" i="20"/>
  <c r="GT52" i="6"/>
  <c r="S891" i="20"/>
  <c r="GR52" i="6"/>
  <c r="R891" i="20"/>
  <c r="GO52" i="6"/>
  <c r="GP52" i="6"/>
  <c r="Y889" i="20"/>
  <c r="V889" i="20"/>
  <c r="R889" i="20"/>
  <c r="Y888" i="20"/>
  <c r="V888" i="20"/>
  <c r="U888" i="20"/>
  <c r="T888" i="20"/>
  <c r="R888" i="20"/>
  <c r="Y885" i="20"/>
  <c r="V885" i="20"/>
  <c r="T885" i="20"/>
  <c r="R885" i="20"/>
  <c r="AQ52" i="9"/>
  <c r="AR52" i="9"/>
  <c r="AS52" i="9"/>
  <c r="AU52" i="9"/>
  <c r="AA883" i="20"/>
  <c r="Z882" i="20"/>
  <c r="Y882" i="20"/>
  <c r="W882" i="20"/>
  <c r="U882" i="20"/>
  <c r="T882" i="20"/>
  <c r="S882" i="20"/>
  <c r="R882" i="20"/>
  <c r="Z881" i="20"/>
  <c r="Y881" i="20"/>
  <c r="W881" i="20"/>
  <c r="U881" i="20"/>
  <c r="T881" i="20"/>
  <c r="S881" i="20"/>
  <c r="R881" i="20"/>
  <c r="Z880" i="20"/>
  <c r="Y880" i="20"/>
  <c r="W880" i="20"/>
  <c r="U880" i="20"/>
  <c r="T880" i="20"/>
  <c r="S880" i="20"/>
  <c r="R880" i="20"/>
  <c r="Z876" i="20"/>
  <c r="Z875" i="20"/>
  <c r="Z874" i="20"/>
  <c r="Z873" i="20"/>
  <c r="AM52" i="6"/>
  <c r="P873" i="20"/>
  <c r="Z872" i="20"/>
  <c r="Z871" i="20"/>
  <c r="F52" i="6"/>
  <c r="Z866" i="20"/>
  <c r="E52" i="6"/>
  <c r="V866" i="20"/>
  <c r="I52" i="6"/>
  <c r="R865" i="20"/>
  <c r="H52" i="6"/>
  <c r="R864" i="20"/>
  <c r="G52" i="6"/>
  <c r="R863" i="20"/>
  <c r="AA862" i="20"/>
  <c r="J892" i="20"/>
  <c r="GW51" i="6"/>
  <c r="H892" i="20"/>
  <c r="GU51" i="6"/>
  <c r="F892" i="20"/>
  <c r="GS51" i="6"/>
  <c r="D892" i="20"/>
  <c r="GQ51" i="6"/>
  <c r="C892" i="20"/>
  <c r="GZ51" i="6"/>
  <c r="J891" i="20"/>
  <c r="CV51" i="21"/>
  <c r="CX51" i="21"/>
  <c r="CZ51" i="21"/>
  <c r="DB51" i="21"/>
  <c r="DD51" i="21"/>
  <c r="DF51" i="21"/>
  <c r="DH51" i="21"/>
  <c r="DJ51" i="21"/>
  <c r="DL51" i="21"/>
  <c r="GX51" i="6"/>
  <c r="H891" i="20"/>
  <c r="GV51" i="6"/>
  <c r="F891" i="20"/>
  <c r="GT51" i="6"/>
  <c r="D891" i="20"/>
  <c r="GR51" i="6"/>
  <c r="C891" i="20"/>
  <c r="GO51" i="6"/>
  <c r="GP51" i="6"/>
  <c r="J889" i="20"/>
  <c r="G889" i="20"/>
  <c r="C889" i="20"/>
  <c r="J888" i="20"/>
  <c r="G888" i="20"/>
  <c r="F888" i="20"/>
  <c r="E888" i="20"/>
  <c r="C888" i="20"/>
  <c r="J885" i="20"/>
  <c r="G885" i="20"/>
  <c r="E885" i="20"/>
  <c r="C885" i="20"/>
  <c r="AQ51" i="9"/>
  <c r="AR51" i="9"/>
  <c r="AS51" i="9"/>
  <c r="AU51" i="9"/>
  <c r="L883" i="20"/>
  <c r="K882" i="20"/>
  <c r="J882" i="20"/>
  <c r="H882" i="20"/>
  <c r="F882" i="20"/>
  <c r="E882" i="20"/>
  <c r="D882" i="20"/>
  <c r="C882" i="20"/>
  <c r="K881" i="20"/>
  <c r="J881" i="20"/>
  <c r="H881" i="20"/>
  <c r="F881" i="20"/>
  <c r="E881" i="20"/>
  <c r="D881" i="20"/>
  <c r="C881" i="20"/>
  <c r="K880" i="20"/>
  <c r="J880" i="20"/>
  <c r="H880" i="20"/>
  <c r="F880" i="20"/>
  <c r="E880" i="20"/>
  <c r="D880" i="20"/>
  <c r="C880" i="20"/>
  <c r="K876" i="20"/>
  <c r="K875" i="20"/>
  <c r="K874" i="20"/>
  <c r="K873" i="20"/>
  <c r="AM51" i="6"/>
  <c r="A873" i="20"/>
  <c r="K872" i="20"/>
  <c r="K871" i="20"/>
  <c r="F51" i="6"/>
  <c r="K866" i="20"/>
  <c r="E51" i="6"/>
  <c r="G866" i="20"/>
  <c r="I51" i="6"/>
  <c r="C865" i="20"/>
  <c r="H51" i="6"/>
  <c r="C864" i="20"/>
  <c r="G51" i="6"/>
  <c r="C863" i="20"/>
  <c r="L862" i="20"/>
  <c r="Y853" i="20"/>
  <c r="GW50" i="6"/>
  <c r="W853" i="20"/>
  <c r="GU50" i="6"/>
  <c r="U853" i="20"/>
  <c r="GS50" i="6"/>
  <c r="S853" i="20"/>
  <c r="GQ50" i="6"/>
  <c r="R853" i="20"/>
  <c r="GZ50" i="6"/>
  <c r="Y852" i="20"/>
  <c r="CV50" i="21"/>
  <c r="CX50" i="21"/>
  <c r="CZ50" i="21"/>
  <c r="DB50" i="21"/>
  <c r="DD50" i="21"/>
  <c r="DF50" i="21"/>
  <c r="DH50" i="21"/>
  <c r="DJ50" i="21"/>
  <c r="DL50" i="21"/>
  <c r="GX50" i="6"/>
  <c r="W852" i="20"/>
  <c r="GV50" i="6"/>
  <c r="U852" i="20"/>
  <c r="GT50" i="6"/>
  <c r="S852" i="20"/>
  <c r="GR50" i="6"/>
  <c r="R852" i="20"/>
  <c r="GO50" i="6"/>
  <c r="GP50" i="6"/>
  <c r="Y850" i="20"/>
  <c r="V850" i="20"/>
  <c r="R850" i="20"/>
  <c r="Y849" i="20"/>
  <c r="V849" i="20"/>
  <c r="U849" i="20"/>
  <c r="T849" i="20"/>
  <c r="R849" i="20"/>
  <c r="Y846" i="20"/>
  <c r="V846" i="20"/>
  <c r="T846" i="20"/>
  <c r="R846" i="20"/>
  <c r="AQ50" i="9"/>
  <c r="AR50" i="9"/>
  <c r="AS50" i="9"/>
  <c r="AU50" i="9"/>
  <c r="AA844" i="20"/>
  <c r="Z843" i="20"/>
  <c r="Y843" i="20"/>
  <c r="W843" i="20"/>
  <c r="U843" i="20"/>
  <c r="T843" i="20"/>
  <c r="S843" i="20"/>
  <c r="R843" i="20"/>
  <c r="Z842" i="20"/>
  <c r="Y842" i="20"/>
  <c r="W842" i="20"/>
  <c r="U842" i="20"/>
  <c r="T842" i="20"/>
  <c r="S842" i="20"/>
  <c r="R842" i="20"/>
  <c r="Z841" i="20"/>
  <c r="Y841" i="20"/>
  <c r="W841" i="20"/>
  <c r="U841" i="20"/>
  <c r="T841" i="20"/>
  <c r="S841" i="20"/>
  <c r="R841" i="20"/>
  <c r="AM50" i="6"/>
  <c r="P834" i="20"/>
  <c r="F50" i="6"/>
  <c r="Z827" i="20"/>
  <c r="E50" i="6"/>
  <c r="V827" i="20"/>
  <c r="I50" i="6"/>
  <c r="R826" i="20"/>
  <c r="H50" i="6"/>
  <c r="R825" i="20"/>
  <c r="G50" i="6"/>
  <c r="R824" i="20"/>
  <c r="AA823" i="20"/>
  <c r="J853" i="20"/>
  <c r="GW49" i="6"/>
  <c r="H853" i="20"/>
  <c r="GU49" i="6"/>
  <c r="F853" i="20"/>
  <c r="GS49" i="6"/>
  <c r="D853" i="20"/>
  <c r="GQ49" i="6"/>
  <c r="C853" i="20"/>
  <c r="GZ49" i="6"/>
  <c r="J852" i="20"/>
  <c r="CV49" i="21"/>
  <c r="CX49" i="21"/>
  <c r="CZ49" i="21"/>
  <c r="DB49" i="21"/>
  <c r="DD49" i="21"/>
  <c r="DF49" i="21"/>
  <c r="DH49" i="21"/>
  <c r="DJ49" i="21"/>
  <c r="DL49" i="21"/>
  <c r="GX49" i="6"/>
  <c r="H852" i="20"/>
  <c r="GV49" i="6"/>
  <c r="F852" i="20"/>
  <c r="GT49" i="6"/>
  <c r="D852" i="20"/>
  <c r="GR49" i="6"/>
  <c r="C852" i="20"/>
  <c r="GO49" i="6"/>
  <c r="G850" i="20"/>
  <c r="C850" i="20"/>
  <c r="J849" i="20"/>
  <c r="G849" i="20"/>
  <c r="F849" i="20"/>
  <c r="E849" i="20"/>
  <c r="C849" i="20"/>
  <c r="J846" i="20"/>
  <c r="G846" i="20"/>
  <c r="E846" i="20"/>
  <c r="C846" i="20"/>
  <c r="AQ49" i="9"/>
  <c r="AR49" i="9"/>
  <c r="AS49" i="9"/>
  <c r="AU49" i="9"/>
  <c r="L844" i="20"/>
  <c r="K843" i="20"/>
  <c r="J843" i="20"/>
  <c r="H843" i="20"/>
  <c r="F843" i="20"/>
  <c r="E843" i="20"/>
  <c r="D843" i="20"/>
  <c r="C843" i="20"/>
  <c r="K842" i="20"/>
  <c r="J842" i="20"/>
  <c r="H842" i="20"/>
  <c r="F842" i="20"/>
  <c r="E842" i="20"/>
  <c r="D842" i="20"/>
  <c r="C842" i="20"/>
  <c r="K841" i="20"/>
  <c r="J841" i="20"/>
  <c r="H841" i="20"/>
  <c r="F841" i="20"/>
  <c r="E841" i="20"/>
  <c r="D841" i="20"/>
  <c r="C841" i="20"/>
  <c r="K837" i="20"/>
  <c r="K836" i="20"/>
  <c r="K835" i="20"/>
  <c r="K834" i="20"/>
  <c r="AM49" i="6"/>
  <c r="A834" i="20"/>
  <c r="K833" i="20"/>
  <c r="K832" i="20"/>
  <c r="F49" i="6"/>
  <c r="K827" i="20"/>
  <c r="E49" i="6"/>
  <c r="G827" i="20"/>
  <c r="I49" i="6"/>
  <c r="C826" i="20"/>
  <c r="H49" i="6"/>
  <c r="C825" i="20"/>
  <c r="G49" i="6"/>
  <c r="C824" i="20"/>
  <c r="L823" i="20"/>
  <c r="Y814" i="20"/>
  <c r="GW48" i="6"/>
  <c r="W814" i="20"/>
  <c r="GU48" i="6"/>
  <c r="U814" i="20"/>
  <c r="GS48" i="6"/>
  <c r="S814" i="20"/>
  <c r="GQ48" i="6"/>
  <c r="R814" i="20"/>
  <c r="GZ48" i="6"/>
  <c r="Y813" i="20"/>
  <c r="CV48" i="21"/>
  <c r="CX48" i="21"/>
  <c r="CZ48" i="21"/>
  <c r="DB48" i="21"/>
  <c r="DD48" i="21"/>
  <c r="DF48" i="21"/>
  <c r="DH48" i="21"/>
  <c r="DJ48" i="21"/>
  <c r="DL48" i="21"/>
  <c r="GX48" i="6"/>
  <c r="W813" i="20"/>
  <c r="GV48" i="6"/>
  <c r="U813" i="20"/>
  <c r="GT48" i="6"/>
  <c r="S813" i="20"/>
  <c r="GR48" i="6"/>
  <c r="R813" i="20"/>
  <c r="GO48" i="6"/>
  <c r="V811" i="20"/>
  <c r="R811" i="20"/>
  <c r="Y810" i="20"/>
  <c r="V810" i="20"/>
  <c r="U810" i="20"/>
  <c r="T810" i="20"/>
  <c r="R810" i="20"/>
  <c r="Y807" i="20"/>
  <c r="V807" i="20"/>
  <c r="T807" i="20"/>
  <c r="R807" i="20"/>
  <c r="AQ48" i="9"/>
  <c r="AR48" i="9"/>
  <c r="AS48" i="9"/>
  <c r="AU48" i="9"/>
  <c r="AA805" i="20"/>
  <c r="Z804" i="20"/>
  <c r="Y804" i="20"/>
  <c r="W804" i="20"/>
  <c r="U804" i="20"/>
  <c r="T804" i="20"/>
  <c r="S804" i="20"/>
  <c r="R804" i="20"/>
  <c r="Z803" i="20"/>
  <c r="Y803" i="20"/>
  <c r="W803" i="20"/>
  <c r="U803" i="20"/>
  <c r="T803" i="20"/>
  <c r="S803" i="20"/>
  <c r="R803" i="20"/>
  <c r="Z802" i="20"/>
  <c r="Y802" i="20"/>
  <c r="W802" i="20"/>
  <c r="U802" i="20"/>
  <c r="T802" i="20"/>
  <c r="S802" i="20"/>
  <c r="R802" i="20"/>
  <c r="Z798" i="20"/>
  <c r="Z797" i="20"/>
  <c r="Z796" i="20"/>
  <c r="Z795" i="20"/>
  <c r="AM48" i="6"/>
  <c r="P795" i="20"/>
  <c r="Z794" i="20"/>
  <c r="Z793" i="20"/>
  <c r="F48" i="6"/>
  <c r="Z788" i="20"/>
  <c r="E48" i="6"/>
  <c r="V788" i="20"/>
  <c r="I48" i="6"/>
  <c r="R787" i="20"/>
  <c r="H48" i="6"/>
  <c r="R786" i="20"/>
  <c r="G48" i="6"/>
  <c r="R785" i="20"/>
  <c r="AA784" i="20"/>
  <c r="J814" i="20"/>
  <c r="GW47" i="6"/>
  <c r="H814" i="20"/>
  <c r="GU47" i="6"/>
  <c r="F814" i="20"/>
  <c r="GS47" i="6"/>
  <c r="D814" i="20"/>
  <c r="GQ47" i="6"/>
  <c r="C814" i="20"/>
  <c r="GZ47" i="6"/>
  <c r="J813" i="20"/>
  <c r="CV47" i="21"/>
  <c r="CX47" i="21"/>
  <c r="CZ47" i="21"/>
  <c r="DB47" i="21"/>
  <c r="DD47" i="21"/>
  <c r="DF47" i="21"/>
  <c r="DH47" i="21"/>
  <c r="DJ47" i="21"/>
  <c r="DL47" i="21"/>
  <c r="GX47" i="6"/>
  <c r="H813" i="20"/>
  <c r="GV47" i="6"/>
  <c r="F813" i="20"/>
  <c r="GT47" i="6"/>
  <c r="D813" i="20"/>
  <c r="GR47" i="6"/>
  <c r="C813" i="20"/>
  <c r="GO47" i="6"/>
  <c r="G811" i="20"/>
  <c r="C811" i="20"/>
  <c r="J810" i="20"/>
  <c r="G810" i="20"/>
  <c r="F810" i="20"/>
  <c r="E810" i="20"/>
  <c r="C810" i="20"/>
  <c r="J807" i="20"/>
  <c r="G807" i="20"/>
  <c r="E807" i="20"/>
  <c r="C807" i="20"/>
  <c r="AQ47" i="9"/>
  <c r="AR47" i="9"/>
  <c r="AS47" i="9"/>
  <c r="AU47" i="9"/>
  <c r="L805" i="20"/>
  <c r="K804" i="20"/>
  <c r="J804" i="20"/>
  <c r="H804" i="20"/>
  <c r="F804" i="20"/>
  <c r="E804" i="20"/>
  <c r="D804" i="20"/>
  <c r="C804" i="20"/>
  <c r="K803" i="20"/>
  <c r="J803" i="20"/>
  <c r="H803" i="20"/>
  <c r="F803" i="20"/>
  <c r="E803" i="20"/>
  <c r="D803" i="20"/>
  <c r="C803" i="20"/>
  <c r="K802" i="20"/>
  <c r="J802" i="20"/>
  <c r="H802" i="20"/>
  <c r="F802" i="20"/>
  <c r="E802" i="20"/>
  <c r="D802" i="20"/>
  <c r="C802" i="20"/>
  <c r="K798" i="20"/>
  <c r="K797" i="20"/>
  <c r="K796" i="20"/>
  <c r="K795" i="20"/>
  <c r="AM47" i="6"/>
  <c r="A795" i="20"/>
  <c r="K794" i="20"/>
  <c r="K793" i="20"/>
  <c r="F47" i="6"/>
  <c r="K788" i="20"/>
  <c r="E47" i="6"/>
  <c r="G788" i="20"/>
  <c r="I47" i="6"/>
  <c r="C787" i="20"/>
  <c r="H47" i="6"/>
  <c r="C786" i="20"/>
  <c r="G47" i="6"/>
  <c r="C785" i="20"/>
  <c r="L784" i="20"/>
  <c r="Y775" i="20"/>
  <c r="GW46" i="6"/>
  <c r="W775" i="20"/>
  <c r="GU46" i="6"/>
  <c r="U775" i="20"/>
  <c r="GS46" i="6"/>
  <c r="S775" i="20"/>
  <c r="GQ46" i="6"/>
  <c r="R775" i="20"/>
  <c r="GZ46" i="6"/>
  <c r="Y774" i="20"/>
  <c r="CV46" i="21"/>
  <c r="CX46" i="21"/>
  <c r="CZ46" i="21"/>
  <c r="DB46" i="21"/>
  <c r="DD46" i="21"/>
  <c r="DF46" i="21"/>
  <c r="DH46" i="21"/>
  <c r="DJ46" i="21"/>
  <c r="DL46" i="21"/>
  <c r="GX46" i="6"/>
  <c r="W774" i="20"/>
  <c r="GV46" i="6"/>
  <c r="U774" i="20"/>
  <c r="GT46" i="6"/>
  <c r="S774" i="20"/>
  <c r="GR46" i="6"/>
  <c r="R774" i="20"/>
  <c r="GO46" i="6"/>
  <c r="V772" i="20"/>
  <c r="R772" i="20"/>
  <c r="Y771" i="20"/>
  <c r="V771" i="20"/>
  <c r="U771" i="20"/>
  <c r="T771" i="20"/>
  <c r="R771" i="20"/>
  <c r="Y768" i="20"/>
  <c r="V768" i="20"/>
  <c r="T768" i="20"/>
  <c r="R768" i="20"/>
  <c r="AQ46" i="9"/>
  <c r="AR46" i="9"/>
  <c r="AS46" i="9"/>
  <c r="AU46" i="9"/>
  <c r="AA766" i="20"/>
  <c r="Z765" i="20"/>
  <c r="Y765" i="20"/>
  <c r="W765" i="20"/>
  <c r="U765" i="20"/>
  <c r="T765" i="20"/>
  <c r="S765" i="20"/>
  <c r="R765" i="20"/>
  <c r="Z764" i="20"/>
  <c r="Y764" i="20"/>
  <c r="W764" i="20"/>
  <c r="U764" i="20"/>
  <c r="T764" i="20"/>
  <c r="S764" i="20"/>
  <c r="R764" i="20"/>
  <c r="Z763" i="20"/>
  <c r="Y763" i="20"/>
  <c r="W763" i="20"/>
  <c r="U763" i="20"/>
  <c r="T763" i="20"/>
  <c r="S763" i="20"/>
  <c r="R763" i="20"/>
  <c r="Z759" i="20"/>
  <c r="Z758" i="20"/>
  <c r="Z757" i="20"/>
  <c r="Z756" i="20"/>
  <c r="AM46" i="6"/>
  <c r="P756" i="20"/>
  <c r="Z755" i="20"/>
  <c r="Z754" i="20"/>
  <c r="F46" i="6"/>
  <c r="Z749" i="20"/>
  <c r="E46" i="6"/>
  <c r="V749" i="20"/>
  <c r="I46" i="6"/>
  <c r="R748" i="20"/>
  <c r="H46" i="6"/>
  <c r="R747" i="20"/>
  <c r="G46" i="6"/>
  <c r="R746" i="20"/>
  <c r="AA745" i="20"/>
  <c r="J775" i="20"/>
  <c r="GW45" i="6"/>
  <c r="H775" i="20"/>
  <c r="GU45" i="6"/>
  <c r="F775" i="20"/>
  <c r="GS45" i="6"/>
  <c r="D775" i="20"/>
  <c r="GQ45" i="6"/>
  <c r="C775" i="20"/>
  <c r="GZ45" i="6"/>
  <c r="J774" i="20"/>
  <c r="CV45" i="21"/>
  <c r="CX45" i="21"/>
  <c r="CZ45" i="21"/>
  <c r="DB45" i="21"/>
  <c r="DD45" i="21"/>
  <c r="DF45" i="21"/>
  <c r="DH45" i="21"/>
  <c r="DJ45" i="21"/>
  <c r="DL45" i="21"/>
  <c r="GX45" i="6"/>
  <c r="H774" i="20"/>
  <c r="GV45" i="6"/>
  <c r="F774" i="20"/>
  <c r="GT45" i="6"/>
  <c r="D774" i="20"/>
  <c r="GR45" i="6"/>
  <c r="C774" i="20"/>
  <c r="GO45" i="6"/>
  <c r="G772" i="20"/>
  <c r="C772" i="20"/>
  <c r="J771" i="20"/>
  <c r="G771" i="20"/>
  <c r="F771" i="20"/>
  <c r="E771" i="20"/>
  <c r="C771" i="20"/>
  <c r="J768" i="20"/>
  <c r="G768" i="20"/>
  <c r="E768" i="20"/>
  <c r="C768" i="20"/>
  <c r="AQ45" i="9"/>
  <c r="AR45" i="9"/>
  <c r="AS45" i="9"/>
  <c r="AU45" i="9"/>
  <c r="L766" i="20"/>
  <c r="K765" i="20"/>
  <c r="J765" i="20"/>
  <c r="H765" i="20"/>
  <c r="F765" i="20"/>
  <c r="E765" i="20"/>
  <c r="D765" i="20"/>
  <c r="C765" i="20"/>
  <c r="K764" i="20"/>
  <c r="J764" i="20"/>
  <c r="H764" i="20"/>
  <c r="F764" i="20"/>
  <c r="E764" i="20"/>
  <c r="D764" i="20"/>
  <c r="C764" i="20"/>
  <c r="K763" i="20"/>
  <c r="J763" i="20"/>
  <c r="H763" i="20"/>
  <c r="F763" i="20"/>
  <c r="E763" i="20"/>
  <c r="D763" i="20"/>
  <c r="C763" i="20"/>
  <c r="K759" i="20"/>
  <c r="K758" i="20"/>
  <c r="K757" i="20"/>
  <c r="K756" i="20"/>
  <c r="AM45" i="6"/>
  <c r="A756" i="20"/>
  <c r="K755" i="20"/>
  <c r="K754" i="20"/>
  <c r="F45" i="6"/>
  <c r="K749" i="20"/>
  <c r="E45" i="6"/>
  <c r="G749" i="20"/>
  <c r="I45" i="6"/>
  <c r="C748" i="20"/>
  <c r="H45" i="6"/>
  <c r="C747" i="20"/>
  <c r="G45" i="6"/>
  <c r="C746" i="20"/>
  <c r="L745" i="20"/>
  <c r="Y736" i="20"/>
  <c r="GW44" i="6"/>
  <c r="W736" i="20"/>
  <c r="GU44" i="6"/>
  <c r="U736" i="20"/>
  <c r="GS44" i="6"/>
  <c r="S736" i="20"/>
  <c r="GQ44" i="6"/>
  <c r="R736" i="20"/>
  <c r="GZ44" i="6"/>
  <c r="Y735" i="20"/>
  <c r="CV44" i="21"/>
  <c r="CX44" i="21"/>
  <c r="CZ44" i="21"/>
  <c r="DB44" i="21"/>
  <c r="DD44" i="21"/>
  <c r="DF44" i="21"/>
  <c r="DH44" i="21"/>
  <c r="DJ44" i="21"/>
  <c r="DL44" i="21"/>
  <c r="GX44" i="6"/>
  <c r="W735" i="20"/>
  <c r="GV44" i="6"/>
  <c r="U735" i="20"/>
  <c r="GT44" i="6"/>
  <c r="S735" i="20"/>
  <c r="GR44" i="6"/>
  <c r="R735" i="20"/>
  <c r="GO44" i="6"/>
  <c r="V733" i="20"/>
  <c r="R733" i="20"/>
  <c r="Y732" i="20"/>
  <c r="V732" i="20"/>
  <c r="U732" i="20"/>
  <c r="T732" i="20"/>
  <c r="R732" i="20"/>
  <c r="Y729" i="20"/>
  <c r="V729" i="20"/>
  <c r="T729" i="20"/>
  <c r="R729" i="20"/>
  <c r="AQ44" i="9"/>
  <c r="AR44" i="9"/>
  <c r="AS44" i="9"/>
  <c r="AU44" i="9"/>
  <c r="AA727" i="20"/>
  <c r="Z726" i="20"/>
  <c r="Y726" i="20"/>
  <c r="W726" i="20"/>
  <c r="U726" i="20"/>
  <c r="T726" i="20"/>
  <c r="S726" i="20"/>
  <c r="R726" i="20"/>
  <c r="Z725" i="20"/>
  <c r="Y725" i="20"/>
  <c r="W725" i="20"/>
  <c r="U725" i="20"/>
  <c r="T725" i="20"/>
  <c r="S725" i="20"/>
  <c r="R725" i="20"/>
  <c r="Z724" i="20"/>
  <c r="Y724" i="20"/>
  <c r="W724" i="20"/>
  <c r="U724" i="20"/>
  <c r="T724" i="20"/>
  <c r="S724" i="20"/>
  <c r="R724" i="20"/>
  <c r="Z720" i="20"/>
  <c r="Z719" i="20"/>
  <c r="Z718" i="20"/>
  <c r="Z717" i="20"/>
  <c r="AM44" i="6"/>
  <c r="P717" i="20"/>
  <c r="Z716" i="20"/>
  <c r="Z715" i="20"/>
  <c r="F44" i="6"/>
  <c r="Z710" i="20"/>
  <c r="E44" i="6"/>
  <c r="V710" i="20"/>
  <c r="I44" i="6"/>
  <c r="R709" i="20"/>
  <c r="H44" i="6"/>
  <c r="R708" i="20"/>
  <c r="G44" i="6"/>
  <c r="R707" i="20"/>
  <c r="AA706" i="20"/>
  <c r="AA645" i="20"/>
  <c r="L645" i="20"/>
  <c r="W644" i="20"/>
  <c r="U644" i="20"/>
  <c r="T644" i="20"/>
  <c r="S644" i="20"/>
  <c r="R644" i="20"/>
  <c r="H644" i="20"/>
  <c r="F644" i="20"/>
  <c r="E644" i="20"/>
  <c r="D644" i="20"/>
  <c r="C644" i="20"/>
  <c r="Z637" i="20"/>
  <c r="Z638" i="20"/>
  <c r="Z639" i="20"/>
  <c r="Z640" i="20"/>
  <c r="Z641" i="20"/>
  <c r="Z642" i="20"/>
  <c r="Z643" i="20"/>
  <c r="R655" i="20"/>
  <c r="AB643" i="20"/>
  <c r="X643" i="20"/>
  <c r="W643" i="20"/>
  <c r="V643" i="20"/>
  <c r="U643" i="20"/>
  <c r="T643" i="20"/>
  <c r="S643" i="20"/>
  <c r="R643" i="20"/>
  <c r="K637" i="20"/>
  <c r="K638" i="20"/>
  <c r="K639" i="20"/>
  <c r="K640" i="20"/>
  <c r="K641" i="20"/>
  <c r="K642" i="20"/>
  <c r="K643" i="20"/>
  <c r="C655" i="20"/>
  <c r="M643" i="20"/>
  <c r="I643" i="20"/>
  <c r="H643" i="20"/>
  <c r="G643" i="20"/>
  <c r="F643" i="20"/>
  <c r="E643" i="20"/>
  <c r="D643" i="20"/>
  <c r="C643" i="20"/>
  <c r="Z636" i="20"/>
  <c r="K636" i="20"/>
  <c r="J736" i="20"/>
  <c r="GW43" i="6"/>
  <c r="H736" i="20"/>
  <c r="GU43" i="6"/>
  <c r="F736" i="20"/>
  <c r="GS43" i="6"/>
  <c r="D736" i="20"/>
  <c r="GQ43" i="6"/>
  <c r="C736" i="20"/>
  <c r="GZ43" i="6"/>
  <c r="J735" i="20"/>
  <c r="CV43" i="21"/>
  <c r="CX43" i="21"/>
  <c r="CZ43" i="21"/>
  <c r="DB43" i="21"/>
  <c r="DD43" i="21"/>
  <c r="DF43" i="21"/>
  <c r="DH43" i="21"/>
  <c r="DJ43" i="21"/>
  <c r="DL43" i="21"/>
  <c r="GX43" i="6"/>
  <c r="H735" i="20"/>
  <c r="GV43" i="6"/>
  <c r="F735" i="20"/>
  <c r="GT43" i="6"/>
  <c r="D735" i="20"/>
  <c r="GR43" i="6"/>
  <c r="C735" i="20"/>
  <c r="GO43" i="6"/>
  <c r="G733" i="20"/>
  <c r="C733" i="20"/>
  <c r="J732" i="20"/>
  <c r="G732" i="20"/>
  <c r="F732" i="20"/>
  <c r="E732" i="20"/>
  <c r="C732" i="20"/>
  <c r="J729" i="20"/>
  <c r="G729" i="20"/>
  <c r="E729" i="20"/>
  <c r="C729" i="20"/>
  <c r="AQ43" i="9"/>
  <c r="AR43" i="9"/>
  <c r="AS43" i="9"/>
  <c r="AU43" i="9"/>
  <c r="L727" i="20"/>
  <c r="K726" i="20"/>
  <c r="J726" i="20"/>
  <c r="H726" i="20"/>
  <c r="F726" i="20"/>
  <c r="E726" i="20"/>
  <c r="D726" i="20"/>
  <c r="C726" i="20"/>
  <c r="K725" i="20"/>
  <c r="J725" i="20"/>
  <c r="H725" i="20"/>
  <c r="F725" i="20"/>
  <c r="E725" i="20"/>
  <c r="D725" i="20"/>
  <c r="C725" i="20"/>
  <c r="K724" i="20"/>
  <c r="J724" i="20"/>
  <c r="H724" i="20"/>
  <c r="F724" i="20"/>
  <c r="E724" i="20"/>
  <c r="D724" i="20"/>
  <c r="C724" i="20"/>
  <c r="K720" i="20"/>
  <c r="K719" i="20"/>
  <c r="K718" i="20"/>
  <c r="K717" i="20"/>
  <c r="AM43" i="6"/>
  <c r="A717" i="20"/>
  <c r="K716" i="20"/>
  <c r="K715" i="20"/>
  <c r="F43" i="6"/>
  <c r="K710" i="20"/>
  <c r="E43" i="6"/>
  <c r="G710" i="20"/>
  <c r="I43" i="6"/>
  <c r="C709" i="20"/>
  <c r="H43" i="6"/>
  <c r="C708" i="20"/>
  <c r="G43" i="6"/>
  <c r="C707" i="20"/>
  <c r="L706" i="20"/>
  <c r="Y697" i="20"/>
  <c r="GW42" i="6"/>
  <c r="W697" i="20"/>
  <c r="GU42" i="6"/>
  <c r="U697" i="20"/>
  <c r="GS42" i="6"/>
  <c r="S697" i="20"/>
  <c r="GQ42" i="6"/>
  <c r="R697" i="20"/>
  <c r="GZ42" i="6"/>
  <c r="Y696" i="20"/>
  <c r="CV42" i="21"/>
  <c r="CX42" i="21"/>
  <c r="CZ42" i="21"/>
  <c r="DB42" i="21"/>
  <c r="DD42" i="21"/>
  <c r="DF42" i="21"/>
  <c r="DH42" i="21"/>
  <c r="DJ42" i="21"/>
  <c r="DL42" i="21"/>
  <c r="GX42" i="6"/>
  <c r="W696" i="20"/>
  <c r="GV42" i="6"/>
  <c r="U696" i="20"/>
  <c r="GT42" i="6"/>
  <c r="S696" i="20"/>
  <c r="GR42" i="6"/>
  <c r="R696" i="20"/>
  <c r="GO42" i="6"/>
  <c r="V694" i="20"/>
  <c r="R694" i="20"/>
  <c r="Y693" i="20"/>
  <c r="V693" i="20"/>
  <c r="U693" i="20"/>
  <c r="T693" i="20"/>
  <c r="R693" i="20"/>
  <c r="Y690" i="20"/>
  <c r="V690" i="20"/>
  <c r="T690" i="20"/>
  <c r="R690" i="20"/>
  <c r="AQ42" i="9"/>
  <c r="AR42" i="9"/>
  <c r="AS42" i="9"/>
  <c r="AU42" i="9"/>
  <c r="AA688" i="20"/>
  <c r="Z687" i="20"/>
  <c r="Y687" i="20"/>
  <c r="W687" i="20"/>
  <c r="U687" i="20"/>
  <c r="T687" i="20"/>
  <c r="S687" i="20"/>
  <c r="R687" i="20"/>
  <c r="Z686" i="20"/>
  <c r="Y686" i="20"/>
  <c r="W686" i="20"/>
  <c r="U686" i="20"/>
  <c r="T686" i="20"/>
  <c r="S686" i="20"/>
  <c r="R686" i="20"/>
  <c r="Z685" i="20"/>
  <c r="Y685" i="20"/>
  <c r="W685" i="20"/>
  <c r="U685" i="20"/>
  <c r="T685" i="20"/>
  <c r="S685" i="20"/>
  <c r="R685" i="20"/>
  <c r="Z681" i="20"/>
  <c r="Z680" i="20"/>
  <c r="Z679" i="20"/>
  <c r="Z678" i="20"/>
  <c r="AM42" i="6"/>
  <c r="P678" i="20"/>
  <c r="Z677" i="20"/>
  <c r="Z676" i="20"/>
  <c r="F42" i="6"/>
  <c r="Z671" i="20"/>
  <c r="E42" i="6"/>
  <c r="V671" i="20"/>
  <c r="I42" i="6"/>
  <c r="R670" i="20"/>
  <c r="H42" i="6"/>
  <c r="R669" i="20"/>
  <c r="G42" i="6"/>
  <c r="R668" i="20"/>
  <c r="AA667" i="20"/>
  <c r="J697" i="20"/>
  <c r="GW41" i="6"/>
  <c r="H697" i="20"/>
  <c r="GU41" i="6"/>
  <c r="F697" i="20"/>
  <c r="GS41" i="6"/>
  <c r="D697" i="20"/>
  <c r="GQ41" i="6"/>
  <c r="C697" i="20"/>
  <c r="GZ41" i="6"/>
  <c r="J696" i="20"/>
  <c r="CV41" i="21"/>
  <c r="CX41" i="21"/>
  <c r="CZ41" i="21"/>
  <c r="DB41" i="21"/>
  <c r="DD41" i="21"/>
  <c r="DF41" i="21"/>
  <c r="DH41" i="21"/>
  <c r="DJ41" i="21"/>
  <c r="DL41" i="21"/>
  <c r="GX41" i="6"/>
  <c r="H696" i="20"/>
  <c r="GV41" i="6"/>
  <c r="F696" i="20"/>
  <c r="GT41" i="6"/>
  <c r="D696" i="20"/>
  <c r="GR41" i="6"/>
  <c r="C696" i="20"/>
  <c r="GO41" i="6"/>
  <c r="GP41" i="6"/>
  <c r="J694" i="20"/>
  <c r="G694" i="20"/>
  <c r="C694" i="20"/>
  <c r="J693" i="20"/>
  <c r="G693" i="20"/>
  <c r="F693" i="20"/>
  <c r="E693" i="20"/>
  <c r="C693" i="20"/>
  <c r="J690" i="20"/>
  <c r="G690" i="20"/>
  <c r="E690" i="20"/>
  <c r="C690" i="20"/>
  <c r="L688" i="20"/>
  <c r="K687" i="20"/>
  <c r="J687" i="20"/>
  <c r="H687" i="20"/>
  <c r="F687" i="20"/>
  <c r="E687" i="20"/>
  <c r="D687" i="20"/>
  <c r="C687" i="20"/>
  <c r="K686" i="20"/>
  <c r="J686" i="20"/>
  <c r="H686" i="20"/>
  <c r="F686" i="20"/>
  <c r="E686" i="20"/>
  <c r="D686" i="20"/>
  <c r="C686" i="20"/>
  <c r="K685" i="20"/>
  <c r="J685" i="20"/>
  <c r="H685" i="20"/>
  <c r="F685" i="20"/>
  <c r="E685" i="20"/>
  <c r="D685" i="20"/>
  <c r="C685" i="20"/>
  <c r="AM41" i="6"/>
  <c r="A678" i="20"/>
  <c r="F41" i="6"/>
  <c r="K671" i="20"/>
  <c r="E41" i="6"/>
  <c r="G671" i="20"/>
  <c r="I41" i="6"/>
  <c r="C670" i="20"/>
  <c r="H41" i="6"/>
  <c r="C669" i="20"/>
  <c r="G41" i="6"/>
  <c r="C668" i="20"/>
  <c r="L667" i="20"/>
  <c r="Y658" i="20"/>
  <c r="GW40" i="6"/>
  <c r="W658" i="20"/>
  <c r="GU40" i="6"/>
  <c r="U658" i="20"/>
  <c r="GS40" i="6"/>
  <c r="S658" i="20"/>
  <c r="GQ40" i="6"/>
  <c r="R658" i="20"/>
  <c r="GZ40" i="6"/>
  <c r="Y657" i="20"/>
  <c r="CV40" i="21"/>
  <c r="CX40" i="21"/>
  <c r="CZ40" i="21"/>
  <c r="DB40" i="21"/>
  <c r="DD40" i="21"/>
  <c r="DF40" i="21"/>
  <c r="DH40" i="21"/>
  <c r="DJ40" i="21"/>
  <c r="DL40" i="21"/>
  <c r="GX40" i="6"/>
  <c r="W657" i="20"/>
  <c r="GV40" i="6"/>
  <c r="U657" i="20"/>
  <c r="GT40" i="6"/>
  <c r="S657" i="20"/>
  <c r="GR40" i="6"/>
  <c r="R657" i="20"/>
  <c r="GO40" i="6"/>
  <c r="V655" i="20"/>
  <c r="Y654" i="20"/>
  <c r="V654" i="20"/>
  <c r="U654" i="20"/>
  <c r="T654" i="20"/>
  <c r="R654" i="20"/>
  <c r="Y651" i="20"/>
  <c r="V651" i="20"/>
  <c r="T651" i="20"/>
  <c r="R651" i="20"/>
  <c r="AQ40" i="9"/>
  <c r="AR40" i="9"/>
  <c r="AS40" i="9"/>
  <c r="AU40" i="9"/>
  <c r="AA649" i="20"/>
  <c r="Z648" i="20"/>
  <c r="Y648" i="20"/>
  <c r="W648" i="20"/>
  <c r="U648" i="20"/>
  <c r="T648" i="20"/>
  <c r="S648" i="20"/>
  <c r="R648" i="20"/>
  <c r="Z647" i="20"/>
  <c r="Y647" i="20"/>
  <c r="W647" i="20"/>
  <c r="U647" i="20"/>
  <c r="T647" i="20"/>
  <c r="S647" i="20"/>
  <c r="R647" i="20"/>
  <c r="Z646" i="20"/>
  <c r="Y646" i="20"/>
  <c r="W646" i="20"/>
  <c r="U646" i="20"/>
  <c r="T646" i="20"/>
  <c r="S646" i="20"/>
  <c r="R646" i="20"/>
  <c r="AM40" i="6"/>
  <c r="P639" i="20"/>
  <c r="F40" i="6"/>
  <c r="Z632" i="20"/>
  <c r="E40" i="6"/>
  <c r="V632" i="20"/>
  <c r="I40" i="6"/>
  <c r="R631" i="20"/>
  <c r="H40" i="6"/>
  <c r="R630" i="20"/>
  <c r="G40" i="6"/>
  <c r="R629" i="20"/>
  <c r="AA628" i="20"/>
  <c r="J658" i="20"/>
  <c r="GW39" i="6"/>
  <c r="H658" i="20"/>
  <c r="GU39" i="6"/>
  <c r="F658" i="20"/>
  <c r="GS39" i="6"/>
  <c r="D658" i="20"/>
  <c r="GQ39" i="6"/>
  <c r="C658" i="20"/>
  <c r="GZ39" i="6"/>
  <c r="J657" i="20"/>
  <c r="CV39" i="21"/>
  <c r="CX39" i="21"/>
  <c r="CZ39" i="21"/>
  <c r="DB39" i="21"/>
  <c r="DD39" i="21"/>
  <c r="DF39" i="21"/>
  <c r="DH39" i="21"/>
  <c r="DJ39" i="21"/>
  <c r="DL39" i="21"/>
  <c r="GX39" i="6"/>
  <c r="H657" i="20"/>
  <c r="GV39" i="6"/>
  <c r="F657" i="20"/>
  <c r="GT39" i="6"/>
  <c r="D657" i="20"/>
  <c r="GR39" i="6"/>
  <c r="C657" i="20"/>
  <c r="GO39" i="6"/>
  <c r="G655" i="20"/>
  <c r="J654" i="20"/>
  <c r="G654" i="20"/>
  <c r="F654" i="20"/>
  <c r="E654" i="20"/>
  <c r="C654" i="20"/>
  <c r="J651" i="20"/>
  <c r="G651" i="20"/>
  <c r="E651" i="20"/>
  <c r="C651" i="20"/>
  <c r="AQ39" i="9"/>
  <c r="AR39" i="9"/>
  <c r="AS39" i="9"/>
  <c r="AU39" i="9"/>
  <c r="L649" i="20"/>
  <c r="K648" i="20"/>
  <c r="J648" i="20"/>
  <c r="H648" i="20"/>
  <c r="F648" i="20"/>
  <c r="E648" i="20"/>
  <c r="D648" i="20"/>
  <c r="C648" i="20"/>
  <c r="K647" i="20"/>
  <c r="J647" i="20"/>
  <c r="H647" i="20"/>
  <c r="F647" i="20"/>
  <c r="E647" i="20"/>
  <c r="D647" i="20"/>
  <c r="C647" i="20"/>
  <c r="K646" i="20"/>
  <c r="J646" i="20"/>
  <c r="H646" i="20"/>
  <c r="F646" i="20"/>
  <c r="E646" i="20"/>
  <c r="D646" i="20"/>
  <c r="C646" i="20"/>
  <c r="AM39" i="6"/>
  <c r="A639" i="20"/>
  <c r="F39" i="6"/>
  <c r="K632" i="20"/>
  <c r="E39" i="6"/>
  <c r="G632" i="20"/>
  <c r="I39" i="6"/>
  <c r="C631" i="20"/>
  <c r="H39" i="6"/>
  <c r="C630" i="20"/>
  <c r="G39" i="6"/>
  <c r="C629" i="20"/>
  <c r="L628" i="20"/>
  <c r="U1248" i="20"/>
  <c r="F1248" i="20"/>
  <c r="Z1242" i="20"/>
  <c r="K1242" i="20"/>
  <c r="X1239" i="20"/>
  <c r="I1239" i="20"/>
  <c r="R1238" i="20"/>
  <c r="T1238" i="20"/>
  <c r="U1238" i="20"/>
  <c r="V1238" i="20"/>
  <c r="X1238" i="20"/>
  <c r="C1238" i="20"/>
  <c r="E1238" i="20"/>
  <c r="F1238" i="20"/>
  <c r="G1238" i="20"/>
  <c r="I1238" i="20"/>
  <c r="Z1228" i="20"/>
  <c r="AA1230" i="20"/>
  <c r="AB1229" i="20"/>
  <c r="X1228" i="20"/>
  <c r="R1229" i="20"/>
  <c r="S1229" i="20"/>
  <c r="T1229" i="20"/>
  <c r="U1229" i="20"/>
  <c r="V1229" i="20"/>
  <c r="W1229" i="20"/>
  <c r="X1229" i="20"/>
  <c r="X1230" i="20"/>
  <c r="Y1229" i="20"/>
  <c r="AB1228" i="20"/>
  <c r="AB1230" i="20"/>
  <c r="Y1228" i="20"/>
  <c r="Y1230" i="20"/>
  <c r="AA1237" i="20"/>
  <c r="K1228" i="20"/>
  <c r="L1230" i="20"/>
  <c r="M1229" i="20"/>
  <c r="I1228" i="20"/>
  <c r="C1229" i="20"/>
  <c r="D1229" i="20"/>
  <c r="E1229" i="20"/>
  <c r="F1229" i="20"/>
  <c r="G1229" i="20"/>
  <c r="H1229" i="20"/>
  <c r="I1229" i="20"/>
  <c r="I1230" i="20"/>
  <c r="J1229" i="20"/>
  <c r="M1228" i="20"/>
  <c r="M1230" i="20"/>
  <c r="J1228" i="20"/>
  <c r="J1230" i="20"/>
  <c r="L1237" i="20"/>
  <c r="X1236" i="20"/>
  <c r="I1236" i="20"/>
  <c r="R1235" i="20"/>
  <c r="T1235" i="20"/>
  <c r="V1235" i="20"/>
  <c r="X1235" i="20"/>
  <c r="C1235" i="20"/>
  <c r="E1235" i="20"/>
  <c r="G1235" i="20"/>
  <c r="I1235" i="20"/>
  <c r="V1233" i="20"/>
  <c r="X1233" i="20"/>
  <c r="G1233" i="20"/>
  <c r="I1233" i="20"/>
  <c r="V1232" i="20"/>
  <c r="X1232" i="20"/>
  <c r="G1232" i="20"/>
  <c r="I1232" i="20"/>
  <c r="V1231" i="20"/>
  <c r="X1231" i="20"/>
  <c r="G1231" i="20"/>
  <c r="I1231" i="20"/>
  <c r="W1228" i="20"/>
  <c r="W1230" i="20"/>
  <c r="V1228" i="20"/>
  <c r="V1230" i="20"/>
  <c r="U1228" i="20"/>
  <c r="U1230" i="20"/>
  <c r="T1228" i="20"/>
  <c r="T1230" i="20"/>
  <c r="S1228" i="20"/>
  <c r="S1230" i="20"/>
  <c r="R1228" i="20"/>
  <c r="R1230" i="20"/>
  <c r="H1228" i="20"/>
  <c r="H1230" i="20"/>
  <c r="G1228" i="20"/>
  <c r="G1230" i="20"/>
  <c r="F1228" i="20"/>
  <c r="F1230" i="20"/>
  <c r="E1228" i="20"/>
  <c r="E1230" i="20"/>
  <c r="D1228" i="20"/>
  <c r="D1230" i="20"/>
  <c r="C1228" i="20"/>
  <c r="C1230" i="20"/>
  <c r="Z1221" i="20"/>
  <c r="K1221" i="20"/>
  <c r="R1217" i="20"/>
  <c r="C1217" i="20"/>
  <c r="W1213" i="20"/>
  <c r="R1213" i="20"/>
  <c r="H1213" i="20"/>
  <c r="C1213" i="20"/>
  <c r="P1211" i="20"/>
  <c r="A1211" i="20"/>
  <c r="U1209" i="20"/>
  <c r="F1209" i="20"/>
  <c r="Z1203" i="20"/>
  <c r="K1203" i="20"/>
  <c r="X1200" i="20"/>
  <c r="I1200" i="20"/>
  <c r="R1199" i="20"/>
  <c r="T1199" i="20"/>
  <c r="U1199" i="20"/>
  <c r="V1199" i="20"/>
  <c r="X1199" i="20"/>
  <c r="C1199" i="20"/>
  <c r="E1199" i="20"/>
  <c r="F1199" i="20"/>
  <c r="G1199" i="20"/>
  <c r="I1199" i="20"/>
  <c r="Z1189" i="20"/>
  <c r="AA1191" i="20"/>
  <c r="AB1190" i="20"/>
  <c r="X1189" i="20"/>
  <c r="R1190" i="20"/>
  <c r="S1190" i="20"/>
  <c r="T1190" i="20"/>
  <c r="U1190" i="20"/>
  <c r="V1190" i="20"/>
  <c r="W1190" i="20"/>
  <c r="X1190" i="20"/>
  <c r="X1191" i="20"/>
  <c r="Y1190" i="20"/>
  <c r="AB1189" i="20"/>
  <c r="AB1191" i="20"/>
  <c r="Y1189" i="20"/>
  <c r="Y1191" i="20"/>
  <c r="AA1198" i="20"/>
  <c r="K1189" i="20"/>
  <c r="L1191" i="20"/>
  <c r="M1190" i="20"/>
  <c r="I1189" i="20"/>
  <c r="C1190" i="20"/>
  <c r="D1190" i="20"/>
  <c r="E1190" i="20"/>
  <c r="F1190" i="20"/>
  <c r="G1190" i="20"/>
  <c r="H1190" i="20"/>
  <c r="I1190" i="20"/>
  <c r="I1191" i="20"/>
  <c r="J1190" i="20"/>
  <c r="M1189" i="20"/>
  <c r="M1191" i="20"/>
  <c r="J1189" i="20"/>
  <c r="J1191" i="20"/>
  <c r="L1198" i="20"/>
  <c r="X1197" i="20"/>
  <c r="I1197" i="20"/>
  <c r="R1196" i="20"/>
  <c r="T1196" i="20"/>
  <c r="V1196" i="20"/>
  <c r="X1196" i="20"/>
  <c r="C1196" i="20"/>
  <c r="E1196" i="20"/>
  <c r="G1196" i="20"/>
  <c r="I1196" i="20"/>
  <c r="V1194" i="20"/>
  <c r="X1194" i="20"/>
  <c r="G1194" i="20"/>
  <c r="I1194" i="20"/>
  <c r="V1193" i="20"/>
  <c r="X1193" i="20"/>
  <c r="G1193" i="20"/>
  <c r="I1193" i="20"/>
  <c r="V1192" i="20"/>
  <c r="X1192" i="20"/>
  <c r="G1192" i="20"/>
  <c r="I1192" i="20"/>
  <c r="W1189" i="20"/>
  <c r="W1191" i="20"/>
  <c r="V1189" i="20"/>
  <c r="V1191" i="20"/>
  <c r="U1189" i="20"/>
  <c r="U1191" i="20"/>
  <c r="T1189" i="20"/>
  <c r="T1191" i="20"/>
  <c r="S1189" i="20"/>
  <c r="S1191" i="20"/>
  <c r="R1189" i="20"/>
  <c r="R1191" i="20"/>
  <c r="H1189" i="20"/>
  <c r="H1191" i="20"/>
  <c r="G1189" i="20"/>
  <c r="G1191" i="20"/>
  <c r="F1189" i="20"/>
  <c r="F1191" i="20"/>
  <c r="E1189" i="20"/>
  <c r="E1191" i="20"/>
  <c r="D1189" i="20"/>
  <c r="D1191" i="20"/>
  <c r="C1189" i="20"/>
  <c r="C1191" i="20"/>
  <c r="Z1182" i="20"/>
  <c r="K1182" i="20"/>
  <c r="R1178" i="20"/>
  <c r="C1178" i="20"/>
  <c r="W1174" i="20"/>
  <c r="R1174" i="20"/>
  <c r="H1174" i="20"/>
  <c r="C1174" i="20"/>
  <c r="P1172" i="20"/>
  <c r="A1172" i="20"/>
  <c r="U1170" i="20"/>
  <c r="F1170" i="20"/>
  <c r="Z1164" i="20"/>
  <c r="K1164" i="20"/>
  <c r="X1161" i="20"/>
  <c r="I1161" i="20"/>
  <c r="R1160" i="20"/>
  <c r="T1160" i="20"/>
  <c r="U1160" i="20"/>
  <c r="V1160" i="20"/>
  <c r="X1160" i="20"/>
  <c r="C1160" i="20"/>
  <c r="E1160" i="20"/>
  <c r="F1160" i="20"/>
  <c r="G1160" i="20"/>
  <c r="I1160" i="20"/>
  <c r="Z1150" i="20"/>
  <c r="AA1152" i="20"/>
  <c r="AB1151" i="20"/>
  <c r="X1150" i="20"/>
  <c r="R1151" i="20"/>
  <c r="S1151" i="20"/>
  <c r="T1151" i="20"/>
  <c r="U1151" i="20"/>
  <c r="V1151" i="20"/>
  <c r="W1151" i="20"/>
  <c r="X1151" i="20"/>
  <c r="X1152" i="20"/>
  <c r="Y1151" i="20"/>
  <c r="AB1150" i="20"/>
  <c r="AB1152" i="20"/>
  <c r="Y1150" i="20"/>
  <c r="Y1152" i="20"/>
  <c r="AA1159" i="20"/>
  <c r="K1150" i="20"/>
  <c r="L1152" i="20"/>
  <c r="M1151" i="20"/>
  <c r="I1150" i="20"/>
  <c r="C1151" i="20"/>
  <c r="D1151" i="20"/>
  <c r="E1151" i="20"/>
  <c r="F1151" i="20"/>
  <c r="G1151" i="20"/>
  <c r="H1151" i="20"/>
  <c r="I1151" i="20"/>
  <c r="I1152" i="20"/>
  <c r="J1151" i="20"/>
  <c r="M1150" i="20"/>
  <c r="M1152" i="20"/>
  <c r="J1150" i="20"/>
  <c r="J1152" i="20"/>
  <c r="L1159" i="20"/>
  <c r="X1158" i="20"/>
  <c r="I1158" i="20"/>
  <c r="R1157" i="20"/>
  <c r="T1157" i="20"/>
  <c r="V1157" i="20"/>
  <c r="X1157" i="20"/>
  <c r="C1157" i="20"/>
  <c r="E1157" i="20"/>
  <c r="G1157" i="20"/>
  <c r="I1157" i="20"/>
  <c r="V1155" i="20"/>
  <c r="X1155" i="20"/>
  <c r="G1155" i="20"/>
  <c r="I1155" i="20"/>
  <c r="V1154" i="20"/>
  <c r="X1154" i="20"/>
  <c r="G1154" i="20"/>
  <c r="I1154" i="20"/>
  <c r="V1153" i="20"/>
  <c r="X1153" i="20"/>
  <c r="G1153" i="20"/>
  <c r="I1153" i="20"/>
  <c r="W1150" i="20"/>
  <c r="W1152" i="20"/>
  <c r="V1150" i="20"/>
  <c r="V1152" i="20"/>
  <c r="U1150" i="20"/>
  <c r="U1152" i="20"/>
  <c r="T1150" i="20"/>
  <c r="T1152" i="20"/>
  <c r="S1150" i="20"/>
  <c r="S1152" i="20"/>
  <c r="R1150" i="20"/>
  <c r="R1152" i="20"/>
  <c r="H1150" i="20"/>
  <c r="H1152" i="20"/>
  <c r="G1150" i="20"/>
  <c r="G1152" i="20"/>
  <c r="F1150" i="20"/>
  <c r="F1152" i="20"/>
  <c r="E1150" i="20"/>
  <c r="E1152" i="20"/>
  <c r="D1150" i="20"/>
  <c r="D1152" i="20"/>
  <c r="C1150" i="20"/>
  <c r="C1152" i="20"/>
  <c r="Z1143" i="20"/>
  <c r="K1143" i="20"/>
  <c r="R1139" i="20"/>
  <c r="C1139" i="20"/>
  <c r="W1135" i="20"/>
  <c r="R1135" i="20"/>
  <c r="H1135" i="20"/>
  <c r="C1135" i="20"/>
  <c r="P1133" i="20"/>
  <c r="U1131" i="20"/>
  <c r="F1131" i="20"/>
  <c r="Z1125" i="20"/>
  <c r="K1125" i="20"/>
  <c r="X1122" i="20"/>
  <c r="I1122" i="20"/>
  <c r="R1121" i="20"/>
  <c r="T1121" i="20"/>
  <c r="U1121" i="20"/>
  <c r="V1121" i="20"/>
  <c r="X1121" i="20"/>
  <c r="C1121" i="20"/>
  <c r="E1121" i="20"/>
  <c r="F1121" i="20"/>
  <c r="G1121" i="20"/>
  <c r="I1121" i="20"/>
  <c r="Z1111" i="20"/>
  <c r="AA1113" i="20"/>
  <c r="AB1112" i="20"/>
  <c r="X1111" i="20"/>
  <c r="R1112" i="20"/>
  <c r="S1112" i="20"/>
  <c r="T1112" i="20"/>
  <c r="U1112" i="20"/>
  <c r="V1112" i="20"/>
  <c r="W1112" i="20"/>
  <c r="X1112" i="20"/>
  <c r="X1113" i="20"/>
  <c r="Y1112" i="20"/>
  <c r="AB1111" i="20"/>
  <c r="AB1113" i="20"/>
  <c r="Y1111" i="20"/>
  <c r="Y1113" i="20"/>
  <c r="AA1120" i="20"/>
  <c r="K1111" i="20"/>
  <c r="L1113" i="20"/>
  <c r="M1112" i="20"/>
  <c r="I1111" i="20"/>
  <c r="C1112" i="20"/>
  <c r="D1112" i="20"/>
  <c r="E1112" i="20"/>
  <c r="F1112" i="20"/>
  <c r="G1112" i="20"/>
  <c r="H1112" i="20"/>
  <c r="I1112" i="20"/>
  <c r="I1113" i="20"/>
  <c r="J1112" i="20"/>
  <c r="M1111" i="20"/>
  <c r="M1113" i="20"/>
  <c r="J1111" i="20"/>
  <c r="J1113" i="20"/>
  <c r="L1120" i="20"/>
  <c r="X1119" i="20"/>
  <c r="I1119" i="20"/>
  <c r="R1118" i="20"/>
  <c r="T1118" i="20"/>
  <c r="V1118" i="20"/>
  <c r="X1118" i="20"/>
  <c r="C1118" i="20"/>
  <c r="E1118" i="20"/>
  <c r="G1118" i="20"/>
  <c r="I1118" i="20"/>
  <c r="V1116" i="20"/>
  <c r="X1116" i="20"/>
  <c r="G1116" i="20"/>
  <c r="I1116" i="20"/>
  <c r="V1115" i="20"/>
  <c r="X1115" i="20"/>
  <c r="G1115" i="20"/>
  <c r="I1115" i="20"/>
  <c r="V1114" i="20"/>
  <c r="X1114" i="20"/>
  <c r="G1114" i="20"/>
  <c r="I1114" i="20"/>
  <c r="W1111" i="20"/>
  <c r="W1113" i="20"/>
  <c r="V1111" i="20"/>
  <c r="V1113" i="20"/>
  <c r="U1111" i="20"/>
  <c r="U1113" i="20"/>
  <c r="T1111" i="20"/>
  <c r="T1113" i="20"/>
  <c r="S1111" i="20"/>
  <c r="S1113" i="20"/>
  <c r="R1111" i="20"/>
  <c r="R1113" i="20"/>
  <c r="H1111" i="20"/>
  <c r="H1113" i="20"/>
  <c r="G1111" i="20"/>
  <c r="G1113" i="20"/>
  <c r="F1111" i="20"/>
  <c r="F1113" i="20"/>
  <c r="E1111" i="20"/>
  <c r="E1113" i="20"/>
  <c r="D1111" i="20"/>
  <c r="D1113" i="20"/>
  <c r="C1111" i="20"/>
  <c r="C1113" i="20"/>
  <c r="Z1104" i="20"/>
  <c r="K1104" i="20"/>
  <c r="R1100" i="20"/>
  <c r="C1100" i="20"/>
  <c r="W1096" i="20"/>
  <c r="R1096" i="20"/>
  <c r="H1096" i="20"/>
  <c r="C1096" i="20"/>
  <c r="P1094" i="20"/>
  <c r="A1094" i="20"/>
  <c r="U1092" i="20"/>
  <c r="F1092" i="20"/>
  <c r="Z1086" i="20"/>
  <c r="K1086" i="20"/>
  <c r="X1083" i="20"/>
  <c r="I1083" i="20"/>
  <c r="R1082" i="20"/>
  <c r="T1082" i="20"/>
  <c r="U1082" i="20"/>
  <c r="V1082" i="20"/>
  <c r="X1082" i="20"/>
  <c r="C1082" i="20"/>
  <c r="E1082" i="20"/>
  <c r="F1082" i="20"/>
  <c r="G1082" i="20"/>
  <c r="I1082" i="20"/>
  <c r="Z1072" i="20"/>
  <c r="AA1074" i="20"/>
  <c r="AB1073" i="20"/>
  <c r="X1072" i="20"/>
  <c r="R1073" i="20"/>
  <c r="S1073" i="20"/>
  <c r="T1073" i="20"/>
  <c r="U1073" i="20"/>
  <c r="V1073" i="20"/>
  <c r="W1073" i="20"/>
  <c r="X1073" i="20"/>
  <c r="X1074" i="20"/>
  <c r="Y1073" i="20"/>
  <c r="AB1072" i="20"/>
  <c r="AB1074" i="20"/>
  <c r="Y1072" i="20"/>
  <c r="Y1074" i="20"/>
  <c r="AA1081" i="20"/>
  <c r="K1072" i="20"/>
  <c r="L1074" i="20"/>
  <c r="M1073" i="20"/>
  <c r="I1072" i="20"/>
  <c r="C1073" i="20"/>
  <c r="D1073" i="20"/>
  <c r="E1073" i="20"/>
  <c r="F1073" i="20"/>
  <c r="G1073" i="20"/>
  <c r="H1073" i="20"/>
  <c r="I1073" i="20"/>
  <c r="I1074" i="20"/>
  <c r="J1073" i="20"/>
  <c r="M1072" i="20"/>
  <c r="M1074" i="20"/>
  <c r="J1072" i="20"/>
  <c r="J1074" i="20"/>
  <c r="L1081" i="20"/>
  <c r="X1080" i="20"/>
  <c r="I1080" i="20"/>
  <c r="R1079" i="20"/>
  <c r="T1079" i="20"/>
  <c r="V1079" i="20"/>
  <c r="X1079" i="20"/>
  <c r="C1079" i="20"/>
  <c r="E1079" i="20"/>
  <c r="G1079" i="20"/>
  <c r="I1079" i="20"/>
  <c r="V1077" i="20"/>
  <c r="X1077" i="20"/>
  <c r="G1077" i="20"/>
  <c r="I1077" i="20"/>
  <c r="V1076" i="20"/>
  <c r="X1076" i="20"/>
  <c r="G1076" i="20"/>
  <c r="I1076" i="20"/>
  <c r="V1075" i="20"/>
  <c r="X1075" i="20"/>
  <c r="G1075" i="20"/>
  <c r="I1075" i="20"/>
  <c r="W1072" i="20"/>
  <c r="W1074" i="20"/>
  <c r="V1072" i="20"/>
  <c r="V1074" i="20"/>
  <c r="U1072" i="20"/>
  <c r="U1074" i="20"/>
  <c r="T1072" i="20"/>
  <c r="T1074" i="20"/>
  <c r="S1072" i="20"/>
  <c r="S1074" i="20"/>
  <c r="R1072" i="20"/>
  <c r="R1074" i="20"/>
  <c r="H1072" i="20"/>
  <c r="H1074" i="20"/>
  <c r="G1072" i="20"/>
  <c r="G1074" i="20"/>
  <c r="F1072" i="20"/>
  <c r="F1074" i="20"/>
  <c r="E1072" i="20"/>
  <c r="E1074" i="20"/>
  <c r="D1072" i="20"/>
  <c r="D1074" i="20"/>
  <c r="C1072" i="20"/>
  <c r="C1074" i="20"/>
  <c r="Z1065" i="20"/>
  <c r="K1065" i="20"/>
  <c r="R1061" i="20"/>
  <c r="C1061" i="20"/>
  <c r="W1057" i="20"/>
  <c r="R1057" i="20"/>
  <c r="H1057" i="20"/>
  <c r="C1057" i="20"/>
  <c r="P1055" i="20"/>
  <c r="A1055" i="20"/>
  <c r="U1053" i="20"/>
  <c r="F1053" i="20"/>
  <c r="Z1047" i="20"/>
  <c r="K1047" i="20"/>
  <c r="X1044" i="20"/>
  <c r="I1044" i="20"/>
  <c r="R1043" i="20"/>
  <c r="T1043" i="20"/>
  <c r="U1043" i="20"/>
  <c r="V1043" i="20"/>
  <c r="X1043" i="20"/>
  <c r="C1043" i="20"/>
  <c r="E1043" i="20"/>
  <c r="F1043" i="20"/>
  <c r="G1043" i="20"/>
  <c r="I1043" i="20"/>
  <c r="Z1033" i="20"/>
  <c r="AA1035" i="20"/>
  <c r="AB1034" i="20"/>
  <c r="X1033" i="20"/>
  <c r="R1034" i="20"/>
  <c r="S1034" i="20"/>
  <c r="T1034" i="20"/>
  <c r="U1034" i="20"/>
  <c r="V1034" i="20"/>
  <c r="W1034" i="20"/>
  <c r="X1034" i="20"/>
  <c r="X1035" i="20"/>
  <c r="Y1034" i="20"/>
  <c r="AB1033" i="20"/>
  <c r="AB1035" i="20"/>
  <c r="Y1033" i="20"/>
  <c r="Y1035" i="20"/>
  <c r="AA1042" i="20"/>
  <c r="K1033" i="20"/>
  <c r="L1035" i="20"/>
  <c r="M1034" i="20"/>
  <c r="I1033" i="20"/>
  <c r="C1034" i="20"/>
  <c r="D1034" i="20"/>
  <c r="E1034" i="20"/>
  <c r="F1034" i="20"/>
  <c r="G1034" i="20"/>
  <c r="H1034" i="20"/>
  <c r="I1034" i="20"/>
  <c r="I1035" i="20"/>
  <c r="J1034" i="20"/>
  <c r="M1033" i="20"/>
  <c r="M1035" i="20"/>
  <c r="J1033" i="20"/>
  <c r="J1035" i="20"/>
  <c r="L1042" i="20"/>
  <c r="X1041" i="20"/>
  <c r="I1041" i="20"/>
  <c r="R1040" i="20"/>
  <c r="T1040" i="20"/>
  <c r="V1040" i="20"/>
  <c r="X1040" i="20"/>
  <c r="C1040" i="20"/>
  <c r="E1040" i="20"/>
  <c r="G1040" i="20"/>
  <c r="I1040" i="20"/>
  <c r="V1038" i="20"/>
  <c r="X1038" i="20"/>
  <c r="G1038" i="20"/>
  <c r="I1038" i="20"/>
  <c r="V1037" i="20"/>
  <c r="X1037" i="20"/>
  <c r="G1037" i="20"/>
  <c r="I1037" i="20"/>
  <c r="V1036" i="20"/>
  <c r="X1036" i="20"/>
  <c r="G1036" i="20"/>
  <c r="I1036" i="20"/>
  <c r="W1033" i="20"/>
  <c r="W1035" i="20"/>
  <c r="V1033" i="20"/>
  <c r="V1035" i="20"/>
  <c r="U1033" i="20"/>
  <c r="U1035" i="20"/>
  <c r="T1033" i="20"/>
  <c r="T1035" i="20"/>
  <c r="S1033" i="20"/>
  <c r="S1035" i="20"/>
  <c r="R1033" i="20"/>
  <c r="R1035" i="20"/>
  <c r="H1033" i="20"/>
  <c r="H1035" i="20"/>
  <c r="G1033" i="20"/>
  <c r="G1035" i="20"/>
  <c r="F1033" i="20"/>
  <c r="F1035" i="20"/>
  <c r="E1033" i="20"/>
  <c r="E1035" i="20"/>
  <c r="D1033" i="20"/>
  <c r="D1035" i="20"/>
  <c r="C1033" i="20"/>
  <c r="C1035" i="20"/>
  <c r="Z1026" i="20"/>
  <c r="K1026" i="20"/>
  <c r="R1022" i="20"/>
  <c r="C1022" i="20"/>
  <c r="W1018" i="20"/>
  <c r="R1018" i="20"/>
  <c r="H1018" i="20"/>
  <c r="C1018" i="20"/>
  <c r="P1016" i="20"/>
  <c r="A1016" i="20"/>
  <c r="U1014" i="20"/>
  <c r="F1014" i="20"/>
  <c r="Z1008" i="20"/>
  <c r="K1008" i="20"/>
  <c r="X1005" i="20"/>
  <c r="I1005" i="20"/>
  <c r="R1004" i="20"/>
  <c r="T1004" i="20"/>
  <c r="U1004" i="20"/>
  <c r="V1004" i="20"/>
  <c r="X1004" i="20"/>
  <c r="C1004" i="20"/>
  <c r="E1004" i="20"/>
  <c r="F1004" i="20"/>
  <c r="G1004" i="20"/>
  <c r="I1004" i="20"/>
  <c r="Z994" i="20"/>
  <c r="AA996" i="20"/>
  <c r="AB995" i="20"/>
  <c r="X994" i="20"/>
  <c r="R995" i="20"/>
  <c r="S995" i="20"/>
  <c r="T995" i="20"/>
  <c r="U995" i="20"/>
  <c r="V995" i="20"/>
  <c r="W995" i="20"/>
  <c r="X995" i="20"/>
  <c r="X996" i="20"/>
  <c r="Y995" i="20"/>
  <c r="AB994" i="20"/>
  <c r="AB996" i="20"/>
  <c r="Y994" i="20"/>
  <c r="Y996" i="20"/>
  <c r="AA1003" i="20"/>
  <c r="K994" i="20"/>
  <c r="L996" i="20"/>
  <c r="M995" i="20"/>
  <c r="I994" i="20"/>
  <c r="C995" i="20"/>
  <c r="D995" i="20"/>
  <c r="E995" i="20"/>
  <c r="F995" i="20"/>
  <c r="G995" i="20"/>
  <c r="H995" i="20"/>
  <c r="I995" i="20"/>
  <c r="I996" i="20"/>
  <c r="J995" i="20"/>
  <c r="M994" i="20"/>
  <c r="M996" i="20"/>
  <c r="J994" i="20"/>
  <c r="J996" i="20"/>
  <c r="L1003" i="20"/>
  <c r="X1002" i="20"/>
  <c r="I1002" i="20"/>
  <c r="R1001" i="20"/>
  <c r="T1001" i="20"/>
  <c r="V1001" i="20"/>
  <c r="X1001" i="20"/>
  <c r="C1001" i="20"/>
  <c r="E1001" i="20"/>
  <c r="G1001" i="20"/>
  <c r="I1001" i="20"/>
  <c r="V999" i="20"/>
  <c r="X999" i="20"/>
  <c r="G999" i="20"/>
  <c r="I999" i="20"/>
  <c r="V998" i="20"/>
  <c r="X998" i="20"/>
  <c r="G998" i="20"/>
  <c r="I998" i="20"/>
  <c r="V997" i="20"/>
  <c r="X997" i="20"/>
  <c r="G997" i="20"/>
  <c r="I997" i="20"/>
  <c r="W994" i="20"/>
  <c r="W996" i="20"/>
  <c r="V994" i="20"/>
  <c r="V996" i="20"/>
  <c r="U994" i="20"/>
  <c r="U996" i="20"/>
  <c r="T994" i="20"/>
  <c r="T996" i="20"/>
  <c r="S994" i="20"/>
  <c r="S996" i="20"/>
  <c r="R994" i="20"/>
  <c r="R996" i="20"/>
  <c r="H994" i="20"/>
  <c r="H996" i="20"/>
  <c r="G994" i="20"/>
  <c r="G996" i="20"/>
  <c r="F994" i="20"/>
  <c r="F996" i="20"/>
  <c r="E994" i="20"/>
  <c r="E996" i="20"/>
  <c r="D994" i="20"/>
  <c r="D996" i="20"/>
  <c r="C994" i="20"/>
  <c r="C996" i="20"/>
  <c r="Z987" i="20"/>
  <c r="K987" i="20"/>
  <c r="R983" i="20"/>
  <c r="C983" i="20"/>
  <c r="W979" i="20"/>
  <c r="R979" i="20"/>
  <c r="H979" i="20"/>
  <c r="C979" i="20"/>
  <c r="P977" i="20"/>
  <c r="A977" i="20"/>
  <c r="U975" i="20"/>
  <c r="F975" i="20"/>
  <c r="Z969" i="20"/>
  <c r="K969" i="20"/>
  <c r="X966" i="20"/>
  <c r="I966" i="20"/>
  <c r="R965" i="20"/>
  <c r="T965" i="20"/>
  <c r="U965" i="20"/>
  <c r="V965" i="20"/>
  <c r="X965" i="20"/>
  <c r="C965" i="20"/>
  <c r="E965" i="20"/>
  <c r="F965" i="20"/>
  <c r="G965" i="20"/>
  <c r="I965" i="20"/>
  <c r="Z955" i="20"/>
  <c r="AA957" i="20"/>
  <c r="AB956" i="20"/>
  <c r="X955" i="20"/>
  <c r="R956" i="20"/>
  <c r="S956" i="20"/>
  <c r="T956" i="20"/>
  <c r="U956" i="20"/>
  <c r="V956" i="20"/>
  <c r="W956" i="20"/>
  <c r="X956" i="20"/>
  <c r="X957" i="20"/>
  <c r="Y956" i="20"/>
  <c r="AB955" i="20"/>
  <c r="AB957" i="20"/>
  <c r="Y955" i="20"/>
  <c r="Y957" i="20"/>
  <c r="AA964" i="20"/>
  <c r="K955" i="20"/>
  <c r="L957" i="20"/>
  <c r="M956" i="20"/>
  <c r="I955" i="20"/>
  <c r="C956" i="20"/>
  <c r="D956" i="20"/>
  <c r="E956" i="20"/>
  <c r="F956" i="20"/>
  <c r="G956" i="20"/>
  <c r="H956" i="20"/>
  <c r="I956" i="20"/>
  <c r="I957" i="20"/>
  <c r="J956" i="20"/>
  <c r="M955" i="20"/>
  <c r="M957" i="20"/>
  <c r="J955" i="20"/>
  <c r="J957" i="20"/>
  <c r="L964" i="20"/>
  <c r="X963" i="20"/>
  <c r="I963" i="20"/>
  <c r="R962" i="20"/>
  <c r="T962" i="20"/>
  <c r="V962" i="20"/>
  <c r="X962" i="20"/>
  <c r="C962" i="20"/>
  <c r="E962" i="20"/>
  <c r="G962" i="20"/>
  <c r="I962" i="20"/>
  <c r="V960" i="20"/>
  <c r="X960" i="20"/>
  <c r="G960" i="20"/>
  <c r="I960" i="20"/>
  <c r="V959" i="20"/>
  <c r="X959" i="20"/>
  <c r="G959" i="20"/>
  <c r="I959" i="20"/>
  <c r="V958" i="20"/>
  <c r="X958" i="20"/>
  <c r="G958" i="20"/>
  <c r="I958" i="20"/>
  <c r="W955" i="20"/>
  <c r="W957" i="20"/>
  <c r="V955" i="20"/>
  <c r="V957" i="20"/>
  <c r="U955" i="20"/>
  <c r="U957" i="20"/>
  <c r="T955" i="20"/>
  <c r="T957" i="20"/>
  <c r="S955" i="20"/>
  <c r="S957" i="20"/>
  <c r="R955" i="20"/>
  <c r="R957" i="20"/>
  <c r="H955" i="20"/>
  <c r="H957" i="20"/>
  <c r="G955" i="20"/>
  <c r="G957" i="20"/>
  <c r="F955" i="20"/>
  <c r="F957" i="20"/>
  <c r="E955" i="20"/>
  <c r="E957" i="20"/>
  <c r="D955" i="20"/>
  <c r="D957" i="20"/>
  <c r="C955" i="20"/>
  <c r="C957" i="20"/>
  <c r="Z948" i="20"/>
  <c r="K948" i="20"/>
  <c r="R944" i="20"/>
  <c r="C944" i="20"/>
  <c r="W940" i="20"/>
  <c r="R940" i="20"/>
  <c r="H940" i="20"/>
  <c r="C940" i="20"/>
  <c r="P938" i="20"/>
  <c r="A938" i="20"/>
  <c r="U936" i="20"/>
  <c r="F936" i="20"/>
  <c r="Z930" i="20"/>
  <c r="K930" i="20"/>
  <c r="X927" i="20"/>
  <c r="I927" i="20"/>
  <c r="R926" i="20"/>
  <c r="T926" i="20"/>
  <c r="U926" i="20"/>
  <c r="V926" i="20"/>
  <c r="X926" i="20"/>
  <c r="C926" i="20"/>
  <c r="E926" i="20"/>
  <c r="F926" i="20"/>
  <c r="G926" i="20"/>
  <c r="I926" i="20"/>
  <c r="X916" i="20"/>
  <c r="R917" i="20"/>
  <c r="S917" i="20"/>
  <c r="T917" i="20"/>
  <c r="U917" i="20"/>
  <c r="V917" i="20"/>
  <c r="W917" i="20"/>
  <c r="X917" i="20"/>
  <c r="X918" i="20"/>
  <c r="Y917" i="20"/>
  <c r="Y916" i="20"/>
  <c r="Y918" i="20"/>
  <c r="AA925" i="20"/>
  <c r="K916" i="20"/>
  <c r="L918" i="20"/>
  <c r="M917" i="20"/>
  <c r="I916" i="20"/>
  <c r="C917" i="20"/>
  <c r="D917" i="20"/>
  <c r="E917" i="20"/>
  <c r="F917" i="20"/>
  <c r="G917" i="20"/>
  <c r="H917" i="20"/>
  <c r="I917" i="20"/>
  <c r="I918" i="20"/>
  <c r="J917" i="20"/>
  <c r="M916" i="20"/>
  <c r="M918" i="20"/>
  <c r="J916" i="20"/>
  <c r="J918" i="20"/>
  <c r="L925" i="20"/>
  <c r="X924" i="20"/>
  <c r="I924" i="20"/>
  <c r="R923" i="20"/>
  <c r="T923" i="20"/>
  <c r="V923" i="20"/>
  <c r="X923" i="20"/>
  <c r="C923" i="20"/>
  <c r="E923" i="20"/>
  <c r="G923" i="20"/>
  <c r="I923" i="20"/>
  <c r="V921" i="20"/>
  <c r="X921" i="20"/>
  <c r="G921" i="20"/>
  <c r="I921" i="20"/>
  <c r="V920" i="20"/>
  <c r="X920" i="20"/>
  <c r="G920" i="20"/>
  <c r="I920" i="20"/>
  <c r="V919" i="20"/>
  <c r="X919" i="20"/>
  <c r="G919" i="20"/>
  <c r="I919" i="20"/>
  <c r="W916" i="20"/>
  <c r="W918" i="20"/>
  <c r="V916" i="20"/>
  <c r="V918" i="20"/>
  <c r="U916" i="20"/>
  <c r="U918" i="20"/>
  <c r="T916" i="20"/>
  <c r="T918" i="20"/>
  <c r="S916" i="20"/>
  <c r="S918" i="20"/>
  <c r="R916" i="20"/>
  <c r="R918" i="20"/>
  <c r="H916" i="20"/>
  <c r="H918" i="20"/>
  <c r="G916" i="20"/>
  <c r="G918" i="20"/>
  <c r="F916" i="20"/>
  <c r="F918" i="20"/>
  <c r="E916" i="20"/>
  <c r="E918" i="20"/>
  <c r="D916" i="20"/>
  <c r="D918" i="20"/>
  <c r="C916" i="20"/>
  <c r="C918" i="20"/>
  <c r="Z909" i="20"/>
  <c r="K909" i="20"/>
  <c r="R905" i="20"/>
  <c r="C905" i="20"/>
  <c r="W901" i="20"/>
  <c r="R901" i="20"/>
  <c r="H901" i="20"/>
  <c r="C901" i="20"/>
  <c r="P899" i="20"/>
  <c r="A899" i="20"/>
  <c r="U897" i="20"/>
  <c r="F897" i="20"/>
  <c r="Z891" i="20"/>
  <c r="K891" i="20"/>
  <c r="X888" i="20"/>
  <c r="I888" i="20"/>
  <c r="R887" i="20"/>
  <c r="T887" i="20"/>
  <c r="U887" i="20"/>
  <c r="V887" i="20"/>
  <c r="X887" i="20"/>
  <c r="C887" i="20"/>
  <c r="E887" i="20"/>
  <c r="F887" i="20"/>
  <c r="G887" i="20"/>
  <c r="I887" i="20"/>
  <c r="Z877" i="20"/>
  <c r="AA879" i="20"/>
  <c r="AB878" i="20"/>
  <c r="X877" i="20"/>
  <c r="R878" i="20"/>
  <c r="S878" i="20"/>
  <c r="T878" i="20"/>
  <c r="U878" i="20"/>
  <c r="V878" i="20"/>
  <c r="W878" i="20"/>
  <c r="X878" i="20"/>
  <c r="X879" i="20"/>
  <c r="Y878" i="20"/>
  <c r="AB877" i="20"/>
  <c r="AB879" i="20"/>
  <c r="Y877" i="20"/>
  <c r="Y879" i="20"/>
  <c r="AA886" i="20"/>
  <c r="K877" i="20"/>
  <c r="L879" i="20"/>
  <c r="M878" i="20"/>
  <c r="I877" i="20"/>
  <c r="C878" i="20"/>
  <c r="D878" i="20"/>
  <c r="E878" i="20"/>
  <c r="F878" i="20"/>
  <c r="G878" i="20"/>
  <c r="H878" i="20"/>
  <c r="I878" i="20"/>
  <c r="I879" i="20"/>
  <c r="J878" i="20"/>
  <c r="M877" i="20"/>
  <c r="M879" i="20"/>
  <c r="J877" i="20"/>
  <c r="J879" i="20"/>
  <c r="L886" i="20"/>
  <c r="X885" i="20"/>
  <c r="I885" i="20"/>
  <c r="R884" i="20"/>
  <c r="T884" i="20"/>
  <c r="V884" i="20"/>
  <c r="X884" i="20"/>
  <c r="C884" i="20"/>
  <c r="E884" i="20"/>
  <c r="G884" i="20"/>
  <c r="I884" i="20"/>
  <c r="V882" i="20"/>
  <c r="X882" i="20"/>
  <c r="G882" i="20"/>
  <c r="I882" i="20"/>
  <c r="V881" i="20"/>
  <c r="X881" i="20"/>
  <c r="G881" i="20"/>
  <c r="I881" i="20"/>
  <c r="V880" i="20"/>
  <c r="X880" i="20"/>
  <c r="G880" i="20"/>
  <c r="I880" i="20"/>
  <c r="W877" i="20"/>
  <c r="W879" i="20"/>
  <c r="V877" i="20"/>
  <c r="V879" i="20"/>
  <c r="U877" i="20"/>
  <c r="U879" i="20"/>
  <c r="T877" i="20"/>
  <c r="T879" i="20"/>
  <c r="S877" i="20"/>
  <c r="S879" i="20"/>
  <c r="R877" i="20"/>
  <c r="R879" i="20"/>
  <c r="H877" i="20"/>
  <c r="H879" i="20"/>
  <c r="G877" i="20"/>
  <c r="G879" i="20"/>
  <c r="F877" i="20"/>
  <c r="F879" i="20"/>
  <c r="E877" i="20"/>
  <c r="E879" i="20"/>
  <c r="D877" i="20"/>
  <c r="D879" i="20"/>
  <c r="C877" i="20"/>
  <c r="C879" i="20"/>
  <c r="Z870" i="20"/>
  <c r="K870" i="20"/>
  <c r="R866" i="20"/>
  <c r="C866" i="20"/>
  <c r="W862" i="20"/>
  <c r="R862" i="20"/>
  <c r="H862" i="20"/>
  <c r="C862" i="20"/>
  <c r="P860" i="20"/>
  <c r="A860" i="20"/>
  <c r="U858" i="20"/>
  <c r="F858" i="20"/>
  <c r="Z852" i="20"/>
  <c r="K852" i="20"/>
  <c r="X849" i="20"/>
  <c r="I849" i="20"/>
  <c r="R848" i="20"/>
  <c r="T848" i="20"/>
  <c r="U848" i="20"/>
  <c r="V848" i="20"/>
  <c r="X848" i="20"/>
  <c r="C848" i="20"/>
  <c r="E848" i="20"/>
  <c r="F848" i="20"/>
  <c r="G848" i="20"/>
  <c r="I848" i="20"/>
  <c r="Z838" i="20"/>
  <c r="AA840" i="20"/>
  <c r="AB839" i="20"/>
  <c r="X838" i="20"/>
  <c r="R839" i="20"/>
  <c r="S839" i="20"/>
  <c r="T839" i="20"/>
  <c r="U839" i="20"/>
  <c r="V839" i="20"/>
  <c r="W839" i="20"/>
  <c r="X839" i="20"/>
  <c r="X840" i="20"/>
  <c r="Y839" i="20"/>
  <c r="AB838" i="20"/>
  <c r="AB840" i="20"/>
  <c r="Y838" i="20"/>
  <c r="Y840" i="20"/>
  <c r="AA847" i="20"/>
  <c r="K838" i="20"/>
  <c r="L840" i="20"/>
  <c r="M839" i="20"/>
  <c r="I838" i="20"/>
  <c r="C839" i="20"/>
  <c r="D839" i="20"/>
  <c r="E839" i="20"/>
  <c r="F839" i="20"/>
  <c r="G839" i="20"/>
  <c r="H839" i="20"/>
  <c r="I839" i="20"/>
  <c r="I840" i="20"/>
  <c r="J839" i="20"/>
  <c r="M838" i="20"/>
  <c r="M840" i="20"/>
  <c r="J838" i="20"/>
  <c r="J840" i="20"/>
  <c r="L847" i="20"/>
  <c r="X846" i="20"/>
  <c r="I846" i="20"/>
  <c r="R845" i="20"/>
  <c r="T845" i="20"/>
  <c r="V845" i="20"/>
  <c r="X845" i="20"/>
  <c r="C845" i="20"/>
  <c r="E845" i="20"/>
  <c r="G845" i="20"/>
  <c r="I845" i="20"/>
  <c r="V843" i="20"/>
  <c r="X843" i="20"/>
  <c r="G843" i="20"/>
  <c r="I843" i="20"/>
  <c r="V842" i="20"/>
  <c r="X842" i="20"/>
  <c r="G842" i="20"/>
  <c r="I842" i="20"/>
  <c r="V841" i="20"/>
  <c r="X841" i="20"/>
  <c r="G841" i="20"/>
  <c r="I841" i="20"/>
  <c r="W838" i="20"/>
  <c r="W840" i="20"/>
  <c r="V838" i="20"/>
  <c r="V840" i="20"/>
  <c r="U838" i="20"/>
  <c r="U840" i="20"/>
  <c r="T838" i="20"/>
  <c r="T840" i="20"/>
  <c r="S838" i="20"/>
  <c r="S840" i="20"/>
  <c r="R838" i="20"/>
  <c r="R840" i="20"/>
  <c r="H838" i="20"/>
  <c r="H840" i="20"/>
  <c r="G838" i="20"/>
  <c r="G840" i="20"/>
  <c r="F838" i="20"/>
  <c r="F840" i="20"/>
  <c r="E838" i="20"/>
  <c r="E840" i="20"/>
  <c r="D838" i="20"/>
  <c r="D840" i="20"/>
  <c r="C838" i="20"/>
  <c r="C840" i="20"/>
  <c r="Z831" i="20"/>
  <c r="K831" i="20"/>
  <c r="R827" i="20"/>
  <c r="C827" i="20"/>
  <c r="W823" i="20"/>
  <c r="R823" i="20"/>
  <c r="H823" i="20"/>
  <c r="C823" i="20"/>
  <c r="P821" i="20"/>
  <c r="A821" i="20"/>
  <c r="U819" i="20"/>
  <c r="F819" i="20"/>
  <c r="Z813" i="20"/>
  <c r="K813" i="20"/>
  <c r="X810" i="20"/>
  <c r="I810" i="20"/>
  <c r="R809" i="20"/>
  <c r="T809" i="20"/>
  <c r="U809" i="20"/>
  <c r="V809" i="20"/>
  <c r="X809" i="20"/>
  <c r="C809" i="20"/>
  <c r="E809" i="20"/>
  <c r="F809" i="20"/>
  <c r="G809" i="20"/>
  <c r="I809" i="20"/>
  <c r="Z799" i="20"/>
  <c r="AA801" i="20"/>
  <c r="AB800" i="20"/>
  <c r="X799" i="20"/>
  <c r="R800" i="20"/>
  <c r="S800" i="20"/>
  <c r="T800" i="20"/>
  <c r="U800" i="20"/>
  <c r="V800" i="20"/>
  <c r="W800" i="20"/>
  <c r="X800" i="20"/>
  <c r="X801" i="20"/>
  <c r="Y800" i="20"/>
  <c r="AB799" i="20"/>
  <c r="AB801" i="20"/>
  <c r="Y799" i="20"/>
  <c r="Y801" i="20"/>
  <c r="AA808" i="20"/>
  <c r="K799" i="20"/>
  <c r="L801" i="20"/>
  <c r="M800" i="20"/>
  <c r="I799" i="20"/>
  <c r="C800" i="20"/>
  <c r="D800" i="20"/>
  <c r="E800" i="20"/>
  <c r="F800" i="20"/>
  <c r="G800" i="20"/>
  <c r="H800" i="20"/>
  <c r="I800" i="20"/>
  <c r="I801" i="20"/>
  <c r="J800" i="20"/>
  <c r="M799" i="20"/>
  <c r="M801" i="20"/>
  <c r="J799" i="20"/>
  <c r="J801" i="20"/>
  <c r="L808" i="20"/>
  <c r="X807" i="20"/>
  <c r="I807" i="20"/>
  <c r="R806" i="20"/>
  <c r="T806" i="20"/>
  <c r="V806" i="20"/>
  <c r="X806" i="20"/>
  <c r="C806" i="20"/>
  <c r="E806" i="20"/>
  <c r="G806" i="20"/>
  <c r="I806" i="20"/>
  <c r="V804" i="20"/>
  <c r="X804" i="20"/>
  <c r="G804" i="20"/>
  <c r="I804" i="20"/>
  <c r="V803" i="20"/>
  <c r="X803" i="20"/>
  <c r="G803" i="20"/>
  <c r="I803" i="20"/>
  <c r="V802" i="20"/>
  <c r="X802" i="20"/>
  <c r="G802" i="20"/>
  <c r="I802" i="20"/>
  <c r="W799" i="20"/>
  <c r="W801" i="20"/>
  <c r="V799" i="20"/>
  <c r="V801" i="20"/>
  <c r="U799" i="20"/>
  <c r="U801" i="20"/>
  <c r="T799" i="20"/>
  <c r="T801" i="20"/>
  <c r="S799" i="20"/>
  <c r="S801" i="20"/>
  <c r="R799" i="20"/>
  <c r="R801" i="20"/>
  <c r="H799" i="20"/>
  <c r="H801" i="20"/>
  <c r="G799" i="20"/>
  <c r="G801" i="20"/>
  <c r="F799" i="20"/>
  <c r="F801" i="20"/>
  <c r="E799" i="20"/>
  <c r="E801" i="20"/>
  <c r="D799" i="20"/>
  <c r="D801" i="20"/>
  <c r="C799" i="20"/>
  <c r="C801" i="20"/>
  <c r="Z792" i="20"/>
  <c r="K792" i="20"/>
  <c r="R788" i="20"/>
  <c r="C788" i="20"/>
  <c r="W784" i="20"/>
  <c r="R784" i="20"/>
  <c r="H784" i="20"/>
  <c r="C784" i="20"/>
  <c r="P782" i="20"/>
  <c r="A782" i="20"/>
  <c r="U780" i="20"/>
  <c r="F780" i="20"/>
  <c r="Z774" i="20"/>
  <c r="K774" i="20"/>
  <c r="X771" i="20"/>
  <c r="I771" i="20"/>
  <c r="R770" i="20"/>
  <c r="T770" i="20"/>
  <c r="U770" i="20"/>
  <c r="V770" i="20"/>
  <c r="X770" i="20"/>
  <c r="C770" i="20"/>
  <c r="E770" i="20"/>
  <c r="F770" i="20"/>
  <c r="G770" i="20"/>
  <c r="I770" i="20"/>
  <c r="Z760" i="20"/>
  <c r="AA762" i="20"/>
  <c r="AB761" i="20"/>
  <c r="X760" i="20"/>
  <c r="R761" i="20"/>
  <c r="S761" i="20"/>
  <c r="T761" i="20"/>
  <c r="U761" i="20"/>
  <c r="V761" i="20"/>
  <c r="W761" i="20"/>
  <c r="X761" i="20"/>
  <c r="X762" i="20"/>
  <c r="Y761" i="20"/>
  <c r="AB760" i="20"/>
  <c r="AB762" i="20"/>
  <c r="Y760" i="20"/>
  <c r="Y762" i="20"/>
  <c r="AA769" i="20"/>
  <c r="K760" i="20"/>
  <c r="L762" i="20"/>
  <c r="M761" i="20"/>
  <c r="I760" i="20"/>
  <c r="C761" i="20"/>
  <c r="D761" i="20"/>
  <c r="E761" i="20"/>
  <c r="F761" i="20"/>
  <c r="G761" i="20"/>
  <c r="H761" i="20"/>
  <c r="I761" i="20"/>
  <c r="I762" i="20"/>
  <c r="J761" i="20"/>
  <c r="M760" i="20"/>
  <c r="M762" i="20"/>
  <c r="J760" i="20"/>
  <c r="J762" i="20"/>
  <c r="L769" i="20"/>
  <c r="X768" i="20"/>
  <c r="I768" i="20"/>
  <c r="R767" i="20"/>
  <c r="T767" i="20"/>
  <c r="V767" i="20"/>
  <c r="X767" i="20"/>
  <c r="C767" i="20"/>
  <c r="E767" i="20"/>
  <c r="G767" i="20"/>
  <c r="I767" i="20"/>
  <c r="V765" i="20"/>
  <c r="X765" i="20"/>
  <c r="G765" i="20"/>
  <c r="I765" i="20"/>
  <c r="V764" i="20"/>
  <c r="X764" i="20"/>
  <c r="G764" i="20"/>
  <c r="I764" i="20"/>
  <c r="V763" i="20"/>
  <c r="X763" i="20"/>
  <c r="G763" i="20"/>
  <c r="I763" i="20"/>
  <c r="W760" i="20"/>
  <c r="W762" i="20"/>
  <c r="V760" i="20"/>
  <c r="V762" i="20"/>
  <c r="U760" i="20"/>
  <c r="U762" i="20"/>
  <c r="T760" i="20"/>
  <c r="T762" i="20"/>
  <c r="S760" i="20"/>
  <c r="S762" i="20"/>
  <c r="R760" i="20"/>
  <c r="R762" i="20"/>
  <c r="H760" i="20"/>
  <c r="H762" i="20"/>
  <c r="G760" i="20"/>
  <c r="G762" i="20"/>
  <c r="F760" i="20"/>
  <c r="F762" i="20"/>
  <c r="E760" i="20"/>
  <c r="E762" i="20"/>
  <c r="D760" i="20"/>
  <c r="D762" i="20"/>
  <c r="C760" i="20"/>
  <c r="C762" i="20"/>
  <c r="Z753" i="20"/>
  <c r="K753" i="20"/>
  <c r="R749" i="20"/>
  <c r="C749" i="20"/>
  <c r="W745" i="20"/>
  <c r="R745" i="20"/>
  <c r="H745" i="20"/>
  <c r="C745" i="20"/>
  <c r="P743" i="20"/>
  <c r="A743" i="20"/>
  <c r="U741" i="20"/>
  <c r="F741" i="20"/>
  <c r="Z735" i="20"/>
  <c r="K735" i="20"/>
  <c r="X732" i="20"/>
  <c r="I732" i="20"/>
  <c r="R731" i="20"/>
  <c r="T731" i="20"/>
  <c r="U731" i="20"/>
  <c r="V731" i="20"/>
  <c r="X731" i="20"/>
  <c r="C731" i="20"/>
  <c r="E731" i="20"/>
  <c r="F731" i="20"/>
  <c r="G731" i="20"/>
  <c r="I731" i="20"/>
  <c r="Z721" i="20"/>
  <c r="AA723" i="20"/>
  <c r="AB722" i="20"/>
  <c r="X721" i="20"/>
  <c r="R722" i="20"/>
  <c r="S722" i="20"/>
  <c r="T722" i="20"/>
  <c r="U722" i="20"/>
  <c r="V722" i="20"/>
  <c r="W722" i="20"/>
  <c r="X722" i="20"/>
  <c r="X723" i="20"/>
  <c r="Y722" i="20"/>
  <c r="AB721" i="20"/>
  <c r="AB723" i="20"/>
  <c r="Y721" i="20"/>
  <c r="Y723" i="20"/>
  <c r="AA730" i="20"/>
  <c r="K721" i="20"/>
  <c r="L723" i="20"/>
  <c r="M722" i="20"/>
  <c r="I721" i="20"/>
  <c r="C722" i="20"/>
  <c r="D722" i="20"/>
  <c r="E722" i="20"/>
  <c r="F722" i="20"/>
  <c r="G722" i="20"/>
  <c r="H722" i="20"/>
  <c r="I722" i="20"/>
  <c r="I723" i="20"/>
  <c r="J722" i="20"/>
  <c r="M721" i="20"/>
  <c r="M723" i="20"/>
  <c r="J721" i="20"/>
  <c r="J723" i="20"/>
  <c r="L730" i="20"/>
  <c r="X729" i="20"/>
  <c r="I729" i="20"/>
  <c r="R728" i="20"/>
  <c r="T728" i="20"/>
  <c r="V728" i="20"/>
  <c r="X728" i="20"/>
  <c r="C728" i="20"/>
  <c r="E728" i="20"/>
  <c r="G728" i="20"/>
  <c r="I728" i="20"/>
  <c r="V726" i="20"/>
  <c r="X726" i="20"/>
  <c r="G726" i="20"/>
  <c r="I726" i="20"/>
  <c r="V725" i="20"/>
  <c r="X725" i="20"/>
  <c r="G725" i="20"/>
  <c r="I725" i="20"/>
  <c r="V724" i="20"/>
  <c r="X724" i="20"/>
  <c r="G724" i="20"/>
  <c r="I724" i="20"/>
  <c r="W721" i="20"/>
  <c r="W723" i="20"/>
  <c r="V721" i="20"/>
  <c r="V723" i="20"/>
  <c r="U721" i="20"/>
  <c r="U723" i="20"/>
  <c r="T721" i="20"/>
  <c r="T723" i="20"/>
  <c r="S721" i="20"/>
  <c r="S723" i="20"/>
  <c r="R721" i="20"/>
  <c r="R723" i="20"/>
  <c r="H721" i="20"/>
  <c r="H723" i="20"/>
  <c r="G721" i="20"/>
  <c r="G723" i="20"/>
  <c r="F721" i="20"/>
  <c r="F723" i="20"/>
  <c r="E721" i="20"/>
  <c r="E723" i="20"/>
  <c r="D721" i="20"/>
  <c r="D723" i="20"/>
  <c r="C721" i="20"/>
  <c r="C723" i="20"/>
  <c r="Z714" i="20"/>
  <c r="K714" i="20"/>
  <c r="R710" i="20"/>
  <c r="C710" i="20"/>
  <c r="W706" i="20"/>
  <c r="R706" i="20"/>
  <c r="H706" i="20"/>
  <c r="C706" i="20"/>
  <c r="P704" i="20"/>
  <c r="A704" i="20"/>
  <c r="U702" i="20"/>
  <c r="F702" i="20"/>
  <c r="Z696" i="20"/>
  <c r="K696" i="20"/>
  <c r="X693" i="20"/>
  <c r="I693" i="20"/>
  <c r="R692" i="20"/>
  <c r="T692" i="20"/>
  <c r="U692" i="20"/>
  <c r="V692" i="20"/>
  <c r="X692" i="20"/>
  <c r="C692" i="20"/>
  <c r="E692" i="20"/>
  <c r="F692" i="20"/>
  <c r="G692" i="20"/>
  <c r="I692" i="20"/>
  <c r="Z682" i="20"/>
  <c r="AA684" i="20"/>
  <c r="AB683" i="20"/>
  <c r="X682" i="20"/>
  <c r="R683" i="20"/>
  <c r="S683" i="20"/>
  <c r="T683" i="20"/>
  <c r="U683" i="20"/>
  <c r="V683" i="20"/>
  <c r="W683" i="20"/>
  <c r="X683" i="20"/>
  <c r="X684" i="20"/>
  <c r="Y683" i="20"/>
  <c r="AB682" i="20"/>
  <c r="AB684" i="20"/>
  <c r="Y682" i="20"/>
  <c r="Y684" i="20"/>
  <c r="AA691" i="20"/>
  <c r="I682" i="20"/>
  <c r="C683" i="20"/>
  <c r="D683" i="20"/>
  <c r="E683" i="20"/>
  <c r="F683" i="20"/>
  <c r="G683" i="20"/>
  <c r="H683" i="20"/>
  <c r="I683" i="20"/>
  <c r="I684" i="20"/>
  <c r="J683" i="20"/>
  <c r="J682" i="20"/>
  <c r="J684" i="20"/>
  <c r="L691" i="20"/>
  <c r="X690" i="20"/>
  <c r="I690" i="20"/>
  <c r="R689" i="20"/>
  <c r="T689" i="20"/>
  <c r="V689" i="20"/>
  <c r="X689" i="20"/>
  <c r="C689" i="20"/>
  <c r="E689" i="20"/>
  <c r="G689" i="20"/>
  <c r="I689" i="20"/>
  <c r="V687" i="20"/>
  <c r="X687" i="20"/>
  <c r="G687" i="20"/>
  <c r="I687" i="20"/>
  <c r="V686" i="20"/>
  <c r="X686" i="20"/>
  <c r="G686" i="20"/>
  <c r="I686" i="20"/>
  <c r="V685" i="20"/>
  <c r="X685" i="20"/>
  <c r="G685" i="20"/>
  <c r="I685" i="20"/>
  <c r="W682" i="20"/>
  <c r="W684" i="20"/>
  <c r="V682" i="20"/>
  <c r="V684" i="20"/>
  <c r="U682" i="20"/>
  <c r="U684" i="20"/>
  <c r="T682" i="20"/>
  <c r="T684" i="20"/>
  <c r="S682" i="20"/>
  <c r="S684" i="20"/>
  <c r="R682" i="20"/>
  <c r="R684" i="20"/>
  <c r="H682" i="20"/>
  <c r="H684" i="20"/>
  <c r="G682" i="20"/>
  <c r="G684" i="20"/>
  <c r="F682" i="20"/>
  <c r="F684" i="20"/>
  <c r="E682" i="20"/>
  <c r="E684" i="20"/>
  <c r="D682" i="20"/>
  <c r="D684" i="20"/>
  <c r="C682" i="20"/>
  <c r="C684" i="20"/>
  <c r="Z675" i="20"/>
  <c r="K675" i="20"/>
  <c r="R671" i="20"/>
  <c r="C671" i="20"/>
  <c r="W667" i="20"/>
  <c r="R667" i="20"/>
  <c r="H667" i="20"/>
  <c r="C667" i="20"/>
  <c r="P665" i="20"/>
  <c r="A665" i="20"/>
  <c r="U663" i="20"/>
  <c r="F663" i="20"/>
  <c r="Z657" i="20"/>
  <c r="K657" i="20"/>
  <c r="X654" i="20"/>
  <c r="I654" i="20"/>
  <c r="R653" i="20"/>
  <c r="T653" i="20"/>
  <c r="U653" i="20"/>
  <c r="V653" i="20"/>
  <c r="X653" i="20"/>
  <c r="C653" i="20"/>
  <c r="E653" i="20"/>
  <c r="F653" i="20"/>
  <c r="G653" i="20"/>
  <c r="I653" i="20"/>
  <c r="AB644" i="20"/>
  <c r="V644" i="20"/>
  <c r="X644" i="20"/>
  <c r="X645" i="20"/>
  <c r="Y644" i="20"/>
  <c r="AB645" i="20"/>
  <c r="Y643" i="20"/>
  <c r="Y645" i="20"/>
  <c r="AA652" i="20"/>
  <c r="M644" i="20"/>
  <c r="G644" i="20"/>
  <c r="I644" i="20"/>
  <c r="I645" i="20"/>
  <c r="J644" i="20"/>
  <c r="M645" i="20"/>
  <c r="J643" i="20"/>
  <c r="J645" i="20"/>
  <c r="L652" i="20"/>
  <c r="X651" i="20"/>
  <c r="I651" i="20"/>
  <c r="R650" i="20"/>
  <c r="T650" i="20"/>
  <c r="V650" i="20"/>
  <c r="X650" i="20"/>
  <c r="C650" i="20"/>
  <c r="E650" i="20"/>
  <c r="G650" i="20"/>
  <c r="I650" i="20"/>
  <c r="V648" i="20"/>
  <c r="X648" i="20"/>
  <c r="G648" i="20"/>
  <c r="I648" i="20"/>
  <c r="V647" i="20"/>
  <c r="X647" i="20"/>
  <c r="G647" i="20"/>
  <c r="I647" i="20"/>
  <c r="V646" i="20"/>
  <c r="X646" i="20"/>
  <c r="G646" i="20"/>
  <c r="I646" i="20"/>
  <c r="W645" i="20"/>
  <c r="V645" i="20"/>
  <c r="U645" i="20"/>
  <c r="T645" i="20"/>
  <c r="S645" i="20"/>
  <c r="R645" i="20"/>
  <c r="H645" i="20"/>
  <c r="G645" i="20"/>
  <c r="F645" i="20"/>
  <c r="E645" i="20"/>
  <c r="D645" i="20"/>
  <c r="C645" i="20"/>
  <c r="R632" i="20"/>
  <c r="C632" i="20"/>
  <c r="W628" i="20"/>
  <c r="R628" i="20"/>
  <c r="H628" i="20"/>
  <c r="C628" i="20"/>
  <c r="P626" i="20"/>
  <c r="A626" i="20"/>
  <c r="Y619" i="20"/>
  <c r="GW38" i="6"/>
  <c r="W619" i="20"/>
  <c r="GU38" i="6"/>
  <c r="U619" i="20"/>
  <c r="GS38" i="6"/>
  <c r="S619" i="20"/>
  <c r="GQ38" i="6"/>
  <c r="R619" i="20"/>
  <c r="GZ38" i="6"/>
  <c r="Y618" i="20"/>
  <c r="CV38" i="21"/>
  <c r="CX38" i="21"/>
  <c r="CZ38" i="21"/>
  <c r="DB38" i="21"/>
  <c r="DD38" i="21"/>
  <c r="DF38" i="21"/>
  <c r="DH38" i="21"/>
  <c r="DJ38" i="21"/>
  <c r="DL38" i="21"/>
  <c r="GX38" i="6"/>
  <c r="W618" i="20"/>
  <c r="GV38" i="6"/>
  <c r="U618" i="20"/>
  <c r="GT38" i="6"/>
  <c r="S618" i="20"/>
  <c r="GR38" i="6"/>
  <c r="R618" i="20"/>
  <c r="GO38" i="6"/>
  <c r="V616" i="20"/>
  <c r="R616" i="20"/>
  <c r="Y615" i="20"/>
  <c r="V615" i="20"/>
  <c r="U615" i="20"/>
  <c r="T615" i="20"/>
  <c r="R615" i="20"/>
  <c r="Y612" i="20"/>
  <c r="V612" i="20"/>
  <c r="T612" i="20"/>
  <c r="R612" i="20"/>
  <c r="AA610" i="20"/>
  <c r="AS38" i="9"/>
  <c r="Z609" i="20"/>
  <c r="Y609" i="20"/>
  <c r="W609" i="20"/>
  <c r="U609" i="20"/>
  <c r="T609" i="20"/>
  <c r="S609" i="20"/>
  <c r="R609" i="20"/>
  <c r="AR38" i="9"/>
  <c r="Z608" i="20"/>
  <c r="Y608" i="20"/>
  <c r="W608" i="20"/>
  <c r="U608" i="20"/>
  <c r="T608" i="20"/>
  <c r="S608" i="20"/>
  <c r="R608" i="20"/>
  <c r="AQ38" i="9"/>
  <c r="Z607" i="20"/>
  <c r="Y607" i="20"/>
  <c r="W607" i="20"/>
  <c r="U607" i="20"/>
  <c r="T607" i="20"/>
  <c r="S607" i="20"/>
  <c r="R607" i="20"/>
  <c r="Z603" i="20"/>
  <c r="HW38" i="6"/>
  <c r="HX38" i="6"/>
  <c r="Y603" i="20"/>
  <c r="W603" i="20"/>
  <c r="U603" i="20"/>
  <c r="T603" i="20"/>
  <c r="S603" i="20"/>
  <c r="R603" i="20"/>
  <c r="Z602" i="20"/>
  <c r="HT38" i="6"/>
  <c r="HU38" i="6"/>
  <c r="Y602" i="20"/>
  <c r="W602" i="20"/>
  <c r="U602" i="20"/>
  <c r="T602" i="20"/>
  <c r="S602" i="20"/>
  <c r="R602" i="20"/>
  <c r="Z601" i="20"/>
  <c r="HQ38" i="6"/>
  <c r="HR38" i="6"/>
  <c r="Y601" i="20"/>
  <c r="W601" i="20"/>
  <c r="U601" i="20"/>
  <c r="T601" i="20"/>
  <c r="S601" i="20"/>
  <c r="R601" i="20"/>
  <c r="Z600" i="20"/>
  <c r="HN38" i="6"/>
  <c r="HO38" i="6"/>
  <c r="Y600" i="20"/>
  <c r="W600" i="20"/>
  <c r="U600" i="20"/>
  <c r="T600" i="20"/>
  <c r="S600" i="20"/>
  <c r="R600" i="20"/>
  <c r="AM38" i="6"/>
  <c r="P600" i="20"/>
  <c r="Z599" i="20"/>
  <c r="HF38" i="6"/>
  <c r="HG38" i="6"/>
  <c r="Y599" i="20"/>
  <c r="W599" i="20"/>
  <c r="U599" i="20"/>
  <c r="T599" i="20"/>
  <c r="S599" i="20"/>
  <c r="R599" i="20"/>
  <c r="Z598" i="20"/>
  <c r="HC38" i="6"/>
  <c r="HD38" i="6"/>
  <c r="Y598" i="20"/>
  <c r="W598" i="20"/>
  <c r="U598" i="20"/>
  <c r="T598" i="20"/>
  <c r="S598" i="20"/>
  <c r="R598" i="20"/>
  <c r="F38" i="6"/>
  <c r="Z593" i="20"/>
  <c r="E38" i="6"/>
  <c r="V593" i="20"/>
  <c r="I38" i="6"/>
  <c r="R592" i="20"/>
  <c r="H38" i="6"/>
  <c r="R591" i="20"/>
  <c r="G38" i="6"/>
  <c r="R590" i="20"/>
  <c r="AA589" i="20"/>
  <c r="J619" i="20"/>
  <c r="GW37" i="6"/>
  <c r="H619" i="20"/>
  <c r="GU37" i="6"/>
  <c r="F619" i="20"/>
  <c r="GS37" i="6"/>
  <c r="D619" i="20"/>
  <c r="GQ37" i="6"/>
  <c r="C619" i="20"/>
  <c r="GZ37" i="6"/>
  <c r="J618" i="20"/>
  <c r="CV37" i="21"/>
  <c r="CX37" i="21"/>
  <c r="CZ37" i="21"/>
  <c r="DB37" i="21"/>
  <c r="DD37" i="21"/>
  <c r="DF37" i="21"/>
  <c r="DH37" i="21"/>
  <c r="DJ37" i="21"/>
  <c r="DL37" i="21"/>
  <c r="GX37" i="6"/>
  <c r="H618" i="20"/>
  <c r="GV37" i="6"/>
  <c r="F618" i="20"/>
  <c r="GT37" i="6"/>
  <c r="D618" i="20"/>
  <c r="GR37" i="6"/>
  <c r="C618" i="20"/>
  <c r="GO37" i="6"/>
  <c r="G616" i="20"/>
  <c r="C616" i="20"/>
  <c r="J615" i="20"/>
  <c r="G615" i="20"/>
  <c r="F615" i="20"/>
  <c r="E615" i="20"/>
  <c r="C615" i="20"/>
  <c r="J612" i="20"/>
  <c r="G612" i="20"/>
  <c r="E612" i="20"/>
  <c r="C612" i="20"/>
  <c r="AQ37" i="9"/>
  <c r="AR37" i="9"/>
  <c r="AS37" i="9"/>
  <c r="AU37" i="9"/>
  <c r="L610" i="20"/>
  <c r="K609" i="20"/>
  <c r="J609" i="20"/>
  <c r="H609" i="20"/>
  <c r="F609" i="20"/>
  <c r="E609" i="20"/>
  <c r="D609" i="20"/>
  <c r="C609" i="20"/>
  <c r="K608" i="20"/>
  <c r="J608" i="20"/>
  <c r="H608" i="20"/>
  <c r="F608" i="20"/>
  <c r="E608" i="20"/>
  <c r="D608" i="20"/>
  <c r="C608" i="20"/>
  <c r="K607" i="20"/>
  <c r="J607" i="20"/>
  <c r="H607" i="20"/>
  <c r="F607" i="20"/>
  <c r="E607" i="20"/>
  <c r="D607" i="20"/>
  <c r="C607" i="20"/>
  <c r="AM37" i="6"/>
  <c r="A600" i="20"/>
  <c r="F37" i="6"/>
  <c r="K593" i="20"/>
  <c r="E37" i="6"/>
  <c r="G593" i="20"/>
  <c r="I37" i="6"/>
  <c r="C592" i="20"/>
  <c r="H37" i="6"/>
  <c r="C591" i="20"/>
  <c r="G37" i="6"/>
  <c r="C590" i="20"/>
  <c r="L589" i="20"/>
  <c r="Y580" i="20"/>
  <c r="GW36" i="6"/>
  <c r="W580" i="20"/>
  <c r="GU36" i="6"/>
  <c r="U580" i="20"/>
  <c r="GS36" i="6"/>
  <c r="S580" i="20"/>
  <c r="GQ36" i="6"/>
  <c r="R580" i="20"/>
  <c r="GZ36" i="6"/>
  <c r="Y579" i="20"/>
  <c r="CV36" i="21"/>
  <c r="CX36" i="21"/>
  <c r="CZ36" i="21"/>
  <c r="DB36" i="21"/>
  <c r="DD36" i="21"/>
  <c r="DF36" i="21"/>
  <c r="DH36" i="21"/>
  <c r="DJ36" i="21"/>
  <c r="DL36" i="21"/>
  <c r="GX36" i="6"/>
  <c r="W579" i="20"/>
  <c r="GV36" i="6"/>
  <c r="U579" i="20"/>
  <c r="GT36" i="6"/>
  <c r="S579" i="20"/>
  <c r="GR36" i="6"/>
  <c r="R579" i="20"/>
  <c r="GO36" i="6"/>
  <c r="V577" i="20"/>
  <c r="R577" i="20"/>
  <c r="Y576" i="20"/>
  <c r="V576" i="20"/>
  <c r="U576" i="20"/>
  <c r="T576" i="20"/>
  <c r="R576" i="20"/>
  <c r="Y573" i="20"/>
  <c r="V573" i="20"/>
  <c r="T573" i="20"/>
  <c r="R573" i="20"/>
  <c r="AQ36" i="9"/>
  <c r="AR36" i="9"/>
  <c r="AS36" i="9"/>
  <c r="AU36" i="9"/>
  <c r="AA571" i="20"/>
  <c r="Z570" i="20"/>
  <c r="Y570" i="20"/>
  <c r="W570" i="20"/>
  <c r="U570" i="20"/>
  <c r="T570" i="20"/>
  <c r="S570" i="20"/>
  <c r="R570" i="20"/>
  <c r="Z569" i="20"/>
  <c r="Y569" i="20"/>
  <c r="W569" i="20"/>
  <c r="U569" i="20"/>
  <c r="T569" i="20"/>
  <c r="S569" i="20"/>
  <c r="R569" i="20"/>
  <c r="Z568" i="20"/>
  <c r="Y568" i="20"/>
  <c r="W568" i="20"/>
  <c r="U568" i="20"/>
  <c r="T568" i="20"/>
  <c r="S568" i="20"/>
  <c r="R568" i="20"/>
  <c r="Z564" i="20"/>
  <c r="Z563" i="20"/>
  <c r="Z562" i="20"/>
  <c r="Z561" i="20"/>
  <c r="AM36" i="6"/>
  <c r="P561" i="20"/>
  <c r="Z560" i="20"/>
  <c r="Z559" i="20"/>
  <c r="F36" i="6"/>
  <c r="Z554" i="20"/>
  <c r="E36" i="6"/>
  <c r="V554" i="20"/>
  <c r="I36" i="6"/>
  <c r="R553" i="20"/>
  <c r="H36" i="6"/>
  <c r="R552" i="20"/>
  <c r="G36" i="6"/>
  <c r="R551" i="20"/>
  <c r="AA550" i="20"/>
  <c r="J580" i="20"/>
  <c r="GW35" i="6"/>
  <c r="H580" i="20"/>
  <c r="GU35" i="6"/>
  <c r="F580" i="20"/>
  <c r="GS35" i="6"/>
  <c r="D580" i="20"/>
  <c r="GQ35" i="6"/>
  <c r="C580" i="20"/>
  <c r="GZ35" i="6"/>
  <c r="J579" i="20"/>
  <c r="CV35" i="21"/>
  <c r="CX35" i="21"/>
  <c r="CZ35" i="21"/>
  <c r="DB35" i="21"/>
  <c r="DD35" i="21"/>
  <c r="DF35" i="21"/>
  <c r="DH35" i="21"/>
  <c r="DJ35" i="21"/>
  <c r="DL35" i="21"/>
  <c r="GX35" i="6"/>
  <c r="H579" i="20"/>
  <c r="GV35" i="6"/>
  <c r="F579" i="20"/>
  <c r="GT35" i="6"/>
  <c r="D579" i="20"/>
  <c r="GR35" i="6"/>
  <c r="C579" i="20"/>
  <c r="GO35" i="6"/>
  <c r="G577" i="20"/>
  <c r="C577" i="20"/>
  <c r="J576" i="20"/>
  <c r="G576" i="20"/>
  <c r="F576" i="20"/>
  <c r="E576" i="20"/>
  <c r="C576" i="20"/>
  <c r="J573" i="20"/>
  <c r="G573" i="20"/>
  <c r="E573" i="20"/>
  <c r="C573" i="20"/>
  <c r="AQ35" i="9"/>
  <c r="AR35" i="9"/>
  <c r="AS35" i="9"/>
  <c r="AU35" i="9"/>
  <c r="L571" i="20"/>
  <c r="K570" i="20"/>
  <c r="J570" i="20"/>
  <c r="H570" i="20"/>
  <c r="F570" i="20"/>
  <c r="E570" i="20"/>
  <c r="D570" i="20"/>
  <c r="C570" i="20"/>
  <c r="K569" i="20"/>
  <c r="J569" i="20"/>
  <c r="H569" i="20"/>
  <c r="F569" i="20"/>
  <c r="E569" i="20"/>
  <c r="D569" i="20"/>
  <c r="C569" i="20"/>
  <c r="K568" i="20"/>
  <c r="J568" i="20"/>
  <c r="H568" i="20"/>
  <c r="F568" i="20"/>
  <c r="E568" i="20"/>
  <c r="D568" i="20"/>
  <c r="C568" i="20"/>
  <c r="K564" i="20"/>
  <c r="K563" i="20"/>
  <c r="K562" i="20"/>
  <c r="K561" i="20"/>
  <c r="AM35" i="6"/>
  <c r="A561" i="20"/>
  <c r="K560" i="20"/>
  <c r="K559" i="20"/>
  <c r="F35" i="6"/>
  <c r="K554" i="20"/>
  <c r="E35" i="6"/>
  <c r="G554" i="20"/>
  <c r="I35" i="6"/>
  <c r="C553" i="20"/>
  <c r="H35" i="6"/>
  <c r="C552" i="20"/>
  <c r="G35" i="6"/>
  <c r="C551" i="20"/>
  <c r="L550" i="20"/>
  <c r="Y541" i="20"/>
  <c r="GW34" i="6"/>
  <c r="W541" i="20"/>
  <c r="GU34" i="6"/>
  <c r="U541" i="20"/>
  <c r="GS34" i="6"/>
  <c r="S541" i="20"/>
  <c r="GQ34" i="6"/>
  <c r="R541" i="20"/>
  <c r="GZ34" i="6"/>
  <c r="Y540" i="20"/>
  <c r="CV34" i="21"/>
  <c r="CX34" i="21"/>
  <c r="CZ34" i="21"/>
  <c r="DB34" i="21"/>
  <c r="DD34" i="21"/>
  <c r="DF34" i="21"/>
  <c r="DH34" i="21"/>
  <c r="DJ34" i="21"/>
  <c r="DL34" i="21"/>
  <c r="GX34" i="6"/>
  <c r="W540" i="20"/>
  <c r="GV34" i="6"/>
  <c r="U540" i="20"/>
  <c r="GT34" i="6"/>
  <c r="S540" i="20"/>
  <c r="GR34" i="6"/>
  <c r="R540" i="20"/>
  <c r="GO34" i="6"/>
  <c r="V538" i="20"/>
  <c r="R538" i="20"/>
  <c r="Y537" i="20"/>
  <c r="V537" i="20"/>
  <c r="U537" i="20"/>
  <c r="T537" i="20"/>
  <c r="R537" i="20"/>
  <c r="Y534" i="20"/>
  <c r="V534" i="20"/>
  <c r="T534" i="20"/>
  <c r="R534" i="20"/>
  <c r="AQ34" i="9"/>
  <c r="AR34" i="9"/>
  <c r="AS34" i="9"/>
  <c r="AU34" i="9"/>
  <c r="AA532" i="20"/>
  <c r="Z531" i="20"/>
  <c r="Y531" i="20"/>
  <c r="W531" i="20"/>
  <c r="U531" i="20"/>
  <c r="T531" i="20"/>
  <c r="S531" i="20"/>
  <c r="R531" i="20"/>
  <c r="Z530" i="20"/>
  <c r="Y530" i="20"/>
  <c r="W530" i="20"/>
  <c r="U530" i="20"/>
  <c r="T530" i="20"/>
  <c r="S530" i="20"/>
  <c r="R530" i="20"/>
  <c r="Z529" i="20"/>
  <c r="Y529" i="20"/>
  <c r="W529" i="20"/>
  <c r="U529" i="20"/>
  <c r="T529" i="20"/>
  <c r="S529" i="20"/>
  <c r="R529" i="20"/>
  <c r="Z525" i="20"/>
  <c r="Z524" i="20"/>
  <c r="Z523" i="20"/>
  <c r="Z522" i="20"/>
  <c r="AM34" i="6"/>
  <c r="P522" i="20"/>
  <c r="Z521" i="20"/>
  <c r="Z520" i="20"/>
  <c r="F34" i="6"/>
  <c r="Z515" i="20"/>
  <c r="E34" i="6"/>
  <c r="V515" i="20"/>
  <c r="I34" i="6"/>
  <c r="R514" i="20"/>
  <c r="H34" i="6"/>
  <c r="R513" i="20"/>
  <c r="G34" i="6"/>
  <c r="R512" i="20"/>
  <c r="AA511" i="20"/>
  <c r="J541" i="20"/>
  <c r="GW33" i="6"/>
  <c r="H541" i="20"/>
  <c r="GU33" i="6"/>
  <c r="F541" i="20"/>
  <c r="GS33" i="6"/>
  <c r="D541" i="20"/>
  <c r="GQ33" i="6"/>
  <c r="C541" i="20"/>
  <c r="GZ33" i="6"/>
  <c r="J540" i="20"/>
  <c r="CV33" i="21"/>
  <c r="CX33" i="21"/>
  <c r="CZ33" i="21"/>
  <c r="DB33" i="21"/>
  <c r="DD33" i="21"/>
  <c r="DF33" i="21"/>
  <c r="DH33" i="21"/>
  <c r="DJ33" i="21"/>
  <c r="DL33" i="21"/>
  <c r="GX33" i="6"/>
  <c r="H540" i="20"/>
  <c r="GV33" i="6"/>
  <c r="F540" i="20"/>
  <c r="GT33" i="6"/>
  <c r="D540" i="20"/>
  <c r="GR33" i="6"/>
  <c r="C540" i="20"/>
  <c r="GO33" i="6"/>
  <c r="G538" i="20"/>
  <c r="C538" i="20"/>
  <c r="J537" i="20"/>
  <c r="G537" i="20"/>
  <c r="F537" i="20"/>
  <c r="E537" i="20"/>
  <c r="C537" i="20"/>
  <c r="J534" i="20"/>
  <c r="G534" i="20"/>
  <c r="E534" i="20"/>
  <c r="C534" i="20"/>
  <c r="AQ33" i="9"/>
  <c r="AR33" i="9"/>
  <c r="AS33" i="9"/>
  <c r="AU33" i="9"/>
  <c r="L532" i="20"/>
  <c r="K531" i="20"/>
  <c r="J531" i="20"/>
  <c r="H531" i="20"/>
  <c r="F531" i="20"/>
  <c r="E531" i="20"/>
  <c r="D531" i="20"/>
  <c r="C531" i="20"/>
  <c r="K530" i="20"/>
  <c r="J530" i="20"/>
  <c r="H530" i="20"/>
  <c r="F530" i="20"/>
  <c r="E530" i="20"/>
  <c r="D530" i="20"/>
  <c r="C530" i="20"/>
  <c r="K529" i="20"/>
  <c r="J529" i="20"/>
  <c r="H529" i="20"/>
  <c r="F529" i="20"/>
  <c r="E529" i="20"/>
  <c r="D529" i="20"/>
  <c r="C529" i="20"/>
  <c r="AM33" i="6"/>
  <c r="A522" i="20"/>
  <c r="F33" i="6"/>
  <c r="K515" i="20"/>
  <c r="E33" i="6"/>
  <c r="G515" i="20"/>
  <c r="I33" i="6"/>
  <c r="C514" i="20"/>
  <c r="H33" i="6"/>
  <c r="C513" i="20"/>
  <c r="G33" i="6"/>
  <c r="C512" i="20"/>
  <c r="L511" i="20"/>
  <c r="Y502" i="20"/>
  <c r="GW32" i="6"/>
  <c r="W502" i="20"/>
  <c r="GU32" i="6"/>
  <c r="U502" i="20"/>
  <c r="GS32" i="6"/>
  <c r="S502" i="20"/>
  <c r="GQ32" i="6"/>
  <c r="R502" i="20"/>
  <c r="GZ32" i="6"/>
  <c r="Y501" i="20"/>
  <c r="CV32" i="21"/>
  <c r="CX32" i="21"/>
  <c r="CZ32" i="21"/>
  <c r="DB32" i="21"/>
  <c r="DD32" i="21"/>
  <c r="DF32" i="21"/>
  <c r="DH32" i="21"/>
  <c r="DJ32" i="21"/>
  <c r="DL32" i="21"/>
  <c r="GX32" i="6"/>
  <c r="W501" i="20"/>
  <c r="GV32" i="6"/>
  <c r="U501" i="20"/>
  <c r="GT32" i="6"/>
  <c r="S501" i="20"/>
  <c r="GR32" i="6"/>
  <c r="R501" i="20"/>
  <c r="GO32" i="6"/>
  <c r="V499" i="20"/>
  <c r="R499" i="20"/>
  <c r="Y498" i="20"/>
  <c r="V498" i="20"/>
  <c r="U498" i="20"/>
  <c r="T498" i="20"/>
  <c r="R498" i="20"/>
  <c r="Y495" i="20"/>
  <c r="V495" i="20"/>
  <c r="T495" i="20"/>
  <c r="R495" i="20"/>
  <c r="AQ32" i="9"/>
  <c r="AR32" i="9"/>
  <c r="AS32" i="9"/>
  <c r="AU32" i="9"/>
  <c r="AA493" i="20"/>
  <c r="Z492" i="20"/>
  <c r="Y492" i="20"/>
  <c r="W492" i="20"/>
  <c r="U492" i="20"/>
  <c r="T492" i="20"/>
  <c r="S492" i="20"/>
  <c r="R492" i="20"/>
  <c r="Z491" i="20"/>
  <c r="Y491" i="20"/>
  <c r="W491" i="20"/>
  <c r="U491" i="20"/>
  <c r="T491" i="20"/>
  <c r="S491" i="20"/>
  <c r="R491" i="20"/>
  <c r="Z490" i="20"/>
  <c r="Y490" i="20"/>
  <c r="W490" i="20"/>
  <c r="U490" i="20"/>
  <c r="T490" i="20"/>
  <c r="S490" i="20"/>
  <c r="R490" i="20"/>
  <c r="Z486" i="20"/>
  <c r="Z485" i="20"/>
  <c r="Z484" i="20"/>
  <c r="Z483" i="20"/>
  <c r="AM32" i="6"/>
  <c r="P483" i="20"/>
  <c r="Z482" i="20"/>
  <c r="Z481" i="20"/>
  <c r="F32" i="6"/>
  <c r="Z476" i="20"/>
  <c r="E32" i="6"/>
  <c r="V476" i="20"/>
  <c r="I32" i="6"/>
  <c r="R475" i="20"/>
  <c r="H32" i="6"/>
  <c r="R474" i="20"/>
  <c r="G32" i="6"/>
  <c r="R473" i="20"/>
  <c r="AA472" i="20"/>
  <c r="J502" i="20"/>
  <c r="GW31" i="6"/>
  <c r="H502" i="20"/>
  <c r="GU31" i="6"/>
  <c r="F502" i="20"/>
  <c r="GS31" i="6"/>
  <c r="D502" i="20"/>
  <c r="GQ31" i="6"/>
  <c r="C502" i="20"/>
  <c r="GZ31" i="6"/>
  <c r="J501" i="20"/>
  <c r="CV31" i="21"/>
  <c r="CX31" i="21"/>
  <c r="CZ31" i="21"/>
  <c r="DB31" i="21"/>
  <c r="DD31" i="21"/>
  <c r="DF31" i="21"/>
  <c r="DH31" i="21"/>
  <c r="DJ31" i="21"/>
  <c r="DL31" i="21"/>
  <c r="GX31" i="6"/>
  <c r="H501" i="20"/>
  <c r="GV31" i="6"/>
  <c r="F501" i="20"/>
  <c r="GT31" i="6"/>
  <c r="D501" i="20"/>
  <c r="GR31" i="6"/>
  <c r="C501" i="20"/>
  <c r="GO31" i="6"/>
  <c r="G499" i="20"/>
  <c r="C499" i="20"/>
  <c r="J498" i="20"/>
  <c r="G498" i="20"/>
  <c r="F498" i="20"/>
  <c r="E498" i="20"/>
  <c r="C498" i="20"/>
  <c r="J495" i="20"/>
  <c r="G495" i="20"/>
  <c r="E495" i="20"/>
  <c r="C495" i="20"/>
  <c r="AQ31" i="9"/>
  <c r="AR31" i="9"/>
  <c r="AS31" i="9"/>
  <c r="AU31" i="9"/>
  <c r="L493" i="20"/>
  <c r="K492" i="20"/>
  <c r="J492" i="20"/>
  <c r="H492" i="20"/>
  <c r="F492" i="20"/>
  <c r="E492" i="20"/>
  <c r="D492" i="20"/>
  <c r="C492" i="20"/>
  <c r="K491" i="20"/>
  <c r="J491" i="20"/>
  <c r="H491" i="20"/>
  <c r="F491" i="20"/>
  <c r="E491" i="20"/>
  <c r="D491" i="20"/>
  <c r="C491" i="20"/>
  <c r="K490" i="20"/>
  <c r="J490" i="20"/>
  <c r="H490" i="20"/>
  <c r="F490" i="20"/>
  <c r="E490" i="20"/>
  <c r="D490" i="20"/>
  <c r="C490" i="20"/>
  <c r="K486" i="20"/>
  <c r="K485" i="20"/>
  <c r="K484" i="20"/>
  <c r="K483" i="20"/>
  <c r="AM31" i="6"/>
  <c r="A483" i="20"/>
  <c r="K482" i="20"/>
  <c r="K481" i="20"/>
  <c r="F31" i="6"/>
  <c r="K476" i="20"/>
  <c r="E31" i="6"/>
  <c r="G476" i="20"/>
  <c r="I31" i="6"/>
  <c r="C475" i="20"/>
  <c r="H31" i="6"/>
  <c r="C474" i="20"/>
  <c r="G31" i="6"/>
  <c r="C473" i="20"/>
  <c r="L472" i="20"/>
  <c r="Y463" i="20"/>
  <c r="GW30" i="6"/>
  <c r="W463" i="20"/>
  <c r="GU30" i="6"/>
  <c r="U463" i="20"/>
  <c r="GS30" i="6"/>
  <c r="S463" i="20"/>
  <c r="GQ30" i="6"/>
  <c r="R463" i="20"/>
  <c r="GZ30" i="6"/>
  <c r="Y462" i="20"/>
  <c r="CV30" i="21"/>
  <c r="CX30" i="21"/>
  <c r="CZ30" i="21"/>
  <c r="DB30" i="21"/>
  <c r="DD30" i="21"/>
  <c r="DF30" i="21"/>
  <c r="DH30" i="21"/>
  <c r="DJ30" i="21"/>
  <c r="DL30" i="21"/>
  <c r="GX30" i="6"/>
  <c r="W462" i="20"/>
  <c r="GV30" i="6"/>
  <c r="U462" i="20"/>
  <c r="GT30" i="6"/>
  <c r="S462" i="20"/>
  <c r="GR30" i="6"/>
  <c r="R462" i="20"/>
  <c r="GO30" i="6"/>
  <c r="V460" i="20"/>
  <c r="R460" i="20"/>
  <c r="Y459" i="20"/>
  <c r="V459" i="20"/>
  <c r="U459" i="20"/>
  <c r="T459" i="20"/>
  <c r="R459" i="20"/>
  <c r="Y456" i="20"/>
  <c r="V456" i="20"/>
  <c r="T456" i="20"/>
  <c r="R456" i="20"/>
  <c r="AA454" i="20"/>
  <c r="AS30" i="9"/>
  <c r="Z453" i="20"/>
  <c r="Y453" i="20"/>
  <c r="W453" i="20"/>
  <c r="U453" i="20"/>
  <c r="T453" i="20"/>
  <c r="S453" i="20"/>
  <c r="R453" i="20"/>
  <c r="AR30" i="9"/>
  <c r="Z452" i="20"/>
  <c r="Y452" i="20"/>
  <c r="W452" i="20"/>
  <c r="U452" i="20"/>
  <c r="T452" i="20"/>
  <c r="S452" i="20"/>
  <c r="R452" i="20"/>
  <c r="AQ30" i="9"/>
  <c r="Z451" i="20"/>
  <c r="Y451" i="20"/>
  <c r="W451" i="20"/>
  <c r="U451" i="20"/>
  <c r="T451" i="20"/>
  <c r="S451" i="20"/>
  <c r="R451" i="20"/>
  <c r="Z447" i="20"/>
  <c r="HW30" i="6"/>
  <c r="HX30" i="6"/>
  <c r="Y447" i="20"/>
  <c r="W447" i="20"/>
  <c r="U447" i="20"/>
  <c r="T447" i="20"/>
  <c r="S447" i="20"/>
  <c r="R447" i="20"/>
  <c r="Z446" i="20"/>
  <c r="HT30" i="6"/>
  <c r="HU30" i="6"/>
  <c r="Y446" i="20"/>
  <c r="W446" i="20"/>
  <c r="U446" i="20"/>
  <c r="T446" i="20"/>
  <c r="S446" i="20"/>
  <c r="R446" i="20"/>
  <c r="Z445" i="20"/>
  <c r="HQ30" i="6"/>
  <c r="HR30" i="6"/>
  <c r="Y445" i="20"/>
  <c r="W445" i="20"/>
  <c r="U445" i="20"/>
  <c r="T445" i="20"/>
  <c r="S445" i="20"/>
  <c r="R445" i="20"/>
  <c r="Z444" i="20"/>
  <c r="HN30" i="6"/>
  <c r="HO30" i="6"/>
  <c r="Y444" i="20"/>
  <c r="W444" i="20"/>
  <c r="U444" i="20"/>
  <c r="T444" i="20"/>
  <c r="S444" i="20"/>
  <c r="R444" i="20"/>
  <c r="AM30" i="6"/>
  <c r="P444" i="20"/>
  <c r="Z443" i="20"/>
  <c r="HF30" i="6"/>
  <c r="HG30" i="6"/>
  <c r="Y443" i="20"/>
  <c r="W443" i="20"/>
  <c r="U443" i="20"/>
  <c r="T443" i="20"/>
  <c r="S443" i="20"/>
  <c r="R443" i="20"/>
  <c r="Z442" i="20"/>
  <c r="HC30" i="6"/>
  <c r="HD30" i="6"/>
  <c r="Y442" i="20"/>
  <c r="W442" i="20"/>
  <c r="U442" i="20"/>
  <c r="T442" i="20"/>
  <c r="S442" i="20"/>
  <c r="R442" i="20"/>
  <c r="F30" i="6"/>
  <c r="Z437" i="20"/>
  <c r="E30" i="6"/>
  <c r="V437" i="20"/>
  <c r="I30" i="6"/>
  <c r="R436" i="20"/>
  <c r="H30" i="6"/>
  <c r="R435" i="20"/>
  <c r="G30" i="6"/>
  <c r="R434" i="20"/>
  <c r="AA433" i="20"/>
  <c r="J463" i="20"/>
  <c r="GW29" i="6"/>
  <c r="H463" i="20"/>
  <c r="GU29" i="6"/>
  <c r="F463" i="20"/>
  <c r="GS29" i="6"/>
  <c r="D463" i="20"/>
  <c r="GQ29" i="6"/>
  <c r="C463" i="20"/>
  <c r="GZ29" i="6"/>
  <c r="J462" i="20"/>
  <c r="CV29" i="21"/>
  <c r="CX29" i="21"/>
  <c r="CZ29" i="21"/>
  <c r="DB29" i="21"/>
  <c r="DD29" i="21"/>
  <c r="DF29" i="21"/>
  <c r="DH29" i="21"/>
  <c r="DJ29" i="21"/>
  <c r="DL29" i="21"/>
  <c r="GX29" i="6"/>
  <c r="H462" i="20"/>
  <c r="GV29" i="6"/>
  <c r="F462" i="20"/>
  <c r="GT29" i="6"/>
  <c r="D462" i="20"/>
  <c r="GR29" i="6"/>
  <c r="C462" i="20"/>
  <c r="GO29" i="6"/>
  <c r="G460" i="20"/>
  <c r="C460" i="20"/>
  <c r="J459" i="20"/>
  <c r="G459" i="20"/>
  <c r="F459" i="20"/>
  <c r="E459" i="20"/>
  <c r="C459" i="20"/>
  <c r="J456" i="20"/>
  <c r="G456" i="20"/>
  <c r="E456" i="20"/>
  <c r="C456" i="20"/>
  <c r="L454" i="20"/>
  <c r="AS29" i="9"/>
  <c r="K453" i="20"/>
  <c r="J453" i="20"/>
  <c r="H453" i="20"/>
  <c r="F453" i="20"/>
  <c r="E453" i="20"/>
  <c r="D453" i="20"/>
  <c r="C453" i="20"/>
  <c r="AR29" i="9"/>
  <c r="K452" i="20"/>
  <c r="J452" i="20"/>
  <c r="H452" i="20"/>
  <c r="F452" i="20"/>
  <c r="E452" i="20"/>
  <c r="D452" i="20"/>
  <c r="C452" i="20"/>
  <c r="AQ29" i="9"/>
  <c r="K451" i="20"/>
  <c r="J451" i="20"/>
  <c r="H451" i="20"/>
  <c r="F451" i="20"/>
  <c r="E451" i="20"/>
  <c r="D451" i="20"/>
  <c r="C451" i="20"/>
  <c r="K447" i="20"/>
  <c r="HW29" i="6"/>
  <c r="HX29" i="6"/>
  <c r="J447" i="20"/>
  <c r="H447" i="20"/>
  <c r="F447" i="20"/>
  <c r="E447" i="20"/>
  <c r="D447" i="20"/>
  <c r="C447" i="20"/>
  <c r="K446" i="20"/>
  <c r="HT29" i="6"/>
  <c r="HU29" i="6"/>
  <c r="J446" i="20"/>
  <c r="H446" i="20"/>
  <c r="F446" i="20"/>
  <c r="E446" i="20"/>
  <c r="D446" i="20"/>
  <c r="C446" i="20"/>
  <c r="K445" i="20"/>
  <c r="HQ29" i="6"/>
  <c r="HR29" i="6"/>
  <c r="J445" i="20"/>
  <c r="H445" i="20"/>
  <c r="F445" i="20"/>
  <c r="E445" i="20"/>
  <c r="D445" i="20"/>
  <c r="C445" i="20"/>
  <c r="K444" i="20"/>
  <c r="HN29" i="6"/>
  <c r="HO29" i="6"/>
  <c r="J444" i="20"/>
  <c r="H444" i="20"/>
  <c r="F444" i="20"/>
  <c r="E444" i="20"/>
  <c r="D444" i="20"/>
  <c r="C444" i="20"/>
  <c r="AM29" i="6"/>
  <c r="A444" i="20"/>
  <c r="K443" i="20"/>
  <c r="HF29" i="6"/>
  <c r="HG29" i="6"/>
  <c r="J443" i="20"/>
  <c r="H443" i="20"/>
  <c r="F443" i="20"/>
  <c r="E443" i="20"/>
  <c r="D443" i="20"/>
  <c r="C443" i="20"/>
  <c r="K442" i="20"/>
  <c r="HC29" i="6"/>
  <c r="HD29" i="6"/>
  <c r="J442" i="20"/>
  <c r="H442" i="20"/>
  <c r="F442" i="20"/>
  <c r="E442" i="20"/>
  <c r="D442" i="20"/>
  <c r="C442" i="20"/>
  <c r="F29" i="6"/>
  <c r="K437" i="20"/>
  <c r="E29" i="6"/>
  <c r="G437" i="20"/>
  <c r="I29" i="6"/>
  <c r="C436" i="20"/>
  <c r="H29" i="6"/>
  <c r="C435" i="20"/>
  <c r="G29" i="6"/>
  <c r="C434" i="20"/>
  <c r="L433" i="20"/>
  <c r="HC23" i="6"/>
  <c r="HD23" i="6"/>
  <c r="J325" i="20"/>
  <c r="HF23" i="6"/>
  <c r="HG23" i="6"/>
  <c r="J326" i="20"/>
  <c r="HN23" i="6"/>
  <c r="HO23" i="6"/>
  <c r="J327" i="20"/>
  <c r="HQ23" i="6"/>
  <c r="HR23" i="6"/>
  <c r="J328" i="20"/>
  <c r="HT23" i="6"/>
  <c r="HU23" i="6"/>
  <c r="J329" i="20"/>
  <c r="HW23" i="6"/>
  <c r="HX23" i="6"/>
  <c r="J330" i="20"/>
  <c r="L333" i="20"/>
  <c r="W332" i="20"/>
  <c r="U330" i="20"/>
  <c r="U332" i="20"/>
  <c r="T330" i="20"/>
  <c r="T332" i="20"/>
  <c r="S330" i="20"/>
  <c r="S332" i="20"/>
  <c r="R330" i="20"/>
  <c r="R332" i="20"/>
  <c r="H325" i="20"/>
  <c r="H326" i="20"/>
  <c r="H327" i="20"/>
  <c r="H328" i="20"/>
  <c r="H329" i="20"/>
  <c r="H330" i="20"/>
  <c r="H332" i="20"/>
  <c r="F325" i="20"/>
  <c r="F326" i="20"/>
  <c r="F327" i="20"/>
  <c r="F328" i="20"/>
  <c r="F329" i="20"/>
  <c r="F330" i="20"/>
  <c r="F332" i="20"/>
  <c r="E325" i="20"/>
  <c r="E326" i="20"/>
  <c r="E327" i="20"/>
  <c r="E328" i="20"/>
  <c r="E329" i="20"/>
  <c r="E330" i="20"/>
  <c r="E332" i="20"/>
  <c r="D325" i="20"/>
  <c r="D326" i="20"/>
  <c r="D327" i="20"/>
  <c r="D328" i="20"/>
  <c r="D329" i="20"/>
  <c r="D330" i="20"/>
  <c r="D332" i="20"/>
  <c r="C325" i="20"/>
  <c r="C326" i="20"/>
  <c r="C327" i="20"/>
  <c r="C328" i="20"/>
  <c r="C329" i="20"/>
  <c r="C330" i="20"/>
  <c r="C332" i="20"/>
  <c r="V330" i="20"/>
  <c r="X331" i="20"/>
  <c r="W331" i="20"/>
  <c r="V331" i="20"/>
  <c r="U331" i="20"/>
  <c r="T331" i="20"/>
  <c r="S331" i="20"/>
  <c r="R331" i="20"/>
  <c r="G325" i="20"/>
  <c r="I325" i="20"/>
  <c r="G330" i="20"/>
  <c r="I330" i="20"/>
  <c r="G326" i="20"/>
  <c r="I326" i="20"/>
  <c r="G327" i="20"/>
  <c r="I327" i="20"/>
  <c r="G328" i="20"/>
  <c r="I328" i="20"/>
  <c r="G329" i="20"/>
  <c r="I329" i="20"/>
  <c r="I331" i="20"/>
  <c r="H331" i="20"/>
  <c r="G331" i="20"/>
  <c r="F331" i="20"/>
  <c r="E331" i="20"/>
  <c r="D331" i="20"/>
  <c r="C331" i="20"/>
  <c r="Z324" i="20"/>
  <c r="K324" i="20"/>
  <c r="Y424" i="20"/>
  <c r="GW28" i="6"/>
  <c r="W424" i="20"/>
  <c r="GU28" i="6"/>
  <c r="U424" i="20"/>
  <c r="GS28" i="6"/>
  <c r="S424" i="20"/>
  <c r="GQ28" i="6"/>
  <c r="R424" i="20"/>
  <c r="GZ28" i="6"/>
  <c r="Y423" i="20"/>
  <c r="CV28" i="21"/>
  <c r="CX28" i="21"/>
  <c r="CZ28" i="21"/>
  <c r="DB28" i="21"/>
  <c r="DD28" i="21"/>
  <c r="DF28" i="21"/>
  <c r="DH28" i="21"/>
  <c r="DJ28" i="21"/>
  <c r="DL28" i="21"/>
  <c r="GX28" i="6"/>
  <c r="W423" i="20"/>
  <c r="GV28" i="6"/>
  <c r="U423" i="20"/>
  <c r="GT28" i="6"/>
  <c r="S423" i="20"/>
  <c r="GR28" i="6"/>
  <c r="R423" i="20"/>
  <c r="GO28" i="6"/>
  <c r="V421" i="20"/>
  <c r="R421" i="20"/>
  <c r="Y420" i="20"/>
  <c r="V420" i="20"/>
  <c r="U420" i="20"/>
  <c r="T420" i="20"/>
  <c r="R420" i="20"/>
  <c r="Y417" i="20"/>
  <c r="V417" i="20"/>
  <c r="T417" i="20"/>
  <c r="R417" i="20"/>
  <c r="AQ28" i="9"/>
  <c r="AR28" i="9"/>
  <c r="AS28" i="9"/>
  <c r="AU28" i="9"/>
  <c r="AA415" i="20"/>
  <c r="Z414" i="20"/>
  <c r="Y414" i="20"/>
  <c r="W414" i="20"/>
  <c r="U414" i="20"/>
  <c r="T414" i="20"/>
  <c r="S414" i="20"/>
  <c r="R414" i="20"/>
  <c r="Z413" i="20"/>
  <c r="Y413" i="20"/>
  <c r="W413" i="20"/>
  <c r="U413" i="20"/>
  <c r="T413" i="20"/>
  <c r="S413" i="20"/>
  <c r="R413" i="20"/>
  <c r="Z412" i="20"/>
  <c r="Y412" i="20"/>
  <c r="W412" i="20"/>
  <c r="U412" i="20"/>
  <c r="T412" i="20"/>
  <c r="S412" i="20"/>
  <c r="R412" i="20"/>
  <c r="Z408" i="20"/>
  <c r="Z407" i="20"/>
  <c r="Z406" i="20"/>
  <c r="Z405" i="20"/>
  <c r="AM28" i="6"/>
  <c r="P405" i="20"/>
  <c r="Z404" i="20"/>
  <c r="Z403" i="20"/>
  <c r="F28" i="6"/>
  <c r="Z398" i="20"/>
  <c r="E28" i="6"/>
  <c r="V398" i="20"/>
  <c r="I28" i="6"/>
  <c r="R397" i="20"/>
  <c r="H28" i="6"/>
  <c r="R396" i="20"/>
  <c r="G28" i="6"/>
  <c r="R395" i="20"/>
  <c r="AA394" i="20"/>
  <c r="J424" i="20"/>
  <c r="GW27" i="6"/>
  <c r="H424" i="20"/>
  <c r="GU27" i="6"/>
  <c r="F424" i="20"/>
  <c r="GS27" i="6"/>
  <c r="D424" i="20"/>
  <c r="GQ27" i="6"/>
  <c r="C424" i="20"/>
  <c r="GZ27" i="6"/>
  <c r="J423" i="20"/>
  <c r="CV27" i="21"/>
  <c r="CX27" i="21"/>
  <c r="CZ27" i="21"/>
  <c r="DB27" i="21"/>
  <c r="DD27" i="21"/>
  <c r="DF27" i="21"/>
  <c r="DH27" i="21"/>
  <c r="DJ27" i="21"/>
  <c r="DL27" i="21"/>
  <c r="GX27" i="6"/>
  <c r="H423" i="20"/>
  <c r="GV27" i="6"/>
  <c r="F423" i="20"/>
  <c r="GT27" i="6"/>
  <c r="D423" i="20"/>
  <c r="GR27" i="6"/>
  <c r="C423" i="20"/>
  <c r="GO27" i="6"/>
  <c r="G421" i="20"/>
  <c r="C421" i="20"/>
  <c r="J420" i="20"/>
  <c r="G420" i="20"/>
  <c r="F420" i="20"/>
  <c r="E420" i="20"/>
  <c r="C420" i="20"/>
  <c r="J417" i="20"/>
  <c r="G417" i="20"/>
  <c r="E417" i="20"/>
  <c r="C417" i="20"/>
  <c r="AQ27" i="9"/>
  <c r="AR27" i="9"/>
  <c r="AS27" i="9"/>
  <c r="AU27" i="9"/>
  <c r="L415" i="20"/>
  <c r="K414" i="20"/>
  <c r="J414" i="20"/>
  <c r="H414" i="20"/>
  <c r="F414" i="20"/>
  <c r="E414" i="20"/>
  <c r="D414" i="20"/>
  <c r="C414" i="20"/>
  <c r="K413" i="20"/>
  <c r="J413" i="20"/>
  <c r="H413" i="20"/>
  <c r="F413" i="20"/>
  <c r="E413" i="20"/>
  <c r="D413" i="20"/>
  <c r="C413" i="20"/>
  <c r="K412" i="20"/>
  <c r="J412" i="20"/>
  <c r="H412" i="20"/>
  <c r="F412" i="20"/>
  <c r="E412" i="20"/>
  <c r="D412" i="20"/>
  <c r="C412" i="20"/>
  <c r="AM27" i="6"/>
  <c r="A405" i="20"/>
  <c r="F27" i="6"/>
  <c r="K398" i="20"/>
  <c r="E27" i="6"/>
  <c r="G398" i="20"/>
  <c r="I27" i="6"/>
  <c r="C397" i="20"/>
  <c r="H27" i="6"/>
  <c r="C396" i="20"/>
  <c r="G27" i="6"/>
  <c r="C395" i="20"/>
  <c r="L394" i="20"/>
  <c r="Y385" i="20"/>
  <c r="GW26" i="6"/>
  <c r="W385" i="20"/>
  <c r="GU26" i="6"/>
  <c r="U385" i="20"/>
  <c r="GS26" i="6"/>
  <c r="S385" i="20"/>
  <c r="GQ26" i="6"/>
  <c r="R385" i="20"/>
  <c r="GZ26" i="6"/>
  <c r="Y384" i="20"/>
  <c r="CV26" i="21"/>
  <c r="CX26" i="21"/>
  <c r="CZ26" i="21"/>
  <c r="DB26" i="21"/>
  <c r="DD26" i="21"/>
  <c r="DF26" i="21"/>
  <c r="DH26" i="21"/>
  <c r="DJ26" i="21"/>
  <c r="DL26" i="21"/>
  <c r="GX26" i="6"/>
  <c r="W384" i="20"/>
  <c r="GV26" i="6"/>
  <c r="U384" i="20"/>
  <c r="GT26" i="6"/>
  <c r="S384" i="20"/>
  <c r="GR26" i="6"/>
  <c r="R384" i="20"/>
  <c r="GO26" i="6"/>
  <c r="V382" i="20"/>
  <c r="R382" i="20"/>
  <c r="Y381" i="20"/>
  <c r="V381" i="20"/>
  <c r="U381" i="20"/>
  <c r="T381" i="20"/>
  <c r="R381" i="20"/>
  <c r="Y378" i="20"/>
  <c r="V378" i="20"/>
  <c r="T378" i="20"/>
  <c r="R378" i="20"/>
  <c r="AQ26" i="9"/>
  <c r="AR26" i="9"/>
  <c r="AS26" i="9"/>
  <c r="AU26" i="9"/>
  <c r="AA376" i="20"/>
  <c r="Z375" i="20"/>
  <c r="Y375" i="20"/>
  <c r="W375" i="20"/>
  <c r="U375" i="20"/>
  <c r="T375" i="20"/>
  <c r="S375" i="20"/>
  <c r="R375" i="20"/>
  <c r="Z374" i="20"/>
  <c r="Y374" i="20"/>
  <c r="W374" i="20"/>
  <c r="U374" i="20"/>
  <c r="T374" i="20"/>
  <c r="S374" i="20"/>
  <c r="R374" i="20"/>
  <c r="Z373" i="20"/>
  <c r="Y373" i="20"/>
  <c r="W373" i="20"/>
  <c r="U373" i="20"/>
  <c r="T373" i="20"/>
  <c r="S373" i="20"/>
  <c r="R373" i="20"/>
  <c r="AM26" i="6"/>
  <c r="P366" i="20"/>
  <c r="F26" i="6"/>
  <c r="Z359" i="20"/>
  <c r="E26" i="6"/>
  <c r="V359" i="20"/>
  <c r="I26" i="6"/>
  <c r="R358" i="20"/>
  <c r="H26" i="6"/>
  <c r="R357" i="20"/>
  <c r="G26" i="6"/>
  <c r="R356" i="20"/>
  <c r="AA355" i="20"/>
  <c r="J385" i="20"/>
  <c r="GW25" i="6"/>
  <c r="H385" i="20"/>
  <c r="GU25" i="6"/>
  <c r="F385" i="20"/>
  <c r="GS25" i="6"/>
  <c r="D385" i="20"/>
  <c r="GQ25" i="6"/>
  <c r="C385" i="20"/>
  <c r="GZ25" i="6"/>
  <c r="J384" i="20"/>
  <c r="CV25" i="21"/>
  <c r="CX25" i="21"/>
  <c r="CZ25" i="21"/>
  <c r="DB25" i="21"/>
  <c r="DD25" i="21"/>
  <c r="DF25" i="21"/>
  <c r="DH25" i="21"/>
  <c r="DJ25" i="21"/>
  <c r="DL25" i="21"/>
  <c r="GX25" i="6"/>
  <c r="H384" i="20"/>
  <c r="GV25" i="6"/>
  <c r="F384" i="20"/>
  <c r="GT25" i="6"/>
  <c r="D384" i="20"/>
  <c r="GR25" i="6"/>
  <c r="C384" i="20"/>
  <c r="GO25" i="6"/>
  <c r="G382" i="20"/>
  <c r="C382" i="20"/>
  <c r="J381" i="20"/>
  <c r="G381" i="20"/>
  <c r="F381" i="20"/>
  <c r="E381" i="20"/>
  <c r="C381" i="20"/>
  <c r="J378" i="20"/>
  <c r="G378" i="20"/>
  <c r="E378" i="20"/>
  <c r="C378" i="20"/>
  <c r="AQ25" i="9"/>
  <c r="AR25" i="9"/>
  <c r="AS25" i="9"/>
  <c r="AU25" i="9"/>
  <c r="L376" i="20"/>
  <c r="K375" i="20"/>
  <c r="J375" i="20"/>
  <c r="H375" i="20"/>
  <c r="F375" i="20"/>
  <c r="E375" i="20"/>
  <c r="D375" i="20"/>
  <c r="C375" i="20"/>
  <c r="K374" i="20"/>
  <c r="J374" i="20"/>
  <c r="H374" i="20"/>
  <c r="F374" i="20"/>
  <c r="E374" i="20"/>
  <c r="D374" i="20"/>
  <c r="C374" i="20"/>
  <c r="K373" i="20"/>
  <c r="J373" i="20"/>
  <c r="H373" i="20"/>
  <c r="F373" i="20"/>
  <c r="E373" i="20"/>
  <c r="D373" i="20"/>
  <c r="C373" i="20"/>
  <c r="AM25" i="6"/>
  <c r="A366" i="20"/>
  <c r="F25" i="6"/>
  <c r="K359" i="20"/>
  <c r="E25" i="6"/>
  <c r="G359" i="20"/>
  <c r="I25" i="6"/>
  <c r="C358" i="20"/>
  <c r="H25" i="6"/>
  <c r="C357" i="20"/>
  <c r="G25" i="6"/>
  <c r="C356" i="20"/>
  <c r="L355" i="20"/>
  <c r="Y346" i="20"/>
  <c r="GW24" i="6"/>
  <c r="W346" i="20"/>
  <c r="GU24" i="6"/>
  <c r="U346" i="20"/>
  <c r="GS24" i="6"/>
  <c r="S346" i="20"/>
  <c r="GQ24" i="6"/>
  <c r="R346" i="20"/>
  <c r="GZ24" i="6"/>
  <c r="Y345" i="20"/>
  <c r="CV24" i="21"/>
  <c r="CX24" i="21"/>
  <c r="CZ24" i="21"/>
  <c r="DB24" i="21"/>
  <c r="DD24" i="21"/>
  <c r="DF24" i="21"/>
  <c r="DH24" i="21"/>
  <c r="DJ24" i="21"/>
  <c r="DL24" i="21"/>
  <c r="GX24" i="6"/>
  <c r="W345" i="20"/>
  <c r="GV24" i="6"/>
  <c r="U345" i="20"/>
  <c r="GT24" i="6"/>
  <c r="S345" i="20"/>
  <c r="GR24" i="6"/>
  <c r="R345" i="20"/>
  <c r="GO24" i="6"/>
  <c r="GP24" i="6"/>
  <c r="Y343" i="20"/>
  <c r="V343" i="20"/>
  <c r="R343" i="20"/>
  <c r="Y342" i="20"/>
  <c r="V342" i="20"/>
  <c r="U342" i="20"/>
  <c r="T342" i="20"/>
  <c r="R342" i="20"/>
  <c r="Y339" i="20"/>
  <c r="V339" i="20"/>
  <c r="T339" i="20"/>
  <c r="R339" i="20"/>
  <c r="AQ24" i="9"/>
  <c r="AR24" i="9"/>
  <c r="AS24" i="9"/>
  <c r="AU24" i="9"/>
  <c r="AA337" i="20"/>
  <c r="Z336" i="20"/>
  <c r="Y336" i="20"/>
  <c r="W336" i="20"/>
  <c r="U336" i="20"/>
  <c r="T336" i="20"/>
  <c r="S336" i="20"/>
  <c r="R336" i="20"/>
  <c r="Z335" i="20"/>
  <c r="Y335" i="20"/>
  <c r="W335" i="20"/>
  <c r="U335" i="20"/>
  <c r="T335" i="20"/>
  <c r="S335" i="20"/>
  <c r="R335" i="20"/>
  <c r="Z334" i="20"/>
  <c r="Y334" i="20"/>
  <c r="W334" i="20"/>
  <c r="U334" i="20"/>
  <c r="T334" i="20"/>
  <c r="S334" i="20"/>
  <c r="R334" i="20"/>
  <c r="AM24" i="6"/>
  <c r="P327" i="20"/>
  <c r="F24" i="6"/>
  <c r="Z320" i="20"/>
  <c r="E24" i="6"/>
  <c r="V320" i="20"/>
  <c r="I24" i="6"/>
  <c r="R319" i="20"/>
  <c r="H24" i="6"/>
  <c r="R318" i="20"/>
  <c r="G24" i="6"/>
  <c r="R317" i="20"/>
  <c r="AA316" i="20"/>
  <c r="J346" i="20"/>
  <c r="GW23" i="6"/>
  <c r="H346" i="20"/>
  <c r="GU23" i="6"/>
  <c r="F346" i="20"/>
  <c r="GS23" i="6"/>
  <c r="D346" i="20"/>
  <c r="GQ23" i="6"/>
  <c r="C346" i="20"/>
  <c r="GZ23" i="6"/>
  <c r="J345" i="20"/>
  <c r="CV23" i="21"/>
  <c r="CX23" i="21"/>
  <c r="CZ23" i="21"/>
  <c r="DB23" i="21"/>
  <c r="DD23" i="21"/>
  <c r="DF23" i="21"/>
  <c r="DH23" i="21"/>
  <c r="DJ23" i="21"/>
  <c r="DL23" i="21"/>
  <c r="GX23" i="6"/>
  <c r="H345" i="20"/>
  <c r="GV23" i="6"/>
  <c r="F345" i="20"/>
  <c r="GT23" i="6"/>
  <c r="D345" i="20"/>
  <c r="GR23" i="6"/>
  <c r="C345" i="20"/>
  <c r="GO23" i="6"/>
  <c r="G343" i="20"/>
  <c r="C343" i="20"/>
  <c r="J342" i="20"/>
  <c r="G342" i="20"/>
  <c r="F342" i="20"/>
  <c r="E342" i="20"/>
  <c r="C342" i="20"/>
  <c r="J339" i="20"/>
  <c r="G339" i="20"/>
  <c r="E339" i="20"/>
  <c r="C339" i="20"/>
  <c r="L337" i="20"/>
  <c r="AS23" i="9"/>
  <c r="K336" i="20"/>
  <c r="J336" i="20"/>
  <c r="H336" i="20"/>
  <c r="F336" i="20"/>
  <c r="E336" i="20"/>
  <c r="D336" i="20"/>
  <c r="C336" i="20"/>
  <c r="AR23" i="9"/>
  <c r="K335" i="20"/>
  <c r="J335" i="20"/>
  <c r="H335" i="20"/>
  <c r="F335" i="20"/>
  <c r="E335" i="20"/>
  <c r="D335" i="20"/>
  <c r="C335" i="20"/>
  <c r="AQ23" i="9"/>
  <c r="K334" i="20"/>
  <c r="J334" i="20"/>
  <c r="H334" i="20"/>
  <c r="F334" i="20"/>
  <c r="E334" i="20"/>
  <c r="D334" i="20"/>
  <c r="C334" i="20"/>
  <c r="AM23" i="6"/>
  <c r="A327" i="20"/>
  <c r="F23" i="6"/>
  <c r="K320" i="20"/>
  <c r="E23" i="6"/>
  <c r="G320" i="20"/>
  <c r="I23" i="6"/>
  <c r="C319" i="20"/>
  <c r="H23" i="6"/>
  <c r="C318" i="20"/>
  <c r="G23" i="6"/>
  <c r="C317" i="20"/>
  <c r="L316" i="20"/>
  <c r="U624" i="20"/>
  <c r="F624" i="20"/>
  <c r="Z618" i="20"/>
  <c r="K618" i="20"/>
  <c r="X615" i="20"/>
  <c r="I615" i="20"/>
  <c r="R614" i="20"/>
  <c r="T614" i="20"/>
  <c r="U614" i="20"/>
  <c r="V614" i="20"/>
  <c r="X614" i="20"/>
  <c r="C614" i="20"/>
  <c r="E614" i="20"/>
  <c r="F614" i="20"/>
  <c r="G614" i="20"/>
  <c r="I614" i="20"/>
  <c r="Z604" i="20"/>
  <c r="AB605" i="20"/>
  <c r="V603" i="20"/>
  <c r="X603" i="20"/>
  <c r="V598" i="20"/>
  <c r="X598" i="20"/>
  <c r="V599" i="20"/>
  <c r="X599" i="20"/>
  <c r="V600" i="20"/>
  <c r="X600" i="20"/>
  <c r="V601" i="20"/>
  <c r="X601" i="20"/>
  <c r="V602" i="20"/>
  <c r="X602" i="20"/>
  <c r="X604" i="20"/>
  <c r="R605" i="20"/>
  <c r="S605" i="20"/>
  <c r="T605" i="20"/>
  <c r="U605" i="20"/>
  <c r="V605" i="20"/>
  <c r="W605" i="20"/>
  <c r="X605" i="20"/>
  <c r="X606" i="20"/>
  <c r="Y605" i="20"/>
  <c r="AB604" i="20"/>
  <c r="AB606" i="20"/>
  <c r="Y604" i="20"/>
  <c r="Y606" i="20"/>
  <c r="AA613" i="20"/>
  <c r="K604" i="20"/>
  <c r="L606" i="20"/>
  <c r="M605" i="20"/>
  <c r="I604" i="20"/>
  <c r="C605" i="20"/>
  <c r="D605" i="20"/>
  <c r="E605" i="20"/>
  <c r="F605" i="20"/>
  <c r="G605" i="20"/>
  <c r="H605" i="20"/>
  <c r="I605" i="20"/>
  <c r="I606" i="20"/>
  <c r="J605" i="20"/>
  <c r="M604" i="20"/>
  <c r="M606" i="20"/>
  <c r="J604" i="20"/>
  <c r="J606" i="20"/>
  <c r="L613" i="20"/>
  <c r="X612" i="20"/>
  <c r="I612" i="20"/>
  <c r="R611" i="20"/>
  <c r="T611" i="20"/>
  <c r="V611" i="20"/>
  <c r="X611" i="20"/>
  <c r="C611" i="20"/>
  <c r="E611" i="20"/>
  <c r="G611" i="20"/>
  <c r="I611" i="20"/>
  <c r="V609" i="20"/>
  <c r="X609" i="20"/>
  <c r="G609" i="20"/>
  <c r="I609" i="20"/>
  <c r="V608" i="20"/>
  <c r="X608" i="20"/>
  <c r="G608" i="20"/>
  <c r="I608" i="20"/>
  <c r="V607" i="20"/>
  <c r="X607" i="20"/>
  <c r="G607" i="20"/>
  <c r="I607" i="20"/>
  <c r="AA606" i="20"/>
  <c r="W604" i="20"/>
  <c r="W606" i="20"/>
  <c r="V604" i="20"/>
  <c r="V606" i="20"/>
  <c r="U604" i="20"/>
  <c r="U606" i="20"/>
  <c r="T604" i="20"/>
  <c r="T606" i="20"/>
  <c r="S604" i="20"/>
  <c r="S606" i="20"/>
  <c r="R604" i="20"/>
  <c r="R606" i="20"/>
  <c r="H604" i="20"/>
  <c r="H606" i="20"/>
  <c r="G604" i="20"/>
  <c r="G606" i="20"/>
  <c r="F604" i="20"/>
  <c r="F606" i="20"/>
  <c r="E604" i="20"/>
  <c r="E606" i="20"/>
  <c r="D604" i="20"/>
  <c r="D606" i="20"/>
  <c r="C604" i="20"/>
  <c r="C606" i="20"/>
  <c r="Z597" i="20"/>
  <c r="K597" i="20"/>
  <c r="R593" i="20"/>
  <c r="C593" i="20"/>
  <c r="W589" i="20"/>
  <c r="R589" i="20"/>
  <c r="H589" i="20"/>
  <c r="C589" i="20"/>
  <c r="P587" i="20"/>
  <c r="A587" i="20"/>
  <c r="U585" i="20"/>
  <c r="F585" i="20"/>
  <c r="Z579" i="20"/>
  <c r="K579" i="20"/>
  <c r="X576" i="20"/>
  <c r="I576" i="20"/>
  <c r="R575" i="20"/>
  <c r="T575" i="20"/>
  <c r="U575" i="20"/>
  <c r="V575" i="20"/>
  <c r="X575" i="20"/>
  <c r="C575" i="20"/>
  <c r="E575" i="20"/>
  <c r="F575" i="20"/>
  <c r="G575" i="20"/>
  <c r="I575" i="20"/>
  <c r="Z565" i="20"/>
  <c r="AA567" i="20"/>
  <c r="AB566" i="20"/>
  <c r="X565" i="20"/>
  <c r="R566" i="20"/>
  <c r="S566" i="20"/>
  <c r="T566" i="20"/>
  <c r="U566" i="20"/>
  <c r="V566" i="20"/>
  <c r="W566" i="20"/>
  <c r="X566" i="20"/>
  <c r="X567" i="20"/>
  <c r="Y566" i="20"/>
  <c r="AB565" i="20"/>
  <c r="AB567" i="20"/>
  <c r="Y565" i="20"/>
  <c r="Y567" i="20"/>
  <c r="AA574" i="20"/>
  <c r="K565" i="20"/>
  <c r="L567" i="20"/>
  <c r="M566" i="20"/>
  <c r="I565" i="20"/>
  <c r="C566" i="20"/>
  <c r="D566" i="20"/>
  <c r="E566" i="20"/>
  <c r="F566" i="20"/>
  <c r="G566" i="20"/>
  <c r="H566" i="20"/>
  <c r="I566" i="20"/>
  <c r="I567" i="20"/>
  <c r="J566" i="20"/>
  <c r="M565" i="20"/>
  <c r="M567" i="20"/>
  <c r="J565" i="20"/>
  <c r="J567" i="20"/>
  <c r="L574" i="20"/>
  <c r="X573" i="20"/>
  <c r="I573" i="20"/>
  <c r="R572" i="20"/>
  <c r="T572" i="20"/>
  <c r="V572" i="20"/>
  <c r="X572" i="20"/>
  <c r="C572" i="20"/>
  <c r="E572" i="20"/>
  <c r="G572" i="20"/>
  <c r="I572" i="20"/>
  <c r="V570" i="20"/>
  <c r="X570" i="20"/>
  <c r="G570" i="20"/>
  <c r="I570" i="20"/>
  <c r="V569" i="20"/>
  <c r="X569" i="20"/>
  <c r="G569" i="20"/>
  <c r="I569" i="20"/>
  <c r="V568" i="20"/>
  <c r="X568" i="20"/>
  <c r="G568" i="20"/>
  <c r="I568" i="20"/>
  <c r="W565" i="20"/>
  <c r="W567" i="20"/>
  <c r="V565" i="20"/>
  <c r="V567" i="20"/>
  <c r="U565" i="20"/>
  <c r="U567" i="20"/>
  <c r="T565" i="20"/>
  <c r="T567" i="20"/>
  <c r="S565" i="20"/>
  <c r="S567" i="20"/>
  <c r="R565" i="20"/>
  <c r="R567" i="20"/>
  <c r="H565" i="20"/>
  <c r="H567" i="20"/>
  <c r="G565" i="20"/>
  <c r="G567" i="20"/>
  <c r="F565" i="20"/>
  <c r="F567" i="20"/>
  <c r="E565" i="20"/>
  <c r="E567" i="20"/>
  <c r="D565" i="20"/>
  <c r="D567" i="20"/>
  <c r="C565" i="20"/>
  <c r="C567" i="20"/>
  <c r="Z558" i="20"/>
  <c r="K558" i="20"/>
  <c r="R554" i="20"/>
  <c r="C554" i="20"/>
  <c r="W550" i="20"/>
  <c r="R550" i="20"/>
  <c r="H550" i="20"/>
  <c r="C550" i="20"/>
  <c r="P548" i="20"/>
  <c r="A548" i="20"/>
  <c r="U546" i="20"/>
  <c r="F546" i="20"/>
  <c r="Z540" i="20"/>
  <c r="K540" i="20"/>
  <c r="X537" i="20"/>
  <c r="I537" i="20"/>
  <c r="R536" i="20"/>
  <c r="T536" i="20"/>
  <c r="U536" i="20"/>
  <c r="V536" i="20"/>
  <c r="X536" i="20"/>
  <c r="C536" i="20"/>
  <c r="E536" i="20"/>
  <c r="F536" i="20"/>
  <c r="G536" i="20"/>
  <c r="I536" i="20"/>
  <c r="Z526" i="20"/>
  <c r="AA528" i="20"/>
  <c r="AB527" i="20"/>
  <c r="X526" i="20"/>
  <c r="R527" i="20"/>
  <c r="S527" i="20"/>
  <c r="T527" i="20"/>
  <c r="U527" i="20"/>
  <c r="V527" i="20"/>
  <c r="W527" i="20"/>
  <c r="X527" i="20"/>
  <c r="X528" i="20"/>
  <c r="Y527" i="20"/>
  <c r="AB526" i="20"/>
  <c r="AB528" i="20"/>
  <c r="Y526" i="20"/>
  <c r="Y528" i="20"/>
  <c r="AA535" i="20"/>
  <c r="K526" i="20"/>
  <c r="L528" i="20"/>
  <c r="M527" i="20"/>
  <c r="I526" i="20"/>
  <c r="C527" i="20"/>
  <c r="D527" i="20"/>
  <c r="E527" i="20"/>
  <c r="F527" i="20"/>
  <c r="G527" i="20"/>
  <c r="H527" i="20"/>
  <c r="I527" i="20"/>
  <c r="I528" i="20"/>
  <c r="J527" i="20"/>
  <c r="M526" i="20"/>
  <c r="M528" i="20"/>
  <c r="J526" i="20"/>
  <c r="J528" i="20"/>
  <c r="L535" i="20"/>
  <c r="X534" i="20"/>
  <c r="I534" i="20"/>
  <c r="R533" i="20"/>
  <c r="T533" i="20"/>
  <c r="V533" i="20"/>
  <c r="X533" i="20"/>
  <c r="C533" i="20"/>
  <c r="E533" i="20"/>
  <c r="G533" i="20"/>
  <c r="I533" i="20"/>
  <c r="V531" i="20"/>
  <c r="X531" i="20"/>
  <c r="G531" i="20"/>
  <c r="I531" i="20"/>
  <c r="V530" i="20"/>
  <c r="X530" i="20"/>
  <c r="G530" i="20"/>
  <c r="I530" i="20"/>
  <c r="V529" i="20"/>
  <c r="X529" i="20"/>
  <c r="G529" i="20"/>
  <c r="I529" i="20"/>
  <c r="W526" i="20"/>
  <c r="W528" i="20"/>
  <c r="V526" i="20"/>
  <c r="V528" i="20"/>
  <c r="U526" i="20"/>
  <c r="U528" i="20"/>
  <c r="T526" i="20"/>
  <c r="T528" i="20"/>
  <c r="S526" i="20"/>
  <c r="S528" i="20"/>
  <c r="R526" i="20"/>
  <c r="R528" i="20"/>
  <c r="H526" i="20"/>
  <c r="H528" i="20"/>
  <c r="G526" i="20"/>
  <c r="G528" i="20"/>
  <c r="F526" i="20"/>
  <c r="F528" i="20"/>
  <c r="E526" i="20"/>
  <c r="E528" i="20"/>
  <c r="D526" i="20"/>
  <c r="D528" i="20"/>
  <c r="C526" i="20"/>
  <c r="C528" i="20"/>
  <c r="Z519" i="20"/>
  <c r="K519" i="20"/>
  <c r="R515" i="20"/>
  <c r="C515" i="20"/>
  <c r="W511" i="20"/>
  <c r="R511" i="20"/>
  <c r="H511" i="20"/>
  <c r="C511" i="20"/>
  <c r="P509" i="20"/>
  <c r="A509" i="20"/>
  <c r="U507" i="20"/>
  <c r="F507" i="20"/>
  <c r="Z501" i="20"/>
  <c r="K501" i="20"/>
  <c r="X498" i="20"/>
  <c r="I498" i="20"/>
  <c r="R497" i="20"/>
  <c r="T497" i="20"/>
  <c r="U497" i="20"/>
  <c r="V497" i="20"/>
  <c r="X497" i="20"/>
  <c r="C497" i="20"/>
  <c r="E497" i="20"/>
  <c r="F497" i="20"/>
  <c r="G497" i="20"/>
  <c r="I497" i="20"/>
  <c r="Z487" i="20"/>
  <c r="AA489" i="20"/>
  <c r="AB488" i="20"/>
  <c r="X487" i="20"/>
  <c r="R488" i="20"/>
  <c r="S488" i="20"/>
  <c r="T488" i="20"/>
  <c r="U488" i="20"/>
  <c r="V488" i="20"/>
  <c r="W488" i="20"/>
  <c r="X488" i="20"/>
  <c r="X489" i="20"/>
  <c r="Y488" i="20"/>
  <c r="AB487" i="20"/>
  <c r="AB489" i="20"/>
  <c r="Y487" i="20"/>
  <c r="Y489" i="20"/>
  <c r="AA496" i="20"/>
  <c r="K487" i="20"/>
  <c r="L489" i="20"/>
  <c r="M488" i="20"/>
  <c r="I487" i="20"/>
  <c r="C488" i="20"/>
  <c r="D488" i="20"/>
  <c r="E488" i="20"/>
  <c r="F488" i="20"/>
  <c r="G488" i="20"/>
  <c r="H488" i="20"/>
  <c r="I488" i="20"/>
  <c r="I489" i="20"/>
  <c r="J488" i="20"/>
  <c r="M487" i="20"/>
  <c r="M489" i="20"/>
  <c r="J487" i="20"/>
  <c r="J489" i="20"/>
  <c r="L496" i="20"/>
  <c r="X495" i="20"/>
  <c r="I495" i="20"/>
  <c r="R494" i="20"/>
  <c r="T494" i="20"/>
  <c r="V494" i="20"/>
  <c r="X494" i="20"/>
  <c r="C494" i="20"/>
  <c r="E494" i="20"/>
  <c r="G494" i="20"/>
  <c r="I494" i="20"/>
  <c r="V492" i="20"/>
  <c r="X492" i="20"/>
  <c r="G492" i="20"/>
  <c r="I492" i="20"/>
  <c r="V491" i="20"/>
  <c r="X491" i="20"/>
  <c r="G491" i="20"/>
  <c r="I491" i="20"/>
  <c r="V490" i="20"/>
  <c r="X490" i="20"/>
  <c r="G490" i="20"/>
  <c r="I490" i="20"/>
  <c r="W487" i="20"/>
  <c r="W489" i="20"/>
  <c r="V487" i="20"/>
  <c r="V489" i="20"/>
  <c r="U487" i="20"/>
  <c r="U489" i="20"/>
  <c r="T487" i="20"/>
  <c r="T489" i="20"/>
  <c r="S487" i="20"/>
  <c r="S489" i="20"/>
  <c r="R487" i="20"/>
  <c r="R489" i="20"/>
  <c r="H487" i="20"/>
  <c r="H489" i="20"/>
  <c r="G487" i="20"/>
  <c r="G489" i="20"/>
  <c r="F487" i="20"/>
  <c r="F489" i="20"/>
  <c r="E487" i="20"/>
  <c r="E489" i="20"/>
  <c r="D487" i="20"/>
  <c r="D489" i="20"/>
  <c r="C487" i="20"/>
  <c r="C489" i="20"/>
  <c r="Z480" i="20"/>
  <c r="K480" i="20"/>
  <c r="R476" i="20"/>
  <c r="C476" i="20"/>
  <c r="W472" i="20"/>
  <c r="R472" i="20"/>
  <c r="H472" i="20"/>
  <c r="C472" i="20"/>
  <c r="P470" i="20"/>
  <c r="A470" i="20"/>
  <c r="U468" i="20"/>
  <c r="F468" i="20"/>
  <c r="Z462" i="20"/>
  <c r="K462" i="20"/>
  <c r="X459" i="20"/>
  <c r="I459" i="20"/>
  <c r="R458" i="20"/>
  <c r="T458" i="20"/>
  <c r="U458" i="20"/>
  <c r="V458" i="20"/>
  <c r="X458" i="20"/>
  <c r="C458" i="20"/>
  <c r="E458" i="20"/>
  <c r="F458" i="20"/>
  <c r="G458" i="20"/>
  <c r="I458" i="20"/>
  <c r="Z448" i="20"/>
  <c r="AB449" i="20"/>
  <c r="V447" i="20"/>
  <c r="X447" i="20"/>
  <c r="V442" i="20"/>
  <c r="X442" i="20"/>
  <c r="V443" i="20"/>
  <c r="X443" i="20"/>
  <c r="V444" i="20"/>
  <c r="X444" i="20"/>
  <c r="V445" i="20"/>
  <c r="X445" i="20"/>
  <c r="V446" i="20"/>
  <c r="X446" i="20"/>
  <c r="X448" i="20"/>
  <c r="R449" i="20"/>
  <c r="S449" i="20"/>
  <c r="T449" i="20"/>
  <c r="U449" i="20"/>
  <c r="V449" i="20"/>
  <c r="W449" i="20"/>
  <c r="X449" i="20"/>
  <c r="X450" i="20"/>
  <c r="Y449" i="20"/>
  <c r="AB448" i="20"/>
  <c r="AB450" i="20"/>
  <c r="Y448" i="20"/>
  <c r="Y450" i="20"/>
  <c r="AA457" i="20"/>
  <c r="K448" i="20"/>
  <c r="M449" i="20"/>
  <c r="G447" i="20"/>
  <c r="I447" i="20"/>
  <c r="G442" i="20"/>
  <c r="I442" i="20"/>
  <c r="G443" i="20"/>
  <c r="I443" i="20"/>
  <c r="G444" i="20"/>
  <c r="I444" i="20"/>
  <c r="G445" i="20"/>
  <c r="I445" i="20"/>
  <c r="G446" i="20"/>
  <c r="I446" i="20"/>
  <c r="I448" i="20"/>
  <c r="C449" i="20"/>
  <c r="D449" i="20"/>
  <c r="E449" i="20"/>
  <c r="F449" i="20"/>
  <c r="G449" i="20"/>
  <c r="H449" i="20"/>
  <c r="I449" i="20"/>
  <c r="I450" i="20"/>
  <c r="J449" i="20"/>
  <c r="M448" i="20"/>
  <c r="M450" i="20"/>
  <c r="J448" i="20"/>
  <c r="J450" i="20"/>
  <c r="L457" i="20"/>
  <c r="X456" i="20"/>
  <c r="I456" i="20"/>
  <c r="R455" i="20"/>
  <c r="T455" i="20"/>
  <c r="V455" i="20"/>
  <c r="X455" i="20"/>
  <c r="C455" i="20"/>
  <c r="E455" i="20"/>
  <c r="G455" i="20"/>
  <c r="I455" i="20"/>
  <c r="V453" i="20"/>
  <c r="X453" i="20"/>
  <c r="G453" i="20"/>
  <c r="I453" i="20"/>
  <c r="V452" i="20"/>
  <c r="X452" i="20"/>
  <c r="G452" i="20"/>
  <c r="I452" i="20"/>
  <c r="V451" i="20"/>
  <c r="X451" i="20"/>
  <c r="G451" i="20"/>
  <c r="I451" i="20"/>
  <c r="AA450" i="20"/>
  <c r="W448" i="20"/>
  <c r="W450" i="20"/>
  <c r="V448" i="20"/>
  <c r="V450" i="20"/>
  <c r="U448" i="20"/>
  <c r="U450" i="20"/>
  <c r="T448" i="20"/>
  <c r="T450" i="20"/>
  <c r="S448" i="20"/>
  <c r="S450" i="20"/>
  <c r="R448" i="20"/>
  <c r="R450" i="20"/>
  <c r="L450" i="20"/>
  <c r="H448" i="20"/>
  <c r="H450" i="20"/>
  <c r="G448" i="20"/>
  <c r="G450" i="20"/>
  <c r="F448" i="20"/>
  <c r="F450" i="20"/>
  <c r="E448" i="20"/>
  <c r="E450" i="20"/>
  <c r="D448" i="20"/>
  <c r="D450" i="20"/>
  <c r="C448" i="20"/>
  <c r="C450" i="20"/>
  <c r="Z441" i="20"/>
  <c r="K441" i="20"/>
  <c r="R437" i="20"/>
  <c r="C437" i="20"/>
  <c r="W433" i="20"/>
  <c r="R433" i="20"/>
  <c r="H433" i="20"/>
  <c r="C433" i="20"/>
  <c r="P431" i="20"/>
  <c r="A431" i="20"/>
  <c r="U429" i="20"/>
  <c r="F429" i="20"/>
  <c r="Z423" i="20"/>
  <c r="K423" i="20"/>
  <c r="X420" i="20"/>
  <c r="I420" i="20"/>
  <c r="R419" i="20"/>
  <c r="T419" i="20"/>
  <c r="U419" i="20"/>
  <c r="V419" i="20"/>
  <c r="X419" i="20"/>
  <c r="C419" i="20"/>
  <c r="E419" i="20"/>
  <c r="F419" i="20"/>
  <c r="G419" i="20"/>
  <c r="I419" i="20"/>
  <c r="Z409" i="20"/>
  <c r="AA411" i="20"/>
  <c r="AB410" i="20"/>
  <c r="X409" i="20"/>
  <c r="R410" i="20"/>
  <c r="S410" i="20"/>
  <c r="T410" i="20"/>
  <c r="U410" i="20"/>
  <c r="V410" i="20"/>
  <c r="W410" i="20"/>
  <c r="X410" i="20"/>
  <c r="X411" i="20"/>
  <c r="Y410" i="20"/>
  <c r="AB409" i="20"/>
  <c r="AB411" i="20"/>
  <c r="Y409" i="20"/>
  <c r="Y411" i="20"/>
  <c r="AA418" i="20"/>
  <c r="K409" i="20"/>
  <c r="L411" i="20"/>
  <c r="M410" i="20"/>
  <c r="I409" i="20"/>
  <c r="C410" i="20"/>
  <c r="D410" i="20"/>
  <c r="E410" i="20"/>
  <c r="F410" i="20"/>
  <c r="G410" i="20"/>
  <c r="H410" i="20"/>
  <c r="I410" i="20"/>
  <c r="I411" i="20"/>
  <c r="J410" i="20"/>
  <c r="M409" i="20"/>
  <c r="M411" i="20"/>
  <c r="J409" i="20"/>
  <c r="J411" i="20"/>
  <c r="L418" i="20"/>
  <c r="X417" i="20"/>
  <c r="I417" i="20"/>
  <c r="R416" i="20"/>
  <c r="T416" i="20"/>
  <c r="V416" i="20"/>
  <c r="X416" i="20"/>
  <c r="C416" i="20"/>
  <c r="E416" i="20"/>
  <c r="G416" i="20"/>
  <c r="I416" i="20"/>
  <c r="V414" i="20"/>
  <c r="X414" i="20"/>
  <c r="G414" i="20"/>
  <c r="I414" i="20"/>
  <c r="V413" i="20"/>
  <c r="X413" i="20"/>
  <c r="G413" i="20"/>
  <c r="I413" i="20"/>
  <c r="V412" i="20"/>
  <c r="X412" i="20"/>
  <c r="G412" i="20"/>
  <c r="I412" i="20"/>
  <c r="W409" i="20"/>
  <c r="W411" i="20"/>
  <c r="V409" i="20"/>
  <c r="V411" i="20"/>
  <c r="U409" i="20"/>
  <c r="U411" i="20"/>
  <c r="T409" i="20"/>
  <c r="T411" i="20"/>
  <c r="S409" i="20"/>
  <c r="S411" i="20"/>
  <c r="R409" i="20"/>
  <c r="R411" i="20"/>
  <c r="H409" i="20"/>
  <c r="H411" i="20"/>
  <c r="G409" i="20"/>
  <c r="G411" i="20"/>
  <c r="F409" i="20"/>
  <c r="F411" i="20"/>
  <c r="E409" i="20"/>
  <c r="E411" i="20"/>
  <c r="D409" i="20"/>
  <c r="D411" i="20"/>
  <c r="C409" i="20"/>
  <c r="C411" i="20"/>
  <c r="Z402" i="20"/>
  <c r="K402" i="20"/>
  <c r="R398" i="20"/>
  <c r="C398" i="20"/>
  <c r="W394" i="20"/>
  <c r="R394" i="20"/>
  <c r="H394" i="20"/>
  <c r="C394" i="20"/>
  <c r="P392" i="20"/>
  <c r="A392" i="20"/>
  <c r="U390" i="20"/>
  <c r="F390" i="20"/>
  <c r="Z384" i="20"/>
  <c r="K384" i="20"/>
  <c r="X381" i="20"/>
  <c r="I381" i="20"/>
  <c r="R380" i="20"/>
  <c r="T380" i="20"/>
  <c r="U380" i="20"/>
  <c r="V380" i="20"/>
  <c r="X380" i="20"/>
  <c r="C380" i="20"/>
  <c r="E380" i="20"/>
  <c r="F380" i="20"/>
  <c r="G380" i="20"/>
  <c r="I380" i="20"/>
  <c r="X370" i="20"/>
  <c r="R371" i="20"/>
  <c r="S371" i="20"/>
  <c r="T371" i="20"/>
  <c r="U371" i="20"/>
  <c r="V371" i="20"/>
  <c r="W371" i="20"/>
  <c r="X371" i="20"/>
  <c r="X372" i="20"/>
  <c r="Y371" i="20"/>
  <c r="AB372" i="20"/>
  <c r="Y370" i="20"/>
  <c r="Y372" i="20"/>
  <c r="AA379" i="20"/>
  <c r="I370" i="20"/>
  <c r="C371" i="20"/>
  <c r="D371" i="20"/>
  <c r="E371" i="20"/>
  <c r="F371" i="20"/>
  <c r="G371" i="20"/>
  <c r="H371" i="20"/>
  <c r="I371" i="20"/>
  <c r="I372" i="20"/>
  <c r="J371" i="20"/>
  <c r="M372" i="20"/>
  <c r="J370" i="20"/>
  <c r="J372" i="20"/>
  <c r="L379" i="20"/>
  <c r="X378" i="20"/>
  <c r="I378" i="20"/>
  <c r="R377" i="20"/>
  <c r="T377" i="20"/>
  <c r="V377" i="20"/>
  <c r="X377" i="20"/>
  <c r="C377" i="20"/>
  <c r="E377" i="20"/>
  <c r="G377" i="20"/>
  <c r="I377" i="20"/>
  <c r="V375" i="20"/>
  <c r="X375" i="20"/>
  <c r="G375" i="20"/>
  <c r="I375" i="20"/>
  <c r="V374" i="20"/>
  <c r="X374" i="20"/>
  <c r="G374" i="20"/>
  <c r="I374" i="20"/>
  <c r="V373" i="20"/>
  <c r="X373" i="20"/>
  <c r="G373" i="20"/>
  <c r="I373" i="20"/>
  <c r="W370" i="20"/>
  <c r="W372" i="20"/>
  <c r="V370" i="20"/>
  <c r="V372" i="20"/>
  <c r="U370" i="20"/>
  <c r="U372" i="20"/>
  <c r="T370" i="20"/>
  <c r="T372" i="20"/>
  <c r="S370" i="20"/>
  <c r="S372" i="20"/>
  <c r="R370" i="20"/>
  <c r="R372" i="20"/>
  <c r="H370" i="20"/>
  <c r="H372" i="20"/>
  <c r="G370" i="20"/>
  <c r="G372" i="20"/>
  <c r="F370" i="20"/>
  <c r="F372" i="20"/>
  <c r="E370" i="20"/>
  <c r="E372" i="20"/>
  <c r="D370" i="20"/>
  <c r="D372" i="20"/>
  <c r="C370" i="20"/>
  <c r="C372" i="20"/>
  <c r="Z363" i="20"/>
  <c r="K363" i="20"/>
  <c r="R359" i="20"/>
  <c r="C359" i="20"/>
  <c r="W355" i="20"/>
  <c r="R355" i="20"/>
  <c r="H355" i="20"/>
  <c r="C355" i="20"/>
  <c r="P353" i="20"/>
  <c r="A353" i="20"/>
  <c r="U351" i="20"/>
  <c r="F351" i="20"/>
  <c r="Z345" i="20"/>
  <c r="K345" i="20"/>
  <c r="X342" i="20"/>
  <c r="I342" i="20"/>
  <c r="R341" i="20"/>
  <c r="T341" i="20"/>
  <c r="U341" i="20"/>
  <c r="V341" i="20"/>
  <c r="X341" i="20"/>
  <c r="C341" i="20"/>
  <c r="E341" i="20"/>
  <c r="F341" i="20"/>
  <c r="G341" i="20"/>
  <c r="I341" i="20"/>
  <c r="V332" i="20"/>
  <c r="X332" i="20"/>
  <c r="X333" i="20"/>
  <c r="Y332" i="20"/>
  <c r="AB333" i="20"/>
  <c r="Y331" i="20"/>
  <c r="Y333" i="20"/>
  <c r="AA340" i="20"/>
  <c r="G332" i="20"/>
  <c r="I332" i="20"/>
  <c r="I333" i="20"/>
  <c r="J332" i="20"/>
  <c r="M333" i="20"/>
  <c r="J331" i="20"/>
  <c r="J333" i="20"/>
  <c r="L340" i="20"/>
  <c r="X339" i="20"/>
  <c r="I339" i="20"/>
  <c r="R338" i="20"/>
  <c r="T338" i="20"/>
  <c r="V338" i="20"/>
  <c r="X338" i="20"/>
  <c r="C338" i="20"/>
  <c r="E338" i="20"/>
  <c r="G338" i="20"/>
  <c r="I338" i="20"/>
  <c r="V336" i="20"/>
  <c r="X336" i="20"/>
  <c r="G336" i="20"/>
  <c r="I336" i="20"/>
  <c r="V335" i="20"/>
  <c r="X335" i="20"/>
  <c r="G335" i="20"/>
  <c r="I335" i="20"/>
  <c r="V334" i="20"/>
  <c r="X334" i="20"/>
  <c r="G334" i="20"/>
  <c r="I334" i="20"/>
  <c r="W333" i="20"/>
  <c r="V333" i="20"/>
  <c r="U333" i="20"/>
  <c r="T333" i="20"/>
  <c r="S333" i="20"/>
  <c r="R333" i="20"/>
  <c r="H333" i="20"/>
  <c r="G333" i="20"/>
  <c r="F333" i="20"/>
  <c r="E333" i="20"/>
  <c r="D333" i="20"/>
  <c r="C333" i="20"/>
  <c r="R320" i="20"/>
  <c r="C320" i="20"/>
  <c r="W316" i="20"/>
  <c r="R316" i="20"/>
  <c r="H316" i="20"/>
  <c r="C316" i="20"/>
  <c r="P314" i="20"/>
  <c r="A314" i="20"/>
  <c r="Y307" i="20"/>
  <c r="GW22" i="6"/>
  <c r="W307" i="20"/>
  <c r="GU22" i="6"/>
  <c r="U307" i="20"/>
  <c r="GS22" i="6"/>
  <c r="S307" i="20"/>
  <c r="GQ22" i="6"/>
  <c r="R307" i="20"/>
  <c r="GZ22" i="6"/>
  <c r="Y306" i="20"/>
  <c r="CV22" i="21"/>
  <c r="CX22" i="21"/>
  <c r="CZ22" i="21"/>
  <c r="DB22" i="21"/>
  <c r="DD22" i="21"/>
  <c r="DF22" i="21"/>
  <c r="DH22" i="21"/>
  <c r="DJ22" i="21"/>
  <c r="DL22" i="21"/>
  <c r="GX22" i="6"/>
  <c r="W306" i="20"/>
  <c r="GV22" i="6"/>
  <c r="U306" i="20"/>
  <c r="GT22" i="6"/>
  <c r="S306" i="20"/>
  <c r="GR22" i="6"/>
  <c r="R306" i="20"/>
  <c r="GO22" i="6"/>
  <c r="V304" i="20"/>
  <c r="R304" i="20"/>
  <c r="Y303" i="20"/>
  <c r="V303" i="20"/>
  <c r="U303" i="20"/>
  <c r="T303" i="20"/>
  <c r="R303" i="20"/>
  <c r="Y300" i="20"/>
  <c r="V300" i="20"/>
  <c r="T300" i="20"/>
  <c r="R300" i="20"/>
  <c r="AQ22" i="9"/>
  <c r="AR22" i="9"/>
  <c r="AS22" i="9"/>
  <c r="AU22" i="9"/>
  <c r="AA298" i="20"/>
  <c r="Z297" i="20"/>
  <c r="Y297" i="20"/>
  <c r="W297" i="20"/>
  <c r="U297" i="20"/>
  <c r="T297" i="20"/>
  <c r="S297" i="20"/>
  <c r="R297" i="20"/>
  <c r="Z296" i="20"/>
  <c r="Y296" i="20"/>
  <c r="W296" i="20"/>
  <c r="U296" i="20"/>
  <c r="T296" i="20"/>
  <c r="S296" i="20"/>
  <c r="R296" i="20"/>
  <c r="Z295" i="20"/>
  <c r="Y295" i="20"/>
  <c r="W295" i="20"/>
  <c r="U295" i="20"/>
  <c r="T295" i="20"/>
  <c r="S295" i="20"/>
  <c r="R295" i="20"/>
  <c r="Z291" i="20"/>
  <c r="Z290" i="20"/>
  <c r="Z289" i="20"/>
  <c r="Z288" i="20"/>
  <c r="AM22" i="6"/>
  <c r="P288" i="20"/>
  <c r="Z287" i="20"/>
  <c r="Z286" i="20"/>
  <c r="F22" i="6"/>
  <c r="Z281" i="20"/>
  <c r="E22" i="6"/>
  <c r="V281" i="20"/>
  <c r="I22" i="6"/>
  <c r="R280" i="20"/>
  <c r="H22" i="6"/>
  <c r="R279" i="20"/>
  <c r="G22" i="6"/>
  <c r="R278" i="20"/>
  <c r="AA277" i="20"/>
  <c r="J307" i="20"/>
  <c r="GW21" i="6"/>
  <c r="H307" i="20"/>
  <c r="GU21" i="6"/>
  <c r="F307" i="20"/>
  <c r="GS21" i="6"/>
  <c r="D307" i="20"/>
  <c r="GQ21" i="6"/>
  <c r="C307" i="20"/>
  <c r="GZ21" i="6"/>
  <c r="J306" i="20"/>
  <c r="CV21" i="21"/>
  <c r="CX21" i="21"/>
  <c r="CZ21" i="21"/>
  <c r="DB21" i="21"/>
  <c r="DD21" i="21"/>
  <c r="DF21" i="21"/>
  <c r="DH21" i="21"/>
  <c r="DJ21" i="21"/>
  <c r="DL21" i="21"/>
  <c r="GX21" i="6"/>
  <c r="H306" i="20"/>
  <c r="GV21" i="6"/>
  <c r="F306" i="20"/>
  <c r="GT21" i="6"/>
  <c r="D306" i="20"/>
  <c r="GR21" i="6"/>
  <c r="C306" i="20"/>
  <c r="GO21" i="6"/>
  <c r="G304" i="20"/>
  <c r="C304" i="20"/>
  <c r="J303" i="20"/>
  <c r="G303" i="20"/>
  <c r="F303" i="20"/>
  <c r="E303" i="20"/>
  <c r="C303" i="20"/>
  <c r="J300" i="20"/>
  <c r="G300" i="20"/>
  <c r="E300" i="20"/>
  <c r="C300" i="20"/>
  <c r="AQ21" i="9"/>
  <c r="AR21" i="9"/>
  <c r="AS21" i="9"/>
  <c r="AU21" i="9"/>
  <c r="L298" i="20"/>
  <c r="K297" i="20"/>
  <c r="J297" i="20"/>
  <c r="H297" i="20"/>
  <c r="F297" i="20"/>
  <c r="E297" i="20"/>
  <c r="D297" i="20"/>
  <c r="C297" i="20"/>
  <c r="K296" i="20"/>
  <c r="J296" i="20"/>
  <c r="H296" i="20"/>
  <c r="F296" i="20"/>
  <c r="E296" i="20"/>
  <c r="D296" i="20"/>
  <c r="C296" i="20"/>
  <c r="K295" i="20"/>
  <c r="J295" i="20"/>
  <c r="H295" i="20"/>
  <c r="F295" i="20"/>
  <c r="E295" i="20"/>
  <c r="D295" i="20"/>
  <c r="C295" i="20"/>
  <c r="K291" i="20"/>
  <c r="K290" i="20"/>
  <c r="K289" i="20"/>
  <c r="K288" i="20"/>
  <c r="AM21" i="6"/>
  <c r="A288" i="20"/>
  <c r="K287" i="20"/>
  <c r="K286" i="20"/>
  <c r="F21" i="6"/>
  <c r="K281" i="20"/>
  <c r="E21" i="6"/>
  <c r="G281" i="20"/>
  <c r="I21" i="6"/>
  <c r="C280" i="20"/>
  <c r="H21" i="6"/>
  <c r="C279" i="20"/>
  <c r="G21" i="6"/>
  <c r="C278" i="20"/>
  <c r="L277" i="20"/>
  <c r="Y268" i="20"/>
  <c r="GW20" i="6"/>
  <c r="W268" i="20"/>
  <c r="GU20" i="6"/>
  <c r="U268" i="20"/>
  <c r="GS20" i="6"/>
  <c r="S268" i="20"/>
  <c r="GQ20" i="6"/>
  <c r="R268" i="20"/>
  <c r="GZ20" i="6"/>
  <c r="Y267" i="20"/>
  <c r="CV20" i="21"/>
  <c r="CX20" i="21"/>
  <c r="CZ20" i="21"/>
  <c r="DB20" i="21"/>
  <c r="DD20" i="21"/>
  <c r="DF20" i="21"/>
  <c r="DH20" i="21"/>
  <c r="DJ20" i="21"/>
  <c r="DL20" i="21"/>
  <c r="GX20" i="6"/>
  <c r="W267" i="20"/>
  <c r="GV20" i="6"/>
  <c r="U267" i="20"/>
  <c r="GT20" i="6"/>
  <c r="S267" i="20"/>
  <c r="GR20" i="6"/>
  <c r="R267" i="20"/>
  <c r="GO20" i="6"/>
  <c r="V265" i="20"/>
  <c r="R265" i="20"/>
  <c r="Y264" i="20"/>
  <c r="V264" i="20"/>
  <c r="U264" i="20"/>
  <c r="T264" i="20"/>
  <c r="R264" i="20"/>
  <c r="Y261" i="20"/>
  <c r="V261" i="20"/>
  <c r="T261" i="20"/>
  <c r="R261" i="20"/>
  <c r="AQ20" i="9"/>
  <c r="AR20" i="9"/>
  <c r="AS20" i="9"/>
  <c r="AU20" i="9"/>
  <c r="AA259" i="20"/>
  <c r="Z258" i="20"/>
  <c r="Y258" i="20"/>
  <c r="W258" i="20"/>
  <c r="U258" i="20"/>
  <c r="T258" i="20"/>
  <c r="S258" i="20"/>
  <c r="R258" i="20"/>
  <c r="Z257" i="20"/>
  <c r="Y257" i="20"/>
  <c r="W257" i="20"/>
  <c r="U257" i="20"/>
  <c r="T257" i="20"/>
  <c r="S257" i="20"/>
  <c r="R257" i="20"/>
  <c r="Z256" i="20"/>
  <c r="Y256" i="20"/>
  <c r="W256" i="20"/>
  <c r="U256" i="20"/>
  <c r="T256" i="20"/>
  <c r="S256" i="20"/>
  <c r="R256" i="20"/>
  <c r="Z252" i="20"/>
  <c r="Z251" i="20"/>
  <c r="Z250" i="20"/>
  <c r="Z249" i="20"/>
  <c r="AM20" i="6"/>
  <c r="P249" i="20"/>
  <c r="Z248" i="20"/>
  <c r="Z247" i="20"/>
  <c r="F20" i="6"/>
  <c r="Z242" i="20"/>
  <c r="E20" i="6"/>
  <c r="V242" i="20"/>
  <c r="I20" i="6"/>
  <c r="R241" i="20"/>
  <c r="H20" i="6"/>
  <c r="R240" i="20"/>
  <c r="G20" i="6"/>
  <c r="R239" i="20"/>
  <c r="AA238" i="20"/>
  <c r="J268" i="20"/>
  <c r="GW19" i="6"/>
  <c r="H268" i="20"/>
  <c r="GU19" i="6"/>
  <c r="F268" i="20"/>
  <c r="GS19" i="6"/>
  <c r="D268" i="20"/>
  <c r="GQ19" i="6"/>
  <c r="C268" i="20"/>
  <c r="GZ19" i="6"/>
  <c r="J267" i="20"/>
  <c r="CV19" i="21"/>
  <c r="CX19" i="21"/>
  <c r="CZ19" i="21"/>
  <c r="DB19" i="21"/>
  <c r="DD19" i="21"/>
  <c r="DF19" i="21"/>
  <c r="DH19" i="21"/>
  <c r="DJ19" i="21"/>
  <c r="DL19" i="21"/>
  <c r="GX19" i="6"/>
  <c r="H267" i="20"/>
  <c r="GV19" i="6"/>
  <c r="F267" i="20"/>
  <c r="GT19" i="6"/>
  <c r="D267" i="20"/>
  <c r="GR19" i="6"/>
  <c r="C267" i="20"/>
  <c r="GO19" i="6"/>
  <c r="G265" i="20"/>
  <c r="C265" i="20"/>
  <c r="J264" i="20"/>
  <c r="G264" i="20"/>
  <c r="F264" i="20"/>
  <c r="E264" i="20"/>
  <c r="C264" i="20"/>
  <c r="J261" i="20"/>
  <c r="G261" i="20"/>
  <c r="E261" i="20"/>
  <c r="C261" i="20"/>
  <c r="AQ19" i="9"/>
  <c r="AR19" i="9"/>
  <c r="AS19" i="9"/>
  <c r="AU19" i="9"/>
  <c r="L259" i="20"/>
  <c r="K258" i="20"/>
  <c r="J258" i="20"/>
  <c r="H258" i="20"/>
  <c r="F258" i="20"/>
  <c r="E258" i="20"/>
  <c r="D258" i="20"/>
  <c r="C258" i="20"/>
  <c r="K257" i="20"/>
  <c r="J257" i="20"/>
  <c r="H257" i="20"/>
  <c r="F257" i="20"/>
  <c r="E257" i="20"/>
  <c r="D257" i="20"/>
  <c r="C257" i="20"/>
  <c r="K256" i="20"/>
  <c r="J256" i="20"/>
  <c r="H256" i="20"/>
  <c r="F256" i="20"/>
  <c r="E256" i="20"/>
  <c r="D256" i="20"/>
  <c r="C256" i="20"/>
  <c r="K252" i="20"/>
  <c r="K251" i="20"/>
  <c r="K250" i="20"/>
  <c r="K249" i="20"/>
  <c r="AM19" i="6"/>
  <c r="A249" i="20"/>
  <c r="K248" i="20"/>
  <c r="K247" i="20"/>
  <c r="F19" i="6"/>
  <c r="K242" i="20"/>
  <c r="E19" i="6"/>
  <c r="G242" i="20"/>
  <c r="I19" i="6"/>
  <c r="C241" i="20"/>
  <c r="H19" i="6"/>
  <c r="C240" i="20"/>
  <c r="G19" i="6"/>
  <c r="C239" i="20"/>
  <c r="L238" i="20"/>
  <c r="Y229" i="20"/>
  <c r="GW18" i="6"/>
  <c r="W229" i="20"/>
  <c r="GU18" i="6"/>
  <c r="U229" i="20"/>
  <c r="GS18" i="6"/>
  <c r="S229" i="20"/>
  <c r="GQ18" i="6"/>
  <c r="R229" i="20"/>
  <c r="GZ18" i="6"/>
  <c r="Y228" i="20"/>
  <c r="CV18" i="21"/>
  <c r="CX18" i="21"/>
  <c r="CZ18" i="21"/>
  <c r="DB18" i="21"/>
  <c r="DD18" i="21"/>
  <c r="DF18" i="21"/>
  <c r="DH18" i="21"/>
  <c r="DJ18" i="21"/>
  <c r="DL18" i="21"/>
  <c r="GX18" i="6"/>
  <c r="W228" i="20"/>
  <c r="GV18" i="6"/>
  <c r="U228" i="20"/>
  <c r="GT18" i="6"/>
  <c r="S228" i="20"/>
  <c r="GR18" i="6"/>
  <c r="R228" i="20"/>
  <c r="GO18" i="6"/>
  <c r="V226" i="20"/>
  <c r="R226" i="20"/>
  <c r="Y225" i="20"/>
  <c r="V225" i="20"/>
  <c r="U225" i="20"/>
  <c r="T225" i="20"/>
  <c r="R225" i="20"/>
  <c r="Y222" i="20"/>
  <c r="V222" i="20"/>
  <c r="T222" i="20"/>
  <c r="R222" i="20"/>
  <c r="AA220" i="20"/>
  <c r="Z219" i="20"/>
  <c r="Y219" i="20"/>
  <c r="W219" i="20"/>
  <c r="U219" i="20"/>
  <c r="T219" i="20"/>
  <c r="S219" i="20"/>
  <c r="R219" i="20"/>
  <c r="Z218" i="20"/>
  <c r="Y218" i="20"/>
  <c r="W218" i="20"/>
  <c r="U218" i="20"/>
  <c r="T218" i="20"/>
  <c r="S218" i="20"/>
  <c r="R218" i="20"/>
  <c r="Z217" i="20"/>
  <c r="Y217" i="20"/>
  <c r="W217" i="20"/>
  <c r="U217" i="20"/>
  <c r="T217" i="20"/>
  <c r="S217" i="20"/>
  <c r="R217" i="20"/>
  <c r="AM18" i="6"/>
  <c r="P210" i="20"/>
  <c r="F18" i="6"/>
  <c r="Z203" i="20"/>
  <c r="E18" i="6"/>
  <c r="V203" i="20"/>
  <c r="I18" i="6"/>
  <c r="R202" i="20"/>
  <c r="H18" i="6"/>
  <c r="R201" i="20"/>
  <c r="G18" i="6"/>
  <c r="R200" i="20"/>
  <c r="AA199" i="20"/>
  <c r="J229" i="20"/>
  <c r="GW17" i="6"/>
  <c r="H229" i="20"/>
  <c r="GU17" i="6"/>
  <c r="F229" i="20"/>
  <c r="GS17" i="6"/>
  <c r="D229" i="20"/>
  <c r="GQ17" i="6"/>
  <c r="C229" i="20"/>
  <c r="GZ17" i="6"/>
  <c r="J228" i="20"/>
  <c r="CV17" i="21"/>
  <c r="CX17" i="21"/>
  <c r="CZ17" i="21"/>
  <c r="DB17" i="21"/>
  <c r="DD17" i="21"/>
  <c r="DF17" i="21"/>
  <c r="DH17" i="21"/>
  <c r="DJ17" i="21"/>
  <c r="DL17" i="21"/>
  <c r="GX17" i="6"/>
  <c r="H228" i="20"/>
  <c r="GV17" i="6"/>
  <c r="F228" i="20"/>
  <c r="GT17" i="6"/>
  <c r="D228" i="20"/>
  <c r="GR17" i="6"/>
  <c r="C228" i="20"/>
  <c r="GO17" i="6"/>
  <c r="G226" i="20"/>
  <c r="C226" i="20"/>
  <c r="J225" i="20"/>
  <c r="G225" i="20"/>
  <c r="F225" i="20"/>
  <c r="E225" i="20"/>
  <c r="C225" i="20"/>
  <c r="J222" i="20"/>
  <c r="G222" i="20"/>
  <c r="E222" i="20"/>
  <c r="C222" i="20"/>
  <c r="AQ17" i="9"/>
  <c r="AR17" i="9"/>
  <c r="AS17" i="9"/>
  <c r="AU17" i="9"/>
  <c r="L220" i="20"/>
  <c r="K219" i="20"/>
  <c r="J219" i="20"/>
  <c r="H219" i="20"/>
  <c r="F219" i="20"/>
  <c r="E219" i="20"/>
  <c r="D219" i="20"/>
  <c r="C219" i="20"/>
  <c r="K218" i="20"/>
  <c r="J218" i="20"/>
  <c r="H218" i="20"/>
  <c r="F218" i="20"/>
  <c r="E218" i="20"/>
  <c r="D218" i="20"/>
  <c r="C218" i="20"/>
  <c r="K217" i="20"/>
  <c r="J217" i="20"/>
  <c r="H217" i="20"/>
  <c r="F217" i="20"/>
  <c r="E217" i="20"/>
  <c r="D217" i="20"/>
  <c r="C217" i="20"/>
  <c r="K213" i="20"/>
  <c r="K212" i="20"/>
  <c r="K211" i="20"/>
  <c r="K210" i="20"/>
  <c r="AM17" i="6"/>
  <c r="A210" i="20"/>
  <c r="K209" i="20"/>
  <c r="K208" i="20"/>
  <c r="F17" i="6"/>
  <c r="K203" i="20"/>
  <c r="E17" i="6"/>
  <c r="G203" i="20"/>
  <c r="I17" i="6"/>
  <c r="C202" i="20"/>
  <c r="H17" i="6"/>
  <c r="C201" i="20"/>
  <c r="G17" i="6"/>
  <c r="C200" i="20"/>
  <c r="L199" i="20"/>
  <c r="Y190" i="20"/>
  <c r="GW16" i="6"/>
  <c r="W190" i="20"/>
  <c r="GU16" i="6"/>
  <c r="U190" i="20"/>
  <c r="GS16" i="6"/>
  <c r="S190" i="20"/>
  <c r="GQ16" i="6"/>
  <c r="R190" i="20"/>
  <c r="GZ16" i="6"/>
  <c r="Y189" i="20"/>
  <c r="CV16" i="21"/>
  <c r="CX16" i="21"/>
  <c r="CZ16" i="21"/>
  <c r="DB16" i="21"/>
  <c r="DD16" i="21"/>
  <c r="DF16" i="21"/>
  <c r="DH16" i="21"/>
  <c r="DJ16" i="21"/>
  <c r="DL16" i="21"/>
  <c r="GX16" i="6"/>
  <c r="W189" i="20"/>
  <c r="GV16" i="6"/>
  <c r="U189" i="20"/>
  <c r="GT16" i="6"/>
  <c r="S189" i="20"/>
  <c r="GR16" i="6"/>
  <c r="R189" i="20"/>
  <c r="GO16" i="6"/>
  <c r="V187" i="20"/>
  <c r="R187" i="20"/>
  <c r="Y186" i="20"/>
  <c r="V186" i="20"/>
  <c r="U186" i="20"/>
  <c r="T186" i="20"/>
  <c r="R186" i="20"/>
  <c r="Y183" i="20"/>
  <c r="V183" i="20"/>
  <c r="T183" i="20"/>
  <c r="R183" i="20"/>
  <c r="AQ16" i="9"/>
  <c r="AR16" i="9"/>
  <c r="AS16" i="9"/>
  <c r="AU16" i="9"/>
  <c r="AA181" i="20"/>
  <c r="Z180" i="20"/>
  <c r="Y180" i="20"/>
  <c r="W180" i="20"/>
  <c r="U180" i="20"/>
  <c r="T180" i="20"/>
  <c r="S180" i="20"/>
  <c r="R180" i="20"/>
  <c r="Z179" i="20"/>
  <c r="Y179" i="20"/>
  <c r="W179" i="20"/>
  <c r="U179" i="20"/>
  <c r="T179" i="20"/>
  <c r="S179" i="20"/>
  <c r="R179" i="20"/>
  <c r="Z178" i="20"/>
  <c r="Y178" i="20"/>
  <c r="W178" i="20"/>
  <c r="U178" i="20"/>
  <c r="T178" i="20"/>
  <c r="S178" i="20"/>
  <c r="R178" i="20"/>
  <c r="Z174" i="20"/>
  <c r="Z173" i="20"/>
  <c r="Z172" i="20"/>
  <c r="Z171" i="20"/>
  <c r="AM16" i="6"/>
  <c r="P171" i="20"/>
  <c r="Z170" i="20"/>
  <c r="Z169" i="20"/>
  <c r="F16" i="6"/>
  <c r="Z164" i="20"/>
  <c r="E16" i="6"/>
  <c r="V164" i="20"/>
  <c r="I16" i="6"/>
  <c r="R163" i="20"/>
  <c r="H16" i="6"/>
  <c r="R162" i="20"/>
  <c r="G16" i="6"/>
  <c r="R161" i="20"/>
  <c r="AA160" i="20"/>
  <c r="J190" i="20"/>
  <c r="GW15" i="6"/>
  <c r="H190" i="20"/>
  <c r="GU15" i="6"/>
  <c r="F190" i="20"/>
  <c r="GS15" i="6"/>
  <c r="D190" i="20"/>
  <c r="GQ15" i="6"/>
  <c r="C190" i="20"/>
  <c r="GZ15" i="6"/>
  <c r="J189" i="20"/>
  <c r="CV15" i="21"/>
  <c r="CX15" i="21"/>
  <c r="CZ15" i="21"/>
  <c r="DB15" i="21"/>
  <c r="DD15" i="21"/>
  <c r="DF15" i="21"/>
  <c r="DH15" i="21"/>
  <c r="DJ15" i="21"/>
  <c r="DL15" i="21"/>
  <c r="GX15" i="6"/>
  <c r="H189" i="20"/>
  <c r="GV15" i="6"/>
  <c r="F189" i="20"/>
  <c r="GT15" i="6"/>
  <c r="D189" i="20"/>
  <c r="GR15" i="6"/>
  <c r="C189" i="20"/>
  <c r="GO15" i="6"/>
  <c r="G187" i="20"/>
  <c r="C187" i="20"/>
  <c r="J186" i="20"/>
  <c r="G186" i="20"/>
  <c r="F186" i="20"/>
  <c r="E186" i="20"/>
  <c r="C186" i="20"/>
  <c r="J183" i="20"/>
  <c r="G183" i="20"/>
  <c r="E183" i="20"/>
  <c r="C183" i="20"/>
  <c r="AQ15" i="9"/>
  <c r="AR15" i="9"/>
  <c r="AS15" i="9"/>
  <c r="AU15" i="9"/>
  <c r="L181" i="20"/>
  <c r="K180" i="20"/>
  <c r="J180" i="20"/>
  <c r="H180" i="20"/>
  <c r="F180" i="20"/>
  <c r="E180" i="20"/>
  <c r="D180" i="20"/>
  <c r="C180" i="20"/>
  <c r="K179" i="20"/>
  <c r="J179" i="20"/>
  <c r="H179" i="20"/>
  <c r="F179" i="20"/>
  <c r="E179" i="20"/>
  <c r="D179" i="20"/>
  <c r="C179" i="20"/>
  <c r="K178" i="20"/>
  <c r="J178" i="20"/>
  <c r="H178" i="20"/>
  <c r="F178" i="20"/>
  <c r="E178" i="20"/>
  <c r="D178" i="20"/>
  <c r="C178" i="20"/>
  <c r="K174" i="20"/>
  <c r="K173" i="20"/>
  <c r="K172" i="20"/>
  <c r="K171" i="20"/>
  <c r="AM15" i="6"/>
  <c r="A171" i="20"/>
  <c r="K170" i="20"/>
  <c r="K169" i="20"/>
  <c r="F15" i="6"/>
  <c r="K164" i="20"/>
  <c r="E15" i="6"/>
  <c r="G164" i="20"/>
  <c r="I15" i="6"/>
  <c r="C163" i="20"/>
  <c r="H15" i="6"/>
  <c r="C162" i="20"/>
  <c r="G15" i="6"/>
  <c r="C161" i="20"/>
  <c r="L160" i="20"/>
  <c r="AA177" i="20"/>
  <c r="L177" i="20"/>
  <c r="W176" i="20"/>
  <c r="U176" i="20"/>
  <c r="T176" i="20"/>
  <c r="S176" i="20"/>
  <c r="R176" i="20"/>
  <c r="H176" i="20"/>
  <c r="F176" i="20"/>
  <c r="E176" i="20"/>
  <c r="D176" i="20"/>
  <c r="C176" i="20"/>
  <c r="Z175" i="20"/>
  <c r="AB175" i="20"/>
  <c r="X175" i="20"/>
  <c r="W175" i="20"/>
  <c r="V175" i="20"/>
  <c r="U175" i="20"/>
  <c r="T175" i="20"/>
  <c r="S175" i="20"/>
  <c r="R175" i="20"/>
  <c r="K175" i="20"/>
  <c r="M175" i="20"/>
  <c r="I175" i="20"/>
  <c r="H175" i="20"/>
  <c r="G175" i="20"/>
  <c r="F175" i="20"/>
  <c r="E175" i="20"/>
  <c r="D175" i="20"/>
  <c r="C175" i="20"/>
  <c r="Z168" i="20"/>
  <c r="K168" i="20"/>
  <c r="U312" i="20"/>
  <c r="F312" i="20"/>
  <c r="Z306" i="20"/>
  <c r="K306" i="20"/>
  <c r="X303" i="20"/>
  <c r="I303" i="20"/>
  <c r="R302" i="20"/>
  <c r="T302" i="20"/>
  <c r="U302" i="20"/>
  <c r="V302" i="20"/>
  <c r="X302" i="20"/>
  <c r="C302" i="20"/>
  <c r="E302" i="20"/>
  <c r="F302" i="20"/>
  <c r="G302" i="20"/>
  <c r="I302" i="20"/>
  <c r="Z292" i="20"/>
  <c r="AA294" i="20"/>
  <c r="AB293" i="20"/>
  <c r="X292" i="20"/>
  <c r="R293" i="20"/>
  <c r="S293" i="20"/>
  <c r="T293" i="20"/>
  <c r="U293" i="20"/>
  <c r="V293" i="20"/>
  <c r="W293" i="20"/>
  <c r="X293" i="20"/>
  <c r="X294" i="20"/>
  <c r="Y293" i="20"/>
  <c r="AB292" i="20"/>
  <c r="AB294" i="20"/>
  <c r="Y292" i="20"/>
  <c r="Y294" i="20"/>
  <c r="AA301" i="20"/>
  <c r="K292" i="20"/>
  <c r="L294" i="20"/>
  <c r="M293" i="20"/>
  <c r="I292" i="20"/>
  <c r="C293" i="20"/>
  <c r="D293" i="20"/>
  <c r="E293" i="20"/>
  <c r="F293" i="20"/>
  <c r="G293" i="20"/>
  <c r="H293" i="20"/>
  <c r="I293" i="20"/>
  <c r="I294" i="20"/>
  <c r="J293" i="20"/>
  <c r="M292" i="20"/>
  <c r="M294" i="20"/>
  <c r="J292" i="20"/>
  <c r="J294" i="20"/>
  <c r="L301" i="20"/>
  <c r="X300" i="20"/>
  <c r="I300" i="20"/>
  <c r="R299" i="20"/>
  <c r="T299" i="20"/>
  <c r="V299" i="20"/>
  <c r="X299" i="20"/>
  <c r="C299" i="20"/>
  <c r="E299" i="20"/>
  <c r="G299" i="20"/>
  <c r="I299" i="20"/>
  <c r="V297" i="20"/>
  <c r="X297" i="20"/>
  <c r="G297" i="20"/>
  <c r="I297" i="20"/>
  <c r="V296" i="20"/>
  <c r="X296" i="20"/>
  <c r="G296" i="20"/>
  <c r="I296" i="20"/>
  <c r="V295" i="20"/>
  <c r="X295" i="20"/>
  <c r="G295" i="20"/>
  <c r="I295" i="20"/>
  <c r="W292" i="20"/>
  <c r="W294" i="20"/>
  <c r="V292" i="20"/>
  <c r="V294" i="20"/>
  <c r="U292" i="20"/>
  <c r="U294" i="20"/>
  <c r="T292" i="20"/>
  <c r="T294" i="20"/>
  <c r="S292" i="20"/>
  <c r="S294" i="20"/>
  <c r="R292" i="20"/>
  <c r="R294" i="20"/>
  <c r="H292" i="20"/>
  <c r="H294" i="20"/>
  <c r="G292" i="20"/>
  <c r="G294" i="20"/>
  <c r="F292" i="20"/>
  <c r="F294" i="20"/>
  <c r="E292" i="20"/>
  <c r="E294" i="20"/>
  <c r="D292" i="20"/>
  <c r="D294" i="20"/>
  <c r="C292" i="20"/>
  <c r="C294" i="20"/>
  <c r="Z285" i="20"/>
  <c r="K285" i="20"/>
  <c r="R281" i="20"/>
  <c r="C281" i="20"/>
  <c r="W277" i="20"/>
  <c r="R277" i="20"/>
  <c r="H277" i="20"/>
  <c r="C277" i="20"/>
  <c r="P275" i="20"/>
  <c r="A275" i="20"/>
  <c r="U273" i="20"/>
  <c r="F273" i="20"/>
  <c r="Z267" i="20"/>
  <c r="K267" i="20"/>
  <c r="X264" i="20"/>
  <c r="I264" i="20"/>
  <c r="R263" i="20"/>
  <c r="T263" i="20"/>
  <c r="U263" i="20"/>
  <c r="V263" i="20"/>
  <c r="X263" i="20"/>
  <c r="C263" i="20"/>
  <c r="E263" i="20"/>
  <c r="F263" i="20"/>
  <c r="G263" i="20"/>
  <c r="I263" i="20"/>
  <c r="Z253" i="20"/>
  <c r="AA255" i="20"/>
  <c r="AB254" i="20"/>
  <c r="X253" i="20"/>
  <c r="R254" i="20"/>
  <c r="S254" i="20"/>
  <c r="T254" i="20"/>
  <c r="U254" i="20"/>
  <c r="V254" i="20"/>
  <c r="W254" i="20"/>
  <c r="X254" i="20"/>
  <c r="X255" i="20"/>
  <c r="Y254" i="20"/>
  <c r="AB253" i="20"/>
  <c r="AB255" i="20"/>
  <c r="Y253" i="20"/>
  <c r="Y255" i="20"/>
  <c r="AA262" i="20"/>
  <c r="K253" i="20"/>
  <c r="L255" i="20"/>
  <c r="M254" i="20"/>
  <c r="I253" i="20"/>
  <c r="C254" i="20"/>
  <c r="D254" i="20"/>
  <c r="E254" i="20"/>
  <c r="F254" i="20"/>
  <c r="G254" i="20"/>
  <c r="H254" i="20"/>
  <c r="I254" i="20"/>
  <c r="I255" i="20"/>
  <c r="J254" i="20"/>
  <c r="M253" i="20"/>
  <c r="M255" i="20"/>
  <c r="J253" i="20"/>
  <c r="J255" i="20"/>
  <c r="L262" i="20"/>
  <c r="X261" i="20"/>
  <c r="I261" i="20"/>
  <c r="R260" i="20"/>
  <c r="T260" i="20"/>
  <c r="V260" i="20"/>
  <c r="X260" i="20"/>
  <c r="C260" i="20"/>
  <c r="E260" i="20"/>
  <c r="G260" i="20"/>
  <c r="I260" i="20"/>
  <c r="V258" i="20"/>
  <c r="X258" i="20"/>
  <c r="G258" i="20"/>
  <c r="I258" i="20"/>
  <c r="V257" i="20"/>
  <c r="X257" i="20"/>
  <c r="G257" i="20"/>
  <c r="I257" i="20"/>
  <c r="V256" i="20"/>
  <c r="X256" i="20"/>
  <c r="G256" i="20"/>
  <c r="I256" i="20"/>
  <c r="W253" i="20"/>
  <c r="W255" i="20"/>
  <c r="V253" i="20"/>
  <c r="V255" i="20"/>
  <c r="U253" i="20"/>
  <c r="U255" i="20"/>
  <c r="T253" i="20"/>
  <c r="T255" i="20"/>
  <c r="S253" i="20"/>
  <c r="S255" i="20"/>
  <c r="R253" i="20"/>
  <c r="R255" i="20"/>
  <c r="H253" i="20"/>
  <c r="H255" i="20"/>
  <c r="G253" i="20"/>
  <c r="G255" i="20"/>
  <c r="F253" i="20"/>
  <c r="F255" i="20"/>
  <c r="E253" i="20"/>
  <c r="E255" i="20"/>
  <c r="D253" i="20"/>
  <c r="D255" i="20"/>
  <c r="C253" i="20"/>
  <c r="C255" i="20"/>
  <c r="Z246" i="20"/>
  <c r="K246" i="20"/>
  <c r="R242" i="20"/>
  <c r="C242" i="20"/>
  <c r="W238" i="20"/>
  <c r="R238" i="20"/>
  <c r="H238" i="20"/>
  <c r="C238" i="20"/>
  <c r="P236" i="20"/>
  <c r="A236" i="20"/>
  <c r="U234" i="20"/>
  <c r="F234" i="20"/>
  <c r="Z228" i="20"/>
  <c r="K228" i="20"/>
  <c r="X225" i="20"/>
  <c r="I225" i="20"/>
  <c r="R224" i="20"/>
  <c r="T224" i="20"/>
  <c r="U224" i="20"/>
  <c r="V224" i="20"/>
  <c r="X224" i="20"/>
  <c r="C224" i="20"/>
  <c r="E224" i="20"/>
  <c r="F224" i="20"/>
  <c r="G224" i="20"/>
  <c r="I224" i="20"/>
  <c r="X214" i="20"/>
  <c r="R215" i="20"/>
  <c r="S215" i="20"/>
  <c r="T215" i="20"/>
  <c r="U215" i="20"/>
  <c r="V215" i="20"/>
  <c r="W215" i="20"/>
  <c r="X215" i="20"/>
  <c r="X216" i="20"/>
  <c r="Y215" i="20"/>
  <c r="Y214" i="20"/>
  <c r="Y216" i="20"/>
  <c r="AA223" i="20"/>
  <c r="K214" i="20"/>
  <c r="L216" i="20"/>
  <c r="M215" i="20"/>
  <c r="I214" i="20"/>
  <c r="C215" i="20"/>
  <c r="D215" i="20"/>
  <c r="E215" i="20"/>
  <c r="F215" i="20"/>
  <c r="G215" i="20"/>
  <c r="H215" i="20"/>
  <c r="I215" i="20"/>
  <c r="I216" i="20"/>
  <c r="J215" i="20"/>
  <c r="M214" i="20"/>
  <c r="M216" i="20"/>
  <c r="J214" i="20"/>
  <c r="J216" i="20"/>
  <c r="L223" i="20"/>
  <c r="X222" i="20"/>
  <c r="I222" i="20"/>
  <c r="R221" i="20"/>
  <c r="T221" i="20"/>
  <c r="V221" i="20"/>
  <c r="X221" i="20"/>
  <c r="C221" i="20"/>
  <c r="E221" i="20"/>
  <c r="G221" i="20"/>
  <c r="I221" i="20"/>
  <c r="V219" i="20"/>
  <c r="X219" i="20"/>
  <c r="G219" i="20"/>
  <c r="I219" i="20"/>
  <c r="V218" i="20"/>
  <c r="X218" i="20"/>
  <c r="G218" i="20"/>
  <c r="I218" i="20"/>
  <c r="V217" i="20"/>
  <c r="X217" i="20"/>
  <c r="G217" i="20"/>
  <c r="I217" i="20"/>
  <c r="W214" i="20"/>
  <c r="W216" i="20"/>
  <c r="V214" i="20"/>
  <c r="V216" i="20"/>
  <c r="U214" i="20"/>
  <c r="U216" i="20"/>
  <c r="T214" i="20"/>
  <c r="T216" i="20"/>
  <c r="S214" i="20"/>
  <c r="S216" i="20"/>
  <c r="R214" i="20"/>
  <c r="R216" i="20"/>
  <c r="H214" i="20"/>
  <c r="H216" i="20"/>
  <c r="G214" i="20"/>
  <c r="G216" i="20"/>
  <c r="F214" i="20"/>
  <c r="F216" i="20"/>
  <c r="E214" i="20"/>
  <c r="E216" i="20"/>
  <c r="D214" i="20"/>
  <c r="D216" i="20"/>
  <c r="C214" i="20"/>
  <c r="C216" i="20"/>
  <c r="Z207" i="20"/>
  <c r="K207" i="20"/>
  <c r="R203" i="20"/>
  <c r="C203" i="20"/>
  <c r="W199" i="20"/>
  <c r="R199" i="20"/>
  <c r="H199" i="20"/>
  <c r="C199" i="20"/>
  <c r="P197" i="20"/>
  <c r="A197" i="20"/>
  <c r="U195" i="20"/>
  <c r="F195" i="20"/>
  <c r="Z189" i="20"/>
  <c r="K189" i="20"/>
  <c r="X186" i="20"/>
  <c r="I186" i="20"/>
  <c r="R185" i="20"/>
  <c r="T185" i="20"/>
  <c r="U185" i="20"/>
  <c r="V185" i="20"/>
  <c r="X185" i="20"/>
  <c r="C185" i="20"/>
  <c r="E185" i="20"/>
  <c r="F185" i="20"/>
  <c r="G185" i="20"/>
  <c r="I185" i="20"/>
  <c r="AB176" i="20"/>
  <c r="V176" i="20"/>
  <c r="X176" i="20"/>
  <c r="X177" i="20"/>
  <c r="Y176" i="20"/>
  <c r="AB177" i="20"/>
  <c r="Y175" i="20"/>
  <c r="Y177" i="20"/>
  <c r="AA184" i="20"/>
  <c r="M176" i="20"/>
  <c r="G176" i="20"/>
  <c r="I176" i="20"/>
  <c r="I177" i="20"/>
  <c r="J176" i="20"/>
  <c r="M177" i="20"/>
  <c r="J175" i="20"/>
  <c r="J177" i="20"/>
  <c r="L184" i="20"/>
  <c r="X183" i="20"/>
  <c r="I183" i="20"/>
  <c r="R182" i="20"/>
  <c r="T182" i="20"/>
  <c r="V182" i="20"/>
  <c r="X182" i="20"/>
  <c r="C182" i="20"/>
  <c r="E182" i="20"/>
  <c r="G182" i="20"/>
  <c r="I182" i="20"/>
  <c r="V180" i="20"/>
  <c r="X180" i="20"/>
  <c r="G180" i="20"/>
  <c r="I180" i="20"/>
  <c r="V179" i="20"/>
  <c r="X179" i="20"/>
  <c r="G179" i="20"/>
  <c r="I179" i="20"/>
  <c r="V178" i="20"/>
  <c r="X178" i="20"/>
  <c r="G178" i="20"/>
  <c r="I178" i="20"/>
  <c r="W177" i="20"/>
  <c r="V177" i="20"/>
  <c r="U177" i="20"/>
  <c r="T177" i="20"/>
  <c r="S177" i="20"/>
  <c r="R177" i="20"/>
  <c r="H177" i="20"/>
  <c r="G177" i="20"/>
  <c r="F177" i="20"/>
  <c r="E177" i="20"/>
  <c r="D177" i="20"/>
  <c r="C177" i="20"/>
  <c r="R164" i="20"/>
  <c r="C164" i="20"/>
  <c r="W160" i="20"/>
  <c r="R160" i="20"/>
  <c r="H160" i="20"/>
  <c r="C160" i="20"/>
  <c r="P158" i="20"/>
  <c r="A158" i="20"/>
  <c r="Y151" i="20"/>
  <c r="GW14" i="6"/>
  <c r="W151" i="20"/>
  <c r="GU14" i="6"/>
  <c r="U151" i="20"/>
  <c r="GS14" i="6"/>
  <c r="S151" i="20"/>
  <c r="GQ14" i="6"/>
  <c r="R151" i="20"/>
  <c r="GZ14" i="6"/>
  <c r="Y150" i="20"/>
  <c r="CV14" i="21"/>
  <c r="CX14" i="21"/>
  <c r="CZ14" i="21"/>
  <c r="DB14" i="21"/>
  <c r="DD14" i="21"/>
  <c r="DF14" i="21"/>
  <c r="DH14" i="21"/>
  <c r="DJ14" i="21"/>
  <c r="DL14" i="21"/>
  <c r="GX14" i="6"/>
  <c r="W150" i="20"/>
  <c r="GV14" i="6"/>
  <c r="U150" i="20"/>
  <c r="GT14" i="6"/>
  <c r="S150" i="20"/>
  <c r="GR14" i="6"/>
  <c r="R150" i="20"/>
  <c r="GO14" i="6"/>
  <c r="V148" i="20"/>
  <c r="R148" i="20"/>
  <c r="Y147" i="20"/>
  <c r="V147" i="20"/>
  <c r="U147" i="20"/>
  <c r="T147" i="20"/>
  <c r="R147" i="20"/>
  <c r="Y144" i="20"/>
  <c r="V144" i="20"/>
  <c r="T144" i="20"/>
  <c r="R144" i="20"/>
  <c r="AQ14" i="9"/>
  <c r="AR14" i="9"/>
  <c r="AS14" i="9"/>
  <c r="AU14" i="9"/>
  <c r="AA142" i="20"/>
  <c r="Z141" i="20"/>
  <c r="Y141" i="20"/>
  <c r="W141" i="20"/>
  <c r="U141" i="20"/>
  <c r="T141" i="20"/>
  <c r="S141" i="20"/>
  <c r="R141" i="20"/>
  <c r="Z140" i="20"/>
  <c r="Y140" i="20"/>
  <c r="W140" i="20"/>
  <c r="U140" i="20"/>
  <c r="T140" i="20"/>
  <c r="S140" i="20"/>
  <c r="R140" i="20"/>
  <c r="Z139" i="20"/>
  <c r="Y139" i="20"/>
  <c r="W139" i="20"/>
  <c r="U139" i="20"/>
  <c r="T139" i="20"/>
  <c r="S139" i="20"/>
  <c r="R139" i="20"/>
  <c r="Z135" i="20"/>
  <c r="Z134" i="20"/>
  <c r="Z133" i="20"/>
  <c r="Z132" i="20"/>
  <c r="AM14" i="6"/>
  <c r="P132" i="20"/>
  <c r="Z131" i="20"/>
  <c r="Z130" i="20"/>
  <c r="F14" i="6"/>
  <c r="Z125" i="20"/>
  <c r="E14" i="6"/>
  <c r="V125" i="20"/>
  <c r="I14" i="6"/>
  <c r="R124" i="20"/>
  <c r="H14" i="6"/>
  <c r="R123" i="20"/>
  <c r="G14" i="6"/>
  <c r="R122" i="20"/>
  <c r="AA121" i="20"/>
  <c r="J151" i="20"/>
  <c r="GW13" i="6"/>
  <c r="H151" i="20"/>
  <c r="GU13" i="6"/>
  <c r="F151" i="20"/>
  <c r="GS13" i="6"/>
  <c r="D151" i="20"/>
  <c r="GQ13" i="6"/>
  <c r="C151" i="20"/>
  <c r="GZ13" i="6"/>
  <c r="J150" i="20"/>
  <c r="CV13" i="21"/>
  <c r="CX13" i="21"/>
  <c r="CZ13" i="21"/>
  <c r="DB13" i="21"/>
  <c r="DD13" i="21"/>
  <c r="DF13" i="21"/>
  <c r="DH13" i="21"/>
  <c r="DJ13" i="21"/>
  <c r="DL13" i="21"/>
  <c r="GX13" i="6"/>
  <c r="H150" i="20"/>
  <c r="GV13" i="6"/>
  <c r="F150" i="20"/>
  <c r="GT13" i="6"/>
  <c r="D150" i="20"/>
  <c r="GR13" i="6"/>
  <c r="C150" i="20"/>
  <c r="GO13" i="6"/>
  <c r="G148" i="20"/>
  <c r="C148" i="20"/>
  <c r="J147" i="20"/>
  <c r="G147" i="20"/>
  <c r="F147" i="20"/>
  <c r="E147" i="20"/>
  <c r="C147" i="20"/>
  <c r="J144" i="20"/>
  <c r="G144" i="20"/>
  <c r="E144" i="20"/>
  <c r="C144" i="20"/>
  <c r="AQ13" i="9"/>
  <c r="AR13" i="9"/>
  <c r="AS13" i="9"/>
  <c r="AU13" i="9"/>
  <c r="L142" i="20"/>
  <c r="K141" i="20"/>
  <c r="J141" i="20"/>
  <c r="H141" i="20"/>
  <c r="F141" i="20"/>
  <c r="E141" i="20"/>
  <c r="D141" i="20"/>
  <c r="C141" i="20"/>
  <c r="K140" i="20"/>
  <c r="J140" i="20"/>
  <c r="H140" i="20"/>
  <c r="F140" i="20"/>
  <c r="E140" i="20"/>
  <c r="D140" i="20"/>
  <c r="C140" i="20"/>
  <c r="K139" i="20"/>
  <c r="J139" i="20"/>
  <c r="H139" i="20"/>
  <c r="F139" i="20"/>
  <c r="E139" i="20"/>
  <c r="D139" i="20"/>
  <c r="C139" i="20"/>
  <c r="K135" i="20"/>
  <c r="K134" i="20"/>
  <c r="K133" i="20"/>
  <c r="K132" i="20"/>
  <c r="AM13" i="6"/>
  <c r="A132" i="20"/>
  <c r="K131" i="20"/>
  <c r="K130" i="20"/>
  <c r="F13" i="6"/>
  <c r="K125" i="20"/>
  <c r="E13" i="6"/>
  <c r="G125" i="20"/>
  <c r="I13" i="6"/>
  <c r="C124" i="20"/>
  <c r="H13" i="6"/>
  <c r="C123" i="20"/>
  <c r="G13" i="6"/>
  <c r="C122" i="20"/>
  <c r="L121" i="20"/>
  <c r="Y112" i="20"/>
  <c r="GW12" i="6"/>
  <c r="W112" i="20"/>
  <c r="GU12" i="6"/>
  <c r="U112" i="20"/>
  <c r="GS12" i="6"/>
  <c r="S112" i="20"/>
  <c r="GQ12" i="6"/>
  <c r="R112" i="20"/>
  <c r="GZ12" i="6"/>
  <c r="Y111" i="20"/>
  <c r="CV12" i="21"/>
  <c r="CX12" i="21"/>
  <c r="CZ12" i="21"/>
  <c r="DB12" i="21"/>
  <c r="DD12" i="21"/>
  <c r="DF12" i="21"/>
  <c r="DH12" i="21"/>
  <c r="DJ12" i="21"/>
  <c r="DL12" i="21"/>
  <c r="GX12" i="6"/>
  <c r="W111" i="20"/>
  <c r="GV12" i="6"/>
  <c r="U111" i="20"/>
  <c r="GT12" i="6"/>
  <c r="S111" i="20"/>
  <c r="GR12" i="6"/>
  <c r="R111" i="20"/>
  <c r="GO12" i="6"/>
  <c r="V109" i="20"/>
  <c r="R109" i="20"/>
  <c r="Y108" i="20"/>
  <c r="V108" i="20"/>
  <c r="U108" i="20"/>
  <c r="T108" i="20"/>
  <c r="R108" i="20"/>
  <c r="Y105" i="20"/>
  <c r="V105" i="20"/>
  <c r="T105" i="20"/>
  <c r="R105" i="20"/>
  <c r="AQ12" i="9"/>
  <c r="AR12" i="9"/>
  <c r="AS12" i="9"/>
  <c r="AU12" i="9"/>
  <c r="AA103" i="20"/>
  <c r="Z102" i="20"/>
  <c r="Y102" i="20"/>
  <c r="W102" i="20"/>
  <c r="U102" i="20"/>
  <c r="T102" i="20"/>
  <c r="S102" i="20"/>
  <c r="R102" i="20"/>
  <c r="Z101" i="20"/>
  <c r="Y101" i="20"/>
  <c r="W101" i="20"/>
  <c r="U101" i="20"/>
  <c r="T101" i="20"/>
  <c r="S101" i="20"/>
  <c r="R101" i="20"/>
  <c r="Z100" i="20"/>
  <c r="Y100" i="20"/>
  <c r="W100" i="20"/>
  <c r="U100" i="20"/>
  <c r="T100" i="20"/>
  <c r="S100" i="20"/>
  <c r="R100" i="20"/>
  <c r="Z96" i="20"/>
  <c r="Z95" i="20"/>
  <c r="Z94" i="20"/>
  <c r="Z93" i="20"/>
  <c r="AM12" i="6"/>
  <c r="P93" i="20"/>
  <c r="Z92" i="20"/>
  <c r="Z91" i="20"/>
  <c r="F12" i="6"/>
  <c r="Z86" i="20"/>
  <c r="E12" i="6"/>
  <c r="V86" i="20"/>
  <c r="I12" i="6"/>
  <c r="R85" i="20"/>
  <c r="H12" i="6"/>
  <c r="R84" i="20"/>
  <c r="G12" i="6"/>
  <c r="R83" i="20"/>
  <c r="AA82" i="20"/>
  <c r="J112" i="20"/>
  <c r="GW11" i="6"/>
  <c r="H112" i="20"/>
  <c r="GU11" i="6"/>
  <c r="F112" i="20"/>
  <c r="GS11" i="6"/>
  <c r="D112" i="20"/>
  <c r="GQ11" i="6"/>
  <c r="C112" i="20"/>
  <c r="GZ11" i="6"/>
  <c r="J111" i="20"/>
  <c r="CV11" i="21"/>
  <c r="CX11" i="21"/>
  <c r="CZ11" i="21"/>
  <c r="DB11" i="21"/>
  <c r="DD11" i="21"/>
  <c r="DF11" i="21"/>
  <c r="DH11" i="21"/>
  <c r="DJ11" i="21"/>
  <c r="DL11" i="21"/>
  <c r="GX11" i="6"/>
  <c r="H111" i="20"/>
  <c r="GV11" i="6"/>
  <c r="F111" i="20"/>
  <c r="GT11" i="6"/>
  <c r="D111" i="20"/>
  <c r="GR11" i="6"/>
  <c r="C111" i="20"/>
  <c r="GO11" i="6"/>
  <c r="G109" i="20"/>
  <c r="C109" i="20"/>
  <c r="J108" i="20"/>
  <c r="G108" i="20"/>
  <c r="F108" i="20"/>
  <c r="E108" i="20"/>
  <c r="C108" i="20"/>
  <c r="J105" i="20"/>
  <c r="G105" i="20"/>
  <c r="E105" i="20"/>
  <c r="C105" i="20"/>
  <c r="AQ11" i="9"/>
  <c r="AR11" i="9"/>
  <c r="AS11" i="9"/>
  <c r="AU11" i="9"/>
  <c r="L103" i="20"/>
  <c r="K102" i="20"/>
  <c r="J102" i="20"/>
  <c r="H102" i="20"/>
  <c r="F102" i="20"/>
  <c r="E102" i="20"/>
  <c r="D102" i="20"/>
  <c r="C102" i="20"/>
  <c r="K101" i="20"/>
  <c r="J101" i="20"/>
  <c r="H101" i="20"/>
  <c r="F101" i="20"/>
  <c r="E101" i="20"/>
  <c r="D101" i="20"/>
  <c r="C101" i="20"/>
  <c r="K100" i="20"/>
  <c r="J100" i="20"/>
  <c r="H100" i="20"/>
  <c r="F100" i="20"/>
  <c r="E100" i="20"/>
  <c r="D100" i="20"/>
  <c r="C100" i="20"/>
  <c r="K96" i="20"/>
  <c r="K95" i="20"/>
  <c r="K94" i="20"/>
  <c r="K93" i="20"/>
  <c r="AM11" i="6"/>
  <c r="A93" i="20"/>
  <c r="K92" i="20"/>
  <c r="K91" i="20"/>
  <c r="F11" i="6"/>
  <c r="K86" i="20"/>
  <c r="E11" i="6"/>
  <c r="G86" i="20"/>
  <c r="I11" i="6"/>
  <c r="C85" i="20"/>
  <c r="H11" i="6"/>
  <c r="C84" i="20"/>
  <c r="G11" i="6"/>
  <c r="C83" i="20"/>
  <c r="L82" i="20"/>
  <c r="U156" i="20"/>
  <c r="F156" i="20"/>
  <c r="Z150" i="20"/>
  <c r="K150" i="20"/>
  <c r="X147" i="20"/>
  <c r="I147" i="20"/>
  <c r="R146" i="20"/>
  <c r="T146" i="20"/>
  <c r="U146" i="20"/>
  <c r="V146" i="20"/>
  <c r="X146" i="20"/>
  <c r="C146" i="20"/>
  <c r="E146" i="20"/>
  <c r="F146" i="20"/>
  <c r="G146" i="20"/>
  <c r="I146" i="20"/>
  <c r="Z136" i="20"/>
  <c r="AA138" i="20"/>
  <c r="AB137" i="20"/>
  <c r="X136" i="20"/>
  <c r="R137" i="20"/>
  <c r="S137" i="20"/>
  <c r="T137" i="20"/>
  <c r="U137" i="20"/>
  <c r="V137" i="20"/>
  <c r="W137" i="20"/>
  <c r="X137" i="20"/>
  <c r="X138" i="20"/>
  <c r="Y137" i="20"/>
  <c r="AB136" i="20"/>
  <c r="AB138" i="20"/>
  <c r="Y136" i="20"/>
  <c r="Y138" i="20"/>
  <c r="AA145" i="20"/>
  <c r="K136" i="20"/>
  <c r="L138" i="20"/>
  <c r="M137" i="20"/>
  <c r="I136" i="20"/>
  <c r="C137" i="20"/>
  <c r="D137" i="20"/>
  <c r="E137" i="20"/>
  <c r="F137" i="20"/>
  <c r="G137" i="20"/>
  <c r="H137" i="20"/>
  <c r="I137" i="20"/>
  <c r="I138" i="20"/>
  <c r="J137" i="20"/>
  <c r="M136" i="20"/>
  <c r="M138" i="20"/>
  <c r="J136" i="20"/>
  <c r="J138" i="20"/>
  <c r="L145" i="20"/>
  <c r="X144" i="20"/>
  <c r="I144" i="20"/>
  <c r="R143" i="20"/>
  <c r="T143" i="20"/>
  <c r="V143" i="20"/>
  <c r="X143" i="20"/>
  <c r="C143" i="20"/>
  <c r="E143" i="20"/>
  <c r="G143" i="20"/>
  <c r="I143" i="20"/>
  <c r="V141" i="20"/>
  <c r="X141" i="20"/>
  <c r="G141" i="20"/>
  <c r="I141" i="20"/>
  <c r="V140" i="20"/>
  <c r="X140" i="20"/>
  <c r="G140" i="20"/>
  <c r="I140" i="20"/>
  <c r="V139" i="20"/>
  <c r="X139" i="20"/>
  <c r="G139" i="20"/>
  <c r="I139" i="20"/>
  <c r="W136" i="20"/>
  <c r="W138" i="20"/>
  <c r="V136" i="20"/>
  <c r="V138" i="20"/>
  <c r="U136" i="20"/>
  <c r="U138" i="20"/>
  <c r="T136" i="20"/>
  <c r="T138" i="20"/>
  <c r="S136" i="20"/>
  <c r="S138" i="20"/>
  <c r="R136" i="20"/>
  <c r="R138" i="20"/>
  <c r="H136" i="20"/>
  <c r="H138" i="20"/>
  <c r="G136" i="20"/>
  <c r="G138" i="20"/>
  <c r="F136" i="20"/>
  <c r="F138" i="20"/>
  <c r="E136" i="20"/>
  <c r="E138" i="20"/>
  <c r="D136" i="20"/>
  <c r="D138" i="20"/>
  <c r="C136" i="20"/>
  <c r="C138" i="20"/>
  <c r="Z129" i="20"/>
  <c r="K129" i="20"/>
  <c r="R125" i="20"/>
  <c r="C125" i="20"/>
  <c r="W121" i="20"/>
  <c r="R121" i="20"/>
  <c r="H121" i="20"/>
  <c r="C121" i="20"/>
  <c r="P119" i="20"/>
  <c r="A119" i="20"/>
  <c r="U117" i="20"/>
  <c r="F117" i="20"/>
  <c r="Z111" i="20"/>
  <c r="K111" i="20"/>
  <c r="X108" i="20"/>
  <c r="I108" i="20"/>
  <c r="R107" i="20"/>
  <c r="T107" i="20"/>
  <c r="U107" i="20"/>
  <c r="V107" i="20"/>
  <c r="X107" i="20"/>
  <c r="C107" i="20"/>
  <c r="E107" i="20"/>
  <c r="F107" i="20"/>
  <c r="G107" i="20"/>
  <c r="I107" i="20"/>
  <c r="Z97" i="20"/>
  <c r="AA99" i="20"/>
  <c r="AB98" i="20"/>
  <c r="X97" i="20"/>
  <c r="R98" i="20"/>
  <c r="S98" i="20"/>
  <c r="T98" i="20"/>
  <c r="U98" i="20"/>
  <c r="V98" i="20"/>
  <c r="W98" i="20"/>
  <c r="X98" i="20"/>
  <c r="X99" i="20"/>
  <c r="Y98" i="20"/>
  <c r="AB97" i="20"/>
  <c r="AB99" i="20"/>
  <c r="Y97" i="20"/>
  <c r="Y99" i="20"/>
  <c r="AA106" i="20"/>
  <c r="K97" i="20"/>
  <c r="L99" i="20"/>
  <c r="M98" i="20"/>
  <c r="I97" i="20"/>
  <c r="C98" i="20"/>
  <c r="D98" i="20"/>
  <c r="E98" i="20"/>
  <c r="F98" i="20"/>
  <c r="G98" i="20"/>
  <c r="H98" i="20"/>
  <c r="I98" i="20"/>
  <c r="I99" i="20"/>
  <c r="J98" i="20"/>
  <c r="M97" i="20"/>
  <c r="M99" i="20"/>
  <c r="J97" i="20"/>
  <c r="J99" i="20"/>
  <c r="L106" i="20"/>
  <c r="X105" i="20"/>
  <c r="I105" i="20"/>
  <c r="R104" i="20"/>
  <c r="T104" i="20"/>
  <c r="V104" i="20"/>
  <c r="X104" i="20"/>
  <c r="C104" i="20"/>
  <c r="E104" i="20"/>
  <c r="G104" i="20"/>
  <c r="I104" i="20"/>
  <c r="V102" i="20"/>
  <c r="X102" i="20"/>
  <c r="G102" i="20"/>
  <c r="I102" i="20"/>
  <c r="V101" i="20"/>
  <c r="X101" i="20"/>
  <c r="G101" i="20"/>
  <c r="I101" i="20"/>
  <c r="V100" i="20"/>
  <c r="X100" i="20"/>
  <c r="G100" i="20"/>
  <c r="I100" i="20"/>
  <c r="W97" i="20"/>
  <c r="W99" i="20"/>
  <c r="V97" i="20"/>
  <c r="V99" i="20"/>
  <c r="U97" i="20"/>
  <c r="U99" i="20"/>
  <c r="T97" i="20"/>
  <c r="T99" i="20"/>
  <c r="S97" i="20"/>
  <c r="S99" i="20"/>
  <c r="R97" i="20"/>
  <c r="R99" i="20"/>
  <c r="H97" i="20"/>
  <c r="H99" i="20"/>
  <c r="G97" i="20"/>
  <c r="G99" i="20"/>
  <c r="F97" i="20"/>
  <c r="F99" i="20"/>
  <c r="E97" i="20"/>
  <c r="E99" i="20"/>
  <c r="D97" i="20"/>
  <c r="D99" i="20"/>
  <c r="C97" i="20"/>
  <c r="C99" i="20"/>
  <c r="Z90" i="20"/>
  <c r="K90" i="20"/>
  <c r="R86" i="20"/>
  <c r="C86" i="20"/>
  <c r="W82" i="20"/>
  <c r="R82" i="20"/>
  <c r="H82" i="20"/>
  <c r="C82" i="20"/>
  <c r="P80" i="20"/>
  <c r="A80" i="20"/>
  <c r="Y73" i="20"/>
  <c r="GW10" i="6"/>
  <c r="W73" i="20"/>
  <c r="GU10" i="6"/>
  <c r="U73" i="20"/>
  <c r="GS10" i="6"/>
  <c r="S73" i="20"/>
  <c r="GQ10" i="6"/>
  <c r="R73" i="20"/>
  <c r="GZ10" i="6"/>
  <c r="Y72" i="20"/>
  <c r="CV10" i="21"/>
  <c r="CX10" i="21"/>
  <c r="CZ10" i="21"/>
  <c r="DB10" i="21"/>
  <c r="DD10" i="21"/>
  <c r="DF10" i="21"/>
  <c r="DH10" i="21"/>
  <c r="DJ10" i="21"/>
  <c r="DL10" i="21"/>
  <c r="GX10" i="6"/>
  <c r="W72" i="20"/>
  <c r="GV10" i="6"/>
  <c r="U72" i="20"/>
  <c r="GT10" i="6"/>
  <c r="S72" i="20"/>
  <c r="GR10" i="6"/>
  <c r="R72" i="20"/>
  <c r="GO10" i="6"/>
  <c r="GP10" i="6"/>
  <c r="Y70" i="20"/>
  <c r="V70" i="20"/>
  <c r="R70" i="20"/>
  <c r="Y69" i="20"/>
  <c r="V69" i="20"/>
  <c r="U69" i="20"/>
  <c r="T69" i="20"/>
  <c r="R69" i="20"/>
  <c r="Y66" i="20"/>
  <c r="V66" i="20"/>
  <c r="T66" i="20"/>
  <c r="R66" i="20"/>
  <c r="AQ10" i="9"/>
  <c r="AR10" i="9"/>
  <c r="AS10" i="9"/>
  <c r="AU10" i="9"/>
  <c r="AA64" i="20"/>
  <c r="Z63" i="20"/>
  <c r="Y63" i="20"/>
  <c r="W63" i="20"/>
  <c r="U63" i="20"/>
  <c r="T63" i="20"/>
  <c r="S63" i="20"/>
  <c r="R63" i="20"/>
  <c r="Z62" i="20"/>
  <c r="Y62" i="20"/>
  <c r="W62" i="20"/>
  <c r="U62" i="20"/>
  <c r="T62" i="20"/>
  <c r="S62" i="20"/>
  <c r="R62" i="20"/>
  <c r="Z61" i="20"/>
  <c r="Y61" i="20"/>
  <c r="W61" i="20"/>
  <c r="U61" i="20"/>
  <c r="T61" i="20"/>
  <c r="S61" i="20"/>
  <c r="R61" i="20"/>
  <c r="Z57" i="20"/>
  <c r="Z56" i="20"/>
  <c r="Z55" i="20"/>
  <c r="Z54" i="20"/>
  <c r="AM10" i="6"/>
  <c r="P54" i="20"/>
  <c r="Z53" i="20"/>
  <c r="Z52" i="20"/>
  <c r="F10" i="6"/>
  <c r="Z47" i="20"/>
  <c r="E10" i="6"/>
  <c r="V47" i="20"/>
  <c r="I10" i="6"/>
  <c r="R46" i="20"/>
  <c r="H10" i="6"/>
  <c r="R45" i="20"/>
  <c r="G10" i="6"/>
  <c r="R44" i="20"/>
  <c r="AA43" i="20"/>
  <c r="J73" i="20"/>
  <c r="GW9" i="6"/>
  <c r="H73" i="20"/>
  <c r="GU9" i="6"/>
  <c r="F73" i="20"/>
  <c r="GS9" i="6"/>
  <c r="D73" i="20"/>
  <c r="GQ9" i="6"/>
  <c r="C73" i="20"/>
  <c r="GZ9" i="6"/>
  <c r="J72" i="20"/>
  <c r="CV9" i="21"/>
  <c r="CX9" i="21"/>
  <c r="CZ9" i="21"/>
  <c r="DB9" i="21"/>
  <c r="DD9" i="21"/>
  <c r="DF9" i="21"/>
  <c r="DH9" i="21"/>
  <c r="DJ9" i="21"/>
  <c r="DL9" i="21"/>
  <c r="GX9" i="6"/>
  <c r="H72" i="20"/>
  <c r="GV9" i="6"/>
  <c r="F72" i="20"/>
  <c r="GT9" i="6"/>
  <c r="D72" i="20"/>
  <c r="GR9" i="6"/>
  <c r="C72" i="20"/>
  <c r="GO9" i="6"/>
  <c r="G70" i="20"/>
  <c r="C70" i="20"/>
  <c r="J69" i="20"/>
  <c r="G69" i="20"/>
  <c r="F69" i="20"/>
  <c r="E69" i="20"/>
  <c r="C69" i="20"/>
  <c r="J66" i="20"/>
  <c r="G66" i="20"/>
  <c r="E66" i="20"/>
  <c r="C66" i="20"/>
  <c r="AQ9" i="9"/>
  <c r="AR9" i="9"/>
  <c r="AS9" i="9"/>
  <c r="AU9" i="9"/>
  <c r="L64" i="20"/>
  <c r="K63" i="20"/>
  <c r="J63" i="20"/>
  <c r="H63" i="20"/>
  <c r="F63" i="20"/>
  <c r="E63" i="20"/>
  <c r="D63" i="20"/>
  <c r="C63" i="20"/>
  <c r="K62" i="20"/>
  <c r="J62" i="20"/>
  <c r="H62" i="20"/>
  <c r="F62" i="20"/>
  <c r="E62" i="20"/>
  <c r="D62" i="20"/>
  <c r="C62" i="20"/>
  <c r="K61" i="20"/>
  <c r="J61" i="20"/>
  <c r="H61" i="20"/>
  <c r="F61" i="20"/>
  <c r="E61" i="20"/>
  <c r="D61" i="20"/>
  <c r="C61" i="20"/>
  <c r="K57" i="20"/>
  <c r="K56" i="20"/>
  <c r="K55" i="20"/>
  <c r="K54" i="20"/>
  <c r="AM9" i="6"/>
  <c r="A54" i="20"/>
  <c r="K53" i="20"/>
  <c r="K52" i="20"/>
  <c r="F9" i="6"/>
  <c r="K47" i="20"/>
  <c r="E9" i="6"/>
  <c r="G47" i="20"/>
  <c r="I9" i="6"/>
  <c r="C46" i="20"/>
  <c r="H9" i="6"/>
  <c r="C45" i="20"/>
  <c r="G9" i="6"/>
  <c r="C44" i="20"/>
  <c r="L43" i="20"/>
  <c r="U78" i="20"/>
  <c r="F78" i="20"/>
  <c r="Z72" i="20"/>
  <c r="K72" i="20"/>
  <c r="X69" i="20"/>
  <c r="I69" i="20"/>
  <c r="R68" i="20"/>
  <c r="T68" i="20"/>
  <c r="U68" i="20"/>
  <c r="V68" i="20"/>
  <c r="X68" i="20"/>
  <c r="C68" i="20"/>
  <c r="E68" i="20"/>
  <c r="F68" i="20"/>
  <c r="G68" i="20"/>
  <c r="I68" i="20"/>
  <c r="Z58" i="20"/>
  <c r="AA60" i="20"/>
  <c r="AB59" i="20"/>
  <c r="X58" i="20"/>
  <c r="R59" i="20"/>
  <c r="S59" i="20"/>
  <c r="T59" i="20"/>
  <c r="U59" i="20"/>
  <c r="V59" i="20"/>
  <c r="W59" i="20"/>
  <c r="X59" i="20"/>
  <c r="X60" i="20"/>
  <c r="Y59" i="20"/>
  <c r="AB58" i="20"/>
  <c r="AB60" i="20"/>
  <c r="Y58" i="20"/>
  <c r="Y60" i="20"/>
  <c r="AA67" i="20"/>
  <c r="K58" i="20"/>
  <c r="L60" i="20"/>
  <c r="M59" i="20"/>
  <c r="I58" i="20"/>
  <c r="C59" i="20"/>
  <c r="D59" i="20"/>
  <c r="E59" i="20"/>
  <c r="F59" i="20"/>
  <c r="G59" i="20"/>
  <c r="H59" i="20"/>
  <c r="I59" i="20"/>
  <c r="I60" i="20"/>
  <c r="J59" i="20"/>
  <c r="M58" i="20"/>
  <c r="M60" i="20"/>
  <c r="J58" i="20"/>
  <c r="J60" i="20"/>
  <c r="L67" i="20"/>
  <c r="X66" i="20"/>
  <c r="I66" i="20"/>
  <c r="R65" i="20"/>
  <c r="T65" i="20"/>
  <c r="V65" i="20"/>
  <c r="X65" i="20"/>
  <c r="C65" i="20"/>
  <c r="E65" i="20"/>
  <c r="G65" i="20"/>
  <c r="I65" i="20"/>
  <c r="V63" i="20"/>
  <c r="X63" i="20"/>
  <c r="G63" i="20"/>
  <c r="I63" i="20"/>
  <c r="V62" i="20"/>
  <c r="X62" i="20"/>
  <c r="G62" i="20"/>
  <c r="I62" i="20"/>
  <c r="V61" i="20"/>
  <c r="X61" i="20"/>
  <c r="G61" i="20"/>
  <c r="I61" i="20"/>
  <c r="W58" i="20"/>
  <c r="W60" i="20"/>
  <c r="V58" i="20"/>
  <c r="V60" i="20"/>
  <c r="U58" i="20"/>
  <c r="U60" i="20"/>
  <c r="T58" i="20"/>
  <c r="T60" i="20"/>
  <c r="S58" i="20"/>
  <c r="S60" i="20"/>
  <c r="R58" i="20"/>
  <c r="R60" i="20"/>
  <c r="H58" i="20"/>
  <c r="H60" i="20"/>
  <c r="G58" i="20"/>
  <c r="G60" i="20"/>
  <c r="F58" i="20"/>
  <c r="F60" i="20"/>
  <c r="E58" i="20"/>
  <c r="E60" i="20"/>
  <c r="D58" i="20"/>
  <c r="D60" i="20"/>
  <c r="C58" i="20"/>
  <c r="C60" i="20"/>
  <c r="Z51" i="20"/>
  <c r="K51" i="20"/>
  <c r="R47" i="20"/>
  <c r="C47" i="20"/>
  <c r="W43" i="20"/>
  <c r="R43" i="20"/>
  <c r="H43" i="20"/>
  <c r="C43" i="20"/>
  <c r="P41" i="20"/>
  <c r="A41" i="20"/>
  <c r="AQ8" i="9"/>
  <c r="AR8" i="9"/>
  <c r="AS8" i="9"/>
  <c r="AU8" i="9"/>
  <c r="AA25" i="20"/>
  <c r="Z33" i="20"/>
  <c r="AQ7" i="9"/>
  <c r="AR7" i="9"/>
  <c r="AS7" i="9"/>
  <c r="AU7" i="9"/>
  <c r="L25" i="20"/>
  <c r="K33" i="20"/>
  <c r="GO7" i="6"/>
  <c r="GO8" i="6"/>
  <c r="GP8" i="6"/>
  <c r="T76" i="6"/>
  <c r="CY76" i="6"/>
  <c r="DA76" i="6"/>
  <c r="DC76" i="6"/>
  <c r="DD76" i="6"/>
  <c r="DE76" i="6"/>
  <c r="DF76" i="6"/>
  <c r="T78" i="6"/>
  <c r="CY78" i="6"/>
  <c r="DA78" i="6"/>
  <c r="DC78" i="6"/>
  <c r="DD78" i="6"/>
  <c r="DE78" i="6"/>
  <c r="DF78" i="6"/>
  <c r="T79" i="6"/>
  <c r="CY79" i="6"/>
  <c r="DA79" i="6"/>
  <c r="DC79" i="6"/>
  <c r="DD79" i="6"/>
  <c r="DE79" i="6"/>
  <c r="DF79" i="6"/>
  <c r="T80" i="6"/>
  <c r="CY80" i="6"/>
  <c r="DA80" i="6"/>
  <c r="DC80" i="6"/>
  <c r="DD80" i="6"/>
  <c r="DE80" i="6"/>
  <c r="DF80" i="6"/>
  <c r="T82" i="6"/>
  <c r="CY82" i="6"/>
  <c r="DA82" i="6"/>
  <c r="DC82" i="6"/>
  <c r="DD82" i="6"/>
  <c r="DE82" i="6"/>
  <c r="DF82" i="6"/>
  <c r="GP7" i="6"/>
  <c r="IO41" i="6"/>
  <c r="IU43" i="6"/>
  <c r="IZ43" i="6"/>
  <c r="BV107" i="21"/>
  <c r="EW5" i="6"/>
  <c r="ER5" i="6"/>
  <c r="EQ5" i="6"/>
  <c r="EB5" i="6"/>
  <c r="EA5" i="6"/>
  <c r="DW5" i="6"/>
  <c r="DV5" i="6"/>
  <c r="DQ5" i="6"/>
  <c r="DP5" i="6"/>
  <c r="DN5" i="6"/>
  <c r="DM5" i="6"/>
  <c r="DK5" i="6"/>
  <c r="DJ5" i="6"/>
  <c r="CV7" i="21"/>
  <c r="CX7" i="21"/>
  <c r="CZ7" i="21"/>
  <c r="DB7" i="21"/>
  <c r="DD7" i="21"/>
  <c r="DF7" i="21"/>
  <c r="DH7" i="21"/>
  <c r="DJ7" i="21"/>
  <c r="DL7" i="21"/>
  <c r="DN7" i="21"/>
  <c r="L115" i="10"/>
  <c r="L113" i="10"/>
  <c r="L111" i="10"/>
  <c r="AJ109" i="10"/>
  <c r="AI109" i="10"/>
  <c r="AH109" i="10"/>
  <c r="AG109" i="10"/>
  <c r="AF109" i="10"/>
  <c r="AE109" i="10"/>
  <c r="AD109" i="10"/>
  <c r="AC109" i="10"/>
  <c r="AB109" i="10"/>
  <c r="AA109" i="10"/>
  <c r="Z109" i="10"/>
  <c r="Y109" i="10"/>
  <c r="L109" i="10"/>
  <c r="AG108" i="10"/>
  <c r="L108" i="10"/>
  <c r="T2" i="10"/>
  <c r="Z24" i="20"/>
  <c r="Z23" i="20"/>
  <c r="Z22" i="20"/>
  <c r="K24" i="20"/>
  <c r="K23" i="20"/>
  <c r="K22" i="20"/>
  <c r="V3" i="9"/>
  <c r="U3" i="9"/>
  <c r="AF3" i="9"/>
  <c r="AO3" i="9"/>
  <c r="T3" i="9"/>
  <c r="S3" i="9"/>
  <c r="R3" i="9"/>
  <c r="Q3" i="9"/>
  <c r="P3" i="9"/>
  <c r="O3" i="9"/>
  <c r="N3" i="9"/>
  <c r="AD3" i="9"/>
  <c r="AM3" i="9"/>
  <c r="M3" i="9"/>
  <c r="L3" i="9"/>
  <c r="AB3" i="9"/>
  <c r="AK3" i="9"/>
  <c r="AY2" i="9"/>
  <c r="FQ108" i="6"/>
  <c r="FH108" i="6"/>
  <c r="EM108" i="6"/>
  <c r="IO25" i="6"/>
  <c r="DW108" i="6"/>
  <c r="CV108" i="6"/>
  <c r="IO26" i="6"/>
  <c r="CD108" i="6"/>
  <c r="BP108" i="6"/>
  <c r="IO22" i="6"/>
  <c r="BB108" i="6"/>
  <c r="AZ108" i="6"/>
  <c r="AY108" i="6"/>
  <c r="AU108" i="6"/>
  <c r="AQ108" i="6"/>
  <c r="AL108" i="6"/>
  <c r="X108" i="6"/>
  <c r="J108" i="6"/>
  <c r="GA107" i="6"/>
  <c r="AZ107" i="6"/>
  <c r="AY107" i="6"/>
  <c r="AU107" i="6"/>
  <c r="AQ107" i="6"/>
  <c r="AL107" i="6"/>
  <c r="EU106" i="6"/>
  <c r="EZ106" i="6"/>
  <c r="AL106" i="6"/>
  <c r="HM106" i="6"/>
  <c r="S106" i="9"/>
  <c r="A106" i="6"/>
  <c r="A106" i="10"/>
  <c r="AL105" i="6"/>
  <c r="HM105" i="6"/>
  <c r="S105" i="9"/>
  <c r="A105" i="6"/>
  <c r="A105" i="10"/>
  <c r="AL104" i="6"/>
  <c r="HM104" i="6"/>
  <c r="S104" i="9"/>
  <c r="A104" i="6"/>
  <c r="A104" i="10"/>
  <c r="AL103" i="6"/>
  <c r="HM103" i="6"/>
  <c r="S103" i="9"/>
  <c r="A103" i="6"/>
  <c r="A103" i="10"/>
  <c r="AL102" i="6"/>
  <c r="HM102" i="6"/>
  <c r="S102" i="9"/>
  <c r="A102" i="6"/>
  <c r="A102" i="10"/>
  <c r="AL101" i="6"/>
  <c r="HM101" i="6"/>
  <c r="S101" i="9"/>
  <c r="A101" i="6"/>
  <c r="A101" i="10"/>
  <c r="AL100" i="6"/>
  <c r="HM100" i="6"/>
  <c r="S100" i="9"/>
  <c r="A100" i="6"/>
  <c r="A100" i="10"/>
  <c r="AL99" i="6"/>
  <c r="HM99" i="6"/>
  <c r="S99" i="9"/>
  <c r="A99" i="6"/>
  <c r="A99" i="10"/>
  <c r="AL98" i="6"/>
  <c r="HM98" i="6"/>
  <c r="S98" i="9"/>
  <c r="A98" i="6"/>
  <c r="A98" i="10"/>
  <c r="AL97" i="6"/>
  <c r="HM97" i="6"/>
  <c r="S97" i="9"/>
  <c r="A97" i="6"/>
  <c r="A97" i="10"/>
  <c r="AL96" i="6"/>
  <c r="HM96" i="6"/>
  <c r="S96" i="9"/>
  <c r="A96" i="6"/>
  <c r="A96" i="10"/>
  <c r="AL95" i="6"/>
  <c r="HM95" i="6"/>
  <c r="S95" i="9"/>
  <c r="A95" i="6"/>
  <c r="A95" i="10"/>
  <c r="AL94" i="6"/>
  <c r="HM94" i="6"/>
  <c r="S94" i="9"/>
  <c r="A94" i="6"/>
  <c r="A94" i="10"/>
  <c r="AL93" i="6"/>
  <c r="HM93" i="6"/>
  <c r="S93" i="9"/>
  <c r="A93" i="6"/>
  <c r="A93" i="10"/>
  <c r="AL92" i="6"/>
  <c r="HM92" i="6"/>
  <c r="S92" i="9"/>
  <c r="A92" i="6"/>
  <c r="A92" i="10"/>
  <c r="AL91" i="6"/>
  <c r="HM91" i="6"/>
  <c r="S91" i="9"/>
  <c r="A91" i="6"/>
  <c r="A91" i="10"/>
  <c r="AL90" i="6"/>
  <c r="HM90" i="6"/>
  <c r="S90" i="9"/>
  <c r="A90" i="6"/>
  <c r="A90" i="10"/>
  <c r="AL89" i="6"/>
  <c r="HM89" i="6"/>
  <c r="S89" i="9"/>
  <c r="A89" i="6"/>
  <c r="A89" i="10"/>
  <c r="AL88" i="6"/>
  <c r="HM88" i="6"/>
  <c r="S88" i="9"/>
  <c r="A88" i="6"/>
  <c r="A88" i="10"/>
  <c r="AL87" i="6"/>
  <c r="HM87" i="6"/>
  <c r="S87" i="9"/>
  <c r="A87" i="6"/>
  <c r="A87" i="10"/>
  <c r="AL86" i="6"/>
  <c r="HM86" i="6"/>
  <c r="S86" i="9"/>
  <c r="A86" i="6"/>
  <c r="A86" i="10"/>
  <c r="AL85" i="6"/>
  <c r="HM85" i="6"/>
  <c r="S85" i="9"/>
  <c r="A85" i="6"/>
  <c r="A85" i="10"/>
  <c r="AL84" i="6"/>
  <c r="HL84" i="6"/>
  <c r="R84" i="9"/>
  <c r="A84" i="6"/>
  <c r="A84" i="10"/>
  <c r="AL83" i="6"/>
  <c r="A83" i="6"/>
  <c r="A83" i="10"/>
  <c r="CX82" i="21"/>
  <c r="DB82" i="21"/>
  <c r="DF82" i="21"/>
  <c r="DJ82" i="21"/>
  <c r="DN82" i="21"/>
  <c r="AL82" i="6"/>
  <c r="HL82" i="6"/>
  <c r="R82" i="9"/>
  <c r="A82" i="6"/>
  <c r="A82" i="10"/>
  <c r="DN81" i="21"/>
  <c r="CX81" i="21"/>
  <c r="DB81" i="21"/>
  <c r="AL81" i="6"/>
  <c r="A81" i="6"/>
  <c r="A81" i="10"/>
  <c r="CX80" i="21"/>
  <c r="DB80" i="21"/>
  <c r="DF80" i="21"/>
  <c r="DJ80" i="21"/>
  <c r="DN80" i="21"/>
  <c r="AL80" i="6"/>
  <c r="HL80" i="6"/>
  <c r="R80" i="9"/>
  <c r="A80" i="6"/>
  <c r="A80" i="10"/>
  <c r="CX79" i="21"/>
  <c r="DB79" i="21"/>
  <c r="DF79" i="21"/>
  <c r="DJ79" i="21"/>
  <c r="DN79" i="21"/>
  <c r="AL79" i="6"/>
  <c r="A79" i="6"/>
  <c r="A79" i="10"/>
  <c r="CX78" i="21"/>
  <c r="DB78" i="21"/>
  <c r="DF78" i="21"/>
  <c r="DJ78" i="21"/>
  <c r="DN78" i="21"/>
  <c r="AL78" i="6"/>
  <c r="HL78" i="6"/>
  <c r="R78" i="9"/>
  <c r="A78" i="6"/>
  <c r="A78" i="10"/>
  <c r="DN77" i="21"/>
  <c r="AL77" i="6"/>
  <c r="A77" i="6"/>
  <c r="A77" i="10"/>
  <c r="DN76" i="21"/>
  <c r="AL76" i="6"/>
  <c r="A76" i="6"/>
  <c r="A76" i="10"/>
  <c r="DN75" i="21"/>
  <c r="AL75" i="6"/>
  <c r="HL75" i="6"/>
  <c r="R75" i="9"/>
  <c r="A75" i="6"/>
  <c r="A75" i="10"/>
  <c r="DN74" i="21"/>
  <c r="AL74" i="6"/>
  <c r="HM74" i="6"/>
  <c r="S74" i="9"/>
  <c r="A74" i="6"/>
  <c r="A74" i="10"/>
  <c r="DN73" i="21"/>
  <c r="AL73" i="6"/>
  <c r="HL73" i="6"/>
  <c r="R73" i="9"/>
  <c r="A73" i="6"/>
  <c r="A73" i="10"/>
  <c r="DN72" i="21"/>
  <c r="AL72" i="6"/>
  <c r="HM72" i="6"/>
  <c r="S72" i="9"/>
  <c r="A72" i="6"/>
  <c r="A72" i="10"/>
  <c r="DN71" i="21"/>
  <c r="AL71" i="6"/>
  <c r="A71" i="6"/>
  <c r="A71" i="10"/>
  <c r="DN70" i="21"/>
  <c r="AL70" i="6"/>
  <c r="HM70" i="6"/>
  <c r="S70" i="9"/>
  <c r="A70" i="6"/>
  <c r="A70" i="10"/>
  <c r="DN69" i="21"/>
  <c r="AL69" i="6"/>
  <c r="HL69" i="6"/>
  <c r="R69" i="9"/>
  <c r="A69" i="6"/>
  <c r="A69" i="10"/>
  <c r="DN68" i="21"/>
  <c r="AL68" i="6"/>
  <c r="HM68" i="6"/>
  <c r="S68" i="9"/>
  <c r="A68" i="6"/>
  <c r="A68" i="10"/>
  <c r="DN67" i="21"/>
  <c r="AL67" i="6"/>
  <c r="HI67" i="6"/>
  <c r="O67" i="9"/>
  <c r="A67" i="6"/>
  <c r="A67" i="10"/>
  <c r="DN66" i="21"/>
  <c r="AL66" i="6"/>
  <c r="HM66" i="6"/>
  <c r="S66" i="9"/>
  <c r="A66" i="6"/>
  <c r="A66" i="10"/>
  <c r="DN65" i="21"/>
  <c r="AL65" i="6"/>
  <c r="HL65" i="6"/>
  <c r="R65" i="9"/>
  <c r="A65" i="6"/>
  <c r="A65" i="10"/>
  <c r="DN64" i="21"/>
  <c r="AL64" i="6"/>
  <c r="HM64" i="6"/>
  <c r="S64" i="9"/>
  <c r="A64" i="6"/>
  <c r="A64" i="10"/>
  <c r="DN63" i="21"/>
  <c r="AL63" i="6"/>
  <c r="A63" i="6"/>
  <c r="A63" i="10"/>
  <c r="DN62" i="21"/>
  <c r="AL62" i="6"/>
  <c r="HM62" i="6"/>
  <c r="S62" i="9"/>
  <c r="A62" i="6"/>
  <c r="A62" i="10"/>
  <c r="DN61" i="21"/>
  <c r="AL61" i="6"/>
  <c r="HL61" i="6"/>
  <c r="R61" i="9"/>
  <c r="A61" i="6"/>
  <c r="A61" i="10"/>
  <c r="DN60" i="21"/>
  <c r="AL60" i="6"/>
  <c r="HM60" i="6"/>
  <c r="S60" i="9"/>
  <c r="A60" i="6"/>
  <c r="A60" i="10"/>
  <c r="DN59" i="21"/>
  <c r="AL59" i="6"/>
  <c r="HI59" i="6"/>
  <c r="O59" i="9"/>
  <c r="A59" i="6"/>
  <c r="A59" i="10"/>
  <c r="DN58" i="21"/>
  <c r="AL58" i="6"/>
  <c r="HM58" i="6"/>
  <c r="S58" i="9"/>
  <c r="A58" i="6"/>
  <c r="A58" i="10"/>
  <c r="DN57" i="21"/>
  <c r="AL57" i="6"/>
  <c r="HL57" i="6"/>
  <c r="R57" i="9"/>
  <c r="A57" i="6"/>
  <c r="A57" i="10"/>
  <c r="DN56" i="21"/>
  <c r="AL56" i="6"/>
  <c r="HM56" i="6"/>
  <c r="S56" i="9"/>
  <c r="A56" i="6"/>
  <c r="A56" i="10"/>
  <c r="DN55" i="21"/>
  <c r="AL55" i="6"/>
  <c r="HL55" i="6"/>
  <c r="R55" i="9"/>
  <c r="A55" i="6"/>
  <c r="A55" i="10"/>
  <c r="IO58" i="6"/>
  <c r="DN54" i="21"/>
  <c r="AL54" i="6"/>
  <c r="HM54" i="6"/>
  <c r="S54" i="9"/>
  <c r="A54" i="6"/>
  <c r="A54" i="10"/>
  <c r="DN53" i="21"/>
  <c r="AL53" i="6"/>
  <c r="HL53" i="6"/>
  <c r="R53" i="9"/>
  <c r="A53" i="6"/>
  <c r="A53" i="10"/>
  <c r="IO56" i="6"/>
  <c r="DN52" i="21"/>
  <c r="AL52" i="6"/>
  <c r="HM52" i="6"/>
  <c r="S52" i="9"/>
  <c r="A52" i="6"/>
  <c r="A52" i="10"/>
  <c r="DN51" i="21"/>
  <c r="AL51" i="6"/>
  <c r="HL51" i="6"/>
  <c r="R51" i="9"/>
  <c r="A51" i="6"/>
  <c r="A51" i="10"/>
  <c r="IO54" i="6"/>
  <c r="DN50" i="21"/>
  <c r="AL50" i="6"/>
  <c r="HM50" i="6"/>
  <c r="S50" i="9"/>
  <c r="A50" i="6"/>
  <c r="A50" i="10"/>
  <c r="DN49" i="21"/>
  <c r="AL49" i="6"/>
  <c r="HL49" i="6"/>
  <c r="R49" i="9"/>
  <c r="A49" i="6"/>
  <c r="A49" i="10"/>
  <c r="IO52" i="6"/>
  <c r="DN48" i="21"/>
  <c r="AL48" i="6"/>
  <c r="A48" i="6"/>
  <c r="A48" i="10"/>
  <c r="DN47" i="21"/>
  <c r="AL47" i="6"/>
  <c r="HL47" i="6"/>
  <c r="R47" i="9"/>
  <c r="A47" i="6"/>
  <c r="A47" i="10"/>
  <c r="IO50" i="6"/>
  <c r="DN46" i="21"/>
  <c r="AL46" i="6"/>
  <c r="HL46" i="6"/>
  <c r="R46" i="9"/>
  <c r="A46" i="6"/>
  <c r="A46" i="10"/>
  <c r="DN45" i="21"/>
  <c r="AL45" i="6"/>
  <c r="HL45" i="6"/>
  <c r="R45" i="9"/>
  <c r="A45" i="6"/>
  <c r="A45" i="10"/>
  <c r="IO48" i="6"/>
  <c r="DN44" i="21"/>
  <c r="AL44" i="6"/>
  <c r="A44" i="6"/>
  <c r="A44" i="10"/>
  <c r="DN43" i="21"/>
  <c r="AL43" i="6"/>
  <c r="HL43" i="6"/>
  <c r="R43" i="9"/>
  <c r="A43" i="6"/>
  <c r="A43" i="10"/>
  <c r="IO46" i="6"/>
  <c r="DN42" i="21"/>
  <c r="AL42" i="6"/>
  <c r="HL42" i="6"/>
  <c r="R42" i="9"/>
  <c r="A42" i="6"/>
  <c r="A42" i="10"/>
  <c r="DN41" i="21"/>
  <c r="AL41" i="6"/>
  <c r="HL41" i="6"/>
  <c r="R41" i="9"/>
  <c r="A41" i="6"/>
  <c r="A41" i="10"/>
  <c r="JB44" i="6"/>
  <c r="JA44" i="6"/>
  <c r="IZ44" i="6"/>
  <c r="IY44" i="6"/>
  <c r="IX44" i="6"/>
  <c r="IW44" i="6"/>
  <c r="IV44" i="6"/>
  <c r="IU44" i="6"/>
  <c r="IT44" i="6"/>
  <c r="IS44" i="6"/>
  <c r="IR44" i="6"/>
  <c r="IQ44" i="6"/>
  <c r="IP44" i="6"/>
  <c r="IO44" i="6"/>
  <c r="DN40" i="21"/>
  <c r="AL40" i="6"/>
  <c r="HL40" i="6"/>
  <c r="R40" i="9"/>
  <c r="A40" i="6"/>
  <c r="A40" i="10"/>
  <c r="DN39" i="21"/>
  <c r="AL39" i="6"/>
  <c r="HL39" i="6"/>
  <c r="R39" i="9"/>
  <c r="A39" i="6"/>
  <c r="A39" i="10"/>
  <c r="DN38" i="21"/>
  <c r="AL38" i="6"/>
  <c r="A38" i="6"/>
  <c r="A38" i="10"/>
  <c r="DN37" i="21"/>
  <c r="AL37" i="6"/>
  <c r="A37" i="6"/>
  <c r="A37" i="10"/>
  <c r="DN36" i="21"/>
  <c r="AL36" i="6"/>
  <c r="HL36" i="6"/>
  <c r="R36" i="9"/>
  <c r="A36" i="6"/>
  <c r="A36" i="10"/>
  <c r="IS35" i="6"/>
  <c r="IO35" i="6"/>
  <c r="DN35" i="21"/>
  <c r="AL35" i="6"/>
  <c r="HM35" i="6"/>
  <c r="S35" i="9"/>
  <c r="A35" i="6"/>
  <c r="A35" i="10"/>
  <c r="IO34" i="6"/>
  <c r="DN34" i="21"/>
  <c r="AL34" i="6"/>
  <c r="HL34" i="6"/>
  <c r="R34" i="9"/>
  <c r="A34" i="6"/>
  <c r="A34" i="10"/>
  <c r="IO33" i="6"/>
  <c r="DN33" i="21"/>
  <c r="AL33" i="6"/>
  <c r="HM33" i="6"/>
  <c r="S33" i="9"/>
  <c r="A33" i="6"/>
  <c r="A33" i="10"/>
  <c r="IO32" i="6"/>
  <c r="DN32" i="21"/>
  <c r="AL32" i="6"/>
  <c r="HL32" i="6"/>
  <c r="R32" i="9"/>
  <c r="A32" i="6"/>
  <c r="A32" i="10"/>
  <c r="DN31" i="21"/>
  <c r="AL31" i="6"/>
  <c r="HM31" i="6"/>
  <c r="S31" i="9"/>
  <c r="A31" i="6"/>
  <c r="A31" i="10"/>
  <c r="DN30" i="21"/>
  <c r="AL30" i="6"/>
  <c r="HL30" i="6"/>
  <c r="R30" i="9"/>
  <c r="A30" i="6"/>
  <c r="A30" i="10"/>
  <c r="DN29" i="21"/>
  <c r="AL29" i="6"/>
  <c r="HL29" i="6"/>
  <c r="R29" i="9"/>
  <c r="A29" i="6"/>
  <c r="A29" i="10"/>
  <c r="IO28" i="6"/>
  <c r="DN28" i="21"/>
  <c r="AL28" i="6"/>
  <c r="HM28" i="6"/>
  <c r="S28" i="9"/>
  <c r="A28" i="6"/>
  <c r="A28" i="10"/>
  <c r="IO27" i="6"/>
  <c r="DN27" i="21"/>
  <c r="AL27" i="6"/>
  <c r="HL27" i="6"/>
  <c r="R27" i="9"/>
  <c r="A27" i="6"/>
  <c r="A27" i="10"/>
  <c r="DN26" i="21"/>
  <c r="AL26" i="6"/>
  <c r="HM26" i="6"/>
  <c r="S26" i="9"/>
  <c r="A26" i="6"/>
  <c r="A26" i="10"/>
  <c r="DN25" i="21"/>
  <c r="AL25" i="6"/>
  <c r="HL25" i="6"/>
  <c r="R25" i="9"/>
  <c r="A25" i="6"/>
  <c r="A25" i="10"/>
  <c r="IO24" i="6"/>
  <c r="DN24" i="21"/>
  <c r="AL24" i="6"/>
  <c r="HM24" i="6"/>
  <c r="S24" i="9"/>
  <c r="A24" i="6"/>
  <c r="A24" i="10"/>
  <c r="IO23" i="6"/>
  <c r="DN23" i="21"/>
  <c r="AL23" i="6"/>
  <c r="HL23" i="6"/>
  <c r="R23" i="9"/>
  <c r="A23" i="6"/>
  <c r="A23" i="10"/>
  <c r="DN22" i="21"/>
  <c r="AL22" i="6"/>
  <c r="HM22" i="6"/>
  <c r="S22" i="9"/>
  <c r="A22" i="6"/>
  <c r="A22" i="10"/>
  <c r="IO21" i="6"/>
  <c r="DN21" i="21"/>
  <c r="AL21" i="6"/>
  <c r="HL21" i="6"/>
  <c r="R21" i="9"/>
  <c r="A21" i="6"/>
  <c r="A21" i="10"/>
  <c r="IP20" i="6"/>
  <c r="IO20" i="6"/>
  <c r="DN20" i="21"/>
  <c r="AL20" i="6"/>
  <c r="HM20" i="6"/>
  <c r="S20" i="9"/>
  <c r="A20" i="6"/>
  <c r="A20" i="10"/>
  <c r="IP19" i="6"/>
  <c r="IO19" i="6"/>
  <c r="DN19" i="21"/>
  <c r="AL19" i="6"/>
  <c r="HL19" i="6"/>
  <c r="R19" i="9"/>
  <c r="A19" i="6"/>
  <c r="A19" i="10"/>
  <c r="IP18" i="6"/>
  <c r="IO18" i="6"/>
  <c r="DN18" i="21"/>
  <c r="AL18" i="6"/>
  <c r="HM18" i="6"/>
  <c r="S18" i="9"/>
  <c r="A18" i="6"/>
  <c r="A18" i="10"/>
  <c r="IP17" i="6"/>
  <c r="IO17" i="6"/>
  <c r="DN17" i="21"/>
  <c r="AL17" i="6"/>
  <c r="HL17" i="6"/>
  <c r="R17" i="9"/>
  <c r="A17" i="6"/>
  <c r="A17" i="10"/>
  <c r="IP16" i="6"/>
  <c r="IO16" i="6"/>
  <c r="DN16" i="21"/>
  <c r="AL16" i="6"/>
  <c r="HM16" i="6"/>
  <c r="S16" i="9"/>
  <c r="A16" i="6"/>
  <c r="A16" i="10"/>
  <c r="IO15" i="6"/>
  <c r="DN15" i="21"/>
  <c r="AL15" i="6"/>
  <c r="HL15" i="6"/>
  <c r="R15" i="9"/>
  <c r="A15" i="6"/>
  <c r="A15" i="10"/>
  <c r="IO14" i="6"/>
  <c r="DN14" i="21"/>
  <c r="AL14" i="6"/>
  <c r="HL14" i="6"/>
  <c r="R14" i="9"/>
  <c r="A14" i="6"/>
  <c r="A14" i="10"/>
  <c r="DN13" i="21"/>
  <c r="AL13" i="6"/>
  <c r="HL13" i="6"/>
  <c r="R13" i="9"/>
  <c r="A13" i="6"/>
  <c r="A13" i="10"/>
  <c r="DN12" i="21"/>
  <c r="AL12" i="6"/>
  <c r="HL12" i="6"/>
  <c r="R12" i="9"/>
  <c r="A12" i="6"/>
  <c r="A12" i="10"/>
  <c r="DN11" i="21"/>
  <c r="AL11" i="6"/>
  <c r="HL11" i="6"/>
  <c r="R11" i="9"/>
  <c r="A11" i="6"/>
  <c r="A11" i="10"/>
  <c r="DN10" i="21"/>
  <c r="AL10" i="6"/>
  <c r="HL10" i="6"/>
  <c r="R10" i="9"/>
  <c r="A10" i="6"/>
  <c r="A10" i="10"/>
  <c r="DN9" i="21"/>
  <c r="AL9" i="6"/>
  <c r="HL9" i="6"/>
  <c r="R9" i="9"/>
  <c r="A9" i="6"/>
  <c r="A9" i="10"/>
  <c r="CV8" i="21"/>
  <c r="CX8" i="21"/>
  <c r="CZ8" i="21"/>
  <c r="DB8" i="21"/>
  <c r="DD8" i="21"/>
  <c r="DF8" i="21"/>
  <c r="DH8" i="21"/>
  <c r="DJ8" i="21"/>
  <c r="DL8" i="21"/>
  <c r="DN8" i="21"/>
  <c r="GZ8" i="6"/>
  <c r="GX8" i="6"/>
  <c r="W33" i="20"/>
  <c r="GV8" i="6"/>
  <c r="U33" i="20"/>
  <c r="GT8" i="6"/>
  <c r="S33" i="20"/>
  <c r="GR8" i="6"/>
  <c r="R33" i="20"/>
  <c r="V30" i="20"/>
  <c r="R30" i="20"/>
  <c r="T30" i="20"/>
  <c r="U30" i="20"/>
  <c r="X30" i="20"/>
  <c r="V27" i="20"/>
  <c r="R27" i="20"/>
  <c r="T27" i="20"/>
  <c r="X27" i="20"/>
  <c r="T24" i="20"/>
  <c r="S24" i="20"/>
  <c r="R24" i="20"/>
  <c r="W22" i="20"/>
  <c r="U22" i="20"/>
  <c r="R22" i="20"/>
  <c r="S22" i="20"/>
  <c r="T22" i="20"/>
  <c r="V22" i="20"/>
  <c r="X22" i="20"/>
  <c r="T19" i="20"/>
  <c r="S19" i="20"/>
  <c r="R19" i="20"/>
  <c r="AM8" i="6"/>
  <c r="P15" i="20"/>
  <c r="AL8" i="6"/>
  <c r="HL8" i="6"/>
  <c r="R8" i="9"/>
  <c r="I8" i="6"/>
  <c r="H8" i="6"/>
  <c r="G8" i="6"/>
  <c r="F8" i="6"/>
  <c r="E8" i="6"/>
  <c r="A8" i="6"/>
  <c r="A8" i="10"/>
  <c r="GZ7" i="6"/>
  <c r="GX7" i="6"/>
  <c r="H33" i="20"/>
  <c r="GW7" i="6"/>
  <c r="H34" i="20"/>
  <c r="GV7" i="6"/>
  <c r="F33" i="20"/>
  <c r="GU7" i="6"/>
  <c r="F34" i="20"/>
  <c r="GT7" i="6"/>
  <c r="D33" i="20"/>
  <c r="GS7" i="6"/>
  <c r="D34" i="20"/>
  <c r="GR7" i="6"/>
  <c r="C33" i="20"/>
  <c r="GQ7" i="6"/>
  <c r="C34" i="20"/>
  <c r="G30" i="20"/>
  <c r="C30" i="20"/>
  <c r="E30" i="20"/>
  <c r="F30" i="20"/>
  <c r="I30" i="20"/>
  <c r="G27" i="20"/>
  <c r="C27" i="20"/>
  <c r="E27" i="20"/>
  <c r="I27" i="20"/>
  <c r="E24" i="20"/>
  <c r="D24" i="20"/>
  <c r="C24" i="20"/>
  <c r="H22" i="20"/>
  <c r="F22" i="20"/>
  <c r="C22" i="20"/>
  <c r="D22" i="20"/>
  <c r="E22" i="20"/>
  <c r="G22" i="20"/>
  <c r="I22" i="20"/>
  <c r="E19" i="20"/>
  <c r="D19" i="20"/>
  <c r="C19" i="20"/>
  <c r="AM7" i="6"/>
  <c r="A15" i="20"/>
  <c r="AL7" i="6"/>
  <c r="HL7" i="6"/>
  <c r="I7" i="6"/>
  <c r="H7" i="6"/>
  <c r="G7" i="6"/>
  <c r="F7" i="6"/>
  <c r="E7" i="6"/>
  <c r="A7" i="6"/>
  <c r="A7" i="10"/>
  <c r="IK6" i="6"/>
  <c r="CV6" i="21"/>
  <c r="CX6" i="21"/>
  <c r="CZ6" i="21"/>
  <c r="DB6" i="21"/>
  <c r="DD6" i="21"/>
  <c r="DF6" i="21"/>
  <c r="DH6" i="21"/>
  <c r="DJ6" i="21"/>
  <c r="DL6" i="21"/>
  <c r="DN6" i="21"/>
  <c r="DP6" i="21"/>
  <c r="GZ6" i="6"/>
  <c r="CU6" i="21"/>
  <c r="CW6" i="21"/>
  <c r="CY6" i="21"/>
  <c r="DA6" i="21"/>
  <c r="DC6" i="21"/>
  <c r="DE6" i="21"/>
  <c r="DG6" i="21"/>
  <c r="DI6" i="21"/>
  <c r="DK6" i="21"/>
  <c r="DM6" i="21"/>
  <c r="DO6" i="21"/>
  <c r="GY6" i="6"/>
  <c r="GX6" i="6"/>
  <c r="GW6" i="6"/>
  <c r="GV6" i="6"/>
  <c r="GU6" i="6"/>
  <c r="GT6" i="6"/>
  <c r="GS6" i="6"/>
  <c r="GR6" i="6"/>
  <c r="GQ6" i="6"/>
  <c r="FW6" i="6"/>
  <c r="FY6" i="6"/>
  <c r="FZ6" i="6"/>
  <c r="FM6" i="6"/>
  <c r="FO6" i="6"/>
  <c r="FP6" i="6"/>
  <c r="FD6" i="6"/>
  <c r="EW6" i="6"/>
  <c r="EV6" i="6"/>
  <c r="ER6" i="6"/>
  <c r="EU6" i="6"/>
  <c r="EZ6" i="6"/>
  <c r="EQ6" i="6"/>
  <c r="EO6" i="6"/>
  <c r="EN6" i="6"/>
  <c r="EM6" i="6"/>
  <c r="EI6" i="6"/>
  <c r="EB6" i="6"/>
  <c r="EA6" i="6"/>
  <c r="DW6" i="6"/>
  <c r="DV6" i="6"/>
  <c r="DQ6" i="6"/>
  <c r="DP6" i="6"/>
  <c r="DN6" i="6"/>
  <c r="DM6" i="6"/>
  <c r="DK6" i="6"/>
  <c r="DJ6" i="6"/>
  <c r="DF6" i="6"/>
  <c r="DB6" i="6"/>
  <c r="DH6" i="6"/>
  <c r="DI6" i="6"/>
  <c r="CZ6" i="6"/>
  <c r="CX6" i="6"/>
  <c r="CW6" i="6"/>
  <c r="CV6" i="6"/>
  <c r="CN6" i="6"/>
  <c r="CJ6" i="6"/>
  <c r="CP6" i="6"/>
  <c r="CQ6" i="6"/>
  <c r="CH6" i="6"/>
  <c r="CF6" i="6"/>
  <c r="CE6" i="6"/>
  <c r="CD6" i="6"/>
  <c r="BZ6" i="6"/>
  <c r="BV6" i="6"/>
  <c r="CB6" i="6"/>
  <c r="CC6" i="6"/>
  <c r="BT6" i="6"/>
  <c r="BR6" i="6"/>
  <c r="BQ6" i="6"/>
  <c r="BP6" i="6"/>
  <c r="BL6" i="6"/>
  <c r="BH6" i="6"/>
  <c r="BN6" i="6"/>
  <c r="BO6" i="6"/>
  <c r="BF6" i="6"/>
  <c r="BD6" i="6"/>
  <c r="BC6" i="6"/>
  <c r="BB6" i="6"/>
  <c r="AX6" i="6"/>
  <c r="AT6" i="6"/>
  <c r="AR6" i="6"/>
  <c r="AP6" i="6"/>
  <c r="AO6" i="6"/>
  <c r="AN6" i="6"/>
  <c r="AL6" i="6"/>
  <c r="AD6" i="6"/>
  <c r="AJ6" i="6"/>
  <c r="AK6" i="6"/>
  <c r="AB6" i="6"/>
  <c r="Z6" i="6"/>
  <c r="Y6" i="6"/>
  <c r="X6" i="6"/>
  <c r="T6" i="6"/>
  <c r="P6" i="6"/>
  <c r="V6" i="6"/>
  <c r="W6" i="6"/>
  <c r="N6" i="6"/>
  <c r="L6" i="6"/>
  <c r="K6" i="6"/>
  <c r="J6" i="6"/>
  <c r="IK5" i="6"/>
  <c r="IJ5" i="6"/>
  <c r="GY5" i="6"/>
  <c r="GW5" i="6"/>
  <c r="GU5" i="6"/>
  <c r="GS5" i="6"/>
  <c r="GQ5" i="6"/>
  <c r="EV5" i="6"/>
  <c r="EO5" i="6"/>
  <c r="EN5" i="6"/>
  <c r="EM5" i="6"/>
  <c r="CX5" i="6"/>
  <c r="CW5" i="6"/>
  <c r="CV5" i="6"/>
  <c r="CF5" i="6"/>
  <c r="CE5" i="6"/>
  <c r="CD5" i="6"/>
  <c r="BR5" i="6"/>
  <c r="BQ5" i="6"/>
  <c r="BP5" i="6"/>
  <c r="BD5" i="6"/>
  <c r="BC5" i="6"/>
  <c r="BB5" i="6"/>
  <c r="AP5" i="6"/>
  <c r="AO5" i="6"/>
  <c r="AN5" i="6"/>
  <c r="Z5" i="6"/>
  <c r="Y5" i="6"/>
  <c r="X5" i="6"/>
  <c r="L5" i="6"/>
  <c r="K5" i="6"/>
  <c r="J5" i="6"/>
  <c r="II4" i="6"/>
  <c r="FT4" i="6"/>
  <c r="FS4" i="6"/>
  <c r="FR4" i="6"/>
  <c r="FQ4" i="6"/>
  <c r="FJ4" i="6"/>
  <c r="FI4" i="6"/>
  <c r="FH4" i="6"/>
  <c r="EV4" i="6"/>
  <c r="EQ4" i="6"/>
  <c r="EM4" i="6"/>
  <c r="EA4" i="6"/>
  <c r="DV4" i="6"/>
  <c r="DJ4" i="6"/>
  <c r="DB4" i="6"/>
  <c r="CZ4" i="6"/>
  <c r="CV4" i="6"/>
  <c r="CJ4" i="6"/>
  <c r="CH4" i="6"/>
  <c r="CD4" i="6"/>
  <c r="BV4" i="6"/>
  <c r="BT4" i="6"/>
  <c r="BP4" i="6"/>
  <c r="BH4" i="6"/>
  <c r="BF4" i="6"/>
  <c r="BB4" i="6"/>
  <c r="AT4" i="6"/>
  <c r="AR4" i="6"/>
  <c r="AN4" i="6"/>
  <c r="AL4" i="6"/>
  <c r="AD4" i="6"/>
  <c r="AB4" i="6"/>
  <c r="X4" i="6"/>
  <c r="P4" i="6"/>
  <c r="N4" i="6"/>
  <c r="J4" i="6"/>
  <c r="I4" i="6"/>
  <c r="H4" i="6"/>
  <c r="G4" i="6"/>
  <c r="F4" i="6"/>
  <c r="E4" i="6"/>
  <c r="D4" i="6"/>
  <c r="C4" i="6"/>
  <c r="B4" i="6"/>
  <c r="A4" i="6"/>
  <c r="FQ3" i="6"/>
  <c r="FQ107" i="6"/>
  <c r="IP28" i="6"/>
  <c r="FH3" i="6"/>
  <c r="FH107" i="6"/>
  <c r="IP27" i="6"/>
  <c r="EM3" i="6"/>
  <c r="EM107" i="6"/>
  <c r="IP25" i="6"/>
  <c r="DJ3" i="6"/>
  <c r="DW107" i="6"/>
  <c r="IP24" i="6"/>
  <c r="CV3" i="6"/>
  <c r="CV107" i="6"/>
  <c r="IP26" i="6"/>
  <c r="CD3" i="6"/>
  <c r="CD107" i="6"/>
  <c r="IP23" i="6"/>
  <c r="BP3" i="6"/>
  <c r="BP107" i="6"/>
  <c r="IP22" i="6"/>
  <c r="BB3" i="6"/>
  <c r="BB107" i="6"/>
  <c r="IP21" i="6"/>
  <c r="AL3" i="6"/>
  <c r="X3" i="6"/>
  <c r="X107" i="6"/>
  <c r="IP15" i="6"/>
  <c r="J3" i="6"/>
  <c r="J107" i="6"/>
  <c r="IP14" i="6"/>
  <c r="AU2" i="6"/>
  <c r="FH2" i="6"/>
  <c r="DP108" i="21"/>
  <c r="BW108" i="21"/>
  <c r="BY108" i="21"/>
  <c r="CV108" i="21"/>
  <c r="CA108" i="21"/>
  <c r="CX108" i="21"/>
  <c r="CC108" i="21"/>
  <c r="CZ108" i="21"/>
  <c r="CE108" i="21"/>
  <c r="DB108" i="21"/>
  <c r="CG108" i="21"/>
  <c r="DD108" i="21"/>
  <c r="CI108" i="21"/>
  <c r="DF108" i="21"/>
  <c r="CK108" i="21"/>
  <c r="DH108" i="21"/>
  <c r="CM108" i="21"/>
  <c r="DJ108" i="21"/>
  <c r="CO108" i="21"/>
  <c r="DL108" i="21"/>
  <c r="CQ108" i="21"/>
  <c r="DN108" i="21"/>
  <c r="CS108" i="21"/>
  <c r="DN107" i="21"/>
  <c r="CP107" i="21"/>
  <c r="DM107" i="21"/>
  <c r="DL107" i="21"/>
  <c r="CN107" i="21"/>
  <c r="DK107" i="21"/>
  <c r="DJ107" i="21"/>
  <c r="CL107" i="21"/>
  <c r="DI107" i="21"/>
  <c r="DH107" i="21"/>
  <c r="CJ107" i="21"/>
  <c r="DG107" i="21"/>
  <c r="DF107" i="21"/>
  <c r="CH107" i="21"/>
  <c r="DE107" i="21"/>
  <c r="DD107" i="21"/>
  <c r="CF107" i="21"/>
  <c r="DC107" i="21"/>
  <c r="DB107" i="21"/>
  <c r="CD107" i="21"/>
  <c r="DA107" i="21"/>
  <c r="CZ107" i="21"/>
  <c r="CB107" i="21"/>
  <c r="CY107" i="21"/>
  <c r="CX107" i="21"/>
  <c r="BZ107" i="21"/>
  <c r="CW107" i="21"/>
  <c r="CV107" i="21"/>
  <c r="CU107" i="21"/>
  <c r="DN106" i="21"/>
  <c r="DJ106" i="21"/>
  <c r="DF106" i="21"/>
  <c r="DB106" i="21"/>
  <c r="CX106" i="21"/>
  <c r="CV106" i="21"/>
  <c r="DN105" i="21"/>
  <c r="DJ105" i="21"/>
  <c r="DF105" i="21"/>
  <c r="DB105" i="21"/>
  <c r="CX105" i="21"/>
  <c r="CV105" i="21"/>
  <c r="DN104" i="21"/>
  <c r="DJ104" i="21"/>
  <c r="DF104" i="21"/>
  <c r="DB104" i="21"/>
  <c r="CX104" i="21"/>
  <c r="CV104" i="21"/>
  <c r="DN103" i="21"/>
  <c r="DJ103" i="21"/>
  <c r="DF103" i="21"/>
  <c r="DB103" i="21"/>
  <c r="CX103" i="21"/>
  <c r="CV103" i="21"/>
  <c r="DN102" i="21"/>
  <c r="DJ102" i="21"/>
  <c r="DF102" i="21"/>
  <c r="DB102" i="21"/>
  <c r="CX102" i="21"/>
  <c r="CV102" i="21"/>
  <c r="DN101" i="21"/>
  <c r="DJ101" i="21"/>
  <c r="DF101" i="21"/>
  <c r="DB101" i="21"/>
  <c r="CX101" i="21"/>
  <c r="CV101" i="21"/>
  <c r="DN100" i="21"/>
  <c r="DJ100" i="21"/>
  <c r="DF100" i="21"/>
  <c r="DB100" i="21"/>
  <c r="CX100" i="21"/>
  <c r="CV100" i="21"/>
  <c r="DN99" i="21"/>
  <c r="DJ99" i="21"/>
  <c r="DF99" i="21"/>
  <c r="DB99" i="21"/>
  <c r="CX99" i="21"/>
  <c r="CV99" i="21"/>
  <c r="DN98" i="21"/>
  <c r="DJ98" i="21"/>
  <c r="DF98" i="21"/>
  <c r="DB98" i="21"/>
  <c r="CX98" i="21"/>
  <c r="CV98" i="21"/>
  <c r="DN97" i="21"/>
  <c r="DJ97" i="21"/>
  <c r="DF97" i="21"/>
  <c r="DB97" i="21"/>
  <c r="CX97" i="21"/>
  <c r="CV97" i="21"/>
  <c r="DN96" i="21"/>
  <c r="DJ96" i="21"/>
  <c r="DF96" i="21"/>
  <c r="DB96" i="21"/>
  <c r="CX96" i="21"/>
  <c r="CV96" i="21"/>
  <c r="DN95" i="21"/>
  <c r="DJ95" i="21"/>
  <c r="DF95" i="21"/>
  <c r="DB95" i="21"/>
  <c r="CX95" i="21"/>
  <c r="CV95" i="21"/>
  <c r="DN94" i="21"/>
  <c r="DJ94" i="21"/>
  <c r="DF94" i="21"/>
  <c r="DB94" i="21"/>
  <c r="CX94" i="21"/>
  <c r="CV94" i="21"/>
  <c r="DN93" i="21"/>
  <c r="DJ93" i="21"/>
  <c r="DF93" i="21"/>
  <c r="DB93" i="21"/>
  <c r="CX93" i="21"/>
  <c r="CV93" i="21"/>
  <c r="DN92" i="21"/>
  <c r="DJ92" i="21"/>
  <c r="DF92" i="21"/>
  <c r="DB92" i="21"/>
  <c r="CX92" i="21"/>
  <c r="CV92" i="21"/>
  <c r="DN91" i="21"/>
  <c r="DJ91" i="21"/>
  <c r="DF91" i="21"/>
  <c r="DB91" i="21"/>
  <c r="CX91" i="21"/>
  <c r="CV91" i="21"/>
  <c r="DN90" i="21"/>
  <c r="DJ90" i="21"/>
  <c r="DF90" i="21"/>
  <c r="DB90" i="21"/>
  <c r="CX90" i="21"/>
  <c r="CV90" i="21"/>
  <c r="DN89" i="21"/>
  <c r="DJ89" i="21"/>
  <c r="DF89" i="21"/>
  <c r="DB89" i="21"/>
  <c r="CX89" i="21"/>
  <c r="CV89" i="21"/>
  <c r="DN88" i="21"/>
  <c r="DJ88" i="21"/>
  <c r="DF88" i="21"/>
  <c r="DB88" i="21"/>
  <c r="CX88" i="21"/>
  <c r="CV88" i="21"/>
  <c r="DN87" i="21"/>
  <c r="DJ87" i="21"/>
  <c r="DF87" i="21"/>
  <c r="DB87" i="21"/>
  <c r="CX87" i="21"/>
  <c r="CV87" i="21"/>
  <c r="DN86" i="21"/>
  <c r="DJ86" i="21"/>
  <c r="DF86" i="21"/>
  <c r="DB86" i="21"/>
  <c r="CX86" i="21"/>
  <c r="CV86" i="21"/>
  <c r="DN85" i="21"/>
  <c r="DJ85" i="21"/>
  <c r="DF85" i="21"/>
  <c r="DB85" i="21"/>
  <c r="CX85" i="21"/>
  <c r="CV85" i="21"/>
  <c r="DN84" i="21"/>
  <c r="DJ84" i="21"/>
  <c r="DF84" i="21"/>
  <c r="DB84" i="21"/>
  <c r="CX84" i="21"/>
  <c r="CV84" i="21"/>
  <c r="DN83" i="21"/>
  <c r="DJ83" i="21"/>
  <c r="DF83" i="21"/>
  <c r="DB83" i="21"/>
  <c r="CX83" i="21"/>
  <c r="CV83" i="21"/>
  <c r="CV82" i="21"/>
  <c r="DJ81" i="21"/>
  <c r="DF81" i="21"/>
  <c r="CV81" i="21"/>
  <c r="CV80" i="21"/>
  <c r="CV79" i="21"/>
  <c r="CV78" i="21"/>
  <c r="DO108" i="21"/>
  <c r="GW8" i="6"/>
  <c r="W34" i="20"/>
  <c r="GU8" i="6"/>
  <c r="U34" i="20"/>
  <c r="GS8" i="6"/>
  <c r="S34" i="20"/>
  <c r="GQ8" i="6"/>
  <c r="R34" i="20"/>
  <c r="CR108" i="21"/>
  <c r="CS109" i="21"/>
  <c r="CP108" i="21"/>
  <c r="CQ109" i="21"/>
  <c r="CN108" i="21"/>
  <c r="CO109" i="21"/>
  <c r="CL108" i="21"/>
  <c r="CM109" i="21"/>
  <c r="CJ108" i="21"/>
  <c r="CK109" i="21"/>
  <c r="CH108" i="21"/>
  <c r="CI109" i="21"/>
  <c r="CF108" i="21"/>
  <c r="CG109" i="21"/>
  <c r="CD108" i="21"/>
  <c r="CE109" i="21"/>
  <c r="CB108" i="21"/>
  <c r="CC109" i="21"/>
  <c r="BZ108" i="21"/>
  <c r="CA109" i="21"/>
  <c r="BX108" i="21"/>
  <c r="BY109" i="21"/>
  <c r="BV108" i="21"/>
  <c r="DU41" i="6"/>
  <c r="HK69" i="6"/>
  <c r="Q69" i="9"/>
  <c r="HK34" i="6"/>
  <c r="Q34" i="9"/>
  <c r="R6" i="6"/>
  <c r="AF6" i="6"/>
  <c r="AV6" i="6"/>
  <c r="BJ6" i="6"/>
  <c r="BX6" i="6"/>
  <c r="CL6" i="6"/>
  <c r="DD6" i="6"/>
  <c r="EH6" i="6"/>
  <c r="DO6" i="6"/>
  <c r="DR6" i="6"/>
  <c r="DX6" i="6"/>
  <c r="EC6" i="6"/>
  <c r="EK6" i="6"/>
  <c r="EL6" i="6"/>
  <c r="EX6" i="6"/>
  <c r="FF6" i="6"/>
  <c r="FG6" i="6"/>
  <c r="GG6" i="6"/>
  <c r="FB6" i="6"/>
  <c r="ES6" i="6"/>
  <c r="HK61" i="6"/>
  <c r="Q61" i="9"/>
  <c r="HM82" i="6"/>
  <c r="S82" i="9"/>
  <c r="C20" i="20"/>
  <c r="E20" i="20"/>
  <c r="S20" i="20"/>
  <c r="S23" i="20"/>
  <c r="T23" i="20"/>
  <c r="U23" i="20"/>
  <c r="R23" i="20"/>
  <c r="V23" i="20"/>
  <c r="HK30" i="6"/>
  <c r="Q30" i="9"/>
  <c r="HK36" i="6"/>
  <c r="Q36" i="9"/>
  <c r="DU45" i="6"/>
  <c r="DU49" i="6"/>
  <c r="HK57" i="6"/>
  <c r="Q57" i="9"/>
  <c r="HK65" i="6"/>
  <c r="Q65" i="9"/>
  <c r="HK73" i="6"/>
  <c r="Q73" i="9"/>
  <c r="HM78" i="6"/>
  <c r="S78" i="9"/>
  <c r="HI82" i="6"/>
  <c r="O82" i="9"/>
  <c r="HI78" i="6"/>
  <c r="O78" i="9"/>
  <c r="HL63" i="6"/>
  <c r="R63" i="9"/>
  <c r="HK63" i="6"/>
  <c r="Q63" i="9"/>
  <c r="HL71" i="6"/>
  <c r="R71" i="9"/>
  <c r="HK71" i="6"/>
  <c r="Q71" i="9"/>
  <c r="U6" i="6"/>
  <c r="AI6" i="6"/>
  <c r="DT6" i="6"/>
  <c r="DZ6" i="6"/>
  <c r="EE6" i="6"/>
  <c r="FK6" i="6"/>
  <c r="D20" i="20"/>
  <c r="D21" i="20"/>
  <c r="E23" i="20"/>
  <c r="F23" i="20"/>
  <c r="C23" i="20"/>
  <c r="D23" i="20"/>
  <c r="G23" i="20"/>
  <c r="H24" i="20"/>
  <c r="F24" i="20"/>
  <c r="G24" i="20"/>
  <c r="I24" i="20"/>
  <c r="HI7" i="6"/>
  <c r="HM7" i="6"/>
  <c r="R20" i="20"/>
  <c r="T20" i="20"/>
  <c r="T21" i="20"/>
  <c r="W24" i="20"/>
  <c r="U24" i="20"/>
  <c r="V24" i="20"/>
  <c r="X24" i="20"/>
  <c r="HK11" i="6"/>
  <c r="Q11" i="9"/>
  <c r="HI30" i="6"/>
  <c r="O30" i="9"/>
  <c r="HM30" i="6"/>
  <c r="S30" i="9"/>
  <c r="HK32" i="6"/>
  <c r="Q32" i="9"/>
  <c r="HI34" i="6"/>
  <c r="O34" i="9"/>
  <c r="HM34" i="6"/>
  <c r="S34" i="9"/>
  <c r="HI36" i="6"/>
  <c r="O36" i="9"/>
  <c r="HM36" i="6"/>
  <c r="S36" i="9"/>
  <c r="HI39" i="6"/>
  <c r="O39" i="9"/>
  <c r="HM39" i="6"/>
  <c r="S39" i="9"/>
  <c r="HK41" i="6"/>
  <c r="Q41" i="9"/>
  <c r="HK43" i="6"/>
  <c r="Q43" i="9"/>
  <c r="HK45" i="6"/>
  <c r="Q45" i="9"/>
  <c r="HK47" i="6"/>
  <c r="Q47" i="9"/>
  <c r="HI49" i="6"/>
  <c r="O49" i="9"/>
  <c r="HM49" i="6"/>
  <c r="S49" i="9"/>
  <c r="HI51" i="6"/>
  <c r="O51" i="9"/>
  <c r="HM51" i="6"/>
  <c r="S51" i="9"/>
  <c r="HI53" i="6"/>
  <c r="O53" i="9"/>
  <c r="HM53" i="6"/>
  <c r="S53" i="9"/>
  <c r="HI55" i="6"/>
  <c r="O55" i="9"/>
  <c r="HM55" i="6"/>
  <c r="S55" i="9"/>
  <c r="HM63" i="6"/>
  <c r="S63" i="9"/>
  <c r="HM71" i="6"/>
  <c r="S71" i="9"/>
  <c r="HL59" i="6"/>
  <c r="R59" i="9"/>
  <c r="HK59" i="6"/>
  <c r="Q59" i="9"/>
  <c r="HL67" i="6"/>
  <c r="R67" i="9"/>
  <c r="HK67" i="6"/>
  <c r="Q67" i="9"/>
  <c r="GM6" i="6"/>
  <c r="HK7" i="6"/>
  <c r="Q7" i="9"/>
  <c r="HI11" i="6"/>
  <c r="O11" i="9"/>
  <c r="HM11" i="6"/>
  <c r="S11" i="9"/>
  <c r="HI32" i="6"/>
  <c r="O32" i="9"/>
  <c r="HM32" i="6"/>
  <c r="S32" i="9"/>
  <c r="HK39" i="6"/>
  <c r="Q39" i="9"/>
  <c r="HI41" i="6"/>
  <c r="O41" i="9"/>
  <c r="HM41" i="6"/>
  <c r="S41" i="9"/>
  <c r="HI43" i="6"/>
  <c r="O43" i="9"/>
  <c r="HM43" i="6"/>
  <c r="S43" i="9"/>
  <c r="HI45" i="6"/>
  <c r="O45" i="9"/>
  <c r="HM45" i="6"/>
  <c r="S45" i="9"/>
  <c r="HI47" i="6"/>
  <c r="O47" i="9"/>
  <c r="HM47" i="6"/>
  <c r="S47" i="9"/>
  <c r="HK49" i="6"/>
  <c r="Q49" i="9"/>
  <c r="HK51" i="6"/>
  <c r="Q51" i="9"/>
  <c r="HK53" i="6"/>
  <c r="Q53" i="9"/>
  <c r="HK55" i="6"/>
  <c r="Q55" i="9"/>
  <c r="HM59" i="6"/>
  <c r="S59" i="9"/>
  <c r="HI63" i="6"/>
  <c r="O63" i="9"/>
  <c r="HM67" i="6"/>
  <c r="S67" i="9"/>
  <c r="HI71" i="6"/>
  <c r="O71" i="9"/>
  <c r="HI57" i="6"/>
  <c r="O57" i="9"/>
  <c r="HM57" i="6"/>
  <c r="S57" i="9"/>
  <c r="HI61" i="6"/>
  <c r="O61" i="9"/>
  <c r="HM61" i="6"/>
  <c r="S61" i="9"/>
  <c r="HI65" i="6"/>
  <c r="O65" i="9"/>
  <c r="HM65" i="6"/>
  <c r="S65" i="9"/>
  <c r="HI69" i="6"/>
  <c r="O69" i="9"/>
  <c r="HM69" i="6"/>
  <c r="S69" i="9"/>
  <c r="HI73" i="6"/>
  <c r="O73" i="9"/>
  <c r="HM73" i="6"/>
  <c r="S73" i="9"/>
  <c r="HK75" i="6"/>
  <c r="Q75" i="9"/>
  <c r="HK78" i="6"/>
  <c r="Q78" i="9"/>
  <c r="HI80" i="6"/>
  <c r="O80" i="9"/>
  <c r="HM80" i="6"/>
  <c r="S80" i="9"/>
  <c r="HK82" i="6"/>
  <c r="Q82" i="9"/>
  <c r="HI84" i="6"/>
  <c r="O84" i="9"/>
  <c r="HM84" i="6"/>
  <c r="S84" i="9"/>
  <c r="AC3" i="9"/>
  <c r="AL3" i="9"/>
  <c r="HI75" i="6"/>
  <c r="O75" i="9"/>
  <c r="HM75" i="6"/>
  <c r="S75" i="9"/>
  <c r="HK80" i="6"/>
  <c r="Q80" i="9"/>
  <c r="HK84" i="6"/>
  <c r="Q84" i="9"/>
  <c r="DT106" i="6"/>
  <c r="DZ106" i="6"/>
  <c r="EE106" i="6"/>
  <c r="EG106" i="6"/>
  <c r="T10" i="10"/>
  <c r="AY10" i="9"/>
  <c r="T12" i="10"/>
  <c r="AY12" i="9"/>
  <c r="T14" i="10"/>
  <c r="AY14" i="9"/>
  <c r="T16" i="10"/>
  <c r="AY16" i="9"/>
  <c r="T18" i="10"/>
  <c r="AY18" i="9"/>
  <c r="T20" i="10"/>
  <c r="AY20" i="9"/>
  <c r="T22" i="10"/>
  <c r="AY22" i="9"/>
  <c r="T24" i="10"/>
  <c r="AY24" i="9"/>
  <c r="T26" i="10"/>
  <c r="AY26" i="9"/>
  <c r="T28" i="10"/>
  <c r="AY28" i="9"/>
  <c r="T30" i="10"/>
  <c r="AY30" i="9"/>
  <c r="T32" i="10"/>
  <c r="AY32" i="9"/>
  <c r="T34" i="10"/>
  <c r="AY34" i="9"/>
  <c r="AY36" i="9"/>
  <c r="T36" i="10"/>
  <c r="R7" i="9"/>
  <c r="DU17" i="6"/>
  <c r="DU21" i="6"/>
  <c r="DU30" i="6"/>
  <c r="DU34" i="6"/>
  <c r="DU36" i="6"/>
  <c r="BW109" i="21"/>
  <c r="CU108" i="21"/>
  <c r="CW108" i="21"/>
  <c r="CY108" i="21"/>
  <c r="DA108" i="21"/>
  <c r="DC108" i="21"/>
  <c r="DE108" i="21"/>
  <c r="DG108" i="21"/>
  <c r="DI108" i="21"/>
  <c r="DK108" i="21"/>
  <c r="DM108" i="21"/>
  <c r="T9" i="10"/>
  <c r="AY9" i="9"/>
  <c r="T11" i="10"/>
  <c r="AY11" i="9"/>
  <c r="T13" i="10"/>
  <c r="AY13" i="9"/>
  <c r="T15" i="10"/>
  <c r="AY15" i="9"/>
  <c r="T17" i="10"/>
  <c r="AY17" i="9"/>
  <c r="T19" i="10"/>
  <c r="AY19" i="9"/>
  <c r="T21" i="10"/>
  <c r="AY21" i="9"/>
  <c r="T23" i="10"/>
  <c r="AY23" i="9"/>
  <c r="T25" i="10"/>
  <c r="AY25" i="9"/>
  <c r="T27" i="10"/>
  <c r="AY27" i="9"/>
  <c r="T29" i="10"/>
  <c r="AY29" i="9"/>
  <c r="T31" i="10"/>
  <c r="AY31" i="9"/>
  <c r="T33" i="10"/>
  <c r="AY33" i="9"/>
  <c r="T35" i="10"/>
  <c r="AY35" i="9"/>
  <c r="T39" i="10"/>
  <c r="AY39" i="9"/>
  <c r="T41" i="10"/>
  <c r="AY41" i="9"/>
  <c r="T43" i="10"/>
  <c r="AY43" i="9"/>
  <c r="T45" i="10"/>
  <c r="AY45" i="9"/>
  <c r="T47" i="10"/>
  <c r="AY47" i="9"/>
  <c r="H23" i="20"/>
  <c r="I23" i="20"/>
  <c r="DU15" i="6"/>
  <c r="DU23" i="6"/>
  <c r="DU27" i="6"/>
  <c r="DU32" i="6"/>
  <c r="FE6" i="6"/>
  <c r="AY42" i="9"/>
  <c r="T42" i="10"/>
  <c r="AY46" i="9"/>
  <c r="T46" i="10"/>
  <c r="AY48" i="9"/>
  <c r="T48" i="10"/>
  <c r="AY50" i="9"/>
  <c r="T50" i="10"/>
  <c r="AY54" i="9"/>
  <c r="T54" i="10"/>
  <c r="T57" i="10"/>
  <c r="AY57" i="9"/>
  <c r="T59" i="10"/>
  <c r="AY59" i="9"/>
  <c r="AY60" i="9"/>
  <c r="T60" i="10"/>
  <c r="AY62" i="9"/>
  <c r="T62" i="10"/>
  <c r="AY64" i="9"/>
  <c r="T64" i="10"/>
  <c r="W4" i="20"/>
  <c r="Q1" i="10"/>
  <c r="H4" i="20"/>
  <c r="J2" i="10"/>
  <c r="T1" i="10"/>
  <c r="AK108" i="10"/>
  <c r="AY1" i="9"/>
  <c r="I2" i="9"/>
  <c r="A2" i="10"/>
  <c r="A3" i="9"/>
  <c r="C3" i="10"/>
  <c r="C3" i="9"/>
  <c r="X3" i="10"/>
  <c r="E3" i="10"/>
  <c r="E2" i="9"/>
  <c r="G3" i="10"/>
  <c r="G2" i="9"/>
  <c r="T26" i="20"/>
  <c r="E26" i="20"/>
  <c r="R29" i="20"/>
  <c r="C29" i="20"/>
  <c r="U29" i="20"/>
  <c r="F29" i="20"/>
  <c r="H7" i="9"/>
  <c r="L4" i="20"/>
  <c r="B7" i="10"/>
  <c r="B7" i="9"/>
  <c r="CU116" i="6"/>
  <c r="K8" i="20"/>
  <c r="D7" i="10"/>
  <c r="D7" i="9"/>
  <c r="C6" i="20"/>
  <c r="F7" i="10"/>
  <c r="F7" i="9"/>
  <c r="F20" i="20"/>
  <c r="H20" i="20"/>
  <c r="G19" i="20"/>
  <c r="F19" i="20"/>
  <c r="F21" i="20"/>
  <c r="I19" i="20"/>
  <c r="H19" i="20"/>
  <c r="H21" i="20"/>
  <c r="J33" i="20"/>
  <c r="U7" i="10"/>
  <c r="AZ7" i="9"/>
  <c r="V8" i="20"/>
  <c r="C8" i="10"/>
  <c r="C8" i="9"/>
  <c r="R5" i="20"/>
  <c r="X8" i="10"/>
  <c r="E8" i="10"/>
  <c r="E8" i="9"/>
  <c r="R7" i="20"/>
  <c r="G8" i="10"/>
  <c r="G8" i="9"/>
  <c r="C9" i="10"/>
  <c r="C9" i="9"/>
  <c r="X9" i="10"/>
  <c r="E9" i="10"/>
  <c r="E9" i="9"/>
  <c r="G9" i="10"/>
  <c r="G9" i="9"/>
  <c r="C10" i="10"/>
  <c r="C10" i="9"/>
  <c r="X10" i="10"/>
  <c r="E10" i="10"/>
  <c r="E10" i="9"/>
  <c r="G10" i="10"/>
  <c r="G10" i="9"/>
  <c r="H11" i="9"/>
  <c r="B11" i="10"/>
  <c r="B11" i="9"/>
  <c r="D11" i="10"/>
  <c r="D11" i="9"/>
  <c r="F11" i="10"/>
  <c r="F11" i="9"/>
  <c r="U11" i="10"/>
  <c r="AZ11" i="9"/>
  <c r="C12" i="10"/>
  <c r="C12" i="9"/>
  <c r="X12" i="10"/>
  <c r="E12" i="10"/>
  <c r="E12" i="9"/>
  <c r="G12" i="10"/>
  <c r="G12" i="9"/>
  <c r="C13" i="10"/>
  <c r="C13" i="9"/>
  <c r="X13" i="10"/>
  <c r="E13" i="10"/>
  <c r="E13" i="9"/>
  <c r="G13" i="10"/>
  <c r="G13" i="9"/>
  <c r="C14" i="10"/>
  <c r="C14" i="9"/>
  <c r="X14" i="10"/>
  <c r="E14" i="10"/>
  <c r="E14" i="9"/>
  <c r="G14" i="10"/>
  <c r="G14" i="9"/>
  <c r="C15" i="10"/>
  <c r="C15" i="9"/>
  <c r="X15" i="10"/>
  <c r="E15" i="10"/>
  <c r="E15" i="9"/>
  <c r="G15" i="10"/>
  <c r="G15" i="9"/>
  <c r="H16" i="9"/>
  <c r="B16" i="10"/>
  <c r="B16" i="9"/>
  <c r="D16" i="10"/>
  <c r="D16" i="9"/>
  <c r="F16" i="10"/>
  <c r="F16" i="9"/>
  <c r="U16" i="10"/>
  <c r="AZ16" i="9"/>
  <c r="C17" i="10"/>
  <c r="C17" i="9"/>
  <c r="X17" i="10"/>
  <c r="E17" i="10"/>
  <c r="E17" i="9"/>
  <c r="G17" i="10"/>
  <c r="G17" i="9"/>
  <c r="H18" i="9"/>
  <c r="B18" i="10"/>
  <c r="B18" i="9"/>
  <c r="D18" i="10"/>
  <c r="D18" i="9"/>
  <c r="F18" i="10"/>
  <c r="F18" i="9"/>
  <c r="U18" i="10"/>
  <c r="AZ18" i="9"/>
  <c r="C19" i="10"/>
  <c r="C19" i="9"/>
  <c r="X19" i="10"/>
  <c r="E19" i="10"/>
  <c r="E19" i="9"/>
  <c r="G19" i="10"/>
  <c r="G19" i="9"/>
  <c r="H20" i="9"/>
  <c r="B20" i="10"/>
  <c r="B20" i="9"/>
  <c r="D20" i="10"/>
  <c r="D20" i="9"/>
  <c r="F20" i="10"/>
  <c r="F20" i="9"/>
  <c r="U20" i="10"/>
  <c r="AZ20" i="9"/>
  <c r="C21" i="10"/>
  <c r="C21" i="9"/>
  <c r="X21" i="10"/>
  <c r="E21" i="10"/>
  <c r="E21" i="9"/>
  <c r="G21" i="10"/>
  <c r="G21" i="9"/>
  <c r="H22" i="9"/>
  <c r="B22" i="10"/>
  <c r="B22" i="9"/>
  <c r="D22" i="10"/>
  <c r="D22" i="9"/>
  <c r="F22" i="10"/>
  <c r="F22" i="9"/>
  <c r="U22" i="10"/>
  <c r="AZ22" i="9"/>
  <c r="C23" i="10"/>
  <c r="C23" i="9"/>
  <c r="X23" i="10"/>
  <c r="E23" i="10"/>
  <c r="E23" i="9"/>
  <c r="G23" i="10"/>
  <c r="G23" i="9"/>
  <c r="H24" i="9"/>
  <c r="B24" i="10"/>
  <c r="B24" i="9"/>
  <c r="D24" i="10"/>
  <c r="D24" i="9"/>
  <c r="F24" i="10"/>
  <c r="F24" i="9"/>
  <c r="U24" i="10"/>
  <c r="AZ24" i="9"/>
  <c r="C25" i="10"/>
  <c r="C25" i="9"/>
  <c r="X25" i="10"/>
  <c r="E25" i="10"/>
  <c r="E25" i="9"/>
  <c r="G25" i="10"/>
  <c r="G25" i="9"/>
  <c r="H26" i="9"/>
  <c r="B26" i="10"/>
  <c r="B26" i="9"/>
  <c r="D26" i="10"/>
  <c r="D26" i="9"/>
  <c r="F26" i="10"/>
  <c r="F26" i="9"/>
  <c r="U26" i="10"/>
  <c r="AZ26" i="9"/>
  <c r="C27" i="10"/>
  <c r="C27" i="9"/>
  <c r="X27" i="10"/>
  <c r="E27" i="10"/>
  <c r="E27" i="9"/>
  <c r="G27" i="10"/>
  <c r="G27" i="9"/>
  <c r="H28" i="9"/>
  <c r="B28" i="10"/>
  <c r="B28" i="9"/>
  <c r="D28" i="10"/>
  <c r="D28" i="9"/>
  <c r="F28" i="10"/>
  <c r="F28" i="9"/>
  <c r="U28" i="10"/>
  <c r="AZ28" i="9"/>
  <c r="C29" i="10"/>
  <c r="C29" i="9"/>
  <c r="X29" i="10"/>
  <c r="E29" i="10"/>
  <c r="E29" i="9"/>
  <c r="G29" i="10"/>
  <c r="G29" i="9"/>
  <c r="C30" i="10"/>
  <c r="C30" i="9"/>
  <c r="X30" i="10"/>
  <c r="E30" i="10"/>
  <c r="E30" i="9"/>
  <c r="G30" i="10"/>
  <c r="G30" i="9"/>
  <c r="H31" i="9"/>
  <c r="B31" i="10"/>
  <c r="B31" i="9"/>
  <c r="D31" i="10"/>
  <c r="D31" i="9"/>
  <c r="F31" i="10"/>
  <c r="F31" i="9"/>
  <c r="U31" i="10"/>
  <c r="AZ31" i="9"/>
  <c r="C32" i="10"/>
  <c r="C32" i="9"/>
  <c r="X32" i="10"/>
  <c r="E32" i="10"/>
  <c r="E32" i="9"/>
  <c r="G32" i="10"/>
  <c r="G32" i="9"/>
  <c r="H33" i="9"/>
  <c r="B33" i="10"/>
  <c r="B33" i="9"/>
  <c r="D33" i="10"/>
  <c r="D33" i="9"/>
  <c r="F33" i="10"/>
  <c r="F33" i="9"/>
  <c r="U33" i="10"/>
  <c r="AZ33" i="9"/>
  <c r="C34" i="10"/>
  <c r="C34" i="9"/>
  <c r="X34" i="10"/>
  <c r="E34" i="10"/>
  <c r="E34" i="9"/>
  <c r="G34" i="10"/>
  <c r="G34" i="9"/>
  <c r="H35" i="9"/>
  <c r="B35" i="10"/>
  <c r="B35" i="9"/>
  <c r="D35" i="10"/>
  <c r="D35" i="9"/>
  <c r="F35" i="10"/>
  <c r="F35" i="9"/>
  <c r="U35" i="10"/>
  <c r="AZ35" i="9"/>
  <c r="C36" i="9"/>
  <c r="C36" i="10"/>
  <c r="E36" i="9"/>
  <c r="X36" i="10"/>
  <c r="E36" i="10"/>
  <c r="G36" i="9"/>
  <c r="G36" i="10"/>
  <c r="H37" i="9"/>
  <c r="B37" i="10"/>
  <c r="B37" i="9"/>
  <c r="D37" i="10"/>
  <c r="D37" i="9"/>
  <c r="F37" i="10"/>
  <c r="F37" i="9"/>
  <c r="HM37" i="6"/>
  <c r="S37" i="9"/>
  <c r="HK37" i="6"/>
  <c r="Q37" i="9"/>
  <c r="HI37" i="6"/>
  <c r="O37" i="9"/>
  <c r="H38" i="9"/>
  <c r="B38" i="10"/>
  <c r="B38" i="9"/>
  <c r="D38" i="10"/>
  <c r="D38" i="9"/>
  <c r="F38" i="10"/>
  <c r="F38" i="9"/>
  <c r="HM38" i="6"/>
  <c r="S38" i="9"/>
  <c r="HK38" i="6"/>
  <c r="Q38" i="9"/>
  <c r="HI38" i="6"/>
  <c r="O38" i="9"/>
  <c r="C39" i="10"/>
  <c r="C39" i="9"/>
  <c r="X39" i="10"/>
  <c r="E39" i="10"/>
  <c r="E39" i="9"/>
  <c r="G39" i="10"/>
  <c r="G39" i="9"/>
  <c r="U40" i="10"/>
  <c r="AZ40" i="9"/>
  <c r="U42" i="10"/>
  <c r="AZ42" i="9"/>
  <c r="C43" i="10"/>
  <c r="C43" i="9"/>
  <c r="X43" i="10"/>
  <c r="E43" i="10"/>
  <c r="E43" i="9"/>
  <c r="G43" i="10"/>
  <c r="G43" i="9"/>
  <c r="H44" i="9"/>
  <c r="B44" i="10"/>
  <c r="B44" i="9"/>
  <c r="D44" i="10"/>
  <c r="D44" i="9"/>
  <c r="F44" i="10"/>
  <c r="F44" i="9"/>
  <c r="HM44" i="6"/>
  <c r="S44" i="9"/>
  <c r="HK44" i="6"/>
  <c r="Q44" i="9"/>
  <c r="HI44" i="6"/>
  <c r="O44" i="9"/>
  <c r="U46" i="10"/>
  <c r="AZ46" i="9"/>
  <c r="C47" i="10"/>
  <c r="C47" i="9"/>
  <c r="X47" i="10"/>
  <c r="E47" i="10"/>
  <c r="E47" i="9"/>
  <c r="G47" i="10"/>
  <c r="G47" i="9"/>
  <c r="H48" i="9"/>
  <c r="B48" i="10"/>
  <c r="B48" i="9"/>
  <c r="D48" i="10"/>
  <c r="D48" i="9"/>
  <c r="F48" i="10"/>
  <c r="F48" i="9"/>
  <c r="HM48" i="6"/>
  <c r="S48" i="9"/>
  <c r="HK48" i="6"/>
  <c r="Q48" i="9"/>
  <c r="HI48" i="6"/>
  <c r="O48" i="9"/>
  <c r="DU55" i="6"/>
  <c r="DU59" i="6"/>
  <c r="DU67" i="6"/>
  <c r="DU75" i="6"/>
  <c r="HZ5" i="6"/>
  <c r="IB5" i="6"/>
  <c r="AH6" i="6"/>
  <c r="AQ6" i="6"/>
  <c r="AS6" i="6"/>
  <c r="AU6" i="6"/>
  <c r="AW6" i="6"/>
  <c r="AY6" i="6"/>
  <c r="BE6" i="6"/>
  <c r="BG6" i="6"/>
  <c r="BI6" i="6"/>
  <c r="BK6" i="6"/>
  <c r="BM6" i="6"/>
  <c r="BS6" i="6"/>
  <c r="BU6" i="6"/>
  <c r="BW6" i="6"/>
  <c r="BY6" i="6"/>
  <c r="CA6" i="6"/>
  <c r="CG6" i="6"/>
  <c r="CI6" i="6"/>
  <c r="CK6" i="6"/>
  <c r="CM6" i="6"/>
  <c r="CO6" i="6"/>
  <c r="CY6" i="6"/>
  <c r="DA6" i="6"/>
  <c r="DC6" i="6"/>
  <c r="DE6" i="6"/>
  <c r="DG6" i="6"/>
  <c r="DS6" i="6"/>
  <c r="EG6" i="6"/>
  <c r="FC6" i="6"/>
  <c r="FU6" i="6"/>
  <c r="C21" i="20"/>
  <c r="E21" i="20"/>
  <c r="HJ7" i="6"/>
  <c r="S21" i="20"/>
  <c r="Y27" i="20"/>
  <c r="HI8" i="6"/>
  <c r="O8" i="9"/>
  <c r="HK8" i="6"/>
  <c r="Q8" i="9"/>
  <c r="HM8" i="6"/>
  <c r="S8" i="9"/>
  <c r="HI9" i="6"/>
  <c r="O9" i="9"/>
  <c r="HK9" i="6"/>
  <c r="Q9" i="9"/>
  <c r="HM9" i="6"/>
  <c r="S9" i="9"/>
  <c r="HI10" i="6"/>
  <c r="O10" i="9"/>
  <c r="HK10" i="6"/>
  <c r="Q10" i="9"/>
  <c r="HM10" i="6"/>
  <c r="S10" i="9"/>
  <c r="HJ11" i="6"/>
  <c r="P11" i="9"/>
  <c r="HI12" i="6"/>
  <c r="O12" i="9"/>
  <c r="HK12" i="6"/>
  <c r="Q12" i="9"/>
  <c r="HM12" i="6"/>
  <c r="S12" i="9"/>
  <c r="HI13" i="6"/>
  <c r="O13" i="9"/>
  <c r="HK13" i="6"/>
  <c r="Q13" i="9"/>
  <c r="HM13" i="6"/>
  <c r="S13" i="9"/>
  <c r="HI14" i="6"/>
  <c r="O14" i="9"/>
  <c r="HK14" i="6"/>
  <c r="Q14" i="9"/>
  <c r="HM14" i="6"/>
  <c r="S14" i="9"/>
  <c r="JB14" i="6"/>
  <c r="HI15" i="6"/>
  <c r="O15" i="9"/>
  <c r="HK15" i="6"/>
  <c r="Q15" i="9"/>
  <c r="HM15" i="6"/>
  <c r="S15" i="9"/>
  <c r="HJ16" i="6"/>
  <c r="P16" i="9"/>
  <c r="HL16" i="6"/>
  <c r="R16" i="9"/>
  <c r="HI17" i="6"/>
  <c r="O17" i="9"/>
  <c r="HK17" i="6"/>
  <c r="Q17" i="9"/>
  <c r="HM17" i="6"/>
  <c r="S17" i="9"/>
  <c r="HJ18" i="6"/>
  <c r="P18" i="9"/>
  <c r="HL18" i="6"/>
  <c r="R18" i="9"/>
  <c r="HI19" i="6"/>
  <c r="O19" i="9"/>
  <c r="HK19" i="6"/>
  <c r="Q19" i="9"/>
  <c r="HM19" i="6"/>
  <c r="S19" i="9"/>
  <c r="HJ20" i="6"/>
  <c r="P20" i="9"/>
  <c r="HL20" i="6"/>
  <c r="R20" i="9"/>
  <c r="HI21" i="6"/>
  <c r="O21" i="9"/>
  <c r="HK21" i="6"/>
  <c r="Q21" i="9"/>
  <c r="HM21" i="6"/>
  <c r="S21" i="9"/>
  <c r="HJ22" i="6"/>
  <c r="P22" i="9"/>
  <c r="HL22" i="6"/>
  <c r="R22" i="9"/>
  <c r="HI23" i="6"/>
  <c r="O23" i="9"/>
  <c r="HK23" i="6"/>
  <c r="Q23" i="9"/>
  <c r="HM23" i="6"/>
  <c r="S23" i="9"/>
  <c r="HJ24" i="6"/>
  <c r="P24" i="9"/>
  <c r="HL24" i="6"/>
  <c r="R24" i="9"/>
  <c r="HI25" i="6"/>
  <c r="O25" i="9"/>
  <c r="HK25" i="6"/>
  <c r="Q25" i="9"/>
  <c r="HM25" i="6"/>
  <c r="S25" i="9"/>
  <c r="HJ26" i="6"/>
  <c r="P26" i="9"/>
  <c r="HL26" i="6"/>
  <c r="R26" i="9"/>
  <c r="HI27" i="6"/>
  <c r="O27" i="9"/>
  <c r="HK27" i="6"/>
  <c r="Q27" i="9"/>
  <c r="HM27" i="6"/>
  <c r="S27" i="9"/>
  <c r="HJ28" i="6"/>
  <c r="P28" i="9"/>
  <c r="HL28" i="6"/>
  <c r="R28" i="9"/>
  <c r="HI29" i="6"/>
  <c r="O29" i="9"/>
  <c r="HK29" i="6"/>
  <c r="Q29" i="9"/>
  <c r="HM29" i="6"/>
  <c r="S29" i="9"/>
  <c r="JB29" i="6"/>
  <c r="HJ31" i="6"/>
  <c r="P31" i="9"/>
  <c r="HL31" i="6"/>
  <c r="R31" i="9"/>
  <c r="HJ33" i="6"/>
  <c r="P33" i="9"/>
  <c r="HL33" i="6"/>
  <c r="R33" i="9"/>
  <c r="HJ35" i="6"/>
  <c r="P35" i="9"/>
  <c r="HL35" i="6"/>
  <c r="R35" i="9"/>
  <c r="HJ37" i="6"/>
  <c r="P37" i="9"/>
  <c r="HJ38" i="6"/>
  <c r="P38" i="9"/>
  <c r="HJ44" i="6"/>
  <c r="P44" i="9"/>
  <c r="HJ48" i="6"/>
  <c r="P48" i="9"/>
  <c r="T37" i="10"/>
  <c r="AY37" i="9"/>
  <c r="AY38" i="9"/>
  <c r="T38" i="10"/>
  <c r="AY40" i="9"/>
  <c r="T40" i="10"/>
  <c r="AY44" i="9"/>
  <c r="T44" i="10"/>
  <c r="T49" i="10"/>
  <c r="AY49" i="9"/>
  <c r="T51" i="10"/>
  <c r="AY51" i="9"/>
  <c r="AY52" i="9"/>
  <c r="T52" i="10"/>
  <c r="T53" i="10"/>
  <c r="AY53" i="9"/>
  <c r="T55" i="10"/>
  <c r="AY55" i="9"/>
  <c r="AY56" i="9"/>
  <c r="T56" i="10"/>
  <c r="AY58" i="9"/>
  <c r="T58" i="10"/>
  <c r="T61" i="10"/>
  <c r="AY61" i="9"/>
  <c r="T63" i="10"/>
  <c r="AY63" i="9"/>
  <c r="T65" i="10"/>
  <c r="AY65" i="9"/>
  <c r="AY66" i="9"/>
  <c r="T66" i="10"/>
  <c r="T67" i="10"/>
  <c r="AY67" i="9"/>
  <c r="AY68" i="9"/>
  <c r="T68" i="10"/>
  <c r="T69" i="10"/>
  <c r="AY69" i="9"/>
  <c r="AY70" i="9"/>
  <c r="T70" i="10"/>
  <c r="T71" i="10"/>
  <c r="AY71" i="9"/>
  <c r="AY72" i="9"/>
  <c r="T72" i="10"/>
  <c r="T73" i="10"/>
  <c r="AY73" i="9"/>
  <c r="AY74" i="9"/>
  <c r="T74" i="10"/>
  <c r="T75" i="10"/>
  <c r="AY75" i="9"/>
  <c r="AY76" i="9"/>
  <c r="T76" i="10"/>
  <c r="T77" i="10"/>
  <c r="AY77" i="9"/>
  <c r="AY78" i="9"/>
  <c r="T78" i="10"/>
  <c r="T79" i="10"/>
  <c r="AY79" i="9"/>
  <c r="AY80" i="9"/>
  <c r="T80" i="10"/>
  <c r="T81" i="10"/>
  <c r="AY81" i="9"/>
  <c r="AY82" i="9"/>
  <c r="T82" i="10"/>
  <c r="T83" i="10"/>
  <c r="AY83" i="9"/>
  <c r="AY84" i="9"/>
  <c r="T84" i="10"/>
  <c r="T85" i="10"/>
  <c r="AY85" i="9"/>
  <c r="AY86" i="9"/>
  <c r="T86" i="10"/>
  <c r="T87" i="10"/>
  <c r="AY87" i="9"/>
  <c r="AY88" i="9"/>
  <c r="T88" i="10"/>
  <c r="T89" i="10"/>
  <c r="AY89" i="9"/>
  <c r="AY90" i="9"/>
  <c r="T90" i="10"/>
  <c r="T91" i="10"/>
  <c r="AY91" i="9"/>
  <c r="AY92" i="9"/>
  <c r="T92" i="10"/>
  <c r="T93" i="10"/>
  <c r="AY93" i="9"/>
  <c r="AY94" i="9"/>
  <c r="T94" i="10"/>
  <c r="T95" i="10"/>
  <c r="AY95" i="9"/>
  <c r="AY96" i="9"/>
  <c r="T96" i="10"/>
  <c r="T97" i="10"/>
  <c r="AY97" i="9"/>
  <c r="AY98" i="9"/>
  <c r="T98" i="10"/>
  <c r="T99" i="10"/>
  <c r="AY99" i="9"/>
  <c r="AY100" i="9"/>
  <c r="T100" i="10"/>
  <c r="T101" i="10"/>
  <c r="AY101" i="9"/>
  <c r="AY102" i="9"/>
  <c r="T102" i="10"/>
  <c r="T103" i="10"/>
  <c r="AY103" i="9"/>
  <c r="AY104" i="9"/>
  <c r="T104" i="10"/>
  <c r="T105" i="10"/>
  <c r="AY105" i="9"/>
  <c r="AY106" i="9"/>
  <c r="T106" i="10"/>
  <c r="A2" i="20"/>
  <c r="P2" i="20"/>
  <c r="A1" i="10"/>
  <c r="Y108" i="10"/>
  <c r="A1" i="9"/>
  <c r="C8" i="20"/>
  <c r="R8" i="20"/>
  <c r="B2" i="9"/>
  <c r="B2" i="10"/>
  <c r="B3" i="9"/>
  <c r="D3" i="10"/>
  <c r="D3" i="9"/>
  <c r="F3" i="10"/>
  <c r="F2" i="9"/>
  <c r="R26" i="20"/>
  <c r="C26" i="20"/>
  <c r="V26" i="20"/>
  <c r="G26" i="20"/>
  <c r="E29" i="20"/>
  <c r="T29" i="20"/>
  <c r="G29" i="20"/>
  <c r="V29" i="20"/>
  <c r="C7" i="10"/>
  <c r="G8" i="20"/>
  <c r="C7" i="9"/>
  <c r="C5" i="20"/>
  <c r="X7" i="10"/>
  <c r="E7" i="10"/>
  <c r="E7" i="9"/>
  <c r="C7" i="20"/>
  <c r="G7" i="10"/>
  <c r="G7" i="9"/>
  <c r="T7" i="10"/>
  <c r="J34" i="20"/>
  <c r="AY7" i="9"/>
  <c r="O7" i="9"/>
  <c r="S7" i="9"/>
  <c r="H8" i="9"/>
  <c r="B8" i="10"/>
  <c r="AA4" i="20"/>
  <c r="B8" i="9"/>
  <c r="D8" i="10"/>
  <c r="Z8" i="20"/>
  <c r="D8" i="9"/>
  <c r="F8" i="10"/>
  <c r="R6" i="20"/>
  <c r="F8" i="9"/>
  <c r="U20" i="20"/>
  <c r="W20" i="20"/>
  <c r="U19" i="20"/>
  <c r="U21" i="20"/>
  <c r="V19" i="20"/>
  <c r="W19" i="20"/>
  <c r="W21" i="20"/>
  <c r="X19" i="20"/>
  <c r="U8" i="10"/>
  <c r="Y33" i="20"/>
  <c r="AZ8" i="9"/>
  <c r="H9" i="9"/>
  <c r="B9" i="10"/>
  <c r="B9" i="9"/>
  <c r="D9" i="10"/>
  <c r="D9" i="9"/>
  <c r="F9" i="10"/>
  <c r="F9" i="9"/>
  <c r="U9" i="10"/>
  <c r="AZ9" i="9"/>
  <c r="H10" i="9"/>
  <c r="B10" i="10"/>
  <c r="B10" i="9"/>
  <c r="D10" i="10"/>
  <c r="D10" i="9"/>
  <c r="F10" i="10"/>
  <c r="F10" i="9"/>
  <c r="U10" i="10"/>
  <c r="AZ10" i="9"/>
  <c r="C11" i="10"/>
  <c r="C11" i="9"/>
  <c r="X11" i="10"/>
  <c r="E11" i="10"/>
  <c r="E11" i="9"/>
  <c r="G11" i="10"/>
  <c r="G11" i="9"/>
  <c r="H12" i="9"/>
  <c r="B12" i="10"/>
  <c r="B12" i="9"/>
  <c r="D12" i="10"/>
  <c r="D12" i="9"/>
  <c r="F12" i="10"/>
  <c r="F12" i="9"/>
  <c r="U12" i="10"/>
  <c r="AZ12" i="9"/>
  <c r="H13" i="9"/>
  <c r="B13" i="10"/>
  <c r="B13" i="9"/>
  <c r="D13" i="10"/>
  <c r="D13" i="9"/>
  <c r="F13" i="10"/>
  <c r="F13" i="9"/>
  <c r="U13" i="10"/>
  <c r="AZ13" i="9"/>
  <c r="H14" i="9"/>
  <c r="B14" i="10"/>
  <c r="B14" i="9"/>
  <c r="D14" i="10"/>
  <c r="D14" i="9"/>
  <c r="F14" i="10"/>
  <c r="F14" i="9"/>
  <c r="U14" i="10"/>
  <c r="AZ14" i="9"/>
  <c r="H15" i="9"/>
  <c r="B15" i="10"/>
  <c r="B15" i="9"/>
  <c r="D15" i="10"/>
  <c r="D15" i="9"/>
  <c r="F15" i="10"/>
  <c r="F15" i="9"/>
  <c r="U15" i="10"/>
  <c r="AZ15" i="9"/>
  <c r="C16" i="10"/>
  <c r="C16" i="9"/>
  <c r="X16" i="10"/>
  <c r="E16" i="10"/>
  <c r="E16" i="9"/>
  <c r="G16" i="10"/>
  <c r="G16" i="9"/>
  <c r="H17" i="9"/>
  <c r="B17" i="10"/>
  <c r="B17" i="9"/>
  <c r="D17" i="10"/>
  <c r="D17" i="9"/>
  <c r="F17" i="10"/>
  <c r="F17" i="9"/>
  <c r="U17" i="10"/>
  <c r="AZ17" i="9"/>
  <c r="C18" i="10"/>
  <c r="C18" i="9"/>
  <c r="X18" i="10"/>
  <c r="E18" i="10"/>
  <c r="E18" i="9"/>
  <c r="G18" i="10"/>
  <c r="G18" i="9"/>
  <c r="H19" i="9"/>
  <c r="B19" i="10"/>
  <c r="B19" i="9"/>
  <c r="D19" i="10"/>
  <c r="D19" i="9"/>
  <c r="F19" i="10"/>
  <c r="F19" i="9"/>
  <c r="U19" i="10"/>
  <c r="AZ19" i="9"/>
  <c r="C20" i="10"/>
  <c r="C20" i="9"/>
  <c r="X20" i="10"/>
  <c r="E20" i="10"/>
  <c r="E20" i="9"/>
  <c r="G20" i="10"/>
  <c r="G20" i="9"/>
  <c r="H21" i="9"/>
  <c r="B21" i="10"/>
  <c r="B21" i="9"/>
  <c r="D21" i="10"/>
  <c r="D21" i="9"/>
  <c r="F21" i="10"/>
  <c r="F21" i="9"/>
  <c r="U21" i="10"/>
  <c r="AZ21" i="9"/>
  <c r="C22" i="10"/>
  <c r="C22" i="9"/>
  <c r="X22" i="10"/>
  <c r="E22" i="10"/>
  <c r="E22" i="9"/>
  <c r="G22" i="10"/>
  <c r="G22" i="9"/>
  <c r="H23" i="9"/>
  <c r="B23" i="10"/>
  <c r="B23" i="9"/>
  <c r="D23" i="10"/>
  <c r="D23" i="9"/>
  <c r="F23" i="10"/>
  <c r="F23" i="9"/>
  <c r="U23" i="10"/>
  <c r="AZ23" i="9"/>
  <c r="C24" i="10"/>
  <c r="C24" i="9"/>
  <c r="X24" i="10"/>
  <c r="E24" i="10"/>
  <c r="E24" i="9"/>
  <c r="G24" i="10"/>
  <c r="G24" i="9"/>
  <c r="H25" i="9"/>
  <c r="B25" i="10"/>
  <c r="B25" i="9"/>
  <c r="D25" i="10"/>
  <c r="D25" i="9"/>
  <c r="F25" i="10"/>
  <c r="F25" i="9"/>
  <c r="U25" i="10"/>
  <c r="AZ25" i="9"/>
  <c r="C26" i="10"/>
  <c r="C26" i="9"/>
  <c r="X26" i="10"/>
  <c r="E26" i="10"/>
  <c r="E26" i="9"/>
  <c r="G26" i="10"/>
  <c r="G26" i="9"/>
  <c r="H27" i="9"/>
  <c r="B27" i="10"/>
  <c r="B27" i="9"/>
  <c r="D27" i="10"/>
  <c r="D27" i="9"/>
  <c r="F27" i="10"/>
  <c r="F27" i="9"/>
  <c r="U27" i="10"/>
  <c r="AZ27" i="9"/>
  <c r="C28" i="10"/>
  <c r="C28" i="9"/>
  <c r="X28" i="10"/>
  <c r="E28" i="10"/>
  <c r="E28" i="9"/>
  <c r="G28" i="10"/>
  <c r="G28" i="9"/>
  <c r="H29" i="9"/>
  <c r="B29" i="10"/>
  <c r="B29" i="9"/>
  <c r="D29" i="10"/>
  <c r="D29" i="9"/>
  <c r="F29" i="10"/>
  <c r="F29" i="9"/>
  <c r="U29" i="10"/>
  <c r="AZ29" i="9"/>
  <c r="H30" i="9"/>
  <c r="B30" i="10"/>
  <c r="B30" i="9"/>
  <c r="D30" i="10"/>
  <c r="D30" i="9"/>
  <c r="F30" i="10"/>
  <c r="F30" i="9"/>
  <c r="U30" i="10"/>
  <c r="AZ30" i="9"/>
  <c r="C31" i="10"/>
  <c r="C31" i="9"/>
  <c r="X31" i="10"/>
  <c r="E31" i="10"/>
  <c r="E31" i="9"/>
  <c r="G31" i="10"/>
  <c r="G31" i="9"/>
  <c r="H32" i="9"/>
  <c r="B32" i="10"/>
  <c r="B32" i="9"/>
  <c r="D32" i="10"/>
  <c r="D32" i="9"/>
  <c r="F32" i="10"/>
  <c r="F32" i="9"/>
  <c r="U32" i="10"/>
  <c r="AZ32" i="9"/>
  <c r="C33" i="10"/>
  <c r="C33" i="9"/>
  <c r="X33" i="10"/>
  <c r="E33" i="10"/>
  <c r="E33" i="9"/>
  <c r="G33" i="10"/>
  <c r="G33" i="9"/>
  <c r="H34" i="9"/>
  <c r="B34" i="10"/>
  <c r="B34" i="9"/>
  <c r="D34" i="10"/>
  <c r="D34" i="9"/>
  <c r="F34" i="10"/>
  <c r="F34" i="9"/>
  <c r="U34" i="10"/>
  <c r="AZ34" i="9"/>
  <c r="C35" i="10"/>
  <c r="C35" i="9"/>
  <c r="X35" i="10"/>
  <c r="E35" i="10"/>
  <c r="E35" i="9"/>
  <c r="G35" i="10"/>
  <c r="G35" i="9"/>
  <c r="H36" i="9"/>
  <c r="B36" i="10"/>
  <c r="B36" i="9"/>
  <c r="D36" i="10"/>
  <c r="D36" i="9"/>
  <c r="F36" i="10"/>
  <c r="F36" i="9"/>
  <c r="U36" i="10"/>
  <c r="AZ36" i="9"/>
  <c r="U37" i="10"/>
  <c r="AZ37" i="9"/>
  <c r="U38" i="10"/>
  <c r="AZ38" i="9"/>
  <c r="H40" i="9"/>
  <c r="B40" i="10"/>
  <c r="B40" i="9"/>
  <c r="D40" i="10"/>
  <c r="D40" i="9"/>
  <c r="F40" i="10"/>
  <c r="F40" i="9"/>
  <c r="HM40" i="6"/>
  <c r="S40" i="9"/>
  <c r="HK40" i="6"/>
  <c r="Q40" i="9"/>
  <c r="HI40" i="6"/>
  <c r="O40" i="9"/>
  <c r="C41" i="10"/>
  <c r="C41" i="9"/>
  <c r="X41" i="10"/>
  <c r="E41" i="10"/>
  <c r="E41" i="9"/>
  <c r="G41" i="10"/>
  <c r="G41" i="9"/>
  <c r="H42" i="9"/>
  <c r="B42" i="10"/>
  <c r="B42" i="9"/>
  <c r="D42" i="10"/>
  <c r="D42" i="9"/>
  <c r="F42" i="10"/>
  <c r="F42" i="9"/>
  <c r="HM42" i="6"/>
  <c r="S42" i="9"/>
  <c r="HK42" i="6"/>
  <c r="Q42" i="9"/>
  <c r="HI42" i="6"/>
  <c r="O42" i="9"/>
  <c r="U44" i="10"/>
  <c r="AZ44" i="9"/>
  <c r="C45" i="10"/>
  <c r="C45" i="9"/>
  <c r="X45" i="10"/>
  <c r="E45" i="10"/>
  <c r="E45" i="9"/>
  <c r="G45" i="10"/>
  <c r="G45" i="9"/>
  <c r="H46" i="9"/>
  <c r="B46" i="10"/>
  <c r="B46" i="9"/>
  <c r="D46" i="10"/>
  <c r="D46" i="9"/>
  <c r="F46" i="10"/>
  <c r="F46" i="9"/>
  <c r="HM46" i="6"/>
  <c r="S46" i="9"/>
  <c r="HK46" i="6"/>
  <c r="Q46" i="9"/>
  <c r="HI46" i="6"/>
  <c r="O46" i="9"/>
  <c r="U48" i="10"/>
  <c r="AZ48" i="9"/>
  <c r="C49" i="10"/>
  <c r="C49" i="9"/>
  <c r="X49" i="10"/>
  <c r="E49" i="10"/>
  <c r="E49" i="9"/>
  <c r="G49" i="10"/>
  <c r="G49" i="9"/>
  <c r="DU57" i="6"/>
  <c r="DU61" i="6"/>
  <c r="DU65" i="6"/>
  <c r="DU69" i="6"/>
  <c r="DU73" i="6"/>
  <c r="CU2" i="6"/>
  <c r="HY5" i="6"/>
  <c r="IA5" i="6"/>
  <c r="IC5" i="6"/>
  <c r="M6" i="6"/>
  <c r="O6" i="6"/>
  <c r="Q6" i="6"/>
  <c r="S6" i="6"/>
  <c r="AA6" i="6"/>
  <c r="AC6" i="6"/>
  <c r="AE6" i="6"/>
  <c r="AG6" i="6"/>
  <c r="AZ6" i="6"/>
  <c r="BA6" i="6"/>
  <c r="DL6" i="6"/>
  <c r="EJ6" i="6"/>
  <c r="EP6" i="6"/>
  <c r="ET6" i="6"/>
  <c r="EY6" i="6"/>
  <c r="FA6" i="6"/>
  <c r="FL6" i="6"/>
  <c r="FN6" i="6"/>
  <c r="FV6" i="6"/>
  <c r="FX6" i="6"/>
  <c r="V20" i="20"/>
  <c r="X20" i="20"/>
  <c r="R21" i="20"/>
  <c r="HJ8" i="6"/>
  <c r="P8" i="9"/>
  <c r="IO8" i="6"/>
  <c r="HJ9" i="6"/>
  <c r="P9" i="9"/>
  <c r="IZ9" i="6"/>
  <c r="HJ10" i="6"/>
  <c r="P10" i="9"/>
  <c r="HJ12" i="6"/>
  <c r="P12" i="9"/>
  <c r="IO12" i="6"/>
  <c r="HJ13" i="6"/>
  <c r="P13" i="9"/>
  <c r="IO13" i="6"/>
  <c r="HJ14" i="6"/>
  <c r="P14" i="9"/>
  <c r="HJ15" i="6"/>
  <c r="P15" i="9"/>
  <c r="HI16" i="6"/>
  <c r="O16" i="9"/>
  <c r="HK16" i="6"/>
  <c r="Q16" i="9"/>
  <c r="HJ17" i="6"/>
  <c r="P17" i="9"/>
  <c r="HI18" i="6"/>
  <c r="O18" i="9"/>
  <c r="HK18" i="6"/>
  <c r="Q18" i="9"/>
  <c r="HJ19" i="6"/>
  <c r="P19" i="9"/>
  <c r="HI20" i="6"/>
  <c r="O20" i="9"/>
  <c r="HK20" i="6"/>
  <c r="Q20" i="9"/>
  <c r="HJ21" i="6"/>
  <c r="P21" i="9"/>
  <c r="HI22" i="6"/>
  <c r="O22" i="9"/>
  <c r="HK22" i="6"/>
  <c r="Q22" i="9"/>
  <c r="HJ23" i="6"/>
  <c r="P23" i="9"/>
  <c r="HI24" i="6"/>
  <c r="O24" i="9"/>
  <c r="HK24" i="6"/>
  <c r="Q24" i="9"/>
  <c r="HJ25" i="6"/>
  <c r="P25" i="9"/>
  <c r="HI26" i="6"/>
  <c r="O26" i="9"/>
  <c r="HK26" i="6"/>
  <c r="Q26" i="9"/>
  <c r="HJ27" i="6"/>
  <c r="P27" i="9"/>
  <c r="HI28" i="6"/>
  <c r="O28" i="9"/>
  <c r="HK28" i="6"/>
  <c r="Q28" i="9"/>
  <c r="HJ29" i="6"/>
  <c r="P29" i="9"/>
  <c r="HJ30" i="6"/>
  <c r="P30" i="9"/>
  <c r="HI31" i="6"/>
  <c r="O31" i="9"/>
  <c r="HK31" i="6"/>
  <c r="Q31" i="9"/>
  <c r="HJ32" i="6"/>
  <c r="P32" i="9"/>
  <c r="HI33" i="6"/>
  <c r="O33" i="9"/>
  <c r="HK33" i="6"/>
  <c r="Q33" i="9"/>
  <c r="HJ34" i="6"/>
  <c r="P34" i="9"/>
  <c r="HI35" i="6"/>
  <c r="O35" i="9"/>
  <c r="HK35" i="6"/>
  <c r="Q35" i="9"/>
  <c r="HJ36" i="6"/>
  <c r="P36" i="9"/>
  <c r="HL37" i="6"/>
  <c r="R37" i="9"/>
  <c r="HL38" i="6"/>
  <c r="R38" i="9"/>
  <c r="HJ40" i="6"/>
  <c r="P40" i="9"/>
  <c r="HJ42" i="6"/>
  <c r="P42" i="9"/>
  <c r="HL44" i="6"/>
  <c r="R44" i="9"/>
  <c r="HJ46" i="6"/>
  <c r="P46" i="9"/>
  <c r="HL48" i="6"/>
  <c r="R48" i="9"/>
  <c r="H50" i="9"/>
  <c r="B50" i="10"/>
  <c r="B50" i="9"/>
  <c r="D50" i="10"/>
  <c r="D50" i="9"/>
  <c r="F50" i="10"/>
  <c r="F50" i="9"/>
  <c r="U50" i="10"/>
  <c r="AZ50" i="9"/>
  <c r="C51" i="10"/>
  <c r="C51" i="9"/>
  <c r="X51" i="10"/>
  <c r="E51" i="10"/>
  <c r="E51" i="9"/>
  <c r="G51" i="10"/>
  <c r="G51" i="9"/>
  <c r="H52" i="9"/>
  <c r="B52" i="10"/>
  <c r="B52" i="9"/>
  <c r="D52" i="10"/>
  <c r="D52" i="9"/>
  <c r="F52" i="10"/>
  <c r="F52" i="9"/>
  <c r="U52" i="10"/>
  <c r="AZ52" i="9"/>
  <c r="C53" i="10"/>
  <c r="C53" i="9"/>
  <c r="X53" i="10"/>
  <c r="E53" i="10"/>
  <c r="E53" i="9"/>
  <c r="G53" i="10"/>
  <c r="G53" i="9"/>
  <c r="H54" i="9"/>
  <c r="B54" i="10"/>
  <c r="B54" i="9"/>
  <c r="D54" i="10"/>
  <c r="D54" i="9"/>
  <c r="F54" i="10"/>
  <c r="F54" i="9"/>
  <c r="U54" i="10"/>
  <c r="AZ54" i="9"/>
  <c r="C55" i="10"/>
  <c r="C55" i="9"/>
  <c r="X55" i="10"/>
  <c r="E55" i="10"/>
  <c r="E55" i="9"/>
  <c r="G55" i="10"/>
  <c r="G55" i="9"/>
  <c r="H56" i="9"/>
  <c r="B56" i="10"/>
  <c r="B56" i="9"/>
  <c r="D56" i="10"/>
  <c r="D56" i="9"/>
  <c r="F56" i="10"/>
  <c r="F56" i="9"/>
  <c r="U56" i="10"/>
  <c r="AZ56" i="9"/>
  <c r="C57" i="10"/>
  <c r="C57" i="9"/>
  <c r="X57" i="10"/>
  <c r="E57" i="10"/>
  <c r="E57" i="9"/>
  <c r="G57" i="10"/>
  <c r="G57" i="9"/>
  <c r="H58" i="9"/>
  <c r="B58" i="10"/>
  <c r="B58" i="9"/>
  <c r="D58" i="10"/>
  <c r="D58" i="9"/>
  <c r="F58" i="10"/>
  <c r="F58" i="9"/>
  <c r="U58" i="10"/>
  <c r="AZ58" i="9"/>
  <c r="C59" i="10"/>
  <c r="C59" i="9"/>
  <c r="X59" i="10"/>
  <c r="E59" i="10"/>
  <c r="E59" i="9"/>
  <c r="G59" i="10"/>
  <c r="G59" i="9"/>
  <c r="H60" i="9"/>
  <c r="B60" i="10"/>
  <c r="B60" i="9"/>
  <c r="D60" i="10"/>
  <c r="D60" i="9"/>
  <c r="F60" i="10"/>
  <c r="F60" i="9"/>
  <c r="U60" i="10"/>
  <c r="AZ60" i="9"/>
  <c r="C61" i="10"/>
  <c r="C61" i="9"/>
  <c r="X61" i="10"/>
  <c r="E61" i="10"/>
  <c r="E61" i="9"/>
  <c r="G61" i="10"/>
  <c r="G61" i="9"/>
  <c r="H62" i="9"/>
  <c r="B62" i="10"/>
  <c r="B62" i="9"/>
  <c r="D62" i="10"/>
  <c r="D62" i="9"/>
  <c r="F62" i="10"/>
  <c r="F62" i="9"/>
  <c r="U62" i="10"/>
  <c r="AZ62" i="9"/>
  <c r="C63" i="10"/>
  <c r="C63" i="9"/>
  <c r="X63" i="10"/>
  <c r="E63" i="10"/>
  <c r="E63" i="9"/>
  <c r="G63" i="10"/>
  <c r="G63" i="9"/>
  <c r="H64" i="9"/>
  <c r="B64" i="10"/>
  <c r="B64" i="9"/>
  <c r="D64" i="10"/>
  <c r="D64" i="9"/>
  <c r="F64" i="10"/>
  <c r="F64" i="9"/>
  <c r="U64" i="10"/>
  <c r="AZ64" i="9"/>
  <c r="C65" i="10"/>
  <c r="C65" i="9"/>
  <c r="X65" i="10"/>
  <c r="E65" i="10"/>
  <c r="E65" i="9"/>
  <c r="G65" i="10"/>
  <c r="G65" i="9"/>
  <c r="H66" i="9"/>
  <c r="B66" i="10"/>
  <c r="B66" i="9"/>
  <c r="D66" i="10"/>
  <c r="D66" i="9"/>
  <c r="F66" i="10"/>
  <c r="F66" i="9"/>
  <c r="U66" i="10"/>
  <c r="AZ66" i="9"/>
  <c r="C67" i="10"/>
  <c r="C67" i="9"/>
  <c r="X67" i="10"/>
  <c r="E67" i="10"/>
  <c r="E67" i="9"/>
  <c r="G67" i="10"/>
  <c r="G67" i="9"/>
  <c r="H68" i="9"/>
  <c r="B68" i="10"/>
  <c r="B68" i="9"/>
  <c r="D68" i="10"/>
  <c r="D68" i="9"/>
  <c r="F68" i="10"/>
  <c r="F68" i="9"/>
  <c r="U68" i="10"/>
  <c r="AZ68" i="9"/>
  <c r="C69" i="10"/>
  <c r="C69" i="9"/>
  <c r="X69" i="10"/>
  <c r="E69" i="10"/>
  <c r="E69" i="9"/>
  <c r="G69" i="10"/>
  <c r="G69" i="9"/>
  <c r="H70" i="9"/>
  <c r="B70" i="10"/>
  <c r="B70" i="9"/>
  <c r="D70" i="10"/>
  <c r="D70" i="9"/>
  <c r="F70" i="10"/>
  <c r="F70" i="9"/>
  <c r="U70" i="10"/>
  <c r="AZ70" i="9"/>
  <c r="C71" i="10"/>
  <c r="C71" i="9"/>
  <c r="X71" i="10"/>
  <c r="E71" i="10"/>
  <c r="E71" i="9"/>
  <c r="G71" i="10"/>
  <c r="G71" i="9"/>
  <c r="H72" i="9"/>
  <c r="B72" i="10"/>
  <c r="B72" i="9"/>
  <c r="D72" i="10"/>
  <c r="D72" i="9"/>
  <c r="F72" i="10"/>
  <c r="F72" i="9"/>
  <c r="U72" i="10"/>
  <c r="AZ72" i="9"/>
  <c r="C73" i="10"/>
  <c r="C73" i="9"/>
  <c r="X73" i="10"/>
  <c r="E73" i="10"/>
  <c r="E73" i="9"/>
  <c r="G73" i="10"/>
  <c r="G73" i="9"/>
  <c r="H74" i="9"/>
  <c r="B74" i="10"/>
  <c r="B74" i="9"/>
  <c r="D74" i="10"/>
  <c r="D74" i="9"/>
  <c r="F74" i="10"/>
  <c r="F74" i="9"/>
  <c r="U74" i="10"/>
  <c r="AZ74" i="9"/>
  <c r="C75" i="10"/>
  <c r="C75" i="9"/>
  <c r="X75" i="10"/>
  <c r="E75" i="10"/>
  <c r="E75" i="9"/>
  <c r="G75" i="10"/>
  <c r="G75" i="9"/>
  <c r="H76" i="9"/>
  <c r="B76" i="10"/>
  <c r="B76" i="9"/>
  <c r="D76" i="10"/>
  <c r="D76" i="9"/>
  <c r="F76" i="10"/>
  <c r="F76" i="9"/>
  <c r="HL76" i="6"/>
  <c r="R76" i="9"/>
  <c r="HJ76" i="6"/>
  <c r="P76" i="9"/>
  <c r="H77" i="9"/>
  <c r="B77" i="10"/>
  <c r="B77" i="9"/>
  <c r="D77" i="10"/>
  <c r="D77" i="9"/>
  <c r="F77" i="10"/>
  <c r="F77" i="9"/>
  <c r="HM77" i="6"/>
  <c r="S77" i="9"/>
  <c r="HK77" i="6"/>
  <c r="Q77" i="9"/>
  <c r="HI77" i="6"/>
  <c r="O77" i="9"/>
  <c r="C78" i="9"/>
  <c r="C78" i="10"/>
  <c r="E78" i="9"/>
  <c r="X78" i="10"/>
  <c r="E78" i="10"/>
  <c r="G78" i="9"/>
  <c r="G78" i="10"/>
  <c r="H79" i="9"/>
  <c r="B79" i="10"/>
  <c r="B79" i="9"/>
  <c r="D79" i="10"/>
  <c r="D79" i="9"/>
  <c r="F79" i="10"/>
  <c r="F79" i="9"/>
  <c r="HM79" i="6"/>
  <c r="S79" i="9"/>
  <c r="HK79" i="6"/>
  <c r="Q79" i="9"/>
  <c r="HI79" i="6"/>
  <c r="O79" i="9"/>
  <c r="C80" i="9"/>
  <c r="C80" i="10"/>
  <c r="E80" i="9"/>
  <c r="X80" i="10"/>
  <c r="E80" i="10"/>
  <c r="G80" i="9"/>
  <c r="G80" i="10"/>
  <c r="H81" i="9"/>
  <c r="B81" i="10"/>
  <c r="B81" i="9"/>
  <c r="D81" i="10"/>
  <c r="D81" i="9"/>
  <c r="F81" i="10"/>
  <c r="F81" i="9"/>
  <c r="HM81" i="6"/>
  <c r="S81" i="9"/>
  <c r="HK81" i="6"/>
  <c r="Q81" i="9"/>
  <c r="HI81" i="6"/>
  <c r="O81" i="9"/>
  <c r="DE81" i="6"/>
  <c r="CY81" i="6"/>
  <c r="DA81" i="6"/>
  <c r="DC81" i="6"/>
  <c r="C82" i="9"/>
  <c r="C82" i="10"/>
  <c r="E82" i="9"/>
  <c r="X82" i="10"/>
  <c r="E82" i="10"/>
  <c r="G82" i="9"/>
  <c r="G82" i="10"/>
  <c r="H83" i="9"/>
  <c r="B83" i="10"/>
  <c r="B83" i="9"/>
  <c r="D83" i="10"/>
  <c r="D83" i="9"/>
  <c r="F83" i="10"/>
  <c r="F83" i="9"/>
  <c r="HM83" i="6"/>
  <c r="S83" i="9"/>
  <c r="HK83" i="6"/>
  <c r="Q83" i="9"/>
  <c r="HI83" i="6"/>
  <c r="O83" i="9"/>
  <c r="DE83" i="6"/>
  <c r="CY83" i="6"/>
  <c r="DA83" i="6"/>
  <c r="DC83" i="6"/>
  <c r="C84" i="9"/>
  <c r="C84" i="10"/>
  <c r="E84" i="9"/>
  <c r="X84" i="10"/>
  <c r="E84" i="10"/>
  <c r="G84" i="9"/>
  <c r="G84" i="10"/>
  <c r="H85" i="9"/>
  <c r="HJ50" i="6"/>
  <c r="P50" i="9"/>
  <c r="HL50" i="6"/>
  <c r="R50" i="9"/>
  <c r="HJ52" i="6"/>
  <c r="P52" i="9"/>
  <c r="HL52" i="6"/>
  <c r="R52" i="9"/>
  <c r="HJ54" i="6"/>
  <c r="P54" i="9"/>
  <c r="HL54" i="6"/>
  <c r="R54" i="9"/>
  <c r="HJ56" i="6"/>
  <c r="P56" i="9"/>
  <c r="HL56" i="6"/>
  <c r="R56" i="9"/>
  <c r="HJ58" i="6"/>
  <c r="P58" i="9"/>
  <c r="HL58" i="6"/>
  <c r="R58" i="9"/>
  <c r="HJ60" i="6"/>
  <c r="P60" i="9"/>
  <c r="HL60" i="6"/>
  <c r="R60" i="9"/>
  <c r="HJ62" i="6"/>
  <c r="P62" i="9"/>
  <c r="HL62" i="6"/>
  <c r="R62" i="9"/>
  <c r="HJ64" i="6"/>
  <c r="P64" i="9"/>
  <c r="HL64" i="6"/>
  <c r="R64" i="9"/>
  <c r="HJ66" i="6"/>
  <c r="P66" i="9"/>
  <c r="HL66" i="6"/>
  <c r="R66" i="9"/>
  <c r="HJ68" i="6"/>
  <c r="P68" i="9"/>
  <c r="HL68" i="6"/>
  <c r="R68" i="9"/>
  <c r="HJ70" i="6"/>
  <c r="P70" i="9"/>
  <c r="HL70" i="6"/>
  <c r="R70" i="9"/>
  <c r="HJ72" i="6"/>
  <c r="P72" i="9"/>
  <c r="HL72" i="6"/>
  <c r="R72" i="9"/>
  <c r="HJ74" i="6"/>
  <c r="P74" i="9"/>
  <c r="HL74" i="6"/>
  <c r="R74" i="9"/>
  <c r="HI76" i="6"/>
  <c r="O76" i="9"/>
  <c r="HM76" i="6"/>
  <c r="S76" i="9"/>
  <c r="HJ77" i="6"/>
  <c r="P77" i="9"/>
  <c r="HJ79" i="6"/>
  <c r="P79" i="9"/>
  <c r="T81" i="6"/>
  <c r="DD81" i="6"/>
  <c r="DF81" i="6"/>
  <c r="HJ81" i="6"/>
  <c r="P81" i="9"/>
  <c r="T83" i="6"/>
  <c r="DD83" i="6"/>
  <c r="DF83" i="6"/>
  <c r="HJ83" i="6"/>
  <c r="P83" i="9"/>
  <c r="CY84" i="6"/>
  <c r="DA84" i="6"/>
  <c r="DC84" i="6"/>
  <c r="C37" i="10"/>
  <c r="C37" i="9"/>
  <c r="X37" i="10"/>
  <c r="E37" i="10"/>
  <c r="E37" i="9"/>
  <c r="G37" i="10"/>
  <c r="G37" i="9"/>
  <c r="C38" i="9"/>
  <c r="C38" i="10"/>
  <c r="E38" i="9"/>
  <c r="X38" i="10"/>
  <c r="E38" i="10"/>
  <c r="G38" i="9"/>
  <c r="G38" i="10"/>
  <c r="H39" i="9"/>
  <c r="B39" i="10"/>
  <c r="B39" i="9"/>
  <c r="D39" i="10"/>
  <c r="D39" i="9"/>
  <c r="F39" i="10"/>
  <c r="F39" i="9"/>
  <c r="U39" i="10"/>
  <c r="AZ39" i="9"/>
  <c r="C40" i="9"/>
  <c r="C40" i="10"/>
  <c r="E40" i="9"/>
  <c r="X40" i="10"/>
  <c r="E40" i="10"/>
  <c r="G40" i="9"/>
  <c r="G40" i="10"/>
  <c r="H41" i="9"/>
  <c r="B41" i="10"/>
  <c r="B41" i="9"/>
  <c r="D41" i="10"/>
  <c r="D41" i="9"/>
  <c r="F41" i="10"/>
  <c r="F41" i="9"/>
  <c r="U41" i="10"/>
  <c r="AZ41" i="9"/>
  <c r="C42" i="9"/>
  <c r="C42" i="10"/>
  <c r="E42" i="9"/>
  <c r="X42" i="10"/>
  <c r="E42" i="10"/>
  <c r="G42" i="9"/>
  <c r="G42" i="10"/>
  <c r="H43" i="9"/>
  <c r="B43" i="10"/>
  <c r="B43" i="9"/>
  <c r="D43" i="10"/>
  <c r="D43" i="9"/>
  <c r="F43" i="10"/>
  <c r="F43" i="9"/>
  <c r="U43" i="10"/>
  <c r="AZ43" i="9"/>
  <c r="C44" i="9"/>
  <c r="C44" i="10"/>
  <c r="E44" i="9"/>
  <c r="X44" i="10"/>
  <c r="E44" i="10"/>
  <c r="G44" i="9"/>
  <c r="G44" i="10"/>
  <c r="H45" i="9"/>
  <c r="B45" i="10"/>
  <c r="B45" i="9"/>
  <c r="D45" i="10"/>
  <c r="D45" i="9"/>
  <c r="F45" i="10"/>
  <c r="F45" i="9"/>
  <c r="U45" i="10"/>
  <c r="AZ45" i="9"/>
  <c r="C46" i="9"/>
  <c r="C46" i="10"/>
  <c r="E46" i="9"/>
  <c r="X46" i="10"/>
  <c r="E46" i="10"/>
  <c r="G46" i="9"/>
  <c r="G46" i="10"/>
  <c r="H47" i="9"/>
  <c r="B47" i="10"/>
  <c r="B47" i="9"/>
  <c r="D47" i="10"/>
  <c r="D47" i="9"/>
  <c r="F47" i="10"/>
  <c r="F47" i="9"/>
  <c r="U47" i="10"/>
  <c r="AZ47" i="9"/>
  <c r="C48" i="9"/>
  <c r="C48" i="10"/>
  <c r="E48" i="9"/>
  <c r="X48" i="10"/>
  <c r="E48" i="10"/>
  <c r="G48" i="9"/>
  <c r="G48" i="10"/>
  <c r="H49" i="9"/>
  <c r="B49" i="10"/>
  <c r="B49" i="9"/>
  <c r="D49" i="10"/>
  <c r="D49" i="9"/>
  <c r="F49" i="10"/>
  <c r="F49" i="9"/>
  <c r="U49" i="10"/>
  <c r="AZ49" i="9"/>
  <c r="C50" i="9"/>
  <c r="C50" i="10"/>
  <c r="E50" i="9"/>
  <c r="X50" i="10"/>
  <c r="E50" i="10"/>
  <c r="G50" i="9"/>
  <c r="G50" i="10"/>
  <c r="H51" i="9"/>
  <c r="B51" i="10"/>
  <c r="B51" i="9"/>
  <c r="D51" i="10"/>
  <c r="D51" i="9"/>
  <c r="F51" i="10"/>
  <c r="F51" i="9"/>
  <c r="U51" i="10"/>
  <c r="AZ51" i="9"/>
  <c r="C52" i="9"/>
  <c r="C52" i="10"/>
  <c r="E52" i="9"/>
  <c r="X52" i="10"/>
  <c r="E52" i="10"/>
  <c r="G52" i="9"/>
  <c r="G52" i="10"/>
  <c r="H53" i="9"/>
  <c r="B53" i="10"/>
  <c r="B53" i="9"/>
  <c r="D53" i="10"/>
  <c r="D53" i="9"/>
  <c r="F53" i="10"/>
  <c r="F53" i="9"/>
  <c r="U53" i="10"/>
  <c r="AZ53" i="9"/>
  <c r="C54" i="9"/>
  <c r="C54" i="10"/>
  <c r="E54" i="9"/>
  <c r="X54" i="10"/>
  <c r="E54" i="10"/>
  <c r="G54" i="9"/>
  <c r="G54" i="10"/>
  <c r="H55" i="9"/>
  <c r="B55" i="10"/>
  <c r="B55" i="9"/>
  <c r="D55" i="10"/>
  <c r="D55" i="9"/>
  <c r="F55" i="10"/>
  <c r="F55" i="9"/>
  <c r="U55" i="10"/>
  <c r="AZ55" i="9"/>
  <c r="C56" i="9"/>
  <c r="C56" i="10"/>
  <c r="E56" i="9"/>
  <c r="X56" i="10"/>
  <c r="E56" i="10"/>
  <c r="G56" i="9"/>
  <c r="G56" i="10"/>
  <c r="H57" i="9"/>
  <c r="B57" i="10"/>
  <c r="B57" i="9"/>
  <c r="D57" i="10"/>
  <c r="D57" i="9"/>
  <c r="F57" i="10"/>
  <c r="F57" i="9"/>
  <c r="U57" i="10"/>
  <c r="AZ57" i="9"/>
  <c r="C58" i="9"/>
  <c r="C58" i="10"/>
  <c r="E58" i="9"/>
  <c r="X58" i="10"/>
  <c r="E58" i="10"/>
  <c r="G58" i="9"/>
  <c r="G58" i="10"/>
  <c r="H59" i="9"/>
  <c r="B59" i="10"/>
  <c r="B59" i="9"/>
  <c r="D59" i="10"/>
  <c r="D59" i="9"/>
  <c r="F59" i="10"/>
  <c r="F59" i="9"/>
  <c r="U59" i="10"/>
  <c r="AZ59" i="9"/>
  <c r="C60" i="9"/>
  <c r="C60" i="10"/>
  <c r="E60" i="9"/>
  <c r="X60" i="10"/>
  <c r="E60" i="10"/>
  <c r="G60" i="9"/>
  <c r="G60" i="10"/>
  <c r="H61" i="9"/>
  <c r="B61" i="10"/>
  <c r="B61" i="9"/>
  <c r="D61" i="10"/>
  <c r="D61" i="9"/>
  <c r="F61" i="10"/>
  <c r="F61" i="9"/>
  <c r="U61" i="10"/>
  <c r="AZ61" i="9"/>
  <c r="C62" i="9"/>
  <c r="C62" i="10"/>
  <c r="E62" i="9"/>
  <c r="X62" i="10"/>
  <c r="E62" i="10"/>
  <c r="G62" i="9"/>
  <c r="G62" i="10"/>
  <c r="H63" i="9"/>
  <c r="B63" i="10"/>
  <c r="B63" i="9"/>
  <c r="D63" i="10"/>
  <c r="D63" i="9"/>
  <c r="F63" i="10"/>
  <c r="F63" i="9"/>
  <c r="U63" i="10"/>
  <c r="AZ63" i="9"/>
  <c r="C64" i="9"/>
  <c r="C64" i="10"/>
  <c r="E64" i="9"/>
  <c r="X64" i="10"/>
  <c r="E64" i="10"/>
  <c r="G64" i="9"/>
  <c r="G64" i="10"/>
  <c r="H65" i="9"/>
  <c r="B65" i="10"/>
  <c r="B65" i="9"/>
  <c r="D65" i="10"/>
  <c r="D65" i="9"/>
  <c r="F65" i="10"/>
  <c r="F65" i="9"/>
  <c r="U65" i="10"/>
  <c r="AZ65" i="9"/>
  <c r="C66" i="9"/>
  <c r="C66" i="10"/>
  <c r="E66" i="9"/>
  <c r="X66" i="10"/>
  <c r="E66" i="10"/>
  <c r="G66" i="9"/>
  <c r="G66" i="10"/>
  <c r="H67" i="9"/>
  <c r="B67" i="10"/>
  <c r="B67" i="9"/>
  <c r="D67" i="10"/>
  <c r="D67" i="9"/>
  <c r="F67" i="10"/>
  <c r="F67" i="9"/>
  <c r="U67" i="10"/>
  <c r="AZ67" i="9"/>
  <c r="C68" i="9"/>
  <c r="C68" i="10"/>
  <c r="E68" i="9"/>
  <c r="X68" i="10"/>
  <c r="E68" i="10"/>
  <c r="G68" i="9"/>
  <c r="G68" i="10"/>
  <c r="H69" i="9"/>
  <c r="B69" i="10"/>
  <c r="B69" i="9"/>
  <c r="D69" i="10"/>
  <c r="D69" i="9"/>
  <c r="F69" i="10"/>
  <c r="F69" i="9"/>
  <c r="U69" i="10"/>
  <c r="AZ69" i="9"/>
  <c r="C70" i="9"/>
  <c r="C70" i="10"/>
  <c r="E70" i="9"/>
  <c r="X70" i="10"/>
  <c r="E70" i="10"/>
  <c r="G70" i="9"/>
  <c r="G70" i="10"/>
  <c r="H71" i="9"/>
  <c r="B71" i="10"/>
  <c r="B71" i="9"/>
  <c r="D71" i="10"/>
  <c r="D71" i="9"/>
  <c r="F71" i="10"/>
  <c r="F71" i="9"/>
  <c r="U71" i="10"/>
  <c r="AZ71" i="9"/>
  <c r="C72" i="9"/>
  <c r="C72" i="10"/>
  <c r="E72" i="9"/>
  <c r="X72" i="10"/>
  <c r="E72" i="10"/>
  <c r="G72" i="9"/>
  <c r="G72" i="10"/>
  <c r="H73" i="9"/>
  <c r="B73" i="10"/>
  <c r="B73" i="9"/>
  <c r="D73" i="10"/>
  <c r="D73" i="9"/>
  <c r="F73" i="10"/>
  <c r="F73" i="9"/>
  <c r="U73" i="10"/>
  <c r="AZ73" i="9"/>
  <c r="C74" i="9"/>
  <c r="C74" i="10"/>
  <c r="E74" i="9"/>
  <c r="X74" i="10"/>
  <c r="E74" i="10"/>
  <c r="G74" i="9"/>
  <c r="G74" i="10"/>
  <c r="H75" i="9"/>
  <c r="B75" i="10"/>
  <c r="B75" i="9"/>
  <c r="D75" i="10"/>
  <c r="D75" i="9"/>
  <c r="F75" i="10"/>
  <c r="F75" i="9"/>
  <c r="U75" i="10"/>
  <c r="AZ75" i="9"/>
  <c r="C76" i="9"/>
  <c r="C76" i="10"/>
  <c r="E76" i="9"/>
  <c r="X76" i="10"/>
  <c r="E76" i="10"/>
  <c r="G76" i="9"/>
  <c r="G76" i="10"/>
  <c r="U77" i="10"/>
  <c r="AZ77" i="9"/>
  <c r="U79" i="10"/>
  <c r="AZ79" i="9"/>
  <c r="U81" i="10"/>
  <c r="AZ81" i="9"/>
  <c r="U83" i="10"/>
  <c r="AZ83" i="9"/>
  <c r="HJ39" i="6"/>
  <c r="P39" i="9"/>
  <c r="HJ41" i="6"/>
  <c r="P41" i="9"/>
  <c r="HJ43" i="6"/>
  <c r="P43" i="9"/>
  <c r="HJ45" i="6"/>
  <c r="P45" i="9"/>
  <c r="HJ47" i="6"/>
  <c r="P47" i="9"/>
  <c r="HJ49" i="6"/>
  <c r="P49" i="9"/>
  <c r="HI50" i="6"/>
  <c r="O50" i="9"/>
  <c r="HK50" i="6"/>
  <c r="Q50" i="9"/>
  <c r="HJ51" i="6"/>
  <c r="P51" i="9"/>
  <c r="HI52" i="6"/>
  <c r="O52" i="9"/>
  <c r="HK52" i="6"/>
  <c r="Q52" i="9"/>
  <c r="HJ53" i="6"/>
  <c r="P53" i="9"/>
  <c r="HI54" i="6"/>
  <c r="O54" i="9"/>
  <c r="HK54" i="6"/>
  <c r="Q54" i="9"/>
  <c r="HJ55" i="6"/>
  <c r="P55" i="9"/>
  <c r="HI56" i="6"/>
  <c r="O56" i="9"/>
  <c r="HK56" i="6"/>
  <c r="Q56" i="9"/>
  <c r="HJ57" i="6"/>
  <c r="P57" i="9"/>
  <c r="HI58" i="6"/>
  <c r="O58" i="9"/>
  <c r="HK58" i="6"/>
  <c r="Q58" i="9"/>
  <c r="HJ59" i="6"/>
  <c r="P59" i="9"/>
  <c r="HI60" i="6"/>
  <c r="O60" i="9"/>
  <c r="HK60" i="6"/>
  <c r="Q60" i="9"/>
  <c r="HJ61" i="6"/>
  <c r="P61" i="9"/>
  <c r="HI62" i="6"/>
  <c r="O62" i="9"/>
  <c r="HK62" i="6"/>
  <c r="Q62" i="9"/>
  <c r="HJ63" i="6"/>
  <c r="P63" i="9"/>
  <c r="HI64" i="6"/>
  <c r="O64" i="9"/>
  <c r="HK64" i="6"/>
  <c r="Q64" i="9"/>
  <c r="HJ65" i="6"/>
  <c r="P65" i="9"/>
  <c r="HI66" i="6"/>
  <c r="O66" i="9"/>
  <c r="HK66" i="6"/>
  <c r="Q66" i="9"/>
  <c r="HJ67" i="6"/>
  <c r="P67" i="9"/>
  <c r="HI68" i="6"/>
  <c r="O68" i="9"/>
  <c r="HK68" i="6"/>
  <c r="Q68" i="9"/>
  <c r="HJ69" i="6"/>
  <c r="P69" i="9"/>
  <c r="HI70" i="6"/>
  <c r="O70" i="9"/>
  <c r="HK70" i="6"/>
  <c r="Q70" i="9"/>
  <c r="HJ71" i="6"/>
  <c r="P71" i="9"/>
  <c r="HI72" i="6"/>
  <c r="O72" i="9"/>
  <c r="HK72" i="6"/>
  <c r="Q72" i="9"/>
  <c r="HJ73" i="6"/>
  <c r="P73" i="9"/>
  <c r="HI74" i="6"/>
  <c r="O74" i="9"/>
  <c r="HK74" i="6"/>
  <c r="Q74" i="9"/>
  <c r="HJ75" i="6"/>
  <c r="P75" i="9"/>
  <c r="HK76" i="6"/>
  <c r="Q76" i="9"/>
  <c r="HL77" i="6"/>
  <c r="R77" i="9"/>
  <c r="HL79" i="6"/>
  <c r="R79" i="9"/>
  <c r="HL81" i="6"/>
  <c r="R81" i="9"/>
  <c r="HL83" i="6"/>
  <c r="R83" i="9"/>
  <c r="DE84" i="6"/>
  <c r="B85" i="10"/>
  <c r="B85" i="9"/>
  <c r="D85" i="10"/>
  <c r="D85" i="9"/>
  <c r="F85" i="10"/>
  <c r="F85" i="9"/>
  <c r="U85" i="10"/>
  <c r="AZ85" i="9"/>
  <c r="H86" i="9"/>
  <c r="B86" i="10"/>
  <c r="B86" i="9"/>
  <c r="D86" i="10"/>
  <c r="D86" i="9"/>
  <c r="F86" i="10"/>
  <c r="F86" i="9"/>
  <c r="U86" i="10"/>
  <c r="AZ86" i="9"/>
  <c r="H87" i="9"/>
  <c r="B87" i="10"/>
  <c r="B87" i="9"/>
  <c r="D87" i="10"/>
  <c r="D87" i="9"/>
  <c r="F87" i="10"/>
  <c r="F87" i="9"/>
  <c r="U87" i="10"/>
  <c r="AZ87" i="9"/>
  <c r="H88" i="9"/>
  <c r="B88" i="10"/>
  <c r="B88" i="9"/>
  <c r="D88" i="10"/>
  <c r="D88" i="9"/>
  <c r="F88" i="10"/>
  <c r="F88" i="9"/>
  <c r="U88" i="10"/>
  <c r="AZ88" i="9"/>
  <c r="H89" i="9"/>
  <c r="B89" i="10"/>
  <c r="B89" i="9"/>
  <c r="D89" i="10"/>
  <c r="D89" i="9"/>
  <c r="F89" i="10"/>
  <c r="F89" i="9"/>
  <c r="U89" i="10"/>
  <c r="AZ89" i="9"/>
  <c r="H90" i="9"/>
  <c r="B90" i="10"/>
  <c r="B90" i="9"/>
  <c r="D90" i="10"/>
  <c r="D90" i="9"/>
  <c r="F90" i="10"/>
  <c r="F90" i="9"/>
  <c r="U90" i="10"/>
  <c r="AZ90" i="9"/>
  <c r="H91" i="9"/>
  <c r="B91" i="10"/>
  <c r="B91" i="9"/>
  <c r="D91" i="10"/>
  <c r="D91" i="9"/>
  <c r="F91" i="10"/>
  <c r="F91" i="9"/>
  <c r="U91" i="10"/>
  <c r="AZ91" i="9"/>
  <c r="H92" i="9"/>
  <c r="B92" i="10"/>
  <c r="B92" i="9"/>
  <c r="D92" i="10"/>
  <c r="D92" i="9"/>
  <c r="F92" i="10"/>
  <c r="F92" i="9"/>
  <c r="U92" i="10"/>
  <c r="AZ92" i="9"/>
  <c r="H93" i="9"/>
  <c r="B93" i="10"/>
  <c r="B93" i="9"/>
  <c r="D93" i="10"/>
  <c r="D93" i="9"/>
  <c r="F93" i="10"/>
  <c r="F93" i="9"/>
  <c r="U93" i="10"/>
  <c r="AZ93" i="9"/>
  <c r="H94" i="9"/>
  <c r="B94" i="10"/>
  <c r="B94" i="9"/>
  <c r="D94" i="10"/>
  <c r="D94" i="9"/>
  <c r="F94" i="10"/>
  <c r="F94" i="9"/>
  <c r="U94" i="10"/>
  <c r="AZ94" i="9"/>
  <c r="H95" i="9"/>
  <c r="B95" i="10"/>
  <c r="B95" i="9"/>
  <c r="D95" i="10"/>
  <c r="D95" i="9"/>
  <c r="F95" i="10"/>
  <c r="F95" i="9"/>
  <c r="U95" i="10"/>
  <c r="AZ95" i="9"/>
  <c r="H96" i="9"/>
  <c r="B96" i="10"/>
  <c r="B96" i="9"/>
  <c r="D96" i="10"/>
  <c r="D96" i="9"/>
  <c r="F96" i="10"/>
  <c r="F96" i="9"/>
  <c r="U96" i="10"/>
  <c r="AZ96" i="9"/>
  <c r="H97" i="9"/>
  <c r="B97" i="10"/>
  <c r="B97" i="9"/>
  <c r="D97" i="10"/>
  <c r="D97" i="9"/>
  <c r="F97" i="10"/>
  <c r="F97" i="9"/>
  <c r="U97" i="10"/>
  <c r="AZ97" i="9"/>
  <c r="H98" i="9"/>
  <c r="B98" i="10"/>
  <c r="B98" i="9"/>
  <c r="D98" i="10"/>
  <c r="D98" i="9"/>
  <c r="F98" i="10"/>
  <c r="F98" i="9"/>
  <c r="U98" i="10"/>
  <c r="AZ98" i="9"/>
  <c r="H99" i="9"/>
  <c r="B99" i="10"/>
  <c r="B99" i="9"/>
  <c r="D99" i="10"/>
  <c r="D99" i="9"/>
  <c r="F99" i="10"/>
  <c r="F99" i="9"/>
  <c r="U99" i="10"/>
  <c r="AZ99" i="9"/>
  <c r="H100" i="9"/>
  <c r="B100" i="10"/>
  <c r="B100" i="9"/>
  <c r="D100" i="10"/>
  <c r="D100" i="9"/>
  <c r="F100" i="10"/>
  <c r="F100" i="9"/>
  <c r="U100" i="10"/>
  <c r="AZ100" i="9"/>
  <c r="H101" i="9"/>
  <c r="B101" i="10"/>
  <c r="B101" i="9"/>
  <c r="D101" i="10"/>
  <c r="D101" i="9"/>
  <c r="F101" i="10"/>
  <c r="F101" i="9"/>
  <c r="U101" i="10"/>
  <c r="AZ101" i="9"/>
  <c r="H102" i="9"/>
  <c r="B102" i="10"/>
  <c r="B102" i="9"/>
  <c r="D102" i="10"/>
  <c r="D102" i="9"/>
  <c r="F102" i="10"/>
  <c r="F102" i="9"/>
  <c r="U102" i="10"/>
  <c r="AZ102" i="9"/>
  <c r="H103" i="9"/>
  <c r="B103" i="10"/>
  <c r="B103" i="9"/>
  <c r="D103" i="10"/>
  <c r="D103" i="9"/>
  <c r="F103" i="10"/>
  <c r="F103" i="9"/>
  <c r="U103" i="10"/>
  <c r="AZ103" i="9"/>
  <c r="H104" i="9"/>
  <c r="B104" i="10"/>
  <c r="B104" i="9"/>
  <c r="D104" i="10"/>
  <c r="D104" i="9"/>
  <c r="F104" i="10"/>
  <c r="F104" i="9"/>
  <c r="U104" i="10"/>
  <c r="AZ104" i="9"/>
  <c r="H105" i="9"/>
  <c r="B105" i="10"/>
  <c r="B105" i="9"/>
  <c r="D105" i="10"/>
  <c r="D105" i="9"/>
  <c r="F105" i="10"/>
  <c r="F105" i="9"/>
  <c r="U105" i="10"/>
  <c r="AZ105" i="9"/>
  <c r="H106" i="9"/>
  <c r="B106" i="10"/>
  <c r="B106" i="9"/>
  <c r="D106" i="10"/>
  <c r="D106" i="9"/>
  <c r="F106" i="10"/>
  <c r="F106" i="9"/>
  <c r="U106" i="10"/>
  <c r="AZ106" i="9"/>
  <c r="U39" i="20"/>
  <c r="F39" i="20"/>
  <c r="T85" i="6"/>
  <c r="DD85" i="6"/>
  <c r="DE85" i="6"/>
  <c r="DF85" i="6"/>
  <c r="HJ85" i="6"/>
  <c r="P85" i="9"/>
  <c r="HL85" i="6"/>
  <c r="R85" i="9"/>
  <c r="T86" i="6"/>
  <c r="DD86" i="6"/>
  <c r="DE86" i="6"/>
  <c r="DF86" i="6"/>
  <c r="HJ86" i="6"/>
  <c r="P86" i="9"/>
  <c r="HL86" i="6"/>
  <c r="R86" i="9"/>
  <c r="T87" i="6"/>
  <c r="DD87" i="6"/>
  <c r="DE87" i="6"/>
  <c r="DF87" i="6"/>
  <c r="HJ87" i="6"/>
  <c r="P87" i="9"/>
  <c r="HL87" i="6"/>
  <c r="R87" i="9"/>
  <c r="T88" i="6"/>
  <c r="DD88" i="6"/>
  <c r="DE88" i="6"/>
  <c r="DF88" i="6"/>
  <c r="HJ88" i="6"/>
  <c r="P88" i="9"/>
  <c r="HL88" i="6"/>
  <c r="R88" i="9"/>
  <c r="T89" i="6"/>
  <c r="DD89" i="6"/>
  <c r="DE89" i="6"/>
  <c r="DF89" i="6"/>
  <c r="HJ89" i="6"/>
  <c r="P89" i="9"/>
  <c r="HL89" i="6"/>
  <c r="R89" i="9"/>
  <c r="T90" i="6"/>
  <c r="DD90" i="6"/>
  <c r="DE90" i="6"/>
  <c r="DF90" i="6"/>
  <c r="HJ90" i="6"/>
  <c r="P90" i="9"/>
  <c r="HL90" i="6"/>
  <c r="R90" i="9"/>
  <c r="T91" i="6"/>
  <c r="DD91" i="6"/>
  <c r="DE91" i="6"/>
  <c r="DF91" i="6"/>
  <c r="HJ91" i="6"/>
  <c r="P91" i="9"/>
  <c r="HL91" i="6"/>
  <c r="R91" i="9"/>
  <c r="T92" i="6"/>
  <c r="DD92" i="6"/>
  <c r="DE92" i="6"/>
  <c r="DF92" i="6"/>
  <c r="HJ92" i="6"/>
  <c r="P92" i="9"/>
  <c r="HL92" i="6"/>
  <c r="R92" i="9"/>
  <c r="T93" i="6"/>
  <c r="DD93" i="6"/>
  <c r="DE93" i="6"/>
  <c r="DF93" i="6"/>
  <c r="HJ93" i="6"/>
  <c r="P93" i="9"/>
  <c r="HL93" i="6"/>
  <c r="R93" i="9"/>
  <c r="T94" i="6"/>
  <c r="DD94" i="6"/>
  <c r="DE94" i="6"/>
  <c r="DF94" i="6"/>
  <c r="HJ94" i="6"/>
  <c r="P94" i="9"/>
  <c r="HL94" i="6"/>
  <c r="R94" i="9"/>
  <c r="T95" i="6"/>
  <c r="DD95" i="6"/>
  <c r="DE95" i="6"/>
  <c r="DF95" i="6"/>
  <c r="HJ95" i="6"/>
  <c r="P95" i="9"/>
  <c r="HL95" i="6"/>
  <c r="R95" i="9"/>
  <c r="T96" i="6"/>
  <c r="DD96" i="6"/>
  <c r="DE96" i="6"/>
  <c r="DF96" i="6"/>
  <c r="HJ96" i="6"/>
  <c r="P96" i="9"/>
  <c r="HL96" i="6"/>
  <c r="R96" i="9"/>
  <c r="T97" i="6"/>
  <c r="DD97" i="6"/>
  <c r="DE97" i="6"/>
  <c r="DF97" i="6"/>
  <c r="HJ97" i="6"/>
  <c r="P97" i="9"/>
  <c r="HL97" i="6"/>
  <c r="R97" i="9"/>
  <c r="T98" i="6"/>
  <c r="DD98" i="6"/>
  <c r="DE98" i="6"/>
  <c r="DF98" i="6"/>
  <c r="HJ98" i="6"/>
  <c r="P98" i="9"/>
  <c r="HL98" i="6"/>
  <c r="R98" i="9"/>
  <c r="T99" i="6"/>
  <c r="DD99" i="6"/>
  <c r="DE99" i="6"/>
  <c r="DF99" i="6"/>
  <c r="HJ99" i="6"/>
  <c r="P99" i="9"/>
  <c r="HL99" i="6"/>
  <c r="R99" i="9"/>
  <c r="T100" i="6"/>
  <c r="DD100" i="6"/>
  <c r="DE100" i="6"/>
  <c r="DF100" i="6"/>
  <c r="HJ100" i="6"/>
  <c r="P100" i="9"/>
  <c r="HL100" i="6"/>
  <c r="R100" i="9"/>
  <c r="T101" i="6"/>
  <c r="DD101" i="6"/>
  <c r="DE101" i="6"/>
  <c r="DF101" i="6"/>
  <c r="HJ101" i="6"/>
  <c r="P101" i="9"/>
  <c r="HL101" i="6"/>
  <c r="R101" i="9"/>
  <c r="T102" i="6"/>
  <c r="DD102" i="6"/>
  <c r="DE102" i="6"/>
  <c r="DF102" i="6"/>
  <c r="HJ102" i="6"/>
  <c r="P102" i="9"/>
  <c r="HL102" i="6"/>
  <c r="R102" i="9"/>
  <c r="T103" i="6"/>
  <c r="DD103" i="6"/>
  <c r="DE103" i="6"/>
  <c r="DF103" i="6"/>
  <c r="HJ103" i="6"/>
  <c r="P103" i="9"/>
  <c r="HL103" i="6"/>
  <c r="R103" i="9"/>
  <c r="T104" i="6"/>
  <c r="DD104" i="6"/>
  <c r="DE104" i="6"/>
  <c r="DF104" i="6"/>
  <c r="HJ104" i="6"/>
  <c r="P104" i="9"/>
  <c r="HL104" i="6"/>
  <c r="R104" i="9"/>
  <c r="T105" i="6"/>
  <c r="DD105" i="6"/>
  <c r="DE105" i="6"/>
  <c r="DF105" i="6"/>
  <c r="HJ105" i="6"/>
  <c r="P105" i="9"/>
  <c r="HL105" i="6"/>
  <c r="R105" i="9"/>
  <c r="T106" i="6"/>
  <c r="AH106" i="6"/>
  <c r="AX106" i="6"/>
  <c r="BL106" i="6"/>
  <c r="BZ106" i="6"/>
  <c r="DD106" i="6"/>
  <c r="DF106" i="6"/>
  <c r="EH106" i="6"/>
  <c r="EP106" i="6"/>
  <c r="ET106" i="6"/>
  <c r="EY106" i="6"/>
  <c r="FA106" i="6"/>
  <c r="FB106" i="6"/>
  <c r="FD106" i="6"/>
  <c r="FL106" i="6"/>
  <c r="FN106" i="6"/>
  <c r="FV106" i="6"/>
  <c r="FX106" i="6"/>
  <c r="HJ106" i="6"/>
  <c r="P106" i="9"/>
  <c r="HL106" i="6"/>
  <c r="R106" i="9"/>
  <c r="AE3" i="9"/>
  <c r="AN3" i="9"/>
  <c r="AG3" i="9"/>
  <c r="AP3" i="9"/>
  <c r="AU23" i="9"/>
  <c r="AU29" i="9"/>
  <c r="U76" i="10"/>
  <c r="AZ76" i="9"/>
  <c r="C77" i="10"/>
  <c r="C77" i="9"/>
  <c r="X77" i="10"/>
  <c r="E77" i="10"/>
  <c r="E77" i="9"/>
  <c r="G77" i="10"/>
  <c r="G77" i="9"/>
  <c r="H78" i="9"/>
  <c r="B78" i="10"/>
  <c r="B78" i="9"/>
  <c r="D78" i="10"/>
  <c r="D78" i="9"/>
  <c r="F78" i="10"/>
  <c r="F78" i="9"/>
  <c r="U78" i="10"/>
  <c r="AZ78" i="9"/>
  <c r="C79" i="10"/>
  <c r="C79" i="9"/>
  <c r="X79" i="10"/>
  <c r="E79" i="10"/>
  <c r="E79" i="9"/>
  <c r="G79" i="10"/>
  <c r="G79" i="9"/>
  <c r="H80" i="9"/>
  <c r="B80" i="10"/>
  <c r="B80" i="9"/>
  <c r="D80" i="10"/>
  <c r="D80" i="9"/>
  <c r="F80" i="10"/>
  <c r="F80" i="9"/>
  <c r="U80" i="10"/>
  <c r="AZ80" i="9"/>
  <c r="C81" i="10"/>
  <c r="C81" i="9"/>
  <c r="X81" i="10"/>
  <c r="E81" i="10"/>
  <c r="E81" i="9"/>
  <c r="G81" i="10"/>
  <c r="G81" i="9"/>
  <c r="H82" i="9"/>
  <c r="B82" i="10"/>
  <c r="B82" i="9"/>
  <c r="D82" i="10"/>
  <c r="D82" i="9"/>
  <c r="F82" i="10"/>
  <c r="F82" i="9"/>
  <c r="U82" i="10"/>
  <c r="AZ82" i="9"/>
  <c r="C83" i="10"/>
  <c r="C83" i="9"/>
  <c r="X83" i="10"/>
  <c r="E83" i="10"/>
  <c r="E83" i="9"/>
  <c r="G83" i="10"/>
  <c r="G83" i="9"/>
  <c r="H84" i="9"/>
  <c r="B84" i="10"/>
  <c r="B84" i="9"/>
  <c r="D84" i="10"/>
  <c r="D84" i="9"/>
  <c r="F84" i="10"/>
  <c r="F84" i="9"/>
  <c r="U84" i="10"/>
  <c r="AZ84" i="9"/>
  <c r="C85" i="10"/>
  <c r="C85" i="9"/>
  <c r="X85" i="10"/>
  <c r="E85" i="10"/>
  <c r="E85" i="9"/>
  <c r="G85" i="10"/>
  <c r="G85" i="9"/>
  <c r="C86" i="9"/>
  <c r="C86" i="10"/>
  <c r="E86" i="9"/>
  <c r="X86" i="10"/>
  <c r="E86" i="10"/>
  <c r="G86" i="9"/>
  <c r="G86" i="10"/>
  <c r="C87" i="10"/>
  <c r="C87" i="9"/>
  <c r="X87" i="10"/>
  <c r="E87" i="10"/>
  <c r="E87" i="9"/>
  <c r="G87" i="10"/>
  <c r="G87" i="9"/>
  <c r="C88" i="9"/>
  <c r="C88" i="10"/>
  <c r="E88" i="9"/>
  <c r="X88" i="10"/>
  <c r="E88" i="10"/>
  <c r="G88" i="9"/>
  <c r="G88" i="10"/>
  <c r="C89" i="10"/>
  <c r="C89" i="9"/>
  <c r="X89" i="10"/>
  <c r="E89" i="10"/>
  <c r="E89" i="9"/>
  <c r="G89" i="10"/>
  <c r="G89" i="9"/>
  <c r="C90" i="9"/>
  <c r="C90" i="10"/>
  <c r="E90" i="9"/>
  <c r="X90" i="10"/>
  <c r="E90" i="10"/>
  <c r="G90" i="9"/>
  <c r="G90" i="10"/>
  <c r="C91" i="10"/>
  <c r="C91" i="9"/>
  <c r="X91" i="10"/>
  <c r="E91" i="10"/>
  <c r="E91" i="9"/>
  <c r="G91" i="10"/>
  <c r="G91" i="9"/>
  <c r="C92" i="9"/>
  <c r="C92" i="10"/>
  <c r="E92" i="9"/>
  <c r="X92" i="10"/>
  <c r="E92" i="10"/>
  <c r="G92" i="9"/>
  <c r="G92" i="10"/>
  <c r="C93" i="10"/>
  <c r="C93" i="9"/>
  <c r="X93" i="10"/>
  <c r="E93" i="10"/>
  <c r="E93" i="9"/>
  <c r="G93" i="10"/>
  <c r="G93" i="9"/>
  <c r="C94" i="9"/>
  <c r="C94" i="10"/>
  <c r="E94" i="9"/>
  <c r="X94" i="10"/>
  <c r="E94" i="10"/>
  <c r="G94" i="9"/>
  <c r="G94" i="10"/>
  <c r="C95" i="10"/>
  <c r="C95" i="9"/>
  <c r="X95" i="10"/>
  <c r="E95" i="10"/>
  <c r="E95" i="9"/>
  <c r="G95" i="10"/>
  <c r="G95" i="9"/>
  <c r="C96" i="9"/>
  <c r="C96" i="10"/>
  <c r="E96" i="9"/>
  <c r="X96" i="10"/>
  <c r="E96" i="10"/>
  <c r="G96" i="9"/>
  <c r="G96" i="10"/>
  <c r="C97" i="10"/>
  <c r="C97" i="9"/>
  <c r="X97" i="10"/>
  <c r="E97" i="10"/>
  <c r="E97" i="9"/>
  <c r="G97" i="10"/>
  <c r="G97" i="9"/>
  <c r="C98" i="9"/>
  <c r="C98" i="10"/>
  <c r="E98" i="9"/>
  <c r="X98" i="10"/>
  <c r="E98" i="10"/>
  <c r="G98" i="9"/>
  <c r="G98" i="10"/>
  <c r="C99" i="10"/>
  <c r="C99" i="9"/>
  <c r="X99" i="10"/>
  <c r="E99" i="10"/>
  <c r="E99" i="9"/>
  <c r="G99" i="10"/>
  <c r="G99" i="9"/>
  <c r="C100" i="9"/>
  <c r="C100" i="10"/>
  <c r="E100" i="9"/>
  <c r="X100" i="10"/>
  <c r="E100" i="10"/>
  <c r="G100" i="9"/>
  <c r="G100" i="10"/>
  <c r="C101" i="10"/>
  <c r="C101" i="9"/>
  <c r="X101" i="10"/>
  <c r="E101" i="10"/>
  <c r="E101" i="9"/>
  <c r="G101" i="10"/>
  <c r="G101" i="9"/>
  <c r="C102" i="9"/>
  <c r="C102" i="10"/>
  <c r="E102" i="9"/>
  <c r="X102" i="10"/>
  <c r="E102" i="10"/>
  <c r="G102" i="9"/>
  <c r="G102" i="10"/>
  <c r="C103" i="10"/>
  <c r="C103" i="9"/>
  <c r="X103" i="10"/>
  <c r="E103" i="10"/>
  <c r="E103" i="9"/>
  <c r="G103" i="10"/>
  <c r="G103" i="9"/>
  <c r="C104" i="9"/>
  <c r="C104" i="10"/>
  <c r="E104" i="9"/>
  <c r="X104" i="10"/>
  <c r="E104" i="10"/>
  <c r="G104" i="9"/>
  <c r="G104" i="10"/>
  <c r="C105" i="10"/>
  <c r="C105" i="9"/>
  <c r="X105" i="10"/>
  <c r="E105" i="10"/>
  <c r="E105" i="9"/>
  <c r="G105" i="10"/>
  <c r="G105" i="9"/>
  <c r="C106" i="9"/>
  <c r="C106" i="10"/>
  <c r="E106" i="9"/>
  <c r="X106" i="10"/>
  <c r="E106" i="10"/>
  <c r="G106" i="9"/>
  <c r="G106" i="10"/>
  <c r="HJ78" i="6"/>
  <c r="P78" i="9"/>
  <c r="HJ80" i="6"/>
  <c r="P80" i="9"/>
  <c r="HJ82" i="6"/>
  <c r="P82" i="9"/>
  <c r="T84" i="6"/>
  <c r="DD84" i="6"/>
  <c r="DF84" i="6"/>
  <c r="HJ84" i="6"/>
  <c r="P84" i="9"/>
  <c r="CY85" i="6"/>
  <c r="DA85" i="6"/>
  <c r="DC85" i="6"/>
  <c r="HI85" i="6"/>
  <c r="O85" i="9"/>
  <c r="HK85" i="6"/>
  <c r="Q85" i="9"/>
  <c r="CY86" i="6"/>
  <c r="DA86" i="6"/>
  <c r="DC86" i="6"/>
  <c r="HI86" i="6"/>
  <c r="O86" i="9"/>
  <c r="HK86" i="6"/>
  <c r="Q86" i="9"/>
  <c r="CY87" i="6"/>
  <c r="DA87" i="6"/>
  <c r="DC87" i="6"/>
  <c r="HI87" i="6"/>
  <c r="O87" i="9"/>
  <c r="HK87" i="6"/>
  <c r="Q87" i="9"/>
  <c r="CY88" i="6"/>
  <c r="DA88" i="6"/>
  <c r="DC88" i="6"/>
  <c r="HI88" i="6"/>
  <c r="O88" i="9"/>
  <c r="HK88" i="6"/>
  <c r="Q88" i="9"/>
  <c r="CY89" i="6"/>
  <c r="DA89" i="6"/>
  <c r="DC89" i="6"/>
  <c r="HI89" i="6"/>
  <c r="O89" i="9"/>
  <c r="HK89" i="6"/>
  <c r="Q89" i="9"/>
  <c r="CY90" i="6"/>
  <c r="DA90" i="6"/>
  <c r="DC90" i="6"/>
  <c r="HI90" i="6"/>
  <c r="O90" i="9"/>
  <c r="HK90" i="6"/>
  <c r="Q90" i="9"/>
  <c r="CY91" i="6"/>
  <c r="DA91" i="6"/>
  <c r="DC91" i="6"/>
  <c r="HI91" i="6"/>
  <c r="O91" i="9"/>
  <c r="HK91" i="6"/>
  <c r="Q91" i="9"/>
  <c r="CY92" i="6"/>
  <c r="DA92" i="6"/>
  <c r="DC92" i="6"/>
  <c r="HI92" i="6"/>
  <c r="O92" i="9"/>
  <c r="HK92" i="6"/>
  <c r="Q92" i="9"/>
  <c r="CY93" i="6"/>
  <c r="DA93" i="6"/>
  <c r="DC93" i="6"/>
  <c r="HI93" i="6"/>
  <c r="O93" i="9"/>
  <c r="HK93" i="6"/>
  <c r="Q93" i="9"/>
  <c r="CY94" i="6"/>
  <c r="DA94" i="6"/>
  <c r="DC94" i="6"/>
  <c r="HI94" i="6"/>
  <c r="O94" i="9"/>
  <c r="HK94" i="6"/>
  <c r="Q94" i="9"/>
  <c r="CY95" i="6"/>
  <c r="DA95" i="6"/>
  <c r="DC95" i="6"/>
  <c r="HI95" i="6"/>
  <c r="O95" i="9"/>
  <c r="HK95" i="6"/>
  <c r="Q95" i="9"/>
  <c r="CY96" i="6"/>
  <c r="DA96" i="6"/>
  <c r="DC96" i="6"/>
  <c r="HI96" i="6"/>
  <c r="O96" i="9"/>
  <c r="HK96" i="6"/>
  <c r="Q96" i="9"/>
  <c r="CY97" i="6"/>
  <c r="DA97" i="6"/>
  <c r="DC97" i="6"/>
  <c r="HI97" i="6"/>
  <c r="O97" i="9"/>
  <c r="HK97" i="6"/>
  <c r="Q97" i="9"/>
  <c r="CY98" i="6"/>
  <c r="DA98" i="6"/>
  <c r="DC98" i="6"/>
  <c r="HI98" i="6"/>
  <c r="O98" i="9"/>
  <c r="HK98" i="6"/>
  <c r="Q98" i="9"/>
  <c r="CY99" i="6"/>
  <c r="DA99" i="6"/>
  <c r="DC99" i="6"/>
  <c r="HI99" i="6"/>
  <c r="O99" i="9"/>
  <c r="HK99" i="6"/>
  <c r="Q99" i="9"/>
  <c r="CY100" i="6"/>
  <c r="DA100" i="6"/>
  <c r="DC100" i="6"/>
  <c r="HI100" i="6"/>
  <c r="O100" i="9"/>
  <c r="HK100" i="6"/>
  <c r="Q100" i="9"/>
  <c r="CY101" i="6"/>
  <c r="DA101" i="6"/>
  <c r="DC101" i="6"/>
  <c r="HI101" i="6"/>
  <c r="O101" i="9"/>
  <c r="HK101" i="6"/>
  <c r="Q101" i="9"/>
  <c r="CY102" i="6"/>
  <c r="DA102" i="6"/>
  <c r="DC102" i="6"/>
  <c r="HI102" i="6"/>
  <c r="O102" i="9"/>
  <c r="HK102" i="6"/>
  <c r="Q102" i="9"/>
  <c r="CY103" i="6"/>
  <c r="DA103" i="6"/>
  <c r="DC103" i="6"/>
  <c r="HI103" i="6"/>
  <c r="O103" i="9"/>
  <c r="HK103" i="6"/>
  <c r="Q103" i="9"/>
  <c r="CY104" i="6"/>
  <c r="DA104" i="6"/>
  <c r="DC104" i="6"/>
  <c r="HI104" i="6"/>
  <c r="O104" i="9"/>
  <c r="HK104" i="6"/>
  <c r="Q104" i="9"/>
  <c r="CY105" i="6"/>
  <c r="DA105" i="6"/>
  <c r="DC105" i="6"/>
  <c r="HI105" i="6"/>
  <c r="O105" i="9"/>
  <c r="HK105" i="6"/>
  <c r="Q105" i="9"/>
  <c r="U106" i="6"/>
  <c r="AI106" i="6"/>
  <c r="AY106" i="6"/>
  <c r="BM106" i="6"/>
  <c r="CA106" i="6"/>
  <c r="CO106" i="6"/>
  <c r="CY106" i="6"/>
  <c r="DA106" i="6"/>
  <c r="DC106" i="6"/>
  <c r="DE106" i="6"/>
  <c r="DG106" i="6"/>
  <c r="DS106" i="6"/>
  <c r="EI106" i="6"/>
  <c r="FC106" i="6"/>
  <c r="FE106" i="6"/>
  <c r="FK106" i="6"/>
  <c r="FM106" i="6"/>
  <c r="FU106" i="6"/>
  <c r="FW106" i="6"/>
  <c r="HI106" i="6"/>
  <c r="O106" i="9"/>
  <c r="HK106" i="6"/>
  <c r="Q106" i="9"/>
  <c r="DU71" i="6"/>
  <c r="DU63" i="6"/>
  <c r="DU53" i="6"/>
  <c r="DU29" i="6"/>
  <c r="DU19" i="6"/>
  <c r="W23" i="20"/>
  <c r="X23" i="20"/>
  <c r="DU51" i="6"/>
  <c r="DU25" i="6"/>
  <c r="G20" i="20"/>
  <c r="I20" i="20"/>
  <c r="AU30" i="9"/>
  <c r="J30" i="20"/>
  <c r="CR6" i="6"/>
  <c r="AU38" i="9"/>
  <c r="Z12" i="20"/>
  <c r="IF29" i="6"/>
  <c r="IH27" i="6"/>
  <c r="IF27" i="6"/>
  <c r="ID27" i="6"/>
  <c r="IG27" i="6"/>
  <c r="IE27" i="6"/>
  <c r="IF25" i="6"/>
  <c r="IH23" i="6"/>
  <c r="IF23" i="6"/>
  <c r="ID23" i="6"/>
  <c r="IG23" i="6"/>
  <c r="IE23" i="6"/>
  <c r="IF21" i="6"/>
  <c r="IF19" i="6"/>
  <c r="IH17" i="6"/>
  <c r="IF17" i="6"/>
  <c r="ID17" i="6"/>
  <c r="IG17" i="6"/>
  <c r="IE17" i="6"/>
  <c r="IF15" i="6"/>
  <c r="IF14" i="6"/>
  <c r="IF12" i="6"/>
  <c r="IF9" i="6"/>
  <c r="Y24" i="20"/>
  <c r="Y30" i="20"/>
  <c r="R31" i="20"/>
  <c r="C31" i="20"/>
  <c r="K12" i="20"/>
  <c r="IH84" i="6"/>
  <c r="IF84" i="6"/>
  <c r="ID84" i="6"/>
  <c r="IE84" i="6"/>
  <c r="IG84" i="6"/>
  <c r="IH82" i="6"/>
  <c r="IF82" i="6"/>
  <c r="ID82" i="6"/>
  <c r="IE82" i="6"/>
  <c r="IG82" i="6"/>
  <c r="IH80" i="6"/>
  <c r="IF80" i="6"/>
  <c r="ID80" i="6"/>
  <c r="IE80" i="6"/>
  <c r="IG80" i="6"/>
  <c r="IH78" i="6"/>
  <c r="IF78" i="6"/>
  <c r="ID78" i="6"/>
  <c r="IE78" i="6"/>
  <c r="IG78" i="6"/>
  <c r="Y22" i="20"/>
  <c r="DY106" i="6"/>
  <c r="ED106" i="6"/>
  <c r="EF106" i="6"/>
  <c r="DU106" i="6"/>
  <c r="DU105" i="6"/>
  <c r="DU104" i="6"/>
  <c r="DU103" i="6"/>
  <c r="DU102" i="6"/>
  <c r="DU101" i="6"/>
  <c r="DU100" i="6"/>
  <c r="DU99" i="6"/>
  <c r="DU98" i="6"/>
  <c r="DU97" i="6"/>
  <c r="DU96" i="6"/>
  <c r="DU95" i="6"/>
  <c r="DU94" i="6"/>
  <c r="DU93" i="6"/>
  <c r="DU92" i="6"/>
  <c r="DU91" i="6"/>
  <c r="DU90" i="6"/>
  <c r="DU89" i="6"/>
  <c r="DU88" i="6"/>
  <c r="DU87" i="6"/>
  <c r="DU86" i="6"/>
  <c r="DU85" i="6"/>
  <c r="GJ106" i="6"/>
  <c r="GK106" i="6"/>
  <c r="GI106" i="6"/>
  <c r="DU83" i="6"/>
  <c r="DU81" i="6"/>
  <c r="DU79" i="6"/>
  <c r="DU77" i="6"/>
  <c r="IH36" i="6"/>
  <c r="IF36" i="6"/>
  <c r="ID36" i="6"/>
  <c r="IG36" i="6"/>
  <c r="IE36" i="6"/>
  <c r="DU35" i="6"/>
  <c r="IH34" i="6"/>
  <c r="IF34" i="6"/>
  <c r="ID34" i="6"/>
  <c r="IG34" i="6"/>
  <c r="IE34" i="6"/>
  <c r="DU33" i="6"/>
  <c r="IH32" i="6"/>
  <c r="IF32" i="6"/>
  <c r="ID32" i="6"/>
  <c r="IG32" i="6"/>
  <c r="IE32" i="6"/>
  <c r="DU31" i="6"/>
  <c r="IH30" i="6"/>
  <c r="IF30" i="6"/>
  <c r="ID30" i="6"/>
  <c r="IG30" i="6"/>
  <c r="IE30" i="6"/>
  <c r="DU28" i="6"/>
  <c r="DU26" i="6"/>
  <c r="DU24" i="6"/>
  <c r="DU22" i="6"/>
  <c r="DU20" i="6"/>
  <c r="DU18" i="6"/>
  <c r="DU16" i="6"/>
  <c r="Y3" i="9"/>
  <c r="DU46" i="6"/>
  <c r="O117" i="9"/>
  <c r="O116" i="9"/>
  <c r="O115" i="9"/>
  <c r="O112" i="9"/>
  <c r="O118" i="9"/>
  <c r="O111" i="9"/>
  <c r="O110" i="9"/>
  <c r="O109" i="9"/>
  <c r="O113" i="9"/>
  <c r="O108" i="9"/>
  <c r="O114" i="9"/>
  <c r="DU13" i="6"/>
  <c r="IG11" i="6"/>
  <c r="IE11" i="6"/>
  <c r="Z11" i="9"/>
  <c r="N11" i="10"/>
  <c r="IH11" i="6"/>
  <c r="IF11" i="6"/>
  <c r="ID11" i="6"/>
  <c r="DU10" i="6"/>
  <c r="J27" i="20"/>
  <c r="P7" i="9"/>
  <c r="AT111" i="6"/>
  <c r="IW17" i="6"/>
  <c r="AR111" i="6"/>
  <c r="IU17" i="6"/>
  <c r="AQ109" i="6"/>
  <c r="AQ117" i="6"/>
  <c r="JA17" i="6"/>
  <c r="AQ116" i="6"/>
  <c r="IZ17" i="6"/>
  <c r="AQ115" i="6"/>
  <c r="AQ114" i="6"/>
  <c r="IY17" i="6"/>
  <c r="AQ113" i="6"/>
  <c r="IX17" i="6"/>
  <c r="AS111" i="6"/>
  <c r="IV17" i="6"/>
  <c r="AQ111" i="6"/>
  <c r="IF7" i="6"/>
  <c r="DU48" i="6"/>
  <c r="DU44" i="6"/>
  <c r="DU37" i="6"/>
  <c r="R118" i="9"/>
  <c r="R111" i="9"/>
  <c r="R110" i="9"/>
  <c r="R109" i="9"/>
  <c r="R117" i="9"/>
  <c r="R116" i="9"/>
  <c r="R115" i="9"/>
  <c r="R112" i="9"/>
  <c r="IX20" i="6"/>
  <c r="IT20" i="6"/>
  <c r="CS6" i="6"/>
  <c r="DU82" i="6"/>
  <c r="DU78" i="6"/>
  <c r="DU76" i="6"/>
  <c r="AZ109" i="6"/>
  <c r="AZ111" i="6"/>
  <c r="IR20" i="6"/>
  <c r="AZ114" i="6"/>
  <c r="AZ116" i="6"/>
  <c r="AU109" i="6"/>
  <c r="AW111" i="6"/>
  <c r="IV18" i="6"/>
  <c r="AV111" i="6"/>
  <c r="IU18" i="6"/>
  <c r="AU113" i="6"/>
  <c r="IX18" i="6"/>
  <c r="AU115" i="6"/>
  <c r="AU117" i="6"/>
  <c r="JA18" i="6"/>
  <c r="AL111" i="6"/>
  <c r="AP111" i="6"/>
  <c r="IW16" i="6"/>
  <c r="AL114" i="6"/>
  <c r="IY16" i="6"/>
  <c r="AL116" i="6"/>
  <c r="IZ16" i="6"/>
  <c r="X26" i="20"/>
  <c r="IY20" i="6"/>
  <c r="IU20" i="6"/>
  <c r="DU84" i="6"/>
  <c r="DU80" i="6"/>
  <c r="H108" i="9"/>
  <c r="DU39" i="6"/>
  <c r="IH29" i="6"/>
  <c r="IH21" i="6"/>
  <c r="DU11" i="6"/>
  <c r="DU7" i="6"/>
  <c r="DU47" i="6"/>
  <c r="DU43" i="6"/>
  <c r="IH14" i="6"/>
  <c r="IH9" i="6"/>
  <c r="IV19" i="6"/>
  <c r="IZ19" i="6"/>
  <c r="IW19" i="6"/>
  <c r="JA19" i="6"/>
  <c r="AY113" i="6"/>
  <c r="AY115" i="6"/>
  <c r="AY117" i="6"/>
  <c r="AU106" i="9"/>
  <c r="EJ106" i="6"/>
  <c r="IH75" i="6"/>
  <c r="IF75" i="6"/>
  <c r="ID75" i="6"/>
  <c r="IG75" i="6"/>
  <c r="IE75" i="6"/>
  <c r="DU74" i="6"/>
  <c r="IH73" i="6"/>
  <c r="IF73" i="6"/>
  <c r="ID73" i="6"/>
  <c r="IG73" i="6"/>
  <c r="IE73" i="6"/>
  <c r="DU72" i="6"/>
  <c r="IH71" i="6"/>
  <c r="IF71" i="6"/>
  <c r="ID71" i="6"/>
  <c r="IG71" i="6"/>
  <c r="IE71" i="6"/>
  <c r="DU70" i="6"/>
  <c r="IH69" i="6"/>
  <c r="IF69" i="6"/>
  <c r="ID69" i="6"/>
  <c r="IG69" i="6"/>
  <c r="IE69" i="6"/>
  <c r="DU68" i="6"/>
  <c r="IH67" i="6"/>
  <c r="IF67" i="6"/>
  <c r="ID67" i="6"/>
  <c r="IG67" i="6"/>
  <c r="IE67" i="6"/>
  <c r="DU66" i="6"/>
  <c r="DU64" i="6"/>
  <c r="DU62" i="6"/>
  <c r="DU60" i="6"/>
  <c r="DU58" i="6"/>
  <c r="DU56" i="6"/>
  <c r="DU54" i="6"/>
  <c r="DU52" i="6"/>
  <c r="DU50" i="6"/>
  <c r="IH49" i="6"/>
  <c r="IF49" i="6"/>
  <c r="ID49" i="6"/>
  <c r="IG49" i="6"/>
  <c r="IE49" i="6"/>
  <c r="J22" i="20"/>
  <c r="W3" i="9"/>
  <c r="DU42" i="6"/>
  <c r="DU40" i="6"/>
  <c r="S117" i="9"/>
  <c r="S116" i="9"/>
  <c r="S115" i="9"/>
  <c r="S112" i="9"/>
  <c r="S118" i="9"/>
  <c r="S111" i="9"/>
  <c r="S110" i="9"/>
  <c r="S109" i="9"/>
  <c r="Q117" i="9"/>
  <c r="Q116" i="9"/>
  <c r="Q115" i="9"/>
  <c r="Q112" i="9"/>
  <c r="Q118" i="9"/>
  <c r="Q111" i="9"/>
  <c r="Q110" i="9"/>
  <c r="Q109" i="9"/>
  <c r="DU14" i="6"/>
  <c r="DU12" i="6"/>
  <c r="DU9" i="6"/>
  <c r="Y34" i="20"/>
  <c r="T8" i="10"/>
  <c r="AY8" i="9"/>
  <c r="DU8" i="6"/>
  <c r="J23" i="20"/>
  <c r="DY6" i="6"/>
  <c r="ED6" i="6"/>
  <c r="EF6" i="6"/>
  <c r="DU6" i="6"/>
  <c r="X3" i="9"/>
  <c r="DU38" i="6"/>
  <c r="IZ20" i="6"/>
  <c r="IV20" i="6"/>
  <c r="X21" i="20"/>
  <c r="V21" i="20"/>
  <c r="AZ113" i="6"/>
  <c r="AZ115" i="6"/>
  <c r="AZ117" i="6"/>
  <c r="AU111" i="6"/>
  <c r="AX111" i="6"/>
  <c r="IW18" i="6"/>
  <c r="AU114" i="6"/>
  <c r="IY18" i="6"/>
  <c r="AU116" i="6"/>
  <c r="IZ18" i="6"/>
  <c r="AL109" i="6"/>
  <c r="AO111" i="6"/>
  <c r="IV16" i="6"/>
  <c r="AN111" i="6"/>
  <c r="IU16" i="6"/>
  <c r="AL113" i="6"/>
  <c r="IX16" i="6"/>
  <c r="AL115" i="6"/>
  <c r="AL117" i="6"/>
  <c r="JA16" i="6"/>
  <c r="I26" i="20"/>
  <c r="IW20" i="6"/>
  <c r="I21" i="20"/>
  <c r="G21" i="20"/>
  <c r="H109" i="10"/>
  <c r="I29" i="20"/>
  <c r="X29" i="20"/>
  <c r="JA20" i="6"/>
  <c r="IT19" i="6"/>
  <c r="IX19" i="6"/>
  <c r="IU19" i="6"/>
  <c r="IY19" i="6"/>
  <c r="AY111" i="6"/>
  <c r="IR19" i="6"/>
  <c r="AY114" i="6"/>
  <c r="AY116" i="6"/>
  <c r="AY109" i="6"/>
  <c r="J24" i="20"/>
  <c r="IE7" i="6"/>
  <c r="IH7" i="6"/>
  <c r="ID7" i="6"/>
  <c r="IG7" i="6"/>
  <c r="Z17" i="9"/>
  <c r="N17" i="10"/>
  <c r="BA109" i="6"/>
  <c r="BA111" i="6"/>
  <c r="BA112" i="6"/>
  <c r="CD117" i="6"/>
  <c r="JA23" i="6"/>
  <c r="BV111" i="6"/>
  <c r="IW22" i="6"/>
  <c r="EM117" i="6"/>
  <c r="JA25" i="6"/>
  <c r="J117" i="6"/>
  <c r="JA14" i="6"/>
  <c r="Q113" i="9"/>
  <c r="Q108" i="9"/>
  <c r="Q114" i="9"/>
  <c r="S113" i="9"/>
  <c r="S108" i="9"/>
  <c r="S114" i="9"/>
  <c r="Z49" i="9"/>
  <c r="N49" i="10"/>
  <c r="Z67" i="9"/>
  <c r="N67" i="10"/>
  <c r="Z69" i="9"/>
  <c r="N69" i="10"/>
  <c r="Z71" i="9"/>
  <c r="N71" i="10"/>
  <c r="Z73" i="9"/>
  <c r="N73" i="10"/>
  <c r="Z75" i="9"/>
  <c r="N75" i="10"/>
  <c r="I52" i="9"/>
  <c r="Q52" i="10"/>
  <c r="I56" i="9"/>
  <c r="Q56" i="10"/>
  <c r="I60" i="9"/>
  <c r="Q60" i="10"/>
  <c r="I64" i="9"/>
  <c r="Q64" i="10"/>
  <c r="I38" i="9"/>
  <c r="Q38" i="10"/>
  <c r="I76" i="9"/>
  <c r="Q76" i="10"/>
  <c r="I50" i="9"/>
  <c r="Q50" i="10"/>
  <c r="I62" i="9"/>
  <c r="Q62" i="10"/>
  <c r="I66" i="9"/>
  <c r="Q66" i="10"/>
  <c r="I68" i="9"/>
  <c r="Q68" i="10"/>
  <c r="I70" i="9"/>
  <c r="Q70" i="10"/>
  <c r="I72" i="9"/>
  <c r="Q72" i="10"/>
  <c r="I74" i="9"/>
  <c r="Q74" i="10"/>
  <c r="K12" i="10"/>
  <c r="I13" i="9"/>
  <c r="Q13" i="10"/>
  <c r="I17" i="9"/>
  <c r="Q17" i="10"/>
  <c r="I23" i="9"/>
  <c r="Q23" i="10"/>
  <c r="I27" i="9"/>
  <c r="Q27" i="10"/>
  <c r="K47" i="10"/>
  <c r="AL112" i="6"/>
  <c r="AO112" i="6"/>
  <c r="IS16" i="6"/>
  <c r="IQ16" i="6"/>
  <c r="AU112" i="6"/>
  <c r="IR18" i="6"/>
  <c r="IT18" i="6"/>
  <c r="IH41" i="6"/>
  <c r="IF41" i="6"/>
  <c r="ID41" i="6"/>
  <c r="IG41" i="6"/>
  <c r="IE41" i="6"/>
  <c r="K77" i="10"/>
  <c r="K79" i="10"/>
  <c r="K78" i="10"/>
  <c r="K50" i="10"/>
  <c r="IH51" i="6"/>
  <c r="IF51" i="6"/>
  <c r="ID51" i="6"/>
  <c r="IG51" i="6"/>
  <c r="IE51" i="6"/>
  <c r="K54" i="10"/>
  <c r="IH55" i="6"/>
  <c r="IF55" i="6"/>
  <c r="ID55" i="6"/>
  <c r="IG55" i="6"/>
  <c r="IE55" i="6"/>
  <c r="K58" i="10"/>
  <c r="IH59" i="6"/>
  <c r="IF59" i="6"/>
  <c r="ID59" i="6"/>
  <c r="IG59" i="6"/>
  <c r="IE59" i="6"/>
  <c r="K62" i="10"/>
  <c r="IH63" i="6"/>
  <c r="IF63" i="6"/>
  <c r="ID63" i="6"/>
  <c r="IG63" i="6"/>
  <c r="IE63" i="6"/>
  <c r="K66" i="10"/>
  <c r="K68" i="10"/>
  <c r="K70" i="10"/>
  <c r="K72" i="10"/>
  <c r="K74" i="10"/>
  <c r="K76" i="10"/>
  <c r="I37" i="9"/>
  <c r="Q37" i="10"/>
  <c r="I44" i="9"/>
  <c r="Q44" i="10"/>
  <c r="I48" i="9"/>
  <c r="Q48" i="10"/>
  <c r="I46" i="9"/>
  <c r="Q46" i="10"/>
  <c r="IG46" i="6"/>
  <c r="IE46" i="6"/>
  <c r="IH46" i="6"/>
  <c r="ID46" i="6"/>
  <c r="IF46" i="6"/>
  <c r="AH3" i="9"/>
  <c r="AQ3" i="9"/>
  <c r="IG16" i="6"/>
  <c r="IE16" i="6"/>
  <c r="IH16" i="6"/>
  <c r="IF16" i="6"/>
  <c r="ID16" i="6"/>
  <c r="Q18" i="10"/>
  <c r="IG20" i="6"/>
  <c r="IE20" i="6"/>
  <c r="IH20" i="6"/>
  <c r="IF20" i="6"/>
  <c r="ID20" i="6"/>
  <c r="I22" i="9"/>
  <c r="Q22" i="10"/>
  <c r="IG24" i="6"/>
  <c r="IE24" i="6"/>
  <c r="IH24" i="6"/>
  <c r="IF24" i="6"/>
  <c r="ID24" i="6"/>
  <c r="I26" i="9"/>
  <c r="Q26" i="10"/>
  <c r="IG28" i="6"/>
  <c r="IE28" i="6"/>
  <c r="IH28" i="6"/>
  <c r="IF28" i="6"/>
  <c r="ID28" i="6"/>
  <c r="IG31" i="6"/>
  <c r="IE31" i="6"/>
  <c r="IH31" i="6"/>
  <c r="IF31" i="6"/>
  <c r="ID31" i="6"/>
  <c r="I33" i="9"/>
  <c r="Q33" i="10"/>
  <c r="IG35" i="6"/>
  <c r="IE35" i="6"/>
  <c r="IH35" i="6"/>
  <c r="IF35" i="6"/>
  <c r="ID35" i="6"/>
  <c r="IG77" i="6"/>
  <c r="IE77" i="6"/>
  <c r="IF77" i="6"/>
  <c r="IH77" i="6"/>
  <c r="ID77" i="6"/>
  <c r="IG79" i="6"/>
  <c r="IE79" i="6"/>
  <c r="IF79" i="6"/>
  <c r="IH79" i="6"/>
  <c r="ID79" i="6"/>
  <c r="IG81" i="6"/>
  <c r="IE81" i="6"/>
  <c r="Z81" i="9"/>
  <c r="N81" i="10"/>
  <c r="IF81" i="6"/>
  <c r="IH81" i="6"/>
  <c r="ID81" i="6"/>
  <c r="IG83" i="6"/>
  <c r="IE83" i="6"/>
  <c r="IF83" i="6"/>
  <c r="IH83" i="6"/>
  <c r="ID83" i="6"/>
  <c r="P49" i="10"/>
  <c r="P67" i="10"/>
  <c r="P69" i="10"/>
  <c r="P71" i="10"/>
  <c r="P73" i="10"/>
  <c r="I85" i="9"/>
  <c r="Q85" i="10"/>
  <c r="I86" i="9"/>
  <c r="Q86" i="10"/>
  <c r="I87" i="9"/>
  <c r="Q87" i="10"/>
  <c r="I88" i="9"/>
  <c r="Q88" i="10"/>
  <c r="I89" i="9"/>
  <c r="Q89" i="10"/>
  <c r="I90" i="9"/>
  <c r="Q90" i="10"/>
  <c r="I91" i="9"/>
  <c r="Q91" i="10"/>
  <c r="I92" i="9"/>
  <c r="Q92" i="10"/>
  <c r="I93" i="9"/>
  <c r="Q93" i="10"/>
  <c r="I94" i="9"/>
  <c r="Q94" i="10"/>
  <c r="I95" i="9"/>
  <c r="Q95" i="10"/>
  <c r="I96" i="9"/>
  <c r="Q96" i="10"/>
  <c r="I97" i="9"/>
  <c r="Q97" i="10"/>
  <c r="I98" i="9"/>
  <c r="Q98" i="10"/>
  <c r="I99" i="9"/>
  <c r="Q99" i="10"/>
  <c r="I100" i="9"/>
  <c r="Q100" i="10"/>
  <c r="I101" i="9"/>
  <c r="Q101" i="10"/>
  <c r="I102" i="9"/>
  <c r="Q102" i="10"/>
  <c r="I103" i="9"/>
  <c r="Q103" i="10"/>
  <c r="I104" i="9"/>
  <c r="Q104" i="10"/>
  <c r="I105" i="9"/>
  <c r="Q105" i="10"/>
  <c r="I106" i="9"/>
  <c r="Q106" i="10"/>
  <c r="I34" i="9"/>
  <c r="Q34" i="10"/>
  <c r="Q41" i="10"/>
  <c r="I43" i="9"/>
  <c r="Q43" i="10"/>
  <c r="Y23" i="20"/>
  <c r="IH10" i="6"/>
  <c r="IF10" i="6"/>
  <c r="ID10" i="6"/>
  <c r="IG10" i="6"/>
  <c r="IE10" i="6"/>
  <c r="I11" i="9"/>
  <c r="Q11" i="10"/>
  <c r="I32" i="9"/>
  <c r="Q32" i="10"/>
  <c r="I39" i="9"/>
  <c r="Q39" i="10"/>
  <c r="AB114" i="9"/>
  <c r="AN114" i="9"/>
  <c r="IH43" i="6"/>
  <c r="IF43" i="6"/>
  <c r="ID43" i="6"/>
  <c r="IE43" i="6"/>
  <c r="IG43" i="6"/>
  <c r="IH47" i="6"/>
  <c r="IF47" i="6"/>
  <c r="ID47" i="6"/>
  <c r="IE47" i="6"/>
  <c r="IG47" i="6"/>
  <c r="I51" i="9"/>
  <c r="Q51" i="10"/>
  <c r="I55" i="9"/>
  <c r="Q55" i="10"/>
  <c r="I63" i="9"/>
  <c r="Q63" i="10"/>
  <c r="I71" i="9"/>
  <c r="Q71" i="10"/>
  <c r="I9" i="9"/>
  <c r="Q9" i="10"/>
  <c r="K13" i="10"/>
  <c r="I15" i="9"/>
  <c r="Q15" i="10"/>
  <c r="I19" i="9"/>
  <c r="Q19" i="10"/>
  <c r="K23" i="10"/>
  <c r="K27" i="10"/>
  <c r="K32" i="10"/>
  <c r="K36" i="10"/>
  <c r="IR16" i="6"/>
  <c r="JC16" i="6"/>
  <c r="IT16" i="6"/>
  <c r="AW112" i="6"/>
  <c r="IQ18" i="6"/>
  <c r="AZ112" i="6"/>
  <c r="IQ20" i="6"/>
  <c r="K40" i="10"/>
  <c r="I61" i="9"/>
  <c r="Q61" i="10"/>
  <c r="I69" i="9"/>
  <c r="Q69" i="10"/>
  <c r="I78" i="9"/>
  <c r="Q78" i="10"/>
  <c r="I82" i="9"/>
  <c r="Q82" i="10"/>
  <c r="K45" i="10"/>
  <c r="K84" i="10"/>
  <c r="AQ112" i="6"/>
  <c r="AS112" i="6"/>
  <c r="IS17" i="6"/>
  <c r="IQ17" i="6"/>
  <c r="IG50" i="6"/>
  <c r="IE50" i="6"/>
  <c r="IH50" i="6"/>
  <c r="IF50" i="6"/>
  <c r="ID50" i="6"/>
  <c r="IG54" i="6"/>
  <c r="IE54" i="6"/>
  <c r="IH54" i="6"/>
  <c r="IF54" i="6"/>
  <c r="ID54" i="6"/>
  <c r="IG58" i="6"/>
  <c r="IE58" i="6"/>
  <c r="IH58" i="6"/>
  <c r="IF58" i="6"/>
  <c r="ID58" i="6"/>
  <c r="IG62" i="6"/>
  <c r="IE62" i="6"/>
  <c r="IH62" i="6"/>
  <c r="IF62" i="6"/>
  <c r="ID62" i="6"/>
  <c r="IG66" i="6"/>
  <c r="IE66" i="6"/>
  <c r="IH66" i="6"/>
  <c r="IF66" i="6"/>
  <c r="ID66" i="6"/>
  <c r="IG70" i="6"/>
  <c r="IE70" i="6"/>
  <c r="IH70" i="6"/>
  <c r="IF70" i="6"/>
  <c r="ID70" i="6"/>
  <c r="IG74" i="6"/>
  <c r="IE74" i="6"/>
  <c r="IH74" i="6"/>
  <c r="IF74" i="6"/>
  <c r="ID74" i="6"/>
  <c r="BA113" i="6"/>
  <c r="BA115" i="6"/>
  <c r="BD111" i="6"/>
  <c r="IU21" i="6"/>
  <c r="BB111" i="6"/>
  <c r="BB113" i="6"/>
  <c r="IX21" i="6"/>
  <c r="BB115" i="6"/>
  <c r="BB117" i="6"/>
  <c r="JA21" i="6"/>
  <c r="CV115" i="6"/>
  <c r="FQ116" i="6"/>
  <c r="IZ28" i="6"/>
  <c r="AD111" i="6"/>
  <c r="IW15" i="6"/>
  <c r="X114" i="6"/>
  <c r="IY15" i="6"/>
  <c r="X116" i="6"/>
  <c r="IZ15" i="6"/>
  <c r="X111" i="6"/>
  <c r="CX111" i="6"/>
  <c r="IU26" i="6"/>
  <c r="CZ111" i="6"/>
  <c r="IV26" i="6"/>
  <c r="CV114" i="6"/>
  <c r="IY26" i="6"/>
  <c r="FH116" i="6"/>
  <c r="IZ27" i="6"/>
  <c r="J111" i="6"/>
  <c r="L111" i="6"/>
  <c r="IU14" i="6"/>
  <c r="J113" i="6"/>
  <c r="IX14" i="6"/>
  <c r="J115" i="6"/>
  <c r="FH111" i="6"/>
  <c r="FH113" i="6"/>
  <c r="FH117" i="6"/>
  <c r="JA27" i="6"/>
  <c r="FI111" i="6"/>
  <c r="IV27" i="6"/>
  <c r="EM116" i="6"/>
  <c r="IZ25" i="6"/>
  <c r="BP111" i="6"/>
  <c r="BP113" i="6"/>
  <c r="IX22" i="6"/>
  <c r="BP115" i="6"/>
  <c r="BP117" i="6"/>
  <c r="JA22" i="6"/>
  <c r="BP109" i="6"/>
  <c r="ES111" i="6"/>
  <c r="EM111" i="6"/>
  <c r="EM113" i="6"/>
  <c r="AB21" i="20"/>
  <c r="Z78" i="9"/>
  <c r="N78" i="10"/>
  <c r="Z82" i="9"/>
  <c r="N82" i="10"/>
  <c r="CF111" i="6"/>
  <c r="IU23" i="6"/>
  <c r="CD111" i="6"/>
  <c r="CD113" i="6"/>
  <c r="IX23" i="6"/>
  <c r="CD115" i="6"/>
  <c r="FT111" i="6"/>
  <c r="IW28" i="6"/>
  <c r="FQ114" i="6"/>
  <c r="IY28" i="6"/>
  <c r="FQ111" i="6"/>
  <c r="FQ117" i="6"/>
  <c r="JA28" i="6"/>
  <c r="IG9" i="6"/>
  <c r="ID9" i="6"/>
  <c r="IE12" i="6"/>
  <c r="IG14" i="6"/>
  <c r="ID14" i="6"/>
  <c r="IE15" i="6"/>
  <c r="IE19" i="6"/>
  <c r="IG21" i="6"/>
  <c r="ID21" i="6"/>
  <c r="Z23" i="9"/>
  <c r="N23" i="10"/>
  <c r="IG25" i="6"/>
  <c r="ID25" i="6"/>
  <c r="IH25" i="6"/>
  <c r="Z27" i="9"/>
  <c r="N27" i="10"/>
  <c r="IG29" i="6"/>
  <c r="ID29" i="6"/>
  <c r="AY112" i="6"/>
  <c r="IQ19" i="6"/>
  <c r="K109" i="10"/>
  <c r="K37" i="10"/>
  <c r="IH39" i="6"/>
  <c r="IF39" i="6"/>
  <c r="ID39" i="6"/>
  <c r="IE39" i="6"/>
  <c r="IG39" i="6"/>
  <c r="K44" i="10"/>
  <c r="K48" i="10"/>
  <c r="K8" i="10"/>
  <c r="K9" i="10"/>
  <c r="I10" i="9"/>
  <c r="Q10" i="10"/>
  <c r="K14" i="10"/>
  <c r="K15" i="10"/>
  <c r="K19" i="10"/>
  <c r="K21" i="10"/>
  <c r="K25" i="10"/>
  <c r="K29" i="10"/>
  <c r="K30" i="10"/>
  <c r="K34" i="10"/>
  <c r="K39" i="10"/>
  <c r="K46" i="10"/>
  <c r="K7" i="10"/>
  <c r="K11" i="10"/>
  <c r="K49" i="10"/>
  <c r="K81" i="10"/>
  <c r="K83" i="10"/>
  <c r="K51" i="10"/>
  <c r="K55" i="10"/>
  <c r="K59" i="10"/>
  <c r="K63" i="10"/>
  <c r="K67" i="10"/>
  <c r="K71" i="10"/>
  <c r="K75" i="10"/>
  <c r="K82" i="10"/>
  <c r="K52" i="10"/>
  <c r="IH53" i="6"/>
  <c r="IF53" i="6"/>
  <c r="ID53" i="6"/>
  <c r="IG53" i="6"/>
  <c r="IE53" i="6"/>
  <c r="K56" i="10"/>
  <c r="IH57" i="6"/>
  <c r="IF57" i="6"/>
  <c r="ID57" i="6"/>
  <c r="IG57" i="6"/>
  <c r="IE57" i="6"/>
  <c r="K60" i="10"/>
  <c r="IH61" i="6"/>
  <c r="IF61" i="6"/>
  <c r="ID61" i="6"/>
  <c r="IG61" i="6"/>
  <c r="IE61" i="6"/>
  <c r="K64" i="10"/>
  <c r="IH65" i="6"/>
  <c r="IF65" i="6"/>
  <c r="ID65" i="6"/>
  <c r="IG65" i="6"/>
  <c r="IE65" i="6"/>
  <c r="IG37" i="6"/>
  <c r="IE37" i="6"/>
  <c r="IF37" i="6"/>
  <c r="IH37" i="6"/>
  <c r="ID37" i="6"/>
  <c r="IG44" i="6"/>
  <c r="IE44" i="6"/>
  <c r="IF44" i="6"/>
  <c r="IH44" i="6"/>
  <c r="ID44" i="6"/>
  <c r="IG48" i="6"/>
  <c r="IE48" i="6"/>
  <c r="IF48" i="6"/>
  <c r="IH48" i="6"/>
  <c r="ID48" i="6"/>
  <c r="AI3" i="9"/>
  <c r="AR3" i="9"/>
  <c r="I16" i="9"/>
  <c r="Q16" i="10"/>
  <c r="IG18" i="6"/>
  <c r="IE18" i="6"/>
  <c r="IH18" i="6"/>
  <c r="IF18" i="6"/>
  <c r="ID18" i="6"/>
  <c r="I20" i="9"/>
  <c r="Q20" i="10"/>
  <c r="IG22" i="6"/>
  <c r="IE22" i="6"/>
  <c r="IH22" i="6"/>
  <c r="IF22" i="6"/>
  <c r="ID22" i="6"/>
  <c r="I24" i="9"/>
  <c r="Q24" i="10"/>
  <c r="IG26" i="6"/>
  <c r="IE26" i="6"/>
  <c r="Z26" i="9"/>
  <c r="N26" i="10"/>
  <c r="IH26" i="6"/>
  <c r="IF26" i="6"/>
  <c r="ID26" i="6"/>
  <c r="I28" i="9"/>
  <c r="Q28" i="10"/>
  <c r="I31" i="9"/>
  <c r="Q31" i="10"/>
  <c r="IG33" i="6"/>
  <c r="IE33" i="6"/>
  <c r="IH33" i="6"/>
  <c r="IF33" i="6"/>
  <c r="ID33" i="6"/>
  <c r="I35" i="9"/>
  <c r="Q35" i="10"/>
  <c r="I77" i="9"/>
  <c r="Q77" i="10"/>
  <c r="I79" i="9"/>
  <c r="Q79" i="10"/>
  <c r="I81" i="9"/>
  <c r="Q81" i="10"/>
  <c r="I83" i="9"/>
  <c r="Q83" i="10"/>
  <c r="IG85" i="6"/>
  <c r="IE85" i="6"/>
  <c r="IL85" i="6"/>
  <c r="IH85" i="6"/>
  <c r="IF85" i="6"/>
  <c r="ID85" i="6"/>
  <c r="IG86" i="6"/>
  <c r="IE86" i="6"/>
  <c r="IL86" i="6"/>
  <c r="IH86" i="6"/>
  <c r="IF86" i="6"/>
  <c r="ID86" i="6"/>
  <c r="IG87" i="6"/>
  <c r="IE87" i="6"/>
  <c r="IL87" i="6"/>
  <c r="IH87" i="6"/>
  <c r="IF87" i="6"/>
  <c r="ID87" i="6"/>
  <c r="IG88" i="6"/>
  <c r="IE88" i="6"/>
  <c r="IL88" i="6"/>
  <c r="IH88" i="6"/>
  <c r="IF88" i="6"/>
  <c r="ID88" i="6"/>
  <c r="IG89" i="6"/>
  <c r="IE89" i="6"/>
  <c r="IL89" i="6"/>
  <c r="IH89" i="6"/>
  <c r="IF89" i="6"/>
  <c r="ID89" i="6"/>
  <c r="IG90" i="6"/>
  <c r="IE90" i="6"/>
  <c r="IL90" i="6"/>
  <c r="IH90" i="6"/>
  <c r="IF90" i="6"/>
  <c r="ID90" i="6"/>
  <c r="IG91" i="6"/>
  <c r="IE91" i="6"/>
  <c r="IL91" i="6"/>
  <c r="IH91" i="6"/>
  <c r="IF91" i="6"/>
  <c r="ID91" i="6"/>
  <c r="IG92" i="6"/>
  <c r="IE92" i="6"/>
  <c r="IL92" i="6"/>
  <c r="IH92" i="6"/>
  <c r="IF92" i="6"/>
  <c r="ID92" i="6"/>
  <c r="IG93" i="6"/>
  <c r="IE93" i="6"/>
  <c r="IL93" i="6"/>
  <c r="IH93" i="6"/>
  <c r="IF93" i="6"/>
  <c r="ID93" i="6"/>
  <c r="IG94" i="6"/>
  <c r="IE94" i="6"/>
  <c r="IL94" i="6"/>
  <c r="IH94" i="6"/>
  <c r="IF94" i="6"/>
  <c r="ID94" i="6"/>
  <c r="IG95" i="6"/>
  <c r="IE95" i="6"/>
  <c r="Z95" i="9"/>
  <c r="N95" i="10"/>
  <c r="IL95" i="6"/>
  <c r="IH95" i="6"/>
  <c r="IF95" i="6"/>
  <c r="ID95" i="6"/>
  <c r="IG96" i="6"/>
  <c r="IE96" i="6"/>
  <c r="IL96" i="6"/>
  <c r="IH96" i="6"/>
  <c r="IF96" i="6"/>
  <c r="ID96" i="6"/>
  <c r="IG97" i="6"/>
  <c r="IE97" i="6"/>
  <c r="Z97" i="9"/>
  <c r="N97" i="10"/>
  <c r="IL97" i="6"/>
  <c r="IH97" i="6"/>
  <c r="IF97" i="6"/>
  <c r="ID97" i="6"/>
  <c r="IG98" i="6"/>
  <c r="IE98" i="6"/>
  <c r="IL98" i="6"/>
  <c r="IH98" i="6"/>
  <c r="IF98" i="6"/>
  <c r="ID98" i="6"/>
  <c r="IG99" i="6"/>
  <c r="IE99" i="6"/>
  <c r="Z99" i="9"/>
  <c r="N99" i="10"/>
  <c r="IL99" i="6"/>
  <c r="IH99" i="6"/>
  <c r="IF99" i="6"/>
  <c r="ID99" i="6"/>
  <c r="IG100" i="6"/>
  <c r="IE100" i="6"/>
  <c r="IL100" i="6"/>
  <c r="IH100" i="6"/>
  <c r="IF100" i="6"/>
  <c r="ID100" i="6"/>
  <c r="IG101" i="6"/>
  <c r="IE101" i="6"/>
  <c r="Z101" i="9"/>
  <c r="N101" i="10"/>
  <c r="IL101" i="6"/>
  <c r="IH101" i="6"/>
  <c r="IF101" i="6"/>
  <c r="ID101" i="6"/>
  <c r="IG102" i="6"/>
  <c r="IE102" i="6"/>
  <c r="IL102" i="6"/>
  <c r="IH102" i="6"/>
  <c r="IF102" i="6"/>
  <c r="ID102" i="6"/>
  <c r="IG103" i="6"/>
  <c r="IE103" i="6"/>
  <c r="Z103" i="9"/>
  <c r="N103" i="10"/>
  <c r="IL103" i="6"/>
  <c r="IH103" i="6"/>
  <c r="IF103" i="6"/>
  <c r="ID103" i="6"/>
  <c r="IG104" i="6"/>
  <c r="IE104" i="6"/>
  <c r="IL104" i="6"/>
  <c r="IH104" i="6"/>
  <c r="IF104" i="6"/>
  <c r="ID104" i="6"/>
  <c r="IG105" i="6"/>
  <c r="IE105" i="6"/>
  <c r="Z105" i="9"/>
  <c r="N105" i="10"/>
  <c r="IL105" i="6"/>
  <c r="IH105" i="6"/>
  <c r="IF105" i="6"/>
  <c r="ID105" i="6"/>
  <c r="IG106" i="6"/>
  <c r="IE106" i="6"/>
  <c r="IL106" i="6"/>
  <c r="IH106" i="6"/>
  <c r="IF106" i="6"/>
  <c r="ID106" i="6"/>
  <c r="I30" i="9"/>
  <c r="Q30" i="10"/>
  <c r="I36" i="9"/>
  <c r="Q36" i="10"/>
  <c r="I45" i="9"/>
  <c r="Q45" i="10"/>
  <c r="I47" i="9"/>
  <c r="Q47" i="10"/>
  <c r="G112" i="6"/>
  <c r="IX29" i="6"/>
  <c r="I7" i="9"/>
  <c r="CU115" i="6"/>
  <c r="G114" i="6"/>
  <c r="IY29" i="6"/>
  <c r="CU113" i="6"/>
  <c r="G113" i="6"/>
  <c r="JA29" i="6"/>
  <c r="CU112" i="6"/>
  <c r="D112" i="6"/>
  <c r="J31" i="20"/>
  <c r="IH8" i="6"/>
  <c r="IF8" i="6"/>
  <c r="ID8" i="6"/>
  <c r="IG8" i="6"/>
  <c r="IE8" i="6"/>
  <c r="IH13" i="6"/>
  <c r="IF13" i="6"/>
  <c r="ID13" i="6"/>
  <c r="IG13" i="6"/>
  <c r="IE13" i="6"/>
  <c r="Z13" i="9"/>
  <c r="N13" i="10"/>
  <c r="I49" i="9"/>
  <c r="Q49" i="10"/>
  <c r="K38" i="10"/>
  <c r="I53" i="9"/>
  <c r="Q53" i="10"/>
  <c r="I59" i="9"/>
  <c r="Q59" i="10"/>
  <c r="I67" i="9"/>
  <c r="Q67" i="10"/>
  <c r="I80" i="9"/>
  <c r="Q80" i="10"/>
  <c r="I84" i="9"/>
  <c r="Q84" i="10"/>
  <c r="I8" i="9"/>
  <c r="Q8" i="10"/>
  <c r="Y31" i="20"/>
  <c r="K10" i="10"/>
  <c r="I12" i="9"/>
  <c r="Q12" i="10"/>
  <c r="I14" i="9"/>
  <c r="Q14" i="10"/>
  <c r="K17" i="10"/>
  <c r="I21" i="9"/>
  <c r="Q21" i="10"/>
  <c r="I25" i="9"/>
  <c r="Q25" i="10"/>
  <c r="I29" i="9"/>
  <c r="Q29" i="10"/>
  <c r="K43" i="10"/>
  <c r="K42" i="10"/>
  <c r="IH45" i="6"/>
  <c r="IF45" i="6"/>
  <c r="ID45" i="6"/>
  <c r="IG45" i="6"/>
  <c r="IE45" i="6"/>
  <c r="I57" i="9"/>
  <c r="Q57" i="10"/>
  <c r="I65" i="9"/>
  <c r="Q65" i="10"/>
  <c r="I73" i="9"/>
  <c r="Q73" i="10"/>
  <c r="K3" i="10"/>
  <c r="CT6" i="6"/>
  <c r="CU6" i="6"/>
  <c r="K16" i="10"/>
  <c r="K18" i="10"/>
  <c r="K20" i="10"/>
  <c r="K22" i="10"/>
  <c r="K24" i="10"/>
  <c r="K26" i="10"/>
  <c r="K28" i="10"/>
  <c r="K31" i="10"/>
  <c r="K33" i="10"/>
  <c r="K35" i="10"/>
  <c r="K41" i="10"/>
  <c r="K53" i="10"/>
  <c r="K57" i="10"/>
  <c r="K61" i="10"/>
  <c r="K65" i="10"/>
  <c r="K69" i="10"/>
  <c r="K73" i="10"/>
  <c r="K80" i="10"/>
  <c r="K85" i="10"/>
  <c r="K86" i="10"/>
  <c r="K87" i="10"/>
  <c r="K88" i="10"/>
  <c r="K89" i="10"/>
  <c r="K90" i="10"/>
  <c r="K91" i="10"/>
  <c r="K92" i="10"/>
  <c r="K93" i="10"/>
  <c r="K94" i="10"/>
  <c r="K95" i="10"/>
  <c r="K96" i="10"/>
  <c r="K97" i="10"/>
  <c r="K98" i="10"/>
  <c r="K99" i="10"/>
  <c r="K100" i="10"/>
  <c r="K101" i="10"/>
  <c r="K102" i="10"/>
  <c r="K103" i="10"/>
  <c r="K104" i="10"/>
  <c r="K105" i="10"/>
  <c r="K106" i="10"/>
  <c r="IF38" i="6"/>
  <c r="IR17" i="6"/>
  <c r="JC17" i="6"/>
  <c r="IT17" i="6"/>
  <c r="P118" i="9"/>
  <c r="P111" i="9"/>
  <c r="P110" i="9"/>
  <c r="P109" i="9"/>
  <c r="P117" i="9"/>
  <c r="P116" i="9"/>
  <c r="P115" i="9"/>
  <c r="P112" i="9"/>
  <c r="I40" i="9"/>
  <c r="Q40" i="10"/>
  <c r="IG40" i="6"/>
  <c r="IE40" i="6"/>
  <c r="IH40" i="6"/>
  <c r="ID40" i="6"/>
  <c r="IF40" i="6"/>
  <c r="I42" i="9"/>
  <c r="Q42" i="10"/>
  <c r="IG42" i="6"/>
  <c r="IE42" i="6"/>
  <c r="Z42" i="9"/>
  <c r="N42" i="10"/>
  <c r="IH42" i="6"/>
  <c r="ID42" i="6"/>
  <c r="IF42" i="6"/>
  <c r="AJ3" i="9"/>
  <c r="AS3" i="9"/>
  <c r="IH76" i="6"/>
  <c r="IF76" i="6"/>
  <c r="ID76" i="6"/>
  <c r="IE76" i="6"/>
  <c r="IG76" i="6"/>
  <c r="IG52" i="6"/>
  <c r="IE52" i="6"/>
  <c r="Z52" i="9"/>
  <c r="N52" i="10"/>
  <c r="IH52" i="6"/>
  <c r="IF52" i="6"/>
  <c r="ID52" i="6"/>
  <c r="IG56" i="6"/>
  <c r="IE56" i="6"/>
  <c r="IH56" i="6"/>
  <c r="IF56" i="6"/>
  <c r="ID56" i="6"/>
  <c r="IG60" i="6"/>
  <c r="IE60" i="6"/>
  <c r="Z60" i="9"/>
  <c r="N60" i="10"/>
  <c r="IH60" i="6"/>
  <c r="IF60" i="6"/>
  <c r="ID60" i="6"/>
  <c r="IG64" i="6"/>
  <c r="IE64" i="6"/>
  <c r="IH64" i="6"/>
  <c r="IF64" i="6"/>
  <c r="ID64" i="6"/>
  <c r="IG68" i="6"/>
  <c r="IE68" i="6"/>
  <c r="Z68" i="9"/>
  <c r="N68" i="10"/>
  <c r="IH68" i="6"/>
  <c r="IF68" i="6"/>
  <c r="ID68" i="6"/>
  <c r="IG72" i="6"/>
  <c r="IE72" i="6"/>
  <c r="IH72" i="6"/>
  <c r="IF72" i="6"/>
  <c r="ID72" i="6"/>
  <c r="V111" i="9"/>
  <c r="V118" i="9"/>
  <c r="V109" i="9"/>
  <c r="V116" i="9"/>
  <c r="V112" i="9"/>
  <c r="BA117" i="6"/>
  <c r="BA114" i="6"/>
  <c r="BA116" i="6"/>
  <c r="BB109" i="6"/>
  <c r="BH111" i="6"/>
  <c r="IW21" i="6"/>
  <c r="BF111" i="6"/>
  <c r="IV21" i="6"/>
  <c r="BB114" i="6"/>
  <c r="IY21" i="6"/>
  <c r="BB116" i="6"/>
  <c r="IZ21" i="6"/>
  <c r="CV116" i="6"/>
  <c r="IZ26" i="6"/>
  <c r="FQ115" i="6"/>
  <c r="Z111" i="6"/>
  <c r="IU15" i="6"/>
  <c r="X113" i="6"/>
  <c r="IX15" i="6"/>
  <c r="X115" i="6"/>
  <c r="X117" i="6"/>
  <c r="JA15" i="6"/>
  <c r="X109" i="6"/>
  <c r="AB111" i="6"/>
  <c r="IV15" i="6"/>
  <c r="DB111" i="6"/>
  <c r="IW26" i="6"/>
  <c r="CV111" i="6"/>
  <c r="CV113" i="6"/>
  <c r="IX26" i="6"/>
  <c r="CV117" i="6"/>
  <c r="JA26" i="6"/>
  <c r="R113" i="9"/>
  <c r="R108" i="9"/>
  <c r="R114" i="9"/>
  <c r="FH115" i="6"/>
  <c r="Z7" i="9"/>
  <c r="N7" i="10"/>
  <c r="J109" i="6"/>
  <c r="N111" i="6"/>
  <c r="IV14" i="6"/>
  <c r="P111" i="6"/>
  <c r="IW14" i="6"/>
  <c r="J114" i="6"/>
  <c r="IY14" i="6"/>
  <c r="J116" i="6"/>
  <c r="IZ14" i="6"/>
  <c r="FJ111" i="6"/>
  <c r="IU27" i="6"/>
  <c r="FH114" i="6"/>
  <c r="IY27" i="6"/>
  <c r="FK111" i="6"/>
  <c r="EM115" i="6"/>
  <c r="BT111" i="6"/>
  <c r="IV22" i="6"/>
  <c r="BP114" i="6"/>
  <c r="IY22" i="6"/>
  <c r="BP116" i="6"/>
  <c r="IZ22" i="6"/>
  <c r="BR111" i="6"/>
  <c r="IU22" i="6"/>
  <c r="EO111" i="6"/>
  <c r="IU25" i="6"/>
  <c r="EQ111" i="6"/>
  <c r="IV25" i="6"/>
  <c r="EM114" i="6"/>
  <c r="IY25" i="6"/>
  <c r="Z30" i="9"/>
  <c r="N30" i="10"/>
  <c r="Z32" i="9"/>
  <c r="N32" i="10"/>
  <c r="Z34" i="9"/>
  <c r="N34" i="10"/>
  <c r="Z36" i="9"/>
  <c r="N36" i="10"/>
  <c r="Z80" i="9"/>
  <c r="N80" i="10"/>
  <c r="Z84" i="9"/>
  <c r="N84" i="10"/>
  <c r="CD109" i="6"/>
  <c r="CJ111" i="6"/>
  <c r="IW23" i="6"/>
  <c r="CH111" i="6"/>
  <c r="IV23" i="6"/>
  <c r="CD114" i="6"/>
  <c r="IY23" i="6"/>
  <c r="CD116" i="6"/>
  <c r="IZ23" i="6"/>
  <c r="FS111" i="6"/>
  <c r="IU28" i="6"/>
  <c r="FR111" i="6"/>
  <c r="IV28" i="6"/>
  <c r="FQ113" i="6"/>
  <c r="IX28" i="6"/>
  <c r="IE9" i="6"/>
  <c r="Z9" i="9"/>
  <c r="N9" i="10"/>
  <c r="IG12" i="6"/>
  <c r="ID12" i="6"/>
  <c r="IH12" i="6"/>
  <c r="IE14" i="6"/>
  <c r="Z14" i="9"/>
  <c r="N14" i="10"/>
  <c r="IG15" i="6"/>
  <c r="ID15" i="6"/>
  <c r="IH15" i="6"/>
  <c r="IG19" i="6"/>
  <c r="ID19" i="6"/>
  <c r="IH19" i="6"/>
  <c r="IE21" i="6"/>
  <c r="Z21" i="9"/>
  <c r="N21" i="10"/>
  <c r="IE25" i="6"/>
  <c r="Z25" i="9"/>
  <c r="N25" i="10"/>
  <c r="IE29" i="6"/>
  <c r="Z29" i="9"/>
  <c r="N29" i="10"/>
  <c r="V115" i="9"/>
  <c r="V117" i="9"/>
  <c r="V110" i="9"/>
  <c r="Z44" i="9"/>
  <c r="N44" i="10"/>
  <c r="Z65" i="9"/>
  <c r="N65" i="10"/>
  <c r="Z57" i="9"/>
  <c r="N57" i="10"/>
  <c r="Z77" i="9"/>
  <c r="N77" i="10"/>
  <c r="Z22" i="9"/>
  <c r="N22" i="10"/>
  <c r="Z28" i="9"/>
  <c r="N28" i="10"/>
  <c r="Z24" i="9"/>
  <c r="N24" i="10"/>
  <c r="Z20" i="9"/>
  <c r="N20" i="10"/>
  <c r="U117" i="9"/>
  <c r="L117" i="9"/>
  <c r="Z45" i="9"/>
  <c r="N45" i="10"/>
  <c r="Z106" i="9"/>
  <c r="N106" i="10"/>
  <c r="Z104" i="9"/>
  <c r="N104" i="10"/>
  <c r="Z102" i="9"/>
  <c r="N102" i="10"/>
  <c r="Z100" i="9"/>
  <c r="N100" i="10"/>
  <c r="Z98" i="9"/>
  <c r="N98" i="10"/>
  <c r="Z96" i="9"/>
  <c r="N96" i="10"/>
  <c r="Z70" i="9"/>
  <c r="N70" i="10"/>
  <c r="Z62" i="9"/>
  <c r="N62" i="10"/>
  <c r="Z54" i="9"/>
  <c r="N54" i="10"/>
  <c r="Z10" i="9"/>
  <c r="N10" i="10"/>
  <c r="M118" i="9"/>
  <c r="Z46" i="9"/>
  <c r="N46" i="10"/>
  <c r="Z59" i="9"/>
  <c r="N59" i="10"/>
  <c r="Z51" i="9"/>
  <c r="N51" i="10"/>
  <c r="T111" i="9"/>
  <c r="Z18" i="9"/>
  <c r="N18" i="10"/>
  <c r="P29" i="10"/>
  <c r="P25" i="10"/>
  <c r="P21" i="10"/>
  <c r="P9" i="10"/>
  <c r="CK111" i="6"/>
  <c r="CD112" i="6"/>
  <c r="IS23" i="6"/>
  <c r="IQ23" i="6"/>
  <c r="AX82" i="9"/>
  <c r="P82" i="10"/>
  <c r="AX78" i="9"/>
  <c r="P78" i="10"/>
  <c r="P36" i="10"/>
  <c r="P34" i="10"/>
  <c r="P32" i="10"/>
  <c r="P30" i="10"/>
  <c r="P11" i="10"/>
  <c r="FL111" i="6"/>
  <c r="FH112" i="6"/>
  <c r="IS27" i="6"/>
  <c r="IQ27" i="6"/>
  <c r="BI111" i="6"/>
  <c r="BB112" i="6"/>
  <c r="IS21" i="6"/>
  <c r="IQ21" i="6"/>
  <c r="K106" i="9"/>
  <c r="L106" i="10"/>
  <c r="L105" i="10"/>
  <c r="K105" i="9"/>
  <c r="K104" i="9"/>
  <c r="L104" i="10"/>
  <c r="L103" i="10"/>
  <c r="K103" i="9"/>
  <c r="K102" i="9"/>
  <c r="L102" i="10"/>
  <c r="L101" i="10"/>
  <c r="K101" i="9"/>
  <c r="K100" i="9"/>
  <c r="L100" i="10"/>
  <c r="L99" i="10"/>
  <c r="K99" i="9"/>
  <c r="K98" i="9"/>
  <c r="L98" i="10"/>
  <c r="L97" i="10"/>
  <c r="K97" i="9"/>
  <c r="K96" i="9"/>
  <c r="L96" i="10"/>
  <c r="L95" i="10"/>
  <c r="K95" i="9"/>
  <c r="K94" i="9"/>
  <c r="L94" i="10"/>
  <c r="L93" i="10"/>
  <c r="K93" i="9"/>
  <c r="K92" i="9"/>
  <c r="L92" i="10"/>
  <c r="L91" i="10"/>
  <c r="K91" i="9"/>
  <c r="K90" i="9"/>
  <c r="L90" i="10"/>
  <c r="L89" i="10"/>
  <c r="K89" i="9"/>
  <c r="K88" i="9"/>
  <c r="L88" i="10"/>
  <c r="L87" i="10"/>
  <c r="K87" i="9"/>
  <c r="K86" i="9"/>
  <c r="L86" i="10"/>
  <c r="L85" i="10"/>
  <c r="K85" i="9"/>
  <c r="K80" i="9"/>
  <c r="L80" i="10"/>
  <c r="L73" i="10"/>
  <c r="K73" i="9"/>
  <c r="L69" i="10"/>
  <c r="K69" i="9"/>
  <c r="L65" i="10"/>
  <c r="K65" i="9"/>
  <c r="L61" i="10"/>
  <c r="K61" i="9"/>
  <c r="L57" i="10"/>
  <c r="K57" i="9"/>
  <c r="L53" i="10"/>
  <c r="K53" i="9"/>
  <c r="L41" i="10"/>
  <c r="K41" i="9"/>
  <c r="L35" i="10"/>
  <c r="K35" i="9"/>
  <c r="L33" i="10"/>
  <c r="K33" i="9"/>
  <c r="L31" i="10"/>
  <c r="K31" i="9"/>
  <c r="L28" i="10"/>
  <c r="K28" i="9"/>
  <c r="L26" i="10"/>
  <c r="K26" i="9"/>
  <c r="L24" i="10"/>
  <c r="K24" i="9"/>
  <c r="L22" i="10"/>
  <c r="K22" i="9"/>
  <c r="L20" i="10"/>
  <c r="K20" i="9"/>
  <c r="L18" i="10"/>
  <c r="K18" i="9"/>
  <c r="L16" i="10"/>
  <c r="K16" i="9"/>
  <c r="P45" i="10"/>
  <c r="K42" i="9"/>
  <c r="L42" i="10"/>
  <c r="L43" i="10"/>
  <c r="K43" i="9"/>
  <c r="K38" i="9"/>
  <c r="L38" i="10"/>
  <c r="P13" i="10"/>
  <c r="Q7" i="10"/>
  <c r="G117" i="6"/>
  <c r="H113" i="10"/>
  <c r="J109" i="10"/>
  <c r="J113" i="10"/>
  <c r="J114" i="10"/>
  <c r="P26" i="10"/>
  <c r="P61" i="10"/>
  <c r="K60" i="9"/>
  <c r="L60" i="10"/>
  <c r="P53" i="10"/>
  <c r="K52" i="9"/>
  <c r="L52" i="10"/>
  <c r="K82" i="9"/>
  <c r="L82" i="10"/>
  <c r="L75" i="10"/>
  <c r="K75" i="9"/>
  <c r="L71" i="10"/>
  <c r="K71" i="9"/>
  <c r="L67" i="10"/>
  <c r="K67" i="9"/>
  <c r="L63" i="10"/>
  <c r="K63" i="9"/>
  <c r="L59" i="10"/>
  <c r="K59" i="9"/>
  <c r="L55" i="10"/>
  <c r="K55" i="9"/>
  <c r="L51" i="10"/>
  <c r="K51" i="9"/>
  <c r="L83" i="10"/>
  <c r="K83" i="9"/>
  <c r="L81" i="10"/>
  <c r="K81" i="9"/>
  <c r="L49" i="10"/>
  <c r="K49" i="9"/>
  <c r="L11" i="10"/>
  <c r="K11" i="9"/>
  <c r="L7" i="10"/>
  <c r="K7" i="9"/>
  <c r="K46" i="9"/>
  <c r="L46" i="10"/>
  <c r="L39" i="10"/>
  <c r="K39" i="9"/>
  <c r="L34" i="10"/>
  <c r="K34" i="9"/>
  <c r="L30" i="10"/>
  <c r="K30" i="9"/>
  <c r="L29" i="10"/>
  <c r="K29" i="9"/>
  <c r="L25" i="10"/>
  <c r="K25" i="9"/>
  <c r="L21" i="10"/>
  <c r="K21" i="9"/>
  <c r="L19" i="10"/>
  <c r="K19" i="9"/>
  <c r="L15" i="10"/>
  <c r="K15" i="9"/>
  <c r="L14" i="10"/>
  <c r="K14" i="9"/>
  <c r="P39" i="10"/>
  <c r="L37" i="10"/>
  <c r="K37" i="9"/>
  <c r="P27" i="10"/>
  <c r="FU111" i="6"/>
  <c r="IR28" i="6"/>
  <c r="JC28" i="6"/>
  <c r="IT28" i="6"/>
  <c r="IW25" i="6"/>
  <c r="IX25" i="6"/>
  <c r="BW111" i="6"/>
  <c r="BP112" i="6"/>
  <c r="IS22" i="6"/>
  <c r="IQ22" i="6"/>
  <c r="IR22" i="6"/>
  <c r="JC22" i="6"/>
  <c r="IT22" i="6"/>
  <c r="AE111" i="6"/>
  <c r="IR15" i="6"/>
  <c r="JC15" i="6"/>
  <c r="IT15" i="6"/>
  <c r="IR21" i="6"/>
  <c r="JC21" i="6"/>
  <c r="IT21" i="6"/>
  <c r="K84" i="9"/>
  <c r="L84" i="10"/>
  <c r="L45" i="10"/>
  <c r="K45" i="9"/>
  <c r="K40" i="9"/>
  <c r="L40" i="10"/>
  <c r="K36" i="9"/>
  <c r="L36" i="10"/>
  <c r="L32" i="10"/>
  <c r="K32" i="9"/>
  <c r="L27" i="10"/>
  <c r="K27" i="9"/>
  <c r="L23" i="10"/>
  <c r="K23" i="9"/>
  <c r="L13" i="10"/>
  <c r="K13" i="9"/>
  <c r="P47" i="10"/>
  <c r="P63" i="10"/>
  <c r="K62" i="9"/>
  <c r="L62" i="10"/>
  <c r="P55" i="10"/>
  <c r="K54" i="9"/>
  <c r="L54" i="10"/>
  <c r="L47" i="10"/>
  <c r="K47" i="9"/>
  <c r="L12" i="10"/>
  <c r="K12" i="9"/>
  <c r="DY111" i="6"/>
  <c r="IU24" i="6"/>
  <c r="DW113" i="6"/>
  <c r="IX24" i="6"/>
  <c r="Z72" i="9"/>
  <c r="N72" i="10"/>
  <c r="Z64" i="9"/>
  <c r="N64" i="10"/>
  <c r="Z56" i="9"/>
  <c r="N56" i="10"/>
  <c r="U109" i="9"/>
  <c r="U111" i="9"/>
  <c r="U112" i="9"/>
  <c r="U116" i="9"/>
  <c r="P113" i="9"/>
  <c r="P108" i="9"/>
  <c r="P114" i="9"/>
  <c r="L110" i="9"/>
  <c r="L118" i="9"/>
  <c r="L115" i="9"/>
  <c r="IH38" i="6"/>
  <c r="IE38" i="6"/>
  <c r="T115" i="9"/>
  <c r="T117" i="9"/>
  <c r="T110" i="9"/>
  <c r="T118" i="9"/>
  <c r="Z48" i="9"/>
  <c r="N48" i="10"/>
  <c r="Z37" i="9"/>
  <c r="N37" i="10"/>
  <c r="Z61" i="9"/>
  <c r="N61" i="10"/>
  <c r="Z53" i="9"/>
  <c r="N53" i="10"/>
  <c r="Z19" i="9"/>
  <c r="N19" i="10"/>
  <c r="Z15" i="9"/>
  <c r="N15" i="10"/>
  <c r="Z12" i="9"/>
  <c r="N12" i="10"/>
  <c r="EA111" i="6"/>
  <c r="IV24" i="6"/>
  <c r="DW116" i="6"/>
  <c r="IZ24" i="6"/>
  <c r="Z74" i="9"/>
  <c r="N74" i="10"/>
  <c r="Z66" i="9"/>
  <c r="N66" i="10"/>
  <c r="Z58" i="9"/>
  <c r="N58" i="10"/>
  <c r="Z50" i="9"/>
  <c r="N50" i="10"/>
  <c r="Z43" i="9"/>
  <c r="N43" i="10"/>
  <c r="Z16" i="9"/>
  <c r="N16" i="10"/>
  <c r="M112" i="9"/>
  <c r="M116" i="9"/>
  <c r="M109" i="9"/>
  <c r="M111" i="9"/>
  <c r="Z63" i="9"/>
  <c r="N63" i="10"/>
  <c r="Z55" i="9"/>
  <c r="N55" i="10"/>
  <c r="Z41" i="9"/>
  <c r="N41" i="10"/>
  <c r="P17" i="10"/>
  <c r="P14" i="10"/>
  <c r="FQ112" i="6"/>
  <c r="IS28" i="6"/>
  <c r="IQ28" i="6"/>
  <c r="IW27" i="6"/>
  <c r="IX27" i="6"/>
  <c r="Q111" i="6"/>
  <c r="J112" i="6"/>
  <c r="IS14" i="6"/>
  <c r="IQ14" i="6"/>
  <c r="DC111" i="6"/>
  <c r="IR26" i="6"/>
  <c r="JC26" i="6"/>
  <c r="IT26" i="6"/>
  <c r="CV112" i="6"/>
  <c r="IS26" i="6"/>
  <c r="IQ26" i="6"/>
  <c r="X112" i="6"/>
  <c r="IS15" i="6"/>
  <c r="IQ15" i="6"/>
  <c r="P68" i="10"/>
  <c r="P60" i="10"/>
  <c r="P52" i="10"/>
  <c r="L17" i="10"/>
  <c r="K17" i="9"/>
  <c r="L10" i="10"/>
  <c r="K10" i="9"/>
  <c r="P8" i="10"/>
  <c r="H113" i="9"/>
  <c r="H109" i="9"/>
  <c r="H110" i="9"/>
  <c r="H116" i="9"/>
  <c r="H114" i="9"/>
  <c r="AV109" i="9"/>
  <c r="P65" i="10"/>
  <c r="K64" i="9"/>
  <c r="L64" i="10"/>
  <c r="P57" i="10"/>
  <c r="K56" i="9"/>
  <c r="L56" i="10"/>
  <c r="L9" i="10"/>
  <c r="K9" i="9"/>
  <c r="L8" i="10"/>
  <c r="K8" i="9"/>
  <c r="K48" i="9"/>
  <c r="L48" i="10"/>
  <c r="K44" i="9"/>
  <c r="L44" i="10"/>
  <c r="P23" i="10"/>
  <c r="P19" i="10"/>
  <c r="P15" i="10"/>
  <c r="P12" i="10"/>
  <c r="IR23" i="6"/>
  <c r="JC23" i="6"/>
  <c r="IT23" i="6"/>
  <c r="AX84" i="9"/>
  <c r="P84" i="10"/>
  <c r="AX80" i="9"/>
  <c r="P80" i="10"/>
  <c r="EU111" i="6"/>
  <c r="IR25" i="6"/>
  <c r="JC25" i="6"/>
  <c r="IT25" i="6"/>
  <c r="EM112" i="6"/>
  <c r="IS25" i="6"/>
  <c r="IQ25" i="6"/>
  <c r="IR27" i="6"/>
  <c r="JC27" i="6"/>
  <c r="IT27" i="6"/>
  <c r="IR14" i="6"/>
  <c r="JC14" i="6"/>
  <c r="IT14" i="6"/>
  <c r="IS19" i="6"/>
  <c r="IS20" i="6"/>
  <c r="IS18" i="6"/>
  <c r="P43" i="10"/>
  <c r="P10" i="10"/>
  <c r="K76" i="9"/>
  <c r="L76" i="10"/>
  <c r="K74" i="9"/>
  <c r="L74" i="10"/>
  <c r="K72" i="9"/>
  <c r="L72" i="10"/>
  <c r="K70" i="9"/>
  <c r="L70" i="10"/>
  <c r="K68" i="9"/>
  <c r="L68" i="10"/>
  <c r="K66" i="9"/>
  <c r="L66" i="10"/>
  <c r="P59" i="10"/>
  <c r="K58" i="9"/>
  <c r="L58" i="10"/>
  <c r="P51" i="10"/>
  <c r="K50" i="9"/>
  <c r="L50" i="10"/>
  <c r="K78" i="9"/>
  <c r="L78" i="10"/>
  <c r="L79" i="10"/>
  <c r="K79" i="9"/>
  <c r="L77" i="10"/>
  <c r="K77" i="9"/>
  <c r="JC20" i="6"/>
  <c r="JC18" i="6"/>
  <c r="JC19" i="6"/>
  <c r="DW117" i="6"/>
  <c r="JA24" i="6"/>
  <c r="DW111" i="6"/>
  <c r="DW115" i="6"/>
  <c r="V113" i="9"/>
  <c r="Z76" i="9"/>
  <c r="N76" i="10"/>
  <c r="U110" i="9"/>
  <c r="U118" i="9"/>
  <c r="U115" i="9"/>
  <c r="Z40" i="9"/>
  <c r="N40" i="10"/>
  <c r="L109" i="9"/>
  <c r="L111" i="9"/>
  <c r="L112" i="9"/>
  <c r="L116" i="9"/>
  <c r="ID38" i="6"/>
  <c r="IG38" i="6"/>
  <c r="Z8" i="9"/>
  <c r="N8" i="10"/>
  <c r="Z94" i="9"/>
  <c r="N94" i="10"/>
  <c r="Z93" i="9"/>
  <c r="N93" i="10"/>
  <c r="Z92" i="9"/>
  <c r="N92" i="10"/>
  <c r="Z91" i="9"/>
  <c r="N91" i="10"/>
  <c r="Z90" i="9"/>
  <c r="N90" i="10"/>
  <c r="Z89" i="9"/>
  <c r="N89" i="10"/>
  <c r="Z88" i="9"/>
  <c r="N88" i="10"/>
  <c r="Z87" i="9"/>
  <c r="N87" i="10"/>
  <c r="Z86" i="9"/>
  <c r="N86" i="10"/>
  <c r="Z85" i="9"/>
  <c r="N85" i="10"/>
  <c r="Z33" i="9"/>
  <c r="N33" i="10"/>
  <c r="T112" i="9"/>
  <c r="T116" i="9"/>
  <c r="T109" i="9"/>
  <c r="T113" i="9"/>
  <c r="Z39" i="9"/>
  <c r="N39" i="10"/>
  <c r="DW114" i="6"/>
  <c r="IY24" i="6"/>
  <c r="Z47" i="9"/>
  <c r="N47" i="10"/>
  <c r="Z83" i="9"/>
  <c r="N83" i="10"/>
  <c r="Z79" i="9"/>
  <c r="N79" i="10"/>
  <c r="Z35" i="9"/>
  <c r="N35" i="10"/>
  <c r="Z31" i="9"/>
  <c r="N31" i="10"/>
  <c r="M115" i="9"/>
  <c r="M117" i="9"/>
  <c r="M110" i="9"/>
  <c r="EC111" i="6"/>
  <c r="IW24" i="6"/>
  <c r="H117" i="9"/>
  <c r="P46" i="10"/>
  <c r="P31" i="10"/>
  <c r="P35" i="10"/>
  <c r="AX79" i="9"/>
  <c r="P79" i="10"/>
  <c r="AX83" i="9"/>
  <c r="P83" i="10"/>
  <c r="P62" i="10"/>
  <c r="P44" i="10"/>
  <c r="P33" i="10"/>
  <c r="AX85" i="9"/>
  <c r="P85" i="10"/>
  <c r="AX86" i="9"/>
  <c r="P86" i="10"/>
  <c r="AX87" i="9"/>
  <c r="P87" i="10"/>
  <c r="AX88" i="9"/>
  <c r="P88" i="10"/>
  <c r="AX89" i="9"/>
  <c r="P89" i="10"/>
  <c r="AX90" i="9"/>
  <c r="P90" i="10"/>
  <c r="AX91" i="9"/>
  <c r="P91" i="10"/>
  <c r="AX92" i="9"/>
  <c r="P92" i="10"/>
  <c r="AX93" i="9"/>
  <c r="P93" i="10"/>
  <c r="AX94" i="9"/>
  <c r="P94" i="10"/>
  <c r="AX95" i="9"/>
  <c r="P95" i="10"/>
  <c r="AX97" i="9"/>
  <c r="P97" i="10"/>
  <c r="AX99" i="9"/>
  <c r="P99" i="10"/>
  <c r="AX101" i="9"/>
  <c r="P101" i="10"/>
  <c r="AX103" i="9"/>
  <c r="P103" i="10"/>
  <c r="AX105" i="9"/>
  <c r="P105" i="10"/>
  <c r="P40" i="10"/>
  <c r="P42" i="10"/>
  <c r="M77" i="10"/>
  <c r="J77" i="9"/>
  <c r="M78" i="10"/>
  <c r="J78" i="9"/>
  <c r="R51" i="10"/>
  <c r="M58" i="10"/>
  <c r="J58" i="9"/>
  <c r="M68" i="10"/>
  <c r="J68" i="9"/>
  <c r="M72" i="10"/>
  <c r="J72" i="9"/>
  <c r="M76" i="10"/>
  <c r="J76" i="9"/>
  <c r="R12" i="10"/>
  <c r="R19" i="10"/>
  <c r="R23" i="10"/>
  <c r="M44" i="10"/>
  <c r="J44" i="9"/>
  <c r="M8" i="10"/>
  <c r="V31" i="20"/>
  <c r="J8" i="9"/>
  <c r="M56" i="10"/>
  <c r="J56" i="9"/>
  <c r="R65" i="10"/>
  <c r="AG114" i="9"/>
  <c r="IS32" i="6"/>
  <c r="Y20" i="20"/>
  <c r="Y19" i="20"/>
  <c r="Y21" i="20"/>
  <c r="AA28" i="20"/>
  <c r="R4" i="20"/>
  <c r="M17" i="10"/>
  <c r="J17" i="9"/>
  <c r="R52" i="10"/>
  <c r="R60" i="10"/>
  <c r="R68" i="10"/>
  <c r="P24" i="10"/>
  <c r="P77" i="10"/>
  <c r="R49" i="10"/>
  <c r="R69" i="10"/>
  <c r="R73" i="10"/>
  <c r="P37" i="10"/>
  <c r="P48" i="10"/>
  <c r="P18" i="10"/>
  <c r="P76" i="10"/>
  <c r="M12" i="10"/>
  <c r="J12" i="9"/>
  <c r="M54" i="10"/>
  <c r="J54" i="9"/>
  <c r="R63" i="10"/>
  <c r="R47" i="10"/>
  <c r="M13" i="10"/>
  <c r="J13" i="9"/>
  <c r="M27" i="10"/>
  <c r="J27" i="9"/>
  <c r="M36" i="10"/>
  <c r="J36" i="9"/>
  <c r="M45" i="10"/>
  <c r="J45" i="9"/>
  <c r="R27" i="10"/>
  <c r="M37" i="10"/>
  <c r="J37" i="9"/>
  <c r="M15" i="10"/>
  <c r="J15" i="9"/>
  <c r="M21" i="10"/>
  <c r="J21" i="9"/>
  <c r="M29" i="10"/>
  <c r="J29" i="9"/>
  <c r="M30" i="10"/>
  <c r="J30" i="9"/>
  <c r="M39" i="10"/>
  <c r="J39" i="9"/>
  <c r="G31" i="20"/>
  <c r="M7" i="10"/>
  <c r="J7" i="9"/>
  <c r="IW29" i="6"/>
  <c r="CU109" i="6"/>
  <c r="CU110" i="6"/>
  <c r="IV29" i="6"/>
  <c r="CU108" i="6"/>
  <c r="M49" i="10"/>
  <c r="J49" i="9"/>
  <c r="M83" i="10"/>
  <c r="J83" i="9"/>
  <c r="M55" i="10"/>
  <c r="J55" i="9"/>
  <c r="M63" i="10"/>
  <c r="J63" i="9"/>
  <c r="M71" i="10"/>
  <c r="J71" i="9"/>
  <c r="M82" i="10"/>
  <c r="J82" i="9"/>
  <c r="R53" i="10"/>
  <c r="M60" i="10"/>
  <c r="J60" i="9"/>
  <c r="H114" i="10"/>
  <c r="R13" i="10"/>
  <c r="M38" i="10"/>
  <c r="J38" i="9"/>
  <c r="M42" i="10"/>
  <c r="J42" i="9"/>
  <c r="M18" i="10"/>
  <c r="J18" i="9"/>
  <c r="M22" i="10"/>
  <c r="J22" i="9"/>
  <c r="M26" i="10"/>
  <c r="J26" i="9"/>
  <c r="M31" i="10"/>
  <c r="J31" i="9"/>
  <c r="M35" i="10"/>
  <c r="J35" i="9"/>
  <c r="M53" i="10"/>
  <c r="J53" i="9"/>
  <c r="M61" i="10"/>
  <c r="J61" i="9"/>
  <c r="M69" i="10"/>
  <c r="J69" i="9"/>
  <c r="M80" i="10"/>
  <c r="J80" i="9"/>
  <c r="M86" i="10"/>
  <c r="J86" i="9"/>
  <c r="M88" i="10"/>
  <c r="J88" i="9"/>
  <c r="M90" i="10"/>
  <c r="J90" i="9"/>
  <c r="M92" i="10"/>
  <c r="J92" i="9"/>
  <c r="M94" i="10"/>
  <c r="J94" i="9"/>
  <c r="M96" i="10"/>
  <c r="J96" i="9"/>
  <c r="M98" i="10"/>
  <c r="J98" i="9"/>
  <c r="M100" i="10"/>
  <c r="J100" i="9"/>
  <c r="M102" i="10"/>
  <c r="J102" i="9"/>
  <c r="M104" i="10"/>
  <c r="J104" i="9"/>
  <c r="M106" i="10"/>
  <c r="J106" i="9"/>
  <c r="C4" i="20"/>
  <c r="J20" i="20"/>
  <c r="R36" i="10"/>
  <c r="R78" i="10"/>
  <c r="R82" i="10"/>
  <c r="H118" i="9"/>
  <c r="M113" i="9"/>
  <c r="Z38" i="9"/>
  <c r="N38" i="10"/>
  <c r="P70" i="10"/>
  <c r="T108" i="9"/>
  <c r="T114" i="9"/>
  <c r="AX96" i="9"/>
  <c r="P96" i="10"/>
  <c r="AX98" i="9"/>
  <c r="P98" i="10"/>
  <c r="AX100" i="9"/>
  <c r="P100" i="10"/>
  <c r="AX102" i="9"/>
  <c r="P102" i="10"/>
  <c r="AX104" i="9"/>
  <c r="P104" i="10"/>
  <c r="AX106" i="9"/>
  <c r="P106" i="10"/>
  <c r="V108" i="9"/>
  <c r="V114" i="9"/>
  <c r="EE111" i="6"/>
  <c r="IR24" i="6"/>
  <c r="JC24" i="6"/>
  <c r="IT24" i="6"/>
  <c r="M79" i="10"/>
  <c r="J79" i="9"/>
  <c r="M50" i="10"/>
  <c r="J50" i="9"/>
  <c r="R59" i="10"/>
  <c r="M66" i="10"/>
  <c r="J66" i="9"/>
  <c r="M70" i="10"/>
  <c r="J70" i="9"/>
  <c r="M74" i="10"/>
  <c r="J74" i="9"/>
  <c r="R10" i="10"/>
  <c r="R43" i="10"/>
  <c r="R80" i="10"/>
  <c r="R84" i="10"/>
  <c r="R15" i="10"/>
  <c r="M48" i="10"/>
  <c r="J48" i="9"/>
  <c r="M9" i="10"/>
  <c r="J9" i="9"/>
  <c r="R57" i="10"/>
  <c r="M64" i="10"/>
  <c r="J64" i="9"/>
  <c r="R8" i="10"/>
  <c r="M10" i="10"/>
  <c r="J10" i="9"/>
  <c r="R14" i="10"/>
  <c r="R17" i="10"/>
  <c r="P41" i="10"/>
  <c r="P16" i="10"/>
  <c r="P20" i="10"/>
  <c r="P28" i="10"/>
  <c r="AX81" i="9"/>
  <c r="P81" i="10"/>
  <c r="R67" i="10"/>
  <c r="R71" i="10"/>
  <c r="P50" i="10"/>
  <c r="P66" i="10"/>
  <c r="P74" i="10"/>
  <c r="DW112" i="6"/>
  <c r="IS24" i="6"/>
  <c r="IQ24" i="6"/>
  <c r="P22" i="10"/>
  <c r="P38" i="10"/>
  <c r="P56" i="10"/>
  <c r="P64" i="10"/>
  <c r="P72" i="10"/>
  <c r="M47" i="10"/>
  <c r="J47" i="9"/>
  <c r="R55" i="10"/>
  <c r="M62" i="10"/>
  <c r="J62" i="9"/>
  <c r="M23" i="10"/>
  <c r="J23" i="9"/>
  <c r="M32" i="10"/>
  <c r="J32" i="9"/>
  <c r="M40" i="10"/>
  <c r="J40" i="9"/>
  <c r="M84" i="10"/>
  <c r="J84" i="9"/>
  <c r="R39" i="10"/>
  <c r="M14" i="10"/>
  <c r="J14" i="9"/>
  <c r="M19" i="10"/>
  <c r="J19" i="9"/>
  <c r="M25" i="10"/>
  <c r="J25" i="9"/>
  <c r="R29" i="10"/>
  <c r="M34" i="10"/>
  <c r="J34" i="9"/>
  <c r="M46" i="10"/>
  <c r="J46" i="9"/>
  <c r="M11" i="10"/>
  <c r="J11" i="9"/>
  <c r="M81" i="10"/>
  <c r="J81" i="9"/>
  <c r="M51" i="10"/>
  <c r="J51" i="9"/>
  <c r="M59" i="10"/>
  <c r="J59" i="9"/>
  <c r="M67" i="10"/>
  <c r="J67" i="9"/>
  <c r="M75" i="10"/>
  <c r="J75" i="9"/>
  <c r="M52" i="10"/>
  <c r="J52" i="9"/>
  <c r="R61" i="10"/>
  <c r="R26" i="10"/>
  <c r="M43" i="10"/>
  <c r="J43" i="9"/>
  <c r="R45" i="10"/>
  <c r="M16" i="10"/>
  <c r="J16" i="9"/>
  <c r="M20" i="10"/>
  <c r="J20" i="9"/>
  <c r="M24" i="10"/>
  <c r="J24" i="9"/>
  <c r="M28" i="10"/>
  <c r="J28" i="9"/>
  <c r="M33" i="10"/>
  <c r="J33" i="9"/>
  <c r="M41" i="10"/>
  <c r="J41" i="9"/>
  <c r="M57" i="10"/>
  <c r="J57" i="9"/>
  <c r="M65" i="10"/>
  <c r="J65" i="9"/>
  <c r="M73" i="10"/>
  <c r="J73" i="9"/>
  <c r="M85" i="10"/>
  <c r="J85" i="9"/>
  <c r="M87" i="10"/>
  <c r="J87" i="9"/>
  <c r="M89" i="10"/>
  <c r="J89" i="9"/>
  <c r="M91" i="10"/>
  <c r="J91" i="9"/>
  <c r="M93" i="10"/>
  <c r="J93" i="9"/>
  <c r="M95" i="10"/>
  <c r="J95" i="9"/>
  <c r="M97" i="10"/>
  <c r="J97" i="9"/>
  <c r="M99" i="10"/>
  <c r="J99" i="9"/>
  <c r="M101" i="10"/>
  <c r="J101" i="9"/>
  <c r="M103" i="10"/>
  <c r="J103" i="9"/>
  <c r="M105" i="10"/>
  <c r="J105" i="9"/>
  <c r="K113" i="10"/>
  <c r="K114" i="10"/>
  <c r="R11" i="10"/>
  <c r="R30" i="10"/>
  <c r="R32" i="10"/>
  <c r="R34" i="10"/>
  <c r="R9" i="10"/>
  <c r="R21" i="10"/>
  <c r="R25" i="10"/>
  <c r="L113" i="9"/>
  <c r="U113" i="9"/>
  <c r="H115" i="9"/>
  <c r="K115" i="10"/>
  <c r="AG115" i="9"/>
  <c r="G115" i="6"/>
  <c r="L108" i="9"/>
  <c r="L114" i="9"/>
  <c r="R22" i="10"/>
  <c r="R81" i="10"/>
  <c r="R28" i="10"/>
  <c r="R20" i="10"/>
  <c r="R16" i="10"/>
  <c r="R41" i="10"/>
  <c r="R106" i="10"/>
  <c r="R104" i="10"/>
  <c r="R102" i="10"/>
  <c r="R100" i="10"/>
  <c r="R98" i="10"/>
  <c r="R96" i="10"/>
  <c r="R70" i="10"/>
  <c r="IU29" i="6"/>
  <c r="E111" i="9"/>
  <c r="B111" i="9"/>
  <c r="F111" i="9"/>
  <c r="D111" i="9"/>
  <c r="R76" i="10"/>
  <c r="R48" i="10"/>
  <c r="R42" i="10"/>
  <c r="R40" i="10"/>
  <c r="R94" i="10"/>
  <c r="R92" i="10"/>
  <c r="R90" i="10"/>
  <c r="R88" i="10"/>
  <c r="R86" i="10"/>
  <c r="R44" i="10"/>
  <c r="R62" i="10"/>
  <c r="R46" i="10"/>
  <c r="CU111" i="6"/>
  <c r="U108" i="9"/>
  <c r="U114" i="9"/>
  <c r="R72" i="10"/>
  <c r="R64" i="10"/>
  <c r="R56" i="10"/>
  <c r="R38" i="10"/>
  <c r="R74" i="10"/>
  <c r="R66" i="10"/>
  <c r="R50" i="10"/>
  <c r="G116" i="6"/>
  <c r="M108" i="9"/>
  <c r="M114" i="9"/>
  <c r="H111" i="10"/>
  <c r="H110" i="10"/>
  <c r="H112" i="10"/>
  <c r="R18" i="10"/>
  <c r="R37" i="10"/>
  <c r="R77" i="10"/>
  <c r="R24" i="10"/>
  <c r="R105" i="10"/>
  <c r="R103" i="10"/>
  <c r="R101" i="10"/>
  <c r="R99" i="10"/>
  <c r="R97" i="10"/>
  <c r="R95" i="10"/>
  <c r="R93" i="10"/>
  <c r="R91" i="10"/>
  <c r="R89" i="10"/>
  <c r="R87" i="10"/>
  <c r="R85" i="10"/>
  <c r="R33" i="10"/>
  <c r="R83" i="10"/>
  <c r="R79" i="10"/>
  <c r="R35" i="10"/>
  <c r="R31" i="10"/>
  <c r="AB115" i="9"/>
  <c r="CU107" i="6"/>
  <c r="CU114" i="6"/>
  <c r="CU117" i="6"/>
  <c r="JC29" i="6"/>
  <c r="AN115" i="9"/>
  <c r="AN116" i="9"/>
  <c r="GP9" i="6"/>
  <c r="J70" i="20"/>
  <c r="GP11" i="6"/>
  <c r="J109" i="20"/>
  <c r="GP12" i="6"/>
  <c r="Y109" i="20"/>
  <c r="GP14" i="6"/>
  <c r="Y148" i="20"/>
  <c r="GP16" i="6"/>
  <c r="Y187" i="20"/>
  <c r="GP17" i="6"/>
  <c r="J226" i="20"/>
  <c r="GP20" i="6"/>
  <c r="Y265" i="20"/>
  <c r="GP21" i="6"/>
  <c r="J304" i="20"/>
  <c r="GP22" i="6"/>
  <c r="Y304" i="20"/>
  <c r="GP25" i="6"/>
  <c r="J382" i="20"/>
  <c r="GP26" i="6"/>
  <c r="Y382" i="20"/>
  <c r="GP27" i="6"/>
  <c r="J421" i="20"/>
  <c r="GP31" i="6"/>
  <c r="J499" i="20"/>
  <c r="GP32" i="6"/>
  <c r="Y499" i="20"/>
  <c r="GP33" i="6"/>
  <c r="J538" i="20"/>
  <c r="GP34" i="6"/>
  <c r="Y538" i="20"/>
  <c r="GP40" i="6"/>
  <c r="Y655" i="20"/>
  <c r="GP43" i="6"/>
  <c r="J733" i="20"/>
  <c r="GP44" i="6"/>
  <c r="Y733" i="20"/>
  <c r="GP45" i="6"/>
  <c r="J772" i="20"/>
  <c r="GP46" i="6"/>
  <c r="Y772" i="20"/>
  <c r="GP47" i="6"/>
  <c r="J811" i="20"/>
  <c r="GP48" i="6"/>
  <c r="Y811" i="20"/>
  <c r="GP49" i="6"/>
  <c r="J850" i="20"/>
  <c r="GP53" i="6"/>
  <c r="J928" i="20"/>
  <c r="GP57" i="6"/>
  <c r="J1006" i="20"/>
  <c r="GP59" i="6"/>
  <c r="J1045" i="20"/>
  <c r="GP60" i="6"/>
  <c r="Y1045" i="20"/>
  <c r="GP63" i="6"/>
  <c r="J1123" i="20"/>
  <c r="GP64" i="6"/>
  <c r="Y1123" i="20"/>
  <c r="GP69" i="6"/>
  <c r="J1240" i="20"/>
  <c r="GP71" i="6"/>
  <c r="J1279" i="20"/>
  <c r="Y110" i="10"/>
  <c r="Y111" i="10"/>
  <c r="Y112" i="10"/>
  <c r="Y113" i="10"/>
  <c r="Y116" i="10"/>
  <c r="Z110" i="10"/>
  <c r="Z111" i="10"/>
  <c r="Z112" i="10"/>
  <c r="Z113" i="10"/>
  <c r="Z115" i="10"/>
  <c r="Z116" i="10"/>
  <c r="AA110" i="10"/>
  <c r="AA111" i="10"/>
  <c r="AA112" i="10"/>
  <c r="AA113" i="10"/>
  <c r="AA115" i="10"/>
  <c r="AA116" i="10"/>
  <c r="AB110" i="10"/>
  <c r="AB111" i="10"/>
  <c r="AB112" i="10"/>
  <c r="AB113" i="10"/>
  <c r="AB115" i="10"/>
  <c r="AB116" i="10"/>
  <c r="AC110" i="10"/>
  <c r="AC111" i="10"/>
  <c r="AC112" i="10"/>
  <c r="AC113" i="10"/>
  <c r="AC115" i="10"/>
  <c r="AC116" i="10"/>
  <c r="AD110" i="10"/>
  <c r="AD111" i="10"/>
  <c r="AD112" i="10"/>
  <c r="AD113" i="10"/>
  <c r="AD115" i="10"/>
  <c r="AD116" i="10"/>
  <c r="AE110" i="10"/>
  <c r="AE111" i="10"/>
  <c r="AE112" i="10"/>
  <c r="AE113" i="10"/>
  <c r="AE115" i="10"/>
  <c r="AE116" i="10"/>
  <c r="AF110" i="10"/>
  <c r="AF111" i="10"/>
  <c r="AF112" i="10"/>
  <c r="AF113" i="10"/>
  <c r="AF115" i="10"/>
  <c r="AF116" i="10"/>
  <c r="AG110" i="10"/>
  <c r="AG111" i="10"/>
  <c r="AG112" i="10"/>
  <c r="AG113" i="10"/>
  <c r="AG115" i="10"/>
  <c r="AG116" i="10"/>
  <c r="AH110" i="10"/>
  <c r="AH111" i="10"/>
  <c r="AH112" i="10"/>
  <c r="AH113" i="10"/>
  <c r="AH115" i="10"/>
  <c r="AH116" i="10"/>
  <c r="AI110" i="10"/>
  <c r="AI111" i="10"/>
  <c r="AI112" i="10"/>
  <c r="AI113" i="10"/>
  <c r="AI115" i="10"/>
  <c r="AI116" i="10"/>
  <c r="AJ110" i="10"/>
  <c r="AJ111" i="10"/>
  <c r="AJ112" i="10"/>
  <c r="AJ113" i="10"/>
  <c r="AJ115" i="10"/>
  <c r="AJ116" i="10"/>
  <c r="AK116" i="10"/>
  <c r="JB56" i="6"/>
  <c r="AK113" i="10"/>
  <c r="AK117" i="10"/>
  <c r="JB58" i="6"/>
  <c r="IZ56" i="6"/>
  <c r="AI117" i="10"/>
  <c r="IZ58" i="6"/>
  <c r="IU56" i="6"/>
  <c r="AD117" i="10"/>
  <c r="IU58" i="6"/>
  <c r="IS56" i="6"/>
  <c r="AB117" i="10"/>
  <c r="IS58" i="6"/>
  <c r="IV56" i="6"/>
  <c r="AE117" i="10"/>
  <c r="IV58" i="6"/>
  <c r="IX56" i="6"/>
  <c r="AG117" i="10"/>
  <c r="IX58" i="6"/>
  <c r="IR56" i="6"/>
  <c r="AA117" i="10"/>
  <c r="IR58" i="6"/>
  <c r="IT56" i="6"/>
  <c r="AC117" i="10"/>
  <c r="IT58" i="6"/>
  <c r="IW56" i="6"/>
  <c r="AF117" i="10"/>
  <c r="IW58" i="6"/>
  <c r="IY56" i="6"/>
  <c r="AH117" i="10"/>
  <c r="IY58" i="6"/>
  <c r="IP56" i="6"/>
  <c r="Y117" i="10"/>
  <c r="IP58" i="6"/>
  <c r="IT52" i="6"/>
  <c r="JA56" i="6"/>
  <c r="AJ117" i="10"/>
  <c r="JA58" i="6"/>
  <c r="IQ56" i="6"/>
  <c r="Z117" i="10"/>
  <c r="IQ58" i="6"/>
  <c r="IR52" i="6"/>
  <c r="IX52" i="6"/>
  <c r="IV52" i="6"/>
  <c r="IS52" i="6"/>
  <c r="IU52" i="6"/>
  <c r="IZ52" i="6"/>
  <c r="IP52" i="6"/>
  <c r="JB52" i="6"/>
  <c r="IY52" i="6"/>
  <c r="IW52" i="6"/>
  <c r="AK111" i="10"/>
  <c r="JB48" i="6"/>
  <c r="IV46" i="6"/>
  <c r="IP50" i="6"/>
  <c r="AK112" i="10"/>
  <c r="JB50" i="6"/>
  <c r="IX46" i="6"/>
  <c r="IR46" i="6"/>
  <c r="JA52" i="6"/>
  <c r="IT46" i="6"/>
  <c r="IP54" i="6"/>
  <c r="AK115" i="10"/>
  <c r="JB54" i="6"/>
  <c r="IP46" i="6"/>
  <c r="AK110" i="10"/>
  <c r="JB46" i="6"/>
  <c r="IZ46" i="6"/>
  <c r="IQ52" i="6"/>
  <c r="IW48" i="6"/>
  <c r="IU48" i="6"/>
  <c r="IV54" i="6"/>
  <c r="IS50" i="6"/>
  <c r="JA50" i="6"/>
  <c r="IT54" i="6"/>
  <c r="IQ50" i="6"/>
  <c r="IY50" i="6"/>
  <c r="K112" i="10"/>
  <c r="IR50" i="6"/>
  <c r="IR54" i="6"/>
  <c r="IZ50" i="6"/>
  <c r="IZ54" i="6"/>
  <c r="IW54" i="6"/>
  <c r="IW50" i="6"/>
  <c r="IX50" i="6"/>
  <c r="IX54" i="6"/>
  <c r="IU54" i="6"/>
  <c r="IU50" i="6"/>
  <c r="IS48" i="6"/>
  <c r="JA48" i="6"/>
  <c r="IQ48" i="6"/>
  <c r="IY48" i="6"/>
  <c r="JA46" i="6"/>
  <c r="IS46" i="6"/>
  <c r="IY46" i="6"/>
  <c r="IP48" i="6"/>
  <c r="IU46" i="6"/>
  <c r="K110" i="10"/>
  <c r="IX48" i="6"/>
  <c r="IW46" i="6"/>
  <c r="IZ48" i="6"/>
  <c r="IR48" i="6"/>
  <c r="K111" i="10"/>
  <c r="IT50" i="6"/>
  <c r="JA54" i="6"/>
  <c r="IS54" i="6"/>
  <c r="IV50" i="6"/>
  <c r="IY54" i="6"/>
  <c r="IQ54" i="6"/>
  <c r="IT48" i="6"/>
  <c r="IV48" i="6"/>
  <c r="IQ46" i="6"/>
  <c r="F112" i="9"/>
  <c r="H111" i="9"/>
  <c r="E112" i="9"/>
  <c r="B112" i="9"/>
  <c r="D112" i="9"/>
  <c r="P7" i="10"/>
  <c r="J110" i="10"/>
  <c r="J111" i="10"/>
  <c r="J112" i="10"/>
  <c r="R7" i="10"/>
  <c r="J19" i="20"/>
  <c r="J21" i="20"/>
  <c r="L28" i="20"/>
  <c r="GP73" i="6"/>
  <c r="J1318" i="20"/>
  <c r="GP74" i="6"/>
  <c r="Y1318" i="20"/>
  <c r="GP75" i="6"/>
  <c r="J1357" i="20"/>
  <c r="GP76" i="6"/>
  <c r="Y1357" i="20"/>
  <c r="GP77" i="6"/>
  <c r="J1396" i="20"/>
  <c r="GP78" i="6"/>
  <c r="Y1396" i="20"/>
  <c r="GP79" i="6"/>
  <c r="J1435" i="20"/>
  <c r="GP80" i="6"/>
  <c r="Y1435" i="20"/>
  <c r="GP81" i="6"/>
  <c r="J1474" i="20"/>
  <c r="GP82" i="6"/>
  <c r="Y1474" i="20"/>
  <c r="GP83" i="6"/>
  <c r="J1513" i="20"/>
  <c r="GP84" i="6"/>
  <c r="Y1513" i="20"/>
  <c r="GP85" i="6"/>
  <c r="J1552" i="20"/>
  <c r="GP86" i="6"/>
  <c r="Y1552" i="20"/>
  <c r="GP87" i="6"/>
  <c r="J1591" i="20"/>
  <c r="GP88" i="6"/>
  <c r="Y1591" i="20"/>
  <c r="GP89" i="6"/>
  <c r="J1630" i="20"/>
  <c r="GP90" i="6"/>
  <c r="Y1630" i="20"/>
  <c r="GP91" i="6"/>
  <c r="J1669" i="20"/>
  <c r="GP92" i="6"/>
  <c r="Y1669" i="20"/>
  <c r="GP93" i="6"/>
  <c r="J1708" i="20"/>
  <c r="GP94" i="6"/>
  <c r="Y1708" i="20"/>
  <c r="GP95" i="6"/>
  <c r="J1747" i="20"/>
  <c r="GP96" i="6"/>
  <c r="Y1747" i="20"/>
  <c r="GP97" i="6"/>
  <c r="J1786" i="20"/>
  <c r="GP98" i="6"/>
  <c r="Y1786" i="20"/>
  <c r="GP99" i="6"/>
  <c r="J1825" i="20"/>
  <c r="GP100" i="6"/>
  <c r="Y1825" i="20"/>
  <c r="GP101" i="6"/>
  <c r="J1864" i="20"/>
  <c r="GP102" i="6"/>
  <c r="Y1864" i="20"/>
  <c r="GP103" i="6"/>
  <c r="J1903" i="20"/>
  <c r="GP104" i="6"/>
  <c r="Y1903" i="20"/>
  <c r="GP105" i="6"/>
  <c r="J1942" i="20"/>
  <c r="GP13" i="6"/>
  <c r="J148" i="20"/>
  <c r="GP15" i="6"/>
  <c r="J187" i="20"/>
  <c r="GP18" i="6"/>
  <c r="Y226" i="20"/>
  <c r="GP23" i="6"/>
  <c r="J343" i="20"/>
  <c r="GP29" i="6"/>
  <c r="J460" i="20"/>
  <c r="GP38" i="6"/>
  <c r="Y616" i="20"/>
  <c r="GP39" i="6"/>
  <c r="J655" i="20"/>
  <c r="GP61" i="6"/>
  <c r="J1084" i="20"/>
  <c r="GP62" i="6"/>
  <c r="Y1084" i="20"/>
  <c r="GP68" i="6"/>
  <c r="Y1201" i="20"/>
  <c r="GP70" i="6"/>
  <c r="Y1240" i="20"/>
  <c r="GP19" i="6"/>
  <c r="J265" i="20"/>
  <c r="GP28" i="6"/>
  <c r="Y421" i="20"/>
  <c r="GP30" i="6"/>
  <c r="Y460" i="20"/>
  <c r="GP35" i="6"/>
  <c r="J577" i="20"/>
  <c r="GP36" i="6"/>
  <c r="Y577" i="20"/>
  <c r="GP37" i="6"/>
  <c r="J616" i="20"/>
  <c r="GP42" i="6"/>
  <c r="Y694" i="20"/>
  <c r="GP56" i="6"/>
  <c r="Y967" i="20"/>
  <c r="GP65" i="6"/>
  <c r="J1162" i="20"/>
  <c r="GP66" i="6"/>
  <c r="Y1162" i="20"/>
  <c r="GP72" i="6"/>
  <c r="Y1279" i="20"/>
</calcChain>
</file>

<file path=xl/comments1.xml><?xml version="1.0" encoding="utf-8"?>
<comments xmlns="http://schemas.openxmlformats.org/spreadsheetml/2006/main">
  <authors>
    <author>Author</author>
  </authors>
  <commentList>
    <comment ref="GP4" authorId="0">
      <text>
        <r>
          <rPr>
            <b/>
            <sz val="8"/>
            <color indexed="81"/>
            <rFont val="Calibri"/>
          </rPr>
          <t xml:space="preserve">PLZ. CHECK RANK MANUALLY
</t>
        </r>
      </text>
    </comment>
  </commentList>
</comments>
</file>

<file path=xl/comments2.xml><?xml version="1.0" encoding="utf-8"?>
<comments xmlns="http://schemas.openxmlformats.org/spreadsheetml/2006/main">
  <authors>
    <author>Author</author>
  </authors>
  <commentList>
    <comment ref="BA1" authorId="0">
      <text>
        <r>
          <rPr>
            <b/>
            <sz val="10"/>
            <color indexed="81"/>
            <rFont val="Tahoma"/>
            <family val="2"/>
          </rPr>
          <t>Enter the marks obtained by the student in the supplementary exam. using keyboard in the suitable cell (</t>
        </r>
        <r>
          <rPr>
            <b/>
            <sz val="10"/>
            <color indexed="10"/>
            <rFont val="Tahoma"/>
            <family val="2"/>
          </rPr>
          <t>coloured cells</t>
        </r>
        <r>
          <rPr>
            <b/>
            <sz val="10"/>
            <color indexed="81"/>
            <rFont val="Tahoma"/>
            <family val="2"/>
          </rPr>
          <t xml:space="preserve">) and his/her result will be ready.  Then  note down the roll numbers of the students appeared for supplementary eaxm. And </t>
        </r>
        <r>
          <rPr>
            <b/>
            <sz val="10"/>
            <color indexed="10"/>
            <rFont val="Tahoma"/>
            <family val="2"/>
          </rPr>
          <t>'full report'</t>
        </r>
        <r>
          <rPr>
            <b/>
            <sz val="10"/>
            <color indexed="81"/>
            <rFont val="Tahoma"/>
            <family val="2"/>
          </rPr>
          <t xml:space="preserve"> and print only those pages to get the supplementary report cards. You may hide the unwanted columns or rows if any. You may also change the page set up from Landscape to protrait.</t>
        </r>
      </text>
    </comment>
  </commentList>
</comments>
</file>

<file path=xl/comments3.xml><?xml version="1.0" encoding="utf-8"?>
<comments xmlns="http://schemas.openxmlformats.org/spreadsheetml/2006/main">
  <authors>
    <author>Author</author>
  </authors>
  <commentList>
    <comment ref="V2" authorId="0">
      <text>
        <r>
          <rPr>
            <sz val="9"/>
            <color indexed="81"/>
            <rFont val="Tahoma"/>
            <family val="2"/>
          </rPr>
          <t>If you do not require some of the columns or rows you may hide them.</t>
        </r>
      </text>
    </comment>
  </commentList>
</comments>
</file>

<file path=xl/comments4.xml><?xml version="1.0" encoding="utf-8"?>
<comments xmlns="http://schemas.openxmlformats.org/spreadsheetml/2006/main">
  <authors>
    <author>Author</author>
  </authors>
  <commentList>
    <comment ref="P1" authorId="0">
      <text>
        <r>
          <rPr>
            <b/>
            <sz val="16"/>
            <color indexed="81"/>
            <rFont val="Calibri"/>
            <family val="2"/>
          </rPr>
          <t xml:space="preserve">Progress Reports </t>
        </r>
        <r>
          <rPr>
            <b/>
            <sz val="16"/>
            <color indexed="81"/>
            <rFont val="Kruti Dev 010"/>
          </rPr>
          <t>dks vki pkgsa rks</t>
        </r>
        <r>
          <rPr>
            <b/>
            <sz val="16"/>
            <color indexed="81"/>
            <rFont val="Calibri"/>
            <family val="2"/>
          </rPr>
          <t xml:space="preserve"> custom size (8.5X6.7) size </t>
        </r>
        <r>
          <rPr>
            <b/>
            <sz val="16"/>
            <color indexed="81"/>
            <rFont val="Kruti Dev 010"/>
          </rPr>
          <t>ds ,d</t>
        </r>
        <r>
          <rPr>
            <b/>
            <sz val="16"/>
            <color indexed="81"/>
            <rFont val="Calibri"/>
            <family val="2"/>
          </rPr>
          <t xml:space="preserve"> sheet</t>
        </r>
        <r>
          <rPr>
            <b/>
            <sz val="16"/>
            <color indexed="81"/>
            <rFont val="Kruti Dev 010"/>
          </rPr>
          <t xml:space="preserve"> ij ,d </t>
        </r>
        <r>
          <rPr>
            <b/>
            <sz val="16"/>
            <color indexed="81"/>
            <rFont val="Calibri"/>
            <family val="2"/>
          </rPr>
          <t xml:space="preserve">report </t>
        </r>
        <r>
          <rPr>
            <b/>
            <sz val="16"/>
            <color indexed="81"/>
            <rFont val="Kruti Dev 010"/>
          </rPr>
          <t>;k</t>
        </r>
        <r>
          <rPr>
            <b/>
            <sz val="16"/>
            <color indexed="81"/>
            <rFont val="Calibri"/>
            <family val="2"/>
          </rPr>
          <t xml:space="preserve"> legal (8.27X13.5) size </t>
        </r>
        <r>
          <rPr>
            <b/>
            <sz val="16"/>
            <color indexed="81"/>
            <rFont val="Kruti Dev 010"/>
          </rPr>
          <t>ds ,d</t>
        </r>
        <r>
          <rPr>
            <b/>
            <sz val="16"/>
            <color indexed="81"/>
            <rFont val="Calibri"/>
            <family val="2"/>
          </rPr>
          <t xml:space="preserve"> sheet </t>
        </r>
        <r>
          <rPr>
            <b/>
            <sz val="16"/>
            <color indexed="81"/>
            <rFont val="Kruti Dev 010"/>
          </rPr>
          <t>ij nks</t>
        </r>
        <r>
          <rPr>
            <b/>
            <sz val="16"/>
            <color indexed="81"/>
            <rFont val="Calibri"/>
            <family val="2"/>
          </rPr>
          <t xml:space="preserve"> reports print </t>
        </r>
        <r>
          <rPr>
            <b/>
            <sz val="16"/>
            <color indexed="81"/>
            <rFont val="Kruti Dev 010"/>
          </rPr>
          <t>dj ldrs gSaA</t>
        </r>
        <r>
          <rPr>
            <b/>
            <sz val="16"/>
            <color indexed="81"/>
            <rFont val="Calibri"/>
            <family val="2"/>
          </rPr>
          <t xml:space="preserve">
custom size (8.5X6.7) </t>
        </r>
        <r>
          <rPr>
            <b/>
            <u/>
            <sz val="16"/>
            <color indexed="10"/>
            <rFont val="Calibri"/>
            <family val="2"/>
          </rPr>
          <t>Portrait</t>
        </r>
        <r>
          <rPr>
            <b/>
            <sz val="16"/>
            <color indexed="81"/>
            <rFont val="Calibri"/>
            <family val="2"/>
          </rPr>
          <t xml:space="preserve"> </t>
        </r>
        <r>
          <rPr>
            <b/>
            <sz val="16"/>
            <color indexed="81"/>
            <rFont val="Kruti Dev 010"/>
          </rPr>
          <t>ij</t>
        </r>
        <r>
          <rPr>
            <b/>
            <sz val="16"/>
            <color indexed="81"/>
            <rFont val="Calibri"/>
            <family val="2"/>
          </rPr>
          <t xml:space="preserve"> print </t>
        </r>
        <r>
          <rPr>
            <b/>
            <sz val="16"/>
            <color indexed="81"/>
            <rFont val="Kruti Dev 010"/>
          </rPr>
          <t>djus ds fy, dksbZ</t>
        </r>
        <r>
          <rPr>
            <b/>
            <sz val="16"/>
            <color indexed="81"/>
            <rFont val="Calibri"/>
            <family val="2"/>
          </rPr>
          <t xml:space="preserve"> extra page set up </t>
        </r>
        <r>
          <rPr>
            <b/>
            <sz val="16"/>
            <color indexed="81"/>
            <rFont val="Kruti Dev 010"/>
          </rPr>
          <t>dh vko';drk ugha gSA lh/ks</t>
        </r>
        <r>
          <rPr>
            <b/>
            <sz val="16"/>
            <color indexed="81"/>
            <rFont val="Calibri"/>
            <family val="2"/>
          </rPr>
          <t xml:space="preserve"> print command </t>
        </r>
        <r>
          <rPr>
            <b/>
            <sz val="16"/>
            <color indexed="81"/>
            <rFont val="Kruti Dev 010"/>
          </rPr>
          <t>nsaA</t>
        </r>
        <r>
          <rPr>
            <b/>
            <sz val="16"/>
            <color indexed="81"/>
            <rFont val="Calibri"/>
            <family val="2"/>
          </rPr>
          <t xml:space="preserve">
legal (8.27X13.5)  </t>
        </r>
        <r>
          <rPr>
            <b/>
            <u/>
            <sz val="16"/>
            <color indexed="10"/>
            <rFont val="Calibri"/>
            <family val="2"/>
          </rPr>
          <t>Landscape</t>
        </r>
        <r>
          <rPr>
            <b/>
            <sz val="16"/>
            <color indexed="81"/>
            <rFont val="Kruti Dev 010"/>
          </rPr>
          <t xml:space="preserve"> ij</t>
        </r>
        <r>
          <rPr>
            <b/>
            <sz val="16"/>
            <color indexed="81"/>
            <rFont val="Calibri"/>
            <family val="2"/>
          </rPr>
          <t xml:space="preserve"> print </t>
        </r>
        <r>
          <rPr>
            <b/>
            <sz val="16"/>
            <color indexed="81"/>
            <rFont val="Kruti Dev 010"/>
          </rPr>
          <t xml:space="preserve">djus ds fy, </t>
        </r>
        <r>
          <rPr>
            <b/>
            <sz val="16"/>
            <color indexed="81"/>
            <rFont val="Calibri"/>
            <family val="2"/>
          </rPr>
          <t xml:space="preserve">
File Menu </t>
        </r>
        <r>
          <rPr>
            <b/>
            <sz val="16"/>
            <color indexed="81"/>
            <rFont val="Kruti Dev 010"/>
          </rPr>
          <t xml:space="preserve">ls </t>
        </r>
        <r>
          <rPr>
            <b/>
            <sz val="16"/>
            <color indexed="81"/>
            <rFont val="Calibri"/>
            <family val="2"/>
          </rPr>
          <t xml:space="preserve">page set up option </t>
        </r>
        <r>
          <rPr>
            <b/>
            <sz val="16"/>
            <color indexed="81"/>
            <rFont val="Kruti Dev 010"/>
          </rPr>
          <t>dks pqusa</t>
        </r>
        <r>
          <rPr>
            <b/>
            <sz val="16"/>
            <color indexed="81"/>
            <rFont val="Calibri"/>
            <family val="2"/>
          </rPr>
          <t xml:space="preserve">
Page size Legal </t>
        </r>
        <r>
          <rPr>
            <b/>
            <sz val="16"/>
            <color indexed="81"/>
            <rFont val="Kruti Dev 010"/>
          </rPr>
          <t>dks pqusa</t>
        </r>
        <r>
          <rPr>
            <b/>
            <sz val="16"/>
            <color indexed="81"/>
            <rFont val="Calibri"/>
            <family val="2"/>
          </rPr>
          <t xml:space="preserve">
Orientation Landscape </t>
        </r>
        <r>
          <rPr>
            <b/>
            <sz val="16"/>
            <color indexed="81"/>
            <rFont val="Kruti Dev 010"/>
          </rPr>
          <t>pqusa</t>
        </r>
        <r>
          <rPr>
            <b/>
            <sz val="16"/>
            <color indexed="81"/>
            <rFont val="Calibri"/>
            <family val="2"/>
          </rPr>
          <t xml:space="preserve">
column </t>
        </r>
        <r>
          <rPr>
            <b/>
            <sz val="16"/>
            <color indexed="10"/>
            <rFont val="Calibri"/>
            <family val="2"/>
          </rPr>
          <t>N</t>
        </r>
        <r>
          <rPr>
            <b/>
            <sz val="16"/>
            <color indexed="81"/>
            <rFont val="Calibri"/>
            <family val="2"/>
          </rPr>
          <t xml:space="preserve"> </t>
        </r>
        <r>
          <rPr>
            <b/>
            <sz val="16"/>
            <color indexed="81"/>
            <rFont val="Kruti Dev 010"/>
          </rPr>
          <t>vkSj</t>
        </r>
        <r>
          <rPr>
            <b/>
            <sz val="16"/>
            <color indexed="10"/>
            <rFont val="Calibri"/>
            <family val="2"/>
          </rPr>
          <t xml:space="preserve"> O</t>
        </r>
        <r>
          <rPr>
            <b/>
            <sz val="16"/>
            <color indexed="81"/>
            <rFont val="Calibri"/>
            <family val="2"/>
          </rPr>
          <t xml:space="preserve"> (M </t>
        </r>
        <r>
          <rPr>
            <b/>
            <sz val="16"/>
            <color indexed="81"/>
            <rFont val="Kruti Dev 010"/>
          </rPr>
          <t>vkSj</t>
        </r>
        <r>
          <rPr>
            <b/>
            <sz val="16"/>
            <color indexed="81"/>
            <rFont val="Calibri"/>
            <family val="2"/>
          </rPr>
          <t xml:space="preserve"> P </t>
        </r>
        <r>
          <rPr>
            <b/>
            <sz val="16"/>
            <color indexed="81"/>
            <rFont val="Kruti Dev 010"/>
          </rPr>
          <t>ds chp Nqis gSa</t>
        </r>
        <r>
          <rPr>
            <b/>
            <sz val="16"/>
            <color indexed="81"/>
            <rFont val="Calibri"/>
            <family val="2"/>
          </rPr>
          <t xml:space="preserve">) </t>
        </r>
        <r>
          <rPr>
            <b/>
            <sz val="16"/>
            <color indexed="81"/>
            <rFont val="Kruti Dev 010"/>
          </rPr>
          <t xml:space="preserve">dks </t>
        </r>
        <r>
          <rPr>
            <b/>
            <sz val="16"/>
            <color indexed="81"/>
            <rFont val="Calibri"/>
            <family val="2"/>
          </rPr>
          <t>unhide</t>
        </r>
        <r>
          <rPr>
            <b/>
            <sz val="16"/>
            <color indexed="81"/>
            <rFont val="Kruti Dev 010"/>
          </rPr>
          <t xml:space="preserve"> djsa o</t>
        </r>
        <r>
          <rPr>
            <b/>
            <sz val="16"/>
            <color indexed="81"/>
            <rFont val="Calibri"/>
            <family val="2"/>
          </rPr>
          <t xml:space="preserve"> print command </t>
        </r>
        <r>
          <rPr>
            <b/>
            <sz val="16"/>
            <color indexed="81"/>
            <rFont val="Kruti Dev 010"/>
          </rPr>
          <t xml:space="preserve">nsaaA </t>
        </r>
      </text>
    </comment>
  </commentList>
</comments>
</file>

<file path=xl/sharedStrings.xml><?xml version="1.0" encoding="utf-8"?>
<sst xmlns="http://schemas.openxmlformats.org/spreadsheetml/2006/main" count="7983" uniqueCount="680">
  <si>
    <t>In cooperation with</t>
  </si>
  <si>
    <t xml:space="preserve">This application has been designed for the Secondary and Higher Secondary schools of Rajasthan. All rights are reserved with the director of Secondary Education, Bikaner, Rajasthan. </t>
  </si>
  <si>
    <t>G</t>
  </si>
  <si>
    <t>OBC</t>
  </si>
  <si>
    <t>GEN</t>
  </si>
  <si>
    <t>SC</t>
  </si>
  <si>
    <t>S.U.P.W.</t>
  </si>
  <si>
    <t>TOTAL EXEMPTION</t>
  </si>
  <si>
    <t>EXEMPTION</t>
  </si>
  <si>
    <t>2T+E OR 2E+T</t>
  </si>
  <si>
    <t>Js.kh</t>
  </si>
  <si>
    <t>dqy</t>
  </si>
  <si>
    <t>%</t>
  </si>
  <si>
    <t>F</t>
  </si>
  <si>
    <t>S</t>
  </si>
  <si>
    <t>G1</t>
  </si>
  <si>
    <t>G2</t>
  </si>
  <si>
    <t>Ñ</t>
  </si>
  <si>
    <t>I</t>
  </si>
  <si>
    <t>II</t>
  </si>
  <si>
    <t>III</t>
  </si>
  <si>
    <t>D</t>
  </si>
  <si>
    <t>A</t>
  </si>
  <si>
    <t>B</t>
  </si>
  <si>
    <t>C</t>
  </si>
  <si>
    <t>®</t>
  </si>
  <si>
    <t xml:space="preserve">  S.U.P.W.</t>
  </si>
  <si>
    <t>SC BOYS</t>
  </si>
  <si>
    <t>SC GIRLS</t>
  </si>
  <si>
    <t>ST BOYS</t>
  </si>
  <si>
    <t>ST GIRLS</t>
  </si>
  <si>
    <t>OBC BOYS</t>
  </si>
  <si>
    <t>OBC GIRLS</t>
  </si>
  <si>
    <t>GEN BOYS</t>
  </si>
  <si>
    <t>GEN GIRLS</t>
  </si>
  <si>
    <t>MIN BOYS</t>
  </si>
  <si>
    <t>MIN GIRLS</t>
  </si>
  <si>
    <t>SBC BOYS</t>
  </si>
  <si>
    <t>SBC GIRLS</t>
  </si>
  <si>
    <t>TOTAL</t>
  </si>
  <si>
    <t>NAME OF THE STUDENT</t>
  </si>
  <si>
    <t>FATHER'S NAME</t>
  </si>
  <si>
    <t>MOTHER'S NAME</t>
  </si>
  <si>
    <t>E</t>
  </si>
  <si>
    <t>H</t>
  </si>
  <si>
    <t>ST</t>
  </si>
  <si>
    <t>MIN</t>
  </si>
  <si>
    <t>SBC</t>
  </si>
  <si>
    <t>MATHEMATICS</t>
  </si>
  <si>
    <t>CLICK HERE FOR HELP</t>
  </si>
  <si>
    <t xml:space="preserve">CLICK HERE TO VIEW THE RESULT </t>
  </si>
  <si>
    <t>BACK TO DETAILS</t>
  </si>
  <si>
    <t>CLICK HERE TO VIEW THE FINAL REPORT</t>
  </si>
  <si>
    <t xml:space="preserve">CLICK HERE TO VIEW THE SUPPLEMENTRY RESULT </t>
  </si>
  <si>
    <t>BACK TO STATEMENT</t>
  </si>
  <si>
    <t>DIVISION</t>
  </si>
  <si>
    <t xml:space="preserve"> FOUNDATION OF IT</t>
  </si>
  <si>
    <t>GR</t>
  </si>
  <si>
    <t>RE</t>
  </si>
  <si>
    <t>CLICK  TO VIEW THE RESULT AT A GLANCE</t>
  </si>
  <si>
    <t>HINDI</t>
  </si>
  <si>
    <t xml:space="preserve"> HINDI</t>
  </si>
  <si>
    <t>ENGLISH</t>
  </si>
  <si>
    <t xml:space="preserve"> ENGLISH</t>
  </si>
  <si>
    <t>THIRD LANGUAGE</t>
  </si>
  <si>
    <t>SCIENCE</t>
  </si>
  <si>
    <t>URDU</t>
  </si>
  <si>
    <t>SANSKRIT</t>
  </si>
  <si>
    <t>GUJRATI</t>
  </si>
  <si>
    <t>PUNJABI</t>
  </si>
  <si>
    <t>SINDHI</t>
  </si>
  <si>
    <t>SOCIAL SCIENCE</t>
  </si>
  <si>
    <t>RAJASTHAN STUDIES</t>
  </si>
  <si>
    <t xml:space="preserve"> RAJASTHAN STUDIES</t>
  </si>
  <si>
    <t>PH. AND HEALTH EDU.</t>
  </si>
  <si>
    <t>FOUNDATION OF IT</t>
  </si>
  <si>
    <t>ART EDU.</t>
  </si>
  <si>
    <t xml:space="preserve"> ART EDUCATION</t>
  </si>
  <si>
    <t>DATE OF BIRTH</t>
  </si>
  <si>
    <t>S. NO.</t>
  </si>
  <si>
    <t>CATEGORY</t>
  </si>
  <si>
    <t>GENGER</t>
  </si>
  <si>
    <t>ROLL. NO.</t>
  </si>
  <si>
    <t>S.R. NO.</t>
  </si>
  <si>
    <t>RESULT SHEET</t>
  </si>
  <si>
    <t>DATE OF RESULT DECLARATION</t>
  </si>
  <si>
    <t>UNIT TEST</t>
  </si>
  <si>
    <t>FIRST</t>
  </si>
  <si>
    <t>SECOND</t>
  </si>
  <si>
    <t>THIRD</t>
  </si>
  <si>
    <t>HALF YEARLY EXAM</t>
  </si>
  <si>
    <t>ANNUAL EXAM</t>
  </si>
  <si>
    <t>HALF YEARLY EXAM.</t>
  </si>
  <si>
    <t>COMP. ACT.</t>
  </si>
  <si>
    <t>OPT. ACT.</t>
  </si>
  <si>
    <t>CAMP</t>
  </si>
  <si>
    <t>THEORY</t>
  </si>
  <si>
    <t>PRACTICAL</t>
  </si>
  <si>
    <t>ASSIGNMENT</t>
  </si>
  <si>
    <t>ANNUAL EXAM.</t>
  </si>
  <si>
    <t>NSO</t>
  </si>
  <si>
    <t>AGGREGATE RESULT OFTHE CLASS</t>
  </si>
  <si>
    <t>SUBJECT-WISE RESULT</t>
  </si>
  <si>
    <t>NAME OF THE TEACHER</t>
  </si>
  <si>
    <t>NO. OF STUDENTS APPEARED</t>
  </si>
  <si>
    <t>NO. OF STUDENTS PASSED</t>
  </si>
  <si>
    <t>TOTAL NO. OF STUDENTS PASSED</t>
  </si>
  <si>
    <t>PASS PERCENTAGE</t>
  </si>
  <si>
    <t>SUPPLEMENTARY</t>
  </si>
  <si>
    <t>NO. OF STUDENTS FAILED</t>
  </si>
  <si>
    <t>RESULT WITHHELD</t>
  </si>
  <si>
    <t>ABSENT</t>
  </si>
  <si>
    <t>RE-EXAM</t>
  </si>
  <si>
    <t>FAILED IN MAIN EXAM</t>
  </si>
  <si>
    <t>PASS THROGUH SUPPL./RE-EXAM</t>
  </si>
  <si>
    <t>FAILED IN SUPPL./RE-EXAM.</t>
  </si>
  <si>
    <t>TOTAL FAILED</t>
  </si>
  <si>
    <t>MAIN</t>
  </si>
  <si>
    <t>TOTAL PASSED AND PASS PERCENTAGE</t>
  </si>
  <si>
    <t>MAIN EXAM.</t>
  </si>
  <si>
    <t>TOTAL AFTER SUPPL./RE-EX.</t>
  </si>
  <si>
    <t>TOTAL APPEARED</t>
  </si>
  <si>
    <t>FIST DIV.</t>
  </si>
  <si>
    <t>SECOND DIV/</t>
  </si>
  <si>
    <t>THIRD DIV.</t>
  </si>
  <si>
    <t>TOTAL PASSED</t>
  </si>
  <si>
    <t>SUPPL.</t>
  </si>
  <si>
    <t>FAILED</t>
  </si>
  <si>
    <t>PASS %AGE</t>
  </si>
  <si>
    <t>RE-EXAM.</t>
  </si>
  <si>
    <t>SIGNATURE OF THE RESULT MAKER</t>
  </si>
  <si>
    <t>SIGNATURE OF THE CLASS TEACHER</t>
  </si>
  <si>
    <t>SIGNATURE OF THE CHECKER</t>
  </si>
  <si>
    <t>SIGNATURE OF THE EXAM. INCHARGE</t>
  </si>
  <si>
    <t>SIGNATURE OF THE HEAD OF THE INSTITUTION</t>
  </si>
  <si>
    <t>RESULT</t>
  </si>
  <si>
    <t>DECLARATION DATE</t>
  </si>
  <si>
    <t>PASS</t>
  </si>
  <si>
    <t>FAIL</t>
  </si>
  <si>
    <t>PASS/    PASS BY GRACE/ FAIL/ SUPPL./ ABSENT</t>
  </si>
  <si>
    <t>M</t>
  </si>
  <si>
    <t>SUBJECTS FOR SUPPL. EXAM.</t>
  </si>
  <si>
    <t>SUBJECTS OF GRACE MARKS</t>
  </si>
  <si>
    <t>SUBJECTS FOR RE-EXAM.</t>
  </si>
  <si>
    <t>SUBJECTS OF DISTINCTION</t>
  </si>
  <si>
    <t>FINAL RESULT</t>
  </si>
  <si>
    <t>REMARKS</t>
  </si>
  <si>
    <t>U</t>
  </si>
  <si>
    <t>CLASS</t>
  </si>
  <si>
    <t>APPEARED</t>
  </si>
  <si>
    <t>PERCENTAGE</t>
  </si>
  <si>
    <t>DISTINCTION</t>
  </si>
  <si>
    <t>SUBJECT-WISE AND AGGREGATE RESULT OF THE CALSS</t>
  </si>
  <si>
    <t>SESSION</t>
  </si>
  <si>
    <t>AGGREGATE RESULT OF THE CLASS</t>
  </si>
  <si>
    <t>RESULT OF THE SUPPLEMENTARY/RE-EXAM.</t>
  </si>
  <si>
    <t>TOTAL NO. OF STUDENTS PASSED AFTER SUPPL./RE-EXAM. AND PASS PERCENTAGE</t>
  </si>
  <si>
    <t>CATEGORY-WISE RESULT OF THE CLASS</t>
  </si>
  <si>
    <t>SUBJECTS FOR SUPPL.</t>
  </si>
  <si>
    <t>P</t>
  </si>
  <si>
    <t>SUBJECTS OF FAILURE</t>
  </si>
  <si>
    <t>SUBJECTS FOR G2</t>
  </si>
  <si>
    <t>SUBJECTS FOR G1</t>
  </si>
  <si>
    <t>ADDITIONAL SUBJECTS</t>
  </si>
  <si>
    <t>ATTENDANCE</t>
  </si>
  <si>
    <t>ST. ATT.</t>
  </si>
  <si>
    <t>ATTENDACNE %AGE</t>
  </si>
  <si>
    <t>DIV</t>
  </si>
  <si>
    <t>SD</t>
  </si>
  <si>
    <t>MAX. MARKS</t>
  </si>
  <si>
    <t>SUBJECT TOTAL lS-</t>
  </si>
  <si>
    <t>SUBJECT TOTALizk-</t>
  </si>
  <si>
    <t>SUBJECT TOTALdqy</t>
  </si>
  <si>
    <t xml:space="preserve">SUBJECT TOTAL </t>
  </si>
  <si>
    <t>SUBJECT TOTAL</t>
  </si>
  <si>
    <t>SUBECT</t>
  </si>
  <si>
    <t>SUBJECT MM</t>
  </si>
  <si>
    <t>SUBJECT RESULT</t>
  </si>
  <si>
    <t>SUBJECT DIVISION</t>
  </si>
  <si>
    <t>TOTAL UPTO HYE</t>
  </si>
  <si>
    <t xml:space="preserve">TOTAL UPTO HYE </t>
  </si>
  <si>
    <t>% OF MARKS OBTAINED</t>
  </si>
  <si>
    <t>TOTAL MARKS OBTAINED AFTER SUPPL./RE-EXAM</t>
  </si>
  <si>
    <t>DIV. OBTAINED AFTER SUPPL./RE-EXAM.</t>
  </si>
  <si>
    <t>MEETINGS</t>
  </si>
  <si>
    <t>STUDENT'S ATT.</t>
  </si>
  <si>
    <t>RESULT OF SUPPL./RE-EXAM</t>
  </si>
  <si>
    <t>MARKS OUT OF 100 IN SUPPL./RE-EXAM.</t>
  </si>
  <si>
    <t>NO. OF SUBJECTS FOR SUPPL./RE-EXAM.</t>
  </si>
  <si>
    <t>SUBJECTS FOR SUPPL./RE-EXAM.</t>
  </si>
  <si>
    <t>PLZ. WRITE MARKS OBTAINED HERE</t>
  </si>
  <si>
    <t>MAX M</t>
  </si>
  <si>
    <t>TTL</t>
  </si>
  <si>
    <t>SUBJECT TTL</t>
  </si>
  <si>
    <t>TTL PASSED</t>
  </si>
  <si>
    <t>MARKS OBTAINED</t>
  </si>
  <si>
    <t>PERCENTAGE OBTAINED</t>
  </si>
  <si>
    <t>SUBJECTS OF SUPPL./RE-EXAM.</t>
  </si>
  <si>
    <t>RESULT AND DIV. IN SUPPL./RE-EXAM.</t>
  </si>
  <si>
    <t>FIRST DIVISION</t>
  </si>
  <si>
    <t>SECOND DIVISION</t>
  </si>
  <si>
    <t>THIRD DIVISION</t>
  </si>
  <si>
    <t>TORAL FAILED</t>
  </si>
  <si>
    <t>SUPPL./RE-EX.</t>
  </si>
  <si>
    <t>NO. OF SUBJECT APPEARED IN FOR SUPPL./RE-EXAM.</t>
  </si>
  <si>
    <t>NO. OF SUBJECT PASSED IN SUPPL./RE-EXAM.</t>
  </si>
  <si>
    <t xml:space="preserve">MAIN </t>
  </si>
  <si>
    <t>SUP./RE-EX.</t>
  </si>
  <si>
    <t>NO. OF STUDENTS APPEARED FOR MAIN EXAM.</t>
  </si>
  <si>
    <t>PASS PERCENTAGE IN MAIN EXAM.</t>
  </si>
  <si>
    <t>NO. OF STUDENTS PASSED MAIN EXAM.</t>
  </si>
  <si>
    <t>SUPPPLEMENTARY</t>
  </si>
  <si>
    <t>PASSED THROUGH SUPPL./RE-EXAM.</t>
  </si>
  <si>
    <t>FAILED IN MAIN EXAM.</t>
  </si>
  <si>
    <t>FAILED AFTER SUPPL./RE-EXAM.</t>
  </si>
  <si>
    <t>TOTAL NO. OF STUDENTS FAILED</t>
  </si>
  <si>
    <t>RESULT OF SUPPLEMENTARY EXAM.</t>
  </si>
  <si>
    <t>DATE OF DECLARATION OF SUPPL./RE-EXAM.</t>
  </si>
  <si>
    <t>RESULT O MAIN EXAM.</t>
  </si>
  <si>
    <t>SUBJECT-WISE RESULT OF THE CLASS</t>
  </si>
  <si>
    <t>DEPARTMENT OF EDUCATION, RAJASTHAN</t>
  </si>
  <si>
    <t>PROGRESS REPORT</t>
  </si>
  <si>
    <t>SUBJECTS</t>
  </si>
  <si>
    <t>TEST/EXAM.</t>
  </si>
  <si>
    <t>MRKS SUPPL./RE-EX.</t>
  </si>
  <si>
    <t>RES. SUP./RE-EX.</t>
  </si>
  <si>
    <t>TOTAL MAX. MARKS</t>
  </si>
  <si>
    <t>ST. ATTENDANCE</t>
  </si>
  <si>
    <t>TOTAL MEETINGS</t>
  </si>
  <si>
    <t>AUGUST</t>
  </si>
  <si>
    <t>ATTENDANCE UTP</t>
  </si>
  <si>
    <t>OCTOBER</t>
  </si>
  <si>
    <t>DECEMBER</t>
  </si>
  <si>
    <t>FEBRUARY</t>
  </si>
  <si>
    <t>SIGN. OF THE EXAM. INCHARGE</t>
  </si>
  <si>
    <t>PARENT'S SIGN.</t>
  </si>
  <si>
    <t>DATE OF DECLARATION. OF MAIN EXAM.</t>
  </si>
  <si>
    <t>RANK</t>
  </si>
  <si>
    <t xml:space="preserve">RESULT OF SUPPL./RE-EX. </t>
  </si>
  <si>
    <t xml:space="preserve">SEAL </t>
  </si>
  <si>
    <t>DATE OF DECL. OF SUPPL./RE-EXAM.</t>
  </si>
  <si>
    <t>DIV.</t>
  </si>
  <si>
    <t>TTL  TESTS + HYE</t>
  </si>
  <si>
    <t>TTL  MRKS</t>
  </si>
  <si>
    <t>TTL  MRKS OBTAINED</t>
  </si>
  <si>
    <t>H.Y. EXAM.</t>
  </si>
  <si>
    <t>MONTHLY ATTENDANCE</t>
  </si>
  <si>
    <t>APRIL</t>
  </si>
  <si>
    <t>MAY</t>
  </si>
  <si>
    <t>JULY</t>
  </si>
  <si>
    <t>SEPTEMBER</t>
  </si>
  <si>
    <t>NOVEMBER</t>
  </si>
  <si>
    <t>JANUARY</t>
  </si>
  <si>
    <t>MARCH</t>
  </si>
  <si>
    <t xml:space="preserve">TOTAL UPTO MAY </t>
  </si>
  <si>
    <t xml:space="preserve">TOTAL UPTO JULY </t>
  </si>
  <si>
    <t xml:space="preserve">TOTAL UPTO AUGUST </t>
  </si>
  <si>
    <t xml:space="preserve">TOTAL UPTO SEPTEMBER </t>
  </si>
  <si>
    <t>TOTAL UPTO OCTOBER</t>
  </si>
  <si>
    <t xml:space="preserve">TOTAL UPTO NOVEMBER </t>
  </si>
  <si>
    <t xml:space="preserve">TOTAL UPTO DECEMBER </t>
  </si>
  <si>
    <t xml:space="preserve">TOTAL UPTO JANUARY </t>
  </si>
  <si>
    <t xml:space="preserve">TOTAL UPTO FEBRUARY </t>
  </si>
  <si>
    <t xml:space="preserve">TOTAL UPTO MARCH </t>
  </si>
  <si>
    <t xml:space="preserve"> TOTAL FOR THE SESSION</t>
  </si>
  <si>
    <t>TOTAL MTNGS.</t>
  </si>
  <si>
    <t>total attendance for the month</t>
  </si>
  <si>
    <t>daily average attendance</t>
  </si>
  <si>
    <t>GRAND TOTAL</t>
  </si>
  <si>
    <t>TOTAL UPTO HYE TH.</t>
  </si>
  <si>
    <t>TOTAL UPTO HYE PR.</t>
  </si>
  <si>
    <t>SUBJECT TOTAL TH.</t>
  </si>
  <si>
    <t>SUBJECT TOTAL PR.</t>
  </si>
  <si>
    <t>MTNGS</t>
  </si>
  <si>
    <t>CLASS AND SEC.</t>
  </si>
  <si>
    <t>COMPLS ACT.</t>
  </si>
  <si>
    <t>SUBJECT CODE</t>
  </si>
  <si>
    <t>FIRST TH.</t>
  </si>
  <si>
    <t>FIRST PR.</t>
  </si>
  <si>
    <t>SECOND TH.</t>
  </si>
  <si>
    <t>SECOND PR.</t>
  </si>
  <si>
    <t>THIRD TH.</t>
  </si>
  <si>
    <t>THIRD PR.</t>
  </si>
  <si>
    <t>PRACT.</t>
  </si>
  <si>
    <t>TOTAL TH.</t>
  </si>
  <si>
    <t>TOTAL PR.</t>
  </si>
  <si>
    <t>fjtYV odZcqd ds iz;ksx esa vkusokyh lkekU; leL;k,¡ o lek/kku</t>
  </si>
  <si>
    <t>If you do not not want to enter monthly attendance and enter the total,</t>
  </si>
  <si>
    <t>Unprotect the sheet and do what you want to ( but take your principal’s permission for it.)</t>
  </si>
  <si>
    <t xml:space="preserve">d{kk 6 ls 9 rd r`rh; Hkk’kk ds dksM gSa </t>
  </si>
  <si>
    <t>RSULT CATEGORY-WISE</t>
  </si>
  <si>
    <t>RESULT OF THE CLASS</t>
  </si>
  <si>
    <t>%AGE OBTAINED</t>
  </si>
  <si>
    <t>a</t>
  </si>
  <si>
    <t>b</t>
  </si>
  <si>
    <t>c</t>
  </si>
  <si>
    <t>d</t>
  </si>
  <si>
    <t>TL</t>
  </si>
  <si>
    <t>SO</t>
  </si>
  <si>
    <r>
      <t xml:space="preserve">Anil Kumar Somani 
Lecturer in Physics  
Govt. Hr. Sec. School, Nimbahera,  
Distt. Chittaurgarh,
Rajasthan 
</t>
    </r>
    <r>
      <rPr>
        <sz val="22"/>
        <color theme="1" tint="4.9989318521683403E-2"/>
        <rFont val="Wingdings"/>
        <charset val="2"/>
      </rPr>
      <t/>
    </r>
  </si>
  <si>
    <t>CATEGORY-WISE RESULT WILL SHOW CORRECT RESULTS ONLY AFTER THE DECLARATION OF THE SUPPLEMENTARY EXAM. RESULTS</t>
  </si>
  <si>
    <t>Print the report card from the sheet named 'Full Report'</t>
  </si>
  <si>
    <t>SUMITRA SHARMA</t>
  </si>
  <si>
    <t>SUNITA GODARA</t>
  </si>
  <si>
    <t>Subject</t>
  </si>
  <si>
    <t>.</t>
  </si>
  <si>
    <t>TOTAL ATTENDANCE UPTO</t>
  </si>
  <si>
    <t>designed by  
D. Kavita
Lecturer in English  
Govt. Girls' Hr. Sec. School,  Nimbahera,   
Distt. Chittaurgarh, Rajasthan  
kavita.fadnavis@gmail.com</t>
  </si>
  <si>
    <r>
      <t>Pushpendra Kumar Sharma                        Principal 
Govt. Hr. Sec. School, Veerpura  
Distt. Udaipur,
Rajasthan</t>
    </r>
    <r>
      <rPr>
        <sz val="22"/>
        <color theme="1" tint="4.9989318521683403E-2"/>
        <rFont val="Wingdings"/>
        <charset val="2"/>
      </rPr>
      <t/>
    </r>
  </si>
  <si>
    <t>Arvind Kumar Sharma
Sr.Teacher (Maths)
Govt. Girls Sec. School Ramsar, Srinagar (Ajmer) Distt. Ajmer,  
Rajasthan</t>
  </si>
  <si>
    <t>Plz. Read all instructions given in this pages carefully before you proceed. For more help you can download the training videos from www.ctor.in</t>
  </si>
  <si>
    <r>
      <rPr>
        <sz val="14"/>
        <rFont val="Cambria"/>
        <family val="1"/>
        <scheme val="major"/>
      </rPr>
      <t xml:space="preserve">This workbook can prepare results of 100 students of a class. According the the the departmental norms we can split the class into two sections as soon as the strength crosses 60 students, yet this workbooks supports result upto a strength of 100 students. Please limit your class strength not to exceed </t>
    </r>
    <r>
      <rPr>
        <sz val="14"/>
        <color rgb="FF0000FF"/>
        <rFont val="Cambria"/>
        <family val="1"/>
        <scheme val="major"/>
      </rPr>
      <t>If there occur any errors in your result due to accidental deletion or feeding in wrong sheets, you can rectify all such errors by using a fresh workbook and just copying the 'details' of your old workbook into the new one.</t>
    </r>
    <r>
      <rPr>
        <sz val="14"/>
        <color indexed="11"/>
        <rFont val="Cambria"/>
        <family val="1"/>
        <scheme val="major"/>
      </rPr>
      <t xml:space="preserve"> </t>
    </r>
    <r>
      <rPr>
        <sz val="14"/>
        <color rgb="FF9933FF"/>
        <rFont val="Cambria"/>
        <family val="1"/>
        <scheme val="major"/>
      </rPr>
      <t xml:space="preserve">Password to enter </t>
    </r>
    <r>
      <rPr>
        <sz val="14"/>
        <color rgb="FFFF0000"/>
        <rFont val="Cambria"/>
        <family val="1"/>
        <scheme val="major"/>
      </rPr>
      <t xml:space="preserve">details  entries </t>
    </r>
    <r>
      <rPr>
        <sz val="14"/>
        <color rgb="FF9933FF"/>
        <rFont val="Cambria"/>
        <family val="1"/>
        <scheme val="major"/>
      </rPr>
      <t>is '</t>
    </r>
    <r>
      <rPr>
        <sz val="14"/>
        <color rgb="FFFF0000"/>
        <rFont val="Cambria"/>
        <family val="1"/>
        <scheme val="major"/>
      </rPr>
      <t>shivira</t>
    </r>
    <r>
      <rPr>
        <sz val="14"/>
        <color rgb="FF9933FF"/>
        <rFont val="Cambria"/>
        <family val="1"/>
        <scheme val="major"/>
      </rPr>
      <t>'.  All  sheets are protected.</t>
    </r>
    <r>
      <rPr>
        <sz val="14"/>
        <color indexed="10"/>
        <rFont val="Cambria"/>
        <family val="1"/>
        <scheme val="major"/>
      </rPr>
      <t xml:space="preserve"> The password to unprotect sheets is 'dkf'. </t>
    </r>
    <r>
      <rPr>
        <sz val="14"/>
        <rFont val="Cambria"/>
        <family val="1"/>
        <scheme val="major"/>
      </rPr>
      <t xml:space="preserve">For any queries regarding the use of this application, drop a mail to </t>
    </r>
    <r>
      <rPr>
        <u/>
        <sz val="14"/>
        <color rgb="FFFF0000"/>
        <rFont val="Cambria"/>
        <family val="1"/>
        <scheme val="major"/>
      </rPr>
      <t>kavita.fadnavis@gmail.com</t>
    </r>
    <r>
      <rPr>
        <sz val="14"/>
        <rFont val="Cambria"/>
        <family val="1"/>
        <scheme val="major"/>
      </rPr>
      <t xml:space="preserve">  You may also contact the master trainers of your own district.         </t>
    </r>
    <r>
      <rPr>
        <sz val="14"/>
        <color indexed="10"/>
        <rFont val="Cambria"/>
        <family val="1"/>
        <scheme val="major"/>
      </rPr>
      <t xml:space="preserve">         
</t>
    </r>
    <r>
      <rPr>
        <sz val="14"/>
        <rFont val="Cambria"/>
        <family val="1"/>
        <scheme val="major"/>
      </rPr>
      <t>D. Kavita</t>
    </r>
  </si>
  <si>
    <t>Plz. Read the class promotion rules before you begin to work on this workbook. Use this workbook only if you find it as per rules. The cell pertaining to the result of a student of class 8th is deliberately left blank in case he/she sobtains grade 'e' in any of the subjects. Fill it using your own understanding of the rules.</t>
  </si>
  <si>
    <r>
      <t xml:space="preserve">IN case of class 11 and 12, plz. note that you can put together theory and practical subjects in one place ( for example in the place of optional 1 or 2 or 3) but you </t>
    </r>
    <r>
      <rPr>
        <sz val="14"/>
        <color rgb="FFFF0000"/>
        <rFont val="Cambria"/>
        <family val="1"/>
        <scheme val="major"/>
      </rPr>
      <t>can not</t>
    </r>
    <r>
      <rPr>
        <sz val="14"/>
        <rFont val="Cambria"/>
        <family val="1"/>
        <scheme val="major"/>
      </rPr>
      <t xml:space="preserve"> put two practical subjects of different marking scheme together. It means you </t>
    </r>
    <r>
      <rPr>
        <sz val="14"/>
        <color rgb="FFFF0000"/>
        <rFont val="Cambria"/>
        <family val="1"/>
        <scheme val="major"/>
      </rPr>
      <t>can put</t>
    </r>
    <r>
      <rPr>
        <sz val="14"/>
        <rFont val="Cambria"/>
        <family val="1"/>
        <scheme val="major"/>
      </rPr>
      <t xml:space="preserve"> music, drawing and physical education together (30+70 scheme) scheme, physics, geography, homescience together (70+30 scheme),  typing seperate and shorthand seperate. Plz. do not make any changes to row no. 6 in details sheet. Especially the cells containing the maximum marks in optional subjects.</t>
    </r>
  </si>
  <si>
    <t>CLICK HERE TO GO BACK TO DETAILS TO CONTINUE DATA ENTRY</t>
  </si>
  <si>
    <t>HOW TO MAKE ENTRIES?</t>
  </si>
  <si>
    <t>The current sheet, 'from the developer's desk' is only to read and undestand as to how to prepare result, do not try to unprotect it, you need not make any entries here.</t>
  </si>
  <si>
    <t>When you try to type in any cell for the first time, you are requested to enter the password. The password is 'shivira'</t>
  </si>
  <si>
    <t>Enter students' details and marks only in the sheet named 'details' and no where else.</t>
  </si>
  <si>
    <t>Enter the marks of after supplementary exam. in the sheet named 'Result Subject-wise'</t>
  </si>
  <si>
    <t>WHAT IS PASTE SPECIAL, WHERE AND WHY TO USE IT?</t>
  </si>
  <si>
    <r>
      <t xml:space="preserve">vki viuh iqjkuh odZcqd ds </t>
    </r>
    <r>
      <rPr>
        <sz val="14"/>
        <color rgb="FF000000"/>
        <rFont val="Cambria"/>
        <family val="1"/>
      </rPr>
      <t>details</t>
    </r>
    <r>
      <rPr>
        <sz val="14"/>
        <color rgb="FF000000"/>
        <rFont val="Kruti Dev 010"/>
      </rPr>
      <t xml:space="preserve"> ls </t>
    </r>
    <r>
      <rPr>
        <sz val="14"/>
        <color rgb="FF000000"/>
        <rFont val="Cambria"/>
        <family val="1"/>
      </rPr>
      <t>data</t>
    </r>
    <r>
      <rPr>
        <sz val="14"/>
        <color rgb="FF000000"/>
        <rFont val="Kruti Dev 010"/>
      </rPr>
      <t xml:space="preserve"> dks </t>
    </r>
    <r>
      <rPr>
        <sz val="14"/>
        <color rgb="FF000000"/>
        <rFont val="Cambria"/>
        <family val="1"/>
      </rPr>
      <t>copy</t>
    </r>
    <r>
      <rPr>
        <sz val="14"/>
        <color rgb="FF000000"/>
        <rFont val="Kruti Dev 010"/>
      </rPr>
      <t xml:space="preserve"> dj ubZ “khV esa </t>
    </r>
    <r>
      <rPr>
        <sz val="14"/>
        <color rgb="FF000000"/>
        <rFont val="Cambria"/>
        <family val="1"/>
      </rPr>
      <t>paste</t>
    </r>
    <r>
      <rPr>
        <sz val="14"/>
        <color rgb="FF000000"/>
        <rFont val="Kruti Dev 010"/>
      </rPr>
      <t xml:space="preserve"> djuk pkgsa rks </t>
    </r>
    <r>
      <rPr>
        <sz val="14"/>
        <color rgb="FF000000"/>
        <rFont val="Cambria"/>
        <family val="1"/>
      </rPr>
      <t>paste special option</t>
    </r>
    <r>
      <rPr>
        <sz val="14"/>
        <color rgb="FF000000"/>
        <rFont val="Kruti Dev 010"/>
      </rPr>
      <t xml:space="preserve"> dk gh iz;ksx djsa ,slk djus ij ubZ odZcqd ds </t>
    </r>
    <r>
      <rPr>
        <sz val="14"/>
        <color rgb="FF000000"/>
        <rFont val="Cambria"/>
        <family val="1"/>
      </rPr>
      <t>formatting</t>
    </r>
    <r>
      <rPr>
        <sz val="14"/>
        <color rgb="FF000000"/>
        <rFont val="Kruti Dev 010"/>
      </rPr>
      <t xml:space="preserve"> vkSj </t>
    </r>
    <r>
      <rPr>
        <sz val="14"/>
        <color rgb="FF000000"/>
        <rFont val="Cambria"/>
        <family val="1"/>
      </rPr>
      <t>data validation</t>
    </r>
    <r>
      <rPr>
        <sz val="14"/>
        <color rgb="FF000000"/>
        <rFont val="Kruti Dev 010"/>
      </rPr>
      <t xml:space="preserve"> ugha fcxMsaxsA</t>
    </r>
  </si>
  <si>
    <r>
      <t>Paste special</t>
    </r>
    <r>
      <rPr>
        <sz val="14"/>
        <color rgb="FF000000"/>
        <rFont val="Kruti Dev 010"/>
      </rPr>
      <t xml:space="preserve"> ds fy, tgk¡ </t>
    </r>
    <r>
      <rPr>
        <sz val="14"/>
        <color rgb="FF000000"/>
        <rFont val="Cambria"/>
        <family val="1"/>
      </rPr>
      <t>paste</t>
    </r>
    <r>
      <rPr>
        <sz val="14"/>
        <color rgb="FF000000"/>
        <rFont val="Kruti Dev 010"/>
      </rPr>
      <t xml:space="preserve"> djuk gks ogk¡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dj </t>
    </r>
    <r>
      <rPr>
        <sz val="14"/>
        <color rgb="FF000000"/>
        <rFont val="Cambria"/>
        <family val="1"/>
      </rPr>
      <t>paste special</t>
    </r>
    <r>
      <rPr>
        <sz val="14"/>
        <color rgb="FF000000"/>
        <rFont val="Kruti Dev 010"/>
      </rPr>
      <t xml:space="preserve"> ls </t>
    </r>
    <r>
      <rPr>
        <sz val="14"/>
        <color rgb="FF000000"/>
        <rFont val="Cambria"/>
        <family val="1"/>
      </rPr>
      <t>paste</t>
    </r>
    <r>
      <rPr>
        <sz val="14"/>
        <color rgb="FF000000"/>
        <rFont val="Kruti Dev 010"/>
      </rPr>
      <t xml:space="preserve"> </t>
    </r>
    <r>
      <rPr>
        <sz val="14"/>
        <color rgb="FF000000"/>
        <rFont val="Cambria"/>
        <family val="1"/>
      </rPr>
      <t>values</t>
    </r>
    <r>
      <rPr>
        <sz val="14"/>
        <color rgb="FF000000"/>
        <rFont val="Kruti Dev 010"/>
      </rPr>
      <t xml:space="preserve"> dk </t>
    </r>
    <r>
      <rPr>
        <sz val="14"/>
        <color rgb="FF000000"/>
        <rFont val="Cambria"/>
        <family val="1"/>
      </rPr>
      <t xml:space="preserve">option select </t>
    </r>
    <r>
      <rPr>
        <sz val="14"/>
        <color rgb="FF000000"/>
        <rFont val="Kruti Dev 010"/>
      </rPr>
      <t xml:space="preserve">djsaA </t>
    </r>
    <r>
      <rPr>
        <sz val="14"/>
        <color rgb="FFFF0000"/>
        <rFont val="Cambria"/>
        <family val="1"/>
        <scheme val="major"/>
      </rPr>
      <t>Cut Paste</t>
    </r>
    <r>
      <rPr>
        <sz val="14"/>
        <color rgb="FF000000"/>
        <rFont val="Kruti Dev 010"/>
      </rPr>
      <t xml:space="preserve"> fcYdqy u djsaA fdlh Hkh </t>
    </r>
    <r>
      <rPr>
        <sz val="14"/>
        <color rgb="FFFF0000"/>
        <rFont val="Cambria"/>
        <family val="1"/>
        <scheme val="major"/>
      </rPr>
      <t>Cell</t>
    </r>
    <r>
      <rPr>
        <sz val="14"/>
        <color rgb="FF000000"/>
        <rFont val="Kruti Dev 010"/>
      </rPr>
      <t xml:space="preserve"> dks </t>
    </r>
    <r>
      <rPr>
        <sz val="14"/>
        <color rgb="FFFF0000"/>
        <rFont val="Cambria"/>
        <family val="1"/>
        <scheme val="major"/>
      </rPr>
      <t xml:space="preserve">delete </t>
    </r>
    <r>
      <rPr>
        <sz val="14"/>
        <color rgb="FF000000"/>
        <rFont val="Kruti Dev 010"/>
      </rPr>
      <t>ua djsaA</t>
    </r>
  </si>
  <si>
    <t>WHY AND HOW TO SET DATE FORMAT?</t>
  </si>
  <si>
    <r>
      <t xml:space="preserve">izfof’V;k¡ izkjEHk djus ls igys vius dEI;wVj dk </t>
    </r>
    <r>
      <rPr>
        <sz val="14"/>
        <color rgb="FF000000"/>
        <rFont val="Calibri"/>
        <family val="2"/>
      </rPr>
      <t>date format set</t>
    </r>
    <r>
      <rPr>
        <sz val="14"/>
        <color rgb="FF000000"/>
        <rFont val="Kruti Dev 010"/>
      </rPr>
      <t xml:space="preserve"> djsa D;ksa fd </t>
    </r>
    <r>
      <rPr>
        <sz val="14"/>
        <color rgb="FF000000"/>
        <rFont val="Cambria"/>
        <family val="1"/>
      </rPr>
      <t xml:space="preserve">by default </t>
    </r>
    <r>
      <rPr>
        <sz val="14"/>
        <color rgb="FF000000"/>
        <rFont val="Kruti Dev 010"/>
      </rPr>
      <t>;g</t>
    </r>
    <r>
      <rPr>
        <sz val="14"/>
        <color rgb="FF000000"/>
        <rFont val="Cambria"/>
        <family val="1"/>
      </rPr>
      <t xml:space="preserve"> mm/dd/yy</t>
    </r>
    <r>
      <rPr>
        <sz val="14"/>
        <color rgb="FF000000"/>
        <rFont val="Kruti Dev 010"/>
      </rPr>
      <t xml:space="preserve"> gksrk gS tc fd ges </t>
    </r>
    <r>
      <rPr>
        <sz val="14"/>
        <color rgb="FF000000"/>
        <rFont val="Camrbria"/>
      </rPr>
      <t>dd/mm/yy</t>
    </r>
    <r>
      <rPr>
        <sz val="14"/>
        <color rgb="FF000000"/>
        <rFont val="Kruti Dev 010"/>
      </rPr>
      <t xml:space="preserve"> dh vko';drk gksrh gSA</t>
    </r>
  </si>
  <si>
    <r>
      <t xml:space="preserve">date format </t>
    </r>
    <r>
      <rPr>
        <sz val="14"/>
        <color theme="1"/>
        <rFont val="Kruti Dev 010"/>
      </rPr>
      <t xml:space="preserve">dks cnyus ds fy;s </t>
    </r>
    <r>
      <rPr>
        <sz val="14"/>
        <color theme="1"/>
        <rFont val="Calibri"/>
        <family val="2"/>
      </rPr>
      <t xml:space="preserve">control panel </t>
    </r>
    <r>
      <rPr>
        <sz val="14"/>
        <color theme="1"/>
        <rFont val="Kruti Dev 010"/>
      </rPr>
      <t xml:space="preserve">esa </t>
    </r>
    <r>
      <rPr>
        <sz val="14"/>
        <color theme="1"/>
        <rFont val="Calibri"/>
        <family val="2"/>
      </rPr>
      <t xml:space="preserve">regional language setting  </t>
    </r>
    <r>
      <rPr>
        <sz val="14"/>
        <color theme="1"/>
        <rFont val="Kruti Dev 010"/>
      </rPr>
      <t xml:space="preserve">esa </t>
    </r>
    <r>
      <rPr>
        <sz val="14"/>
        <color theme="1"/>
        <rFont val="Times New Roman"/>
        <family val="1"/>
      </rPr>
      <t>date format mm/dd/yy</t>
    </r>
    <r>
      <rPr>
        <sz val="14"/>
        <color theme="1"/>
        <rFont val="Kruti Dev 010"/>
      </rPr>
      <t xml:space="preserve"> ds LFkku ij </t>
    </r>
    <r>
      <rPr>
        <sz val="14"/>
        <color theme="1"/>
        <rFont val="Times New Roman"/>
        <family val="1"/>
      </rPr>
      <t>dd/mm/yy</t>
    </r>
    <r>
      <rPr>
        <sz val="14"/>
        <color theme="1"/>
        <rFont val="Kruti Dev 010"/>
      </rPr>
      <t>djsaA</t>
    </r>
  </si>
  <si>
    <t>WHY AND HOW TO UNPROTECT SHEET?</t>
  </si>
  <si>
    <t>There is no need to unprotect any sheet unless you want to change any formula and if you do so, you will be responsible for the errors thereafter. To Unprotect a sheet follow these steps….</t>
  </si>
  <si>
    <r>
      <t>1.</t>
    </r>
    <r>
      <rPr>
        <sz val="14"/>
        <color rgb="FF0000FF"/>
        <rFont val="Times New Roman"/>
        <family val="1"/>
      </rPr>
      <t xml:space="preserve">    </t>
    </r>
    <r>
      <rPr>
        <sz val="14"/>
        <color rgb="FF0000FF"/>
        <rFont val="Calibri"/>
        <family val="2"/>
      </rPr>
      <t>Click on the review Tab</t>
    </r>
  </si>
  <si>
    <r>
      <t>2.</t>
    </r>
    <r>
      <rPr>
        <sz val="14"/>
        <color rgb="FF0000FF"/>
        <rFont val="Times New Roman"/>
        <family val="1"/>
      </rPr>
      <t xml:space="preserve">    </t>
    </r>
    <r>
      <rPr>
        <sz val="14"/>
        <color rgb="FF0000FF"/>
        <rFont val="Calibri"/>
        <family val="2"/>
      </rPr>
      <t>Select the option ‘Unprotect Sheet’</t>
    </r>
  </si>
  <si>
    <r>
      <t>3.</t>
    </r>
    <r>
      <rPr>
        <sz val="14"/>
        <color rgb="FF0000FF"/>
        <rFont val="Times New Roman"/>
        <family val="1"/>
      </rPr>
      <t xml:space="preserve">    </t>
    </r>
    <r>
      <rPr>
        <sz val="14"/>
        <color rgb="FF0000FF"/>
        <rFont val="Calibri"/>
        <family val="2"/>
      </rPr>
      <t>Write the password ‘dkf’</t>
    </r>
  </si>
  <si>
    <r>
      <t>4.</t>
    </r>
    <r>
      <rPr>
        <sz val="14"/>
        <color rgb="FF0000FF"/>
        <rFont val="Times New Roman"/>
        <family val="1"/>
      </rPr>
      <t xml:space="preserve">    </t>
    </r>
    <r>
      <rPr>
        <sz val="14"/>
        <color rgb="FF0000FF"/>
        <rFont val="Calibri"/>
        <family val="2"/>
      </rPr>
      <t>Click OK</t>
    </r>
  </si>
  <si>
    <t>HOW TO ENTER TOTAL ATTENDANCE?</t>
  </si>
  <si>
    <t>WHERE TO GET WORKBOOKS FROM?</t>
  </si>
  <si>
    <r>
      <t xml:space="preserve">fdlh Hkh d{kk ds odZcqd dks </t>
    </r>
    <r>
      <rPr>
        <sz val="14"/>
        <color theme="1"/>
        <rFont val="Cambria"/>
        <family val="1"/>
        <scheme val="major"/>
      </rPr>
      <t xml:space="preserve">www.ctor.in  </t>
    </r>
    <r>
      <rPr>
        <sz val="14"/>
        <color theme="1"/>
        <rFont val="Kruti Dev 010"/>
      </rPr>
      <t xml:space="preserve">ls </t>
    </r>
    <r>
      <rPr>
        <sz val="14"/>
        <color theme="1"/>
        <rFont val="Cambria"/>
        <family val="1"/>
        <scheme val="major"/>
      </rPr>
      <t>download</t>
    </r>
    <r>
      <rPr>
        <sz val="14"/>
        <color theme="1"/>
        <rFont val="Kruti Dev 010"/>
      </rPr>
      <t xml:space="preserve"> djus ds Ik”pkr</t>
    </r>
    <r>
      <rPr>
        <sz val="14"/>
        <color theme="1"/>
        <rFont val="Cambria"/>
        <family val="1"/>
        <scheme val="major"/>
      </rPr>
      <t xml:space="preserve"> save</t>
    </r>
    <r>
      <rPr>
        <sz val="14"/>
        <color theme="1"/>
        <rFont val="Kruti Dev 010"/>
      </rPr>
      <t xml:space="preserve"> djsa o d{kk ds</t>
    </r>
    <r>
      <rPr>
        <sz val="14"/>
        <color theme="1"/>
        <rFont val="Cambria"/>
        <family val="1"/>
        <scheme val="major"/>
      </rPr>
      <t xml:space="preserve"> sections</t>
    </r>
    <r>
      <rPr>
        <sz val="14"/>
        <color theme="1"/>
        <rFont val="Kruti Dev 010"/>
      </rPr>
      <t xml:space="preserve"> dh la[;kuqlkj mldh izfrfyfi;k¡ cukdj muesa izfof’V;k¡ djsaA  </t>
    </r>
  </si>
  <si>
    <r>
      <t xml:space="preserve">odZcqd esa dsoy </t>
    </r>
    <r>
      <rPr>
        <sz val="14"/>
        <color rgb="FF000000"/>
        <rFont val="Calibri"/>
        <family val="2"/>
      </rPr>
      <t>details</t>
    </r>
    <r>
      <rPr>
        <sz val="14"/>
        <color rgb="FF000000"/>
        <rFont val="Kruti Dev 010"/>
      </rPr>
      <t xml:space="preserve"> ds </t>
    </r>
    <r>
      <rPr>
        <sz val="14"/>
        <color rgb="FF000000"/>
        <rFont val="Calibri"/>
        <family val="2"/>
      </rPr>
      <t>page</t>
    </r>
    <r>
      <rPr>
        <sz val="14"/>
        <color rgb="FF000000"/>
        <rFont val="Kruti Dev 010"/>
      </rPr>
      <t xml:space="preserve"> dks HkjsaA vU; ist dsoy v/;;u o fjdkMZ izkIr djus ds fy, gSa] muesa izfof’V;k¡ lEHko ugha gSaA</t>
    </r>
  </si>
  <si>
    <r>
      <t xml:space="preserve">fjtYV odZcqd fgUnh o vaxzsth esa miyC/k gSaA viuh vko”;drkuqlkj iz;ksx djsaA </t>
    </r>
    <r>
      <rPr>
        <sz val="14"/>
        <color rgb="FF000000"/>
        <rFont val="Calibri"/>
        <family val="2"/>
      </rPr>
      <t>Font Change</t>
    </r>
    <r>
      <rPr>
        <sz val="14"/>
        <color rgb="FF000000"/>
        <rFont val="Kruti Dev 010"/>
      </rPr>
      <t xml:space="preserve"> u djsaA</t>
    </r>
  </si>
  <si>
    <r>
      <t>iz;sd odZcqd esa</t>
    </r>
    <r>
      <rPr>
        <sz val="14"/>
        <color rgb="FF0033CC"/>
        <rFont val="Times New Roman"/>
        <family val="1"/>
      </rPr>
      <t xml:space="preserve"> krutidev 10 </t>
    </r>
    <r>
      <rPr>
        <sz val="14"/>
        <color rgb="FF000000"/>
        <rFont val="Kruti Dev 010"/>
      </rPr>
      <t>fgUnh</t>
    </r>
    <r>
      <rPr>
        <sz val="14"/>
        <color rgb="FF0033CC"/>
        <rFont val="Times New Roman"/>
        <family val="1"/>
      </rPr>
      <t xml:space="preserve"> font </t>
    </r>
    <r>
      <rPr>
        <sz val="14"/>
        <color rgb="FF000000"/>
        <rFont val="Kruti Dev 010"/>
      </rPr>
      <t>o</t>
    </r>
    <r>
      <rPr>
        <sz val="14"/>
        <color rgb="FF0033CC"/>
        <rFont val="Times New Roman"/>
        <family val="1"/>
      </rPr>
      <t xml:space="preserve"> cambria English font </t>
    </r>
    <r>
      <rPr>
        <sz val="14"/>
        <color rgb="FF000000"/>
        <rFont val="Kruti Dev 010"/>
      </rPr>
      <t xml:space="preserve">dk iz;ksx fd;k x;k gSA ;fn mDr </t>
    </r>
    <r>
      <rPr>
        <sz val="14"/>
        <color rgb="FF0033CC"/>
        <rFont val="Times New Roman"/>
        <family val="1"/>
      </rPr>
      <t xml:space="preserve">font </t>
    </r>
    <r>
      <rPr>
        <sz val="14"/>
        <color rgb="FF000000"/>
        <rFont val="Kruti Dev 010"/>
      </rPr>
      <t xml:space="preserve">vkids </t>
    </r>
    <r>
      <rPr>
        <sz val="14"/>
        <color rgb="FF0033CC"/>
        <rFont val="Times New Roman"/>
        <family val="1"/>
      </rPr>
      <t xml:space="preserve">computer </t>
    </r>
    <r>
      <rPr>
        <sz val="14"/>
        <color rgb="FF000000"/>
        <rFont val="Kruti Dev 010"/>
      </rPr>
      <t>esa</t>
    </r>
    <r>
      <rPr>
        <sz val="14"/>
        <color rgb="FF0033CC"/>
        <rFont val="Times New Roman"/>
        <family val="1"/>
      </rPr>
      <t xml:space="preserve"> installed </t>
    </r>
    <r>
      <rPr>
        <sz val="14"/>
        <color rgb="FF000000"/>
        <rFont val="Kruti Dev 010"/>
      </rPr>
      <t>u gksa rks</t>
    </r>
    <r>
      <rPr>
        <sz val="14"/>
        <color rgb="FF0033CC"/>
        <rFont val="Times New Roman"/>
        <family val="1"/>
      </rPr>
      <t xml:space="preserve"> website </t>
    </r>
    <r>
      <rPr>
        <sz val="14"/>
        <color rgb="FF000000"/>
        <rFont val="Kruti Dev 010"/>
      </rPr>
      <t>ls</t>
    </r>
    <r>
      <rPr>
        <sz val="14"/>
        <color rgb="FF0033CC"/>
        <rFont val="Times New Roman"/>
        <family val="1"/>
      </rPr>
      <t xml:space="preserve"> download </t>
    </r>
    <r>
      <rPr>
        <sz val="14"/>
        <color rgb="FF000000"/>
        <rFont val="Kruti Dev 010"/>
      </rPr>
      <t xml:space="preserve">dj </t>
    </r>
    <r>
      <rPr>
        <sz val="14"/>
        <color rgb="FF0033CC"/>
        <rFont val="Times New Roman"/>
        <family val="1"/>
      </rPr>
      <t xml:space="preserve">save </t>
    </r>
    <r>
      <rPr>
        <sz val="14"/>
        <color rgb="FF000000"/>
        <rFont val="Kruti Dev 010"/>
      </rPr>
      <t>djus ds Ik”pkr fuEukuqlkj</t>
    </r>
    <r>
      <rPr>
        <sz val="14"/>
        <color rgb="FF0033CC"/>
        <rFont val="Times New Roman"/>
        <family val="1"/>
      </rPr>
      <t xml:space="preserve"> install </t>
    </r>
    <r>
      <rPr>
        <sz val="14"/>
        <color rgb="FF000000"/>
        <rFont val="Kruti Dev 010"/>
      </rPr>
      <t>djsaA</t>
    </r>
  </si>
  <si>
    <t>HOW TO INSTALL FONTS?</t>
  </si>
  <si>
    <r>
      <t xml:space="preserve">start menu </t>
    </r>
    <r>
      <rPr>
        <sz val="14"/>
        <color theme="1"/>
        <rFont val="Kruti Dev 010"/>
      </rPr>
      <t xml:space="preserve">ls </t>
    </r>
    <r>
      <rPr>
        <sz val="14"/>
        <color theme="1"/>
        <rFont val="Times New Roman"/>
        <family val="1"/>
      </rPr>
      <t xml:space="preserve">control pannel </t>
    </r>
    <r>
      <rPr>
        <sz val="14"/>
        <color theme="1"/>
        <rFont val="Kruti Dev 010"/>
      </rPr>
      <t>[kksysa</t>
    </r>
  </si>
  <si>
    <r>
      <t xml:space="preserve">control pannel </t>
    </r>
    <r>
      <rPr>
        <sz val="14"/>
        <color theme="1"/>
        <rFont val="Kruti Dev 010"/>
      </rPr>
      <t xml:space="preserve">esa </t>
    </r>
    <r>
      <rPr>
        <sz val="14"/>
        <color theme="1"/>
        <rFont val="Times New Roman"/>
        <family val="1"/>
      </rPr>
      <t xml:space="preserve">fonts </t>
    </r>
    <r>
      <rPr>
        <sz val="14"/>
        <color theme="1"/>
        <rFont val="Kruti Dev 010"/>
      </rPr>
      <t xml:space="preserve">uke ds </t>
    </r>
    <r>
      <rPr>
        <sz val="14"/>
        <color theme="1"/>
        <rFont val="Times New Roman"/>
        <family val="1"/>
      </rPr>
      <t xml:space="preserve">folder </t>
    </r>
    <r>
      <rPr>
        <sz val="14"/>
        <color theme="1"/>
        <rFont val="Kruti Dev 010"/>
      </rPr>
      <t xml:space="preserve">ij </t>
    </r>
    <r>
      <rPr>
        <sz val="14"/>
        <color theme="1"/>
        <rFont val="Times New Roman"/>
        <family val="1"/>
      </rPr>
      <t xml:space="preserve">right click </t>
    </r>
    <r>
      <rPr>
        <sz val="14"/>
        <color theme="1"/>
        <rFont val="Kruti Dev 010"/>
      </rPr>
      <t xml:space="preserve">djsa vkSj </t>
    </r>
    <r>
      <rPr>
        <sz val="14"/>
        <color theme="1"/>
        <rFont val="Times New Roman"/>
        <family val="1"/>
      </rPr>
      <t xml:space="preserve">paste </t>
    </r>
    <r>
      <rPr>
        <sz val="14"/>
        <color theme="1"/>
        <rFont val="Kruti Dev 010"/>
      </rPr>
      <t xml:space="preserve">djasA </t>
    </r>
  </si>
  <si>
    <r>
      <t xml:space="preserve">laLd`r ds fy, </t>
    </r>
    <r>
      <rPr>
        <sz val="14"/>
        <color rgb="FFFF0000"/>
        <rFont val="Times New Roman"/>
        <family val="1"/>
      </rPr>
      <t>s</t>
    </r>
    <r>
      <rPr>
        <sz val="14"/>
        <color rgb="FF000000"/>
        <rFont val="Times New Roman"/>
        <family val="1"/>
      </rPr>
      <t>,</t>
    </r>
  </si>
  <si>
    <r>
      <t xml:space="preserve">mnwZ ds fy, </t>
    </r>
    <r>
      <rPr>
        <sz val="14"/>
        <color rgb="FFFF0000"/>
        <rFont val="Times New Roman"/>
        <family val="1"/>
      </rPr>
      <t>u</t>
    </r>
    <r>
      <rPr>
        <sz val="14"/>
        <color rgb="FF000000"/>
        <rFont val="Times New Roman"/>
        <family val="1"/>
      </rPr>
      <t>,</t>
    </r>
  </si>
  <si>
    <r>
      <t xml:space="preserve">xqtjkrh ds fy, </t>
    </r>
    <r>
      <rPr>
        <sz val="14"/>
        <color rgb="FFFF0000"/>
        <rFont val="Times New Roman"/>
        <family val="1"/>
      </rPr>
      <t>g</t>
    </r>
    <r>
      <rPr>
        <sz val="14"/>
        <color rgb="FF000000"/>
        <rFont val="Times New Roman"/>
        <family val="1"/>
      </rPr>
      <t xml:space="preserve">, </t>
    </r>
  </si>
  <si>
    <r>
      <t xml:space="preserve">iatkch ds fy, </t>
    </r>
    <r>
      <rPr>
        <sz val="14"/>
        <color rgb="FFFF0000"/>
        <rFont val="Times New Roman"/>
        <family val="1"/>
      </rPr>
      <t>p</t>
    </r>
    <r>
      <rPr>
        <sz val="14"/>
        <color rgb="FF000000"/>
        <rFont val="Times New Roman"/>
        <family val="1"/>
      </rPr>
      <t>,</t>
    </r>
  </si>
  <si>
    <r>
      <t xml:space="preserve">fla/kh ds fy, </t>
    </r>
    <r>
      <rPr>
        <sz val="14"/>
        <color rgb="FFFF0000"/>
        <rFont val="Times New Roman"/>
        <family val="1"/>
      </rPr>
      <t>sd</t>
    </r>
    <r>
      <rPr>
        <sz val="14"/>
        <color rgb="FF000000"/>
        <rFont val="Times New Roman"/>
        <family val="1"/>
      </rPr>
      <t>,</t>
    </r>
  </si>
  <si>
    <r>
      <t>d{kk 11 o 12 esa fofHkUu oSdfYid fo’k; ds dksM gSa dsoy</t>
    </r>
    <r>
      <rPr>
        <sz val="14"/>
        <color rgb="FFFF0000"/>
        <rFont val="Times New Roman"/>
        <family val="1"/>
      </rPr>
      <t xml:space="preserve">a, b, c, d </t>
    </r>
    <r>
      <rPr>
        <sz val="14"/>
        <color rgb="FF000000"/>
        <rFont val="Kruti Dev 010"/>
      </rPr>
      <t>gh gSa o budk laca/k oSdfYid  fo’k; ls u gksdj LFkku ds Øekuqlkj gSA</t>
    </r>
  </si>
  <si>
    <t>HOW TO DEAL WITH ABSENTEES?</t>
  </si>
  <si>
    <r>
      <t xml:space="preserve">esfMdy ds fy, </t>
    </r>
    <r>
      <rPr>
        <sz val="14"/>
        <color rgb="FFFF0000"/>
        <rFont val="Times New Roman"/>
        <family val="1"/>
      </rPr>
      <t>ml</t>
    </r>
    <r>
      <rPr>
        <sz val="14"/>
        <color rgb="FF000000"/>
        <rFont val="Times New Roman"/>
        <family val="1"/>
      </rPr>
      <t>,</t>
    </r>
    <r>
      <rPr>
        <sz val="14"/>
        <color rgb="FF000000"/>
        <rFont val="Kruti Dev 010"/>
      </rPr>
      <t xml:space="preserve"> vuqifLFkr ds fy, </t>
    </r>
    <r>
      <rPr>
        <sz val="14"/>
        <color rgb="FFFF0000"/>
        <rFont val="Times New Roman"/>
        <family val="1"/>
      </rPr>
      <t>ab</t>
    </r>
    <r>
      <rPr>
        <sz val="14"/>
        <color rgb="FF000000"/>
        <rFont val="Times New Roman"/>
        <family val="1"/>
      </rPr>
      <t>,</t>
    </r>
    <r>
      <rPr>
        <sz val="14"/>
        <color rgb="FF000000"/>
        <rFont val="Kruti Dev 010"/>
      </rPr>
      <t>vadksa ds LFkku ij fy[ksaA</t>
    </r>
  </si>
  <si>
    <r>
      <t xml:space="preserve">iwjd mRrh.kZ vFkok fdlh vU; dkj.k ls nsj ls izos”k ikus okys Nk=ksa ds ml fo’k; ds vadksa ds LFkku ij </t>
    </r>
    <r>
      <rPr>
        <sz val="14"/>
        <color rgb="FFFF0000"/>
        <rFont val="Times New Roman"/>
        <family val="1"/>
      </rPr>
      <t xml:space="preserve">na </t>
    </r>
    <r>
      <rPr>
        <sz val="14"/>
        <color rgb="FF000000"/>
        <rFont val="Kruti Dev 010"/>
      </rPr>
      <t>fy[ksaA</t>
    </r>
  </si>
  <si>
    <r>
      <t xml:space="preserve">fdlh Nk= dk uke fdlh Hkh dkj.k ls fo|ky; ls i`Fkd fd;k x;k gks ¼d{kk 9 ls 12½ rks </t>
    </r>
    <r>
      <rPr>
        <sz val="14"/>
        <color rgb="FF000000"/>
        <rFont val="Times New Roman"/>
        <family val="1"/>
      </rP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 xml:space="preserve">esa mlds </t>
    </r>
    <r>
      <rPr>
        <u/>
        <sz val="14"/>
        <color rgb="FFFF0000"/>
        <rFont val="Kruti Dev 010"/>
      </rPr>
      <t>ukekad ds LFkku</t>
    </r>
    <r>
      <rPr>
        <u/>
        <sz val="14"/>
        <color rgb="FF000000"/>
        <rFont val="Kruti Dev 010"/>
      </rPr>
      <t xml:space="preserve"> ij</t>
    </r>
    <r>
      <rPr>
        <sz val="14"/>
        <color rgb="FF000000"/>
        <rFont val="Kruti Dev 010"/>
      </rPr>
      <t xml:space="preserve"> </t>
    </r>
    <r>
      <rPr>
        <sz val="14"/>
        <color rgb="FFFF0000"/>
        <rFont val="Times New Roman"/>
        <family val="1"/>
      </rPr>
      <t>nso</t>
    </r>
    <r>
      <rPr>
        <sz val="14"/>
        <color rgb="FF000000"/>
        <rFont val="Kruti Dev 010"/>
      </rPr>
      <t xml:space="preserve"> fy[ksaA ,slk djus ij izfo"V Nk=k la[;k ?kV tkrh gSA d{kk 3 ls 8 ds Nk=ksa ds vU;= LFkkukarj.k gksus ij ukekad ds LFkku ij </t>
    </r>
    <r>
      <rPr>
        <sz val="14"/>
        <color rgb="FF000000"/>
        <rFont val="Cambria"/>
        <family val="1"/>
      </rPr>
      <t>TC</t>
    </r>
    <r>
      <rPr>
        <sz val="14"/>
        <color rgb="FF000000"/>
        <rFont val="Kruti Dev 010"/>
      </rPr>
      <t xml:space="preserve"> vafdr djsa </t>
    </r>
    <r>
      <rPr>
        <sz val="14"/>
        <color rgb="FF000000"/>
        <rFont val="Cambria"/>
        <family val="1"/>
      </rPr>
      <t>nso</t>
    </r>
    <r>
      <rPr>
        <sz val="14"/>
        <color rgb="FF000000"/>
        <rFont val="Kruti Dev 010"/>
      </rPr>
      <t xml:space="preserve"> ugha fy[ksa D;ksa fd vki d{kk 8 rd ds fdlh Hkh Nk= dk uke fo|ky; ls i`Fkd ugha dj ldrsA LosPNkk ls fo|ky; NksMus okys Nk=ksa ds fy, </t>
    </r>
    <r>
      <rPr>
        <sz val="14"/>
        <color rgb="FF000000"/>
        <rFont val="Cambria"/>
        <family val="1"/>
      </rPr>
      <t>drop</t>
    </r>
    <r>
      <rPr>
        <sz val="14"/>
        <color rgb="FF000000"/>
        <rFont val="Kruti Dev 010"/>
      </rPr>
      <t xml:space="preserve"> fy[kk tk ldrk gSA</t>
    </r>
  </si>
  <si>
    <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 xml:space="preserve">esa fdlh Hkh </t>
    </r>
    <r>
      <rPr>
        <sz val="14"/>
        <color rgb="FF000000"/>
        <rFont val="Calibri"/>
        <family val="2"/>
      </rPr>
      <t>cell</t>
    </r>
    <r>
      <rPr>
        <sz val="14"/>
        <color rgb="FF000000"/>
        <rFont val="Kruti Dev 010"/>
      </rPr>
      <t xml:space="preserve"> dks </t>
    </r>
    <r>
      <rPr>
        <sz val="14"/>
        <color rgb="FF000000"/>
        <rFont val="Calibri"/>
        <family val="2"/>
      </rPr>
      <t>delete</t>
    </r>
    <r>
      <rPr>
        <sz val="14"/>
        <color rgb="FF000000"/>
        <rFont val="Kruti Dev 010"/>
      </rPr>
      <t xml:space="preserve"> ugh djsa  u gh </t>
    </r>
    <r>
      <rPr>
        <sz val="14"/>
        <color rgb="FF000000"/>
        <rFont val="Calibri"/>
        <family val="2"/>
      </rPr>
      <t>cut  paste</t>
    </r>
    <r>
      <rPr>
        <sz val="14"/>
        <color rgb="FF000000"/>
        <rFont val="Kruti Dev 010"/>
      </rPr>
      <t xml:space="preserve"> djsaA izfof’V;ksa dks </t>
    </r>
    <r>
      <rPr>
        <sz val="14"/>
        <color rgb="FF000000"/>
        <rFont val="Calibri"/>
        <family val="2"/>
      </rPr>
      <t>delete</t>
    </r>
    <r>
      <rPr>
        <sz val="14"/>
        <color rgb="FF000000"/>
        <rFont val="Kruti Dev 010"/>
      </rPr>
      <t xml:space="preserve"> djus ds fy, </t>
    </r>
    <r>
      <rPr>
        <sz val="14"/>
        <color rgb="FF000000"/>
        <rFont val="Calibri"/>
        <family val="2"/>
      </rPr>
      <t>keyboard</t>
    </r>
    <r>
      <rPr>
        <sz val="14"/>
        <color rgb="FF000000"/>
        <rFont val="Kruti Dev 010"/>
      </rPr>
      <t xml:space="preserve"> ds </t>
    </r>
    <r>
      <rPr>
        <sz val="14"/>
        <color rgb="FF000000"/>
        <rFont val="Calibri"/>
        <family val="2"/>
      </rPr>
      <t xml:space="preserve">delete </t>
    </r>
    <r>
      <rPr>
        <sz val="14"/>
        <color rgb="FF000000"/>
        <rFont val="Kruti Dev 010"/>
      </rPr>
      <t>cVu dk iz;ksx djsa vFkok '</t>
    </r>
    <r>
      <rPr>
        <sz val="14"/>
        <color rgb="FF000000"/>
        <rFont val="Cambria"/>
        <family val="1"/>
      </rPr>
      <t>clear content' option</t>
    </r>
    <r>
      <rPr>
        <sz val="14"/>
        <color rgb="FF000000"/>
        <rFont val="Kruti Dev 010"/>
      </rPr>
      <t xml:space="preserve"> dk iz;ksx djsaA</t>
    </r>
  </si>
  <si>
    <r>
      <t xml:space="preserve">izR;sd Nk= dh </t>
    </r>
    <r>
      <rPr>
        <sz val="14"/>
        <color rgb="FF000000"/>
        <rFont val="Times New Roman"/>
        <family val="1"/>
      </rP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esa dqy ehfVax o mifLFkfri`Fkd&amp;i`Fkd ntZ djsaA</t>
    </r>
  </si>
  <si>
    <t>iw.kkZad dSls cnysa\</t>
  </si>
  <si>
    <r>
      <t xml:space="preserve">d{kk 11 o 12 dh odZcqDl foKku] okf.kT; ,oa dyk lHkh ladk;ksa o lHkh fo"k;ksa ds fy, mi;qDr gSaA ijUrq d`i;k </t>
    </r>
    <r>
      <rPr>
        <sz val="14"/>
        <color rgb="FF0033CC"/>
        <rFont val="Cambria"/>
        <family val="1"/>
        <scheme val="major"/>
      </rPr>
      <t>details sheet</t>
    </r>
    <r>
      <rPr>
        <sz val="14"/>
        <color rgb="FF0033CC"/>
        <rFont val="Kruti Dev 010"/>
      </rPr>
      <t xml:space="preserve"> ds </t>
    </r>
    <r>
      <rPr>
        <sz val="14"/>
        <color rgb="FF0033CC"/>
        <rFont val="Cambria"/>
        <family val="1"/>
        <scheme val="major"/>
      </rPr>
      <t>row no</t>
    </r>
    <r>
      <rPr>
        <sz val="14"/>
        <color rgb="FF0033CC"/>
        <rFont val="Kruti Dev 010"/>
      </rPr>
      <t xml:space="preserve"> 6 esa fdlh Hkh rjg dk ifjorZu u djsaA vko';drk gksus ij dsoy ,sfPNd fo"k;ksa ds izk;ksfxd o lS)kafrd iw.kkZad gh cnysaA</t>
    </r>
  </si>
  <si>
    <r>
      <t xml:space="preserve">Hkwyo”k dksbZ </t>
    </r>
    <r>
      <rPr>
        <sz val="14"/>
        <color rgb="FF0033CC"/>
        <rFont val="Times New Roman"/>
        <family val="1"/>
      </rPr>
      <t xml:space="preserve">errors </t>
    </r>
    <r>
      <rPr>
        <sz val="14"/>
        <color rgb="FF0033CC"/>
        <rFont val="Kruti Dev 010"/>
      </rPr>
      <t xml:space="preserve">mRiUu u gksus ij dsoy </t>
    </r>
    <r>
      <rPr>
        <sz val="14"/>
        <color rgb="FF0033CC"/>
        <rFont val="Times New Roman"/>
        <family val="1"/>
      </rPr>
      <t xml:space="preserve">details </t>
    </r>
    <r>
      <rPr>
        <sz val="14"/>
        <color rgb="FF0033CC"/>
        <rFont val="Kruti Dev 010"/>
      </rPr>
      <t xml:space="preserve"> esa lq/kkj djsa o rduhdh </t>
    </r>
    <r>
      <rPr>
        <sz val="14"/>
        <color rgb="FF0033CC"/>
        <rFont val="Times New Roman"/>
        <family val="1"/>
      </rPr>
      <t>error</t>
    </r>
    <r>
      <rPr>
        <sz val="14"/>
        <color rgb="FF0033CC"/>
        <rFont val="Kruti Dev 010"/>
      </rPr>
      <t xml:space="preserve"> vkus ij iqu% izfof’V;k¡ u djsa] ,d vU; odZcqd </t>
    </r>
    <r>
      <rPr>
        <sz val="14"/>
        <color rgb="FF0033CC"/>
        <rFont val="Times New Roman"/>
        <family val="1"/>
      </rPr>
      <t>copy</t>
    </r>
    <r>
      <rPr>
        <sz val="14"/>
        <color rgb="FF0033CC"/>
        <rFont val="Kruti Dev 010"/>
      </rPr>
      <t xml:space="preserve"> dj ml esa </t>
    </r>
    <r>
      <rPr>
        <sz val="14"/>
        <color rgb="FF0033CC"/>
        <rFont val="Times New Roman"/>
        <family val="1"/>
      </rPr>
      <t>details</t>
    </r>
    <r>
      <rPr>
        <sz val="14"/>
        <color rgb="FF0033CC"/>
        <rFont val="Kruti Dev 010"/>
      </rPr>
      <t xml:space="preserve"> dh izfof’V;ksa dks </t>
    </r>
    <r>
      <rPr>
        <sz val="14"/>
        <color rgb="FF0033CC"/>
        <rFont val="Times New Roman"/>
        <family val="1"/>
      </rPr>
      <t>paste</t>
    </r>
    <r>
      <rPr>
        <sz val="14"/>
        <color rgb="FF0033CC"/>
        <rFont val="Kruti Dev 010"/>
      </rPr>
      <t xml:space="preserve"> djsaA </t>
    </r>
    <r>
      <rPr>
        <sz val="14"/>
        <color rgb="FF0033CC"/>
        <rFont val="Cambria"/>
        <family val="1"/>
        <scheme val="major"/>
      </rPr>
      <t>paste special (paste values) only.</t>
    </r>
  </si>
  <si>
    <r>
      <t xml:space="preserve">rduhdh </t>
    </r>
    <r>
      <rPr>
        <sz val="14"/>
        <color rgb="FF0033CC"/>
        <rFont val="Times New Roman"/>
        <family val="1"/>
      </rPr>
      <t xml:space="preserve">error </t>
    </r>
    <r>
      <rPr>
        <sz val="14"/>
        <color rgb="FF0033CC"/>
        <rFont val="Kruti Dev 010"/>
      </rPr>
      <t xml:space="preserve">vkus ij </t>
    </r>
    <r>
      <rPr>
        <sz val="14"/>
        <color rgb="FF0033CC"/>
        <rFont val="Times New Roman"/>
        <family val="1"/>
      </rPr>
      <t xml:space="preserve">statement of marks </t>
    </r>
    <r>
      <rPr>
        <sz val="14"/>
        <color rgb="FF0033CC"/>
        <rFont val="Kruti Dev 010"/>
      </rPr>
      <t>o</t>
    </r>
    <r>
      <rPr>
        <sz val="14"/>
        <color rgb="FF0033CC"/>
        <rFont val="Times New Roman"/>
        <family val="1"/>
      </rPr>
      <t xml:space="preserve"> progress reports </t>
    </r>
    <r>
      <rPr>
        <sz val="14"/>
        <color rgb="FF0033CC"/>
        <rFont val="Kruti Dev 010"/>
      </rPr>
      <t>ds</t>
    </r>
    <r>
      <rPr>
        <sz val="14"/>
        <color rgb="FF0033CC"/>
        <rFont val="Times New Roman"/>
        <family val="1"/>
      </rPr>
      <t xml:space="preserve">cell </t>
    </r>
    <r>
      <rPr>
        <sz val="14"/>
        <color rgb="FF0033CC"/>
        <rFont val="Kruti Dev 010"/>
      </rPr>
      <t>esa</t>
    </r>
    <r>
      <rPr>
        <sz val="14"/>
        <color rgb="FFFF0000"/>
        <rFont val="Times New Roman"/>
        <family val="1"/>
      </rPr>
      <t>####, frm, value?</t>
    </r>
    <r>
      <rPr>
        <sz val="14"/>
        <color rgb="FF0033CC"/>
        <rFont val="Kruti Dev 010"/>
      </rPr>
      <t>bl izdkj fn[kkbZ nsaxsA</t>
    </r>
  </si>
  <si>
    <t xml:space="preserve">HOW  AND WHEN TO SET ROW AND COLUMN SIZE? </t>
  </si>
  <si>
    <r>
      <t xml:space="preserve">Column size </t>
    </r>
    <r>
      <rPr>
        <sz val="14"/>
        <color rgb="FF0000FF"/>
        <rFont val="Kruti Dev 010"/>
      </rPr>
      <t xml:space="preserve">NksVk gksusij </t>
    </r>
    <r>
      <rPr>
        <sz val="14"/>
        <color rgb="FF0000FF"/>
        <rFont val="Times New Roman"/>
        <family val="1"/>
      </rPr>
      <t xml:space="preserve">#### </t>
    </r>
    <r>
      <rPr>
        <sz val="14"/>
        <color rgb="FF0000FF"/>
        <rFont val="Kruti Dev 010"/>
      </rPr>
      <t xml:space="preserve">fn[kkbZ nsxkA ,slh fLFfr esa </t>
    </r>
    <r>
      <rPr>
        <sz val="14"/>
        <color rgb="FF0000FF"/>
        <rFont val="Times New Roman"/>
        <family val="1"/>
      </rPr>
      <t>Column size</t>
    </r>
    <r>
      <rPr>
        <sz val="14"/>
        <color rgb="FF0000FF"/>
        <rFont val="Kruti Dev 010"/>
      </rPr>
      <t xml:space="preserve"> cM+k djsaA</t>
    </r>
  </si>
  <si>
    <r>
      <t xml:space="preserve">Row size </t>
    </r>
    <r>
      <rPr>
        <sz val="14"/>
        <color rgb="FF0000FF"/>
        <rFont val="Kruti Dev 010"/>
      </rPr>
      <t xml:space="preserve">cMk gksusij ,d Nk= ds izxfr i= dk dqN Hkkx vxys Nk= ds izxfr i= esa pyk tkrk gSA ,slh fLFfr esa </t>
    </r>
    <r>
      <rPr>
        <sz val="14"/>
        <color rgb="FF0000FF"/>
        <rFont val="Times New Roman"/>
        <family val="1"/>
      </rPr>
      <t xml:space="preserve">page setup </t>
    </r>
    <r>
      <rPr>
        <sz val="14"/>
        <color rgb="FF0000FF"/>
        <rFont val="Kruti Dev 010"/>
      </rPr>
      <t xml:space="preserve">dks </t>
    </r>
    <r>
      <rPr>
        <sz val="14"/>
        <color rgb="FF0000FF"/>
        <rFont val="Times New Roman"/>
        <family val="1"/>
      </rPr>
      <t xml:space="preserve">check </t>
    </r>
    <r>
      <rPr>
        <sz val="14"/>
        <color rgb="FF0000FF"/>
        <rFont val="Kruti Dev 010"/>
      </rPr>
      <t>djsaavFkok</t>
    </r>
    <r>
      <rPr>
        <sz val="14"/>
        <color rgb="FF0000FF"/>
        <rFont val="Times New Roman"/>
        <family val="1"/>
      </rPr>
      <t xml:space="preserve"> control +A </t>
    </r>
    <r>
      <rPr>
        <sz val="14"/>
        <color rgb="FF0000FF"/>
        <rFont val="Kruti Dev 010"/>
      </rPr>
      <t>ds lkFk iwjh</t>
    </r>
    <r>
      <rPr>
        <sz val="14"/>
        <color rgb="FF0000FF"/>
        <rFont val="Times New Roman"/>
        <family val="1"/>
      </rPr>
      <t xml:space="preserve"> sheet select </t>
    </r>
    <r>
      <rPr>
        <sz val="14"/>
        <color rgb="FF0000FF"/>
        <rFont val="Kruti Dev 010"/>
      </rPr>
      <t>dj</t>
    </r>
    <r>
      <rPr>
        <sz val="14"/>
        <color rgb="FF0000FF"/>
        <rFont val="Times New Roman"/>
        <family val="1"/>
      </rPr>
      <t xml:space="preserve"> row height </t>
    </r>
    <r>
      <rPr>
        <sz val="14"/>
        <color rgb="FF0000FF"/>
        <rFont val="Kruti Dev 010"/>
      </rPr>
      <t>de djsaA</t>
    </r>
  </si>
  <si>
    <t>HOW AND WHICH SHEETS TO PRINT?</t>
  </si>
  <si>
    <r>
      <t xml:space="preserve">Details </t>
    </r>
    <r>
      <rPr>
        <sz val="14"/>
        <color rgb="FF0000FF"/>
        <rFont val="Kruti Dev 010"/>
      </rPr>
      <t xml:space="preserve">dh </t>
    </r>
    <r>
      <rPr>
        <sz val="14"/>
        <color rgb="FF0000FF"/>
        <rFont val="Times New Roman"/>
        <family val="1"/>
      </rPr>
      <t xml:space="preserve">sheet </t>
    </r>
    <r>
      <rPr>
        <sz val="14"/>
        <color rgb="FF0000FF"/>
        <rFont val="Kruti Dev 010"/>
      </rPr>
      <t>dks fiazV u djsaA</t>
    </r>
  </si>
  <si>
    <r>
      <t>Statement of Marks, Aggregate Result and Subject-wise Result</t>
    </r>
    <r>
      <rPr>
        <sz val="14"/>
        <color rgb="FF0000FF"/>
        <rFont val="Kruti Dev 010"/>
      </rPr>
      <t>dks</t>
    </r>
    <r>
      <rPr>
        <sz val="14"/>
        <color rgb="FF0000FF"/>
        <rFont val="Times New Roman"/>
        <family val="1"/>
      </rPr>
      <t xml:space="preserve"> legal size papers, landscape </t>
    </r>
    <r>
      <rPr>
        <sz val="14"/>
        <color rgb="FF0000FF"/>
        <rFont val="Kruti Dev 010"/>
      </rPr>
      <t>esa</t>
    </r>
    <r>
      <rPr>
        <sz val="14"/>
        <color rgb="FF0000FF"/>
        <rFont val="Times New Roman"/>
        <family val="1"/>
      </rPr>
      <t xml:space="preserve"> (14X8.5 inches) </t>
    </r>
    <r>
      <rPr>
        <sz val="14"/>
        <color rgb="FF0000FF"/>
        <rFont val="Kruti Dev 010"/>
      </rPr>
      <t>ij</t>
    </r>
    <r>
      <rPr>
        <sz val="14"/>
        <color rgb="FF0000FF"/>
        <rFont val="Times New Roman"/>
        <family val="1"/>
      </rPr>
      <t xml:space="preserve"> print </t>
    </r>
    <r>
      <rPr>
        <sz val="14"/>
        <color rgb="FF0000FF"/>
        <rFont val="Kruti Dev 010"/>
      </rPr>
      <t>djsa o</t>
    </r>
    <r>
      <rPr>
        <sz val="14"/>
        <color rgb="FF0000FF"/>
        <rFont val="Times New Roman"/>
        <family val="1"/>
      </rPr>
      <t xml:space="preserve"> pages </t>
    </r>
    <r>
      <rPr>
        <sz val="14"/>
        <color rgb="FF0000FF"/>
        <rFont val="Kruti Dev 010"/>
      </rPr>
      <t>dks xksan ls fpidk nsaA</t>
    </r>
  </si>
  <si>
    <r>
      <t xml:space="preserve">fizaV ls igys </t>
    </r>
    <r>
      <rPr>
        <sz val="14"/>
        <color rgb="FF0000FF"/>
        <rFont val="Times New Roman"/>
        <family val="1"/>
      </rPr>
      <t xml:space="preserve">Statement of Marks, Aggregate Result and Subject-wise Result </t>
    </r>
    <r>
      <rPr>
        <sz val="14"/>
        <color rgb="FF0000FF"/>
        <rFont val="Kruti Dev 010"/>
      </rPr>
      <t xml:space="preserve">ds vuqi;ksxh </t>
    </r>
    <r>
      <rPr>
        <sz val="14"/>
        <color rgb="FF0000FF"/>
        <rFont val="Times New Roman"/>
        <family val="1"/>
      </rPr>
      <t>rows</t>
    </r>
    <r>
      <rPr>
        <sz val="14"/>
        <color rgb="FF0000FF"/>
        <rFont val="Kruti Dev 010"/>
      </rPr>
      <t xml:space="preserve"> dks  </t>
    </r>
    <r>
      <rPr>
        <sz val="14"/>
        <color rgb="FF0000FF"/>
        <rFont val="Times New Roman"/>
        <family val="1"/>
      </rPr>
      <t>hide</t>
    </r>
    <r>
      <rPr>
        <sz val="14"/>
        <color rgb="FF0000FF"/>
        <rFont val="Kruti Dev 010"/>
      </rPr>
      <t xml:space="preserve"> djsaA</t>
    </r>
  </si>
  <si>
    <r>
      <t xml:space="preserve">Hide </t>
    </r>
    <r>
      <rPr>
        <sz val="14"/>
        <color rgb="FF0000FF"/>
        <rFont val="Kruti Dev 010"/>
      </rPr>
      <t xml:space="preserve">djus ds fy, vuqi;ksxh </t>
    </r>
    <r>
      <rPr>
        <sz val="14"/>
        <color rgb="FF0000FF"/>
        <rFont val="Times New Roman"/>
        <family val="1"/>
      </rPr>
      <t>rows</t>
    </r>
    <r>
      <rPr>
        <sz val="14"/>
        <color rgb="FF0000FF"/>
        <rFont val="Kruti Dev 010"/>
      </rPr>
      <t xml:space="preserve"> ds </t>
    </r>
    <r>
      <rPr>
        <sz val="14"/>
        <color rgb="FF0000FF"/>
        <rFont val="Times New Roman"/>
        <family val="1"/>
      </rPr>
      <t xml:space="preserve">header </t>
    </r>
    <r>
      <rPr>
        <sz val="14"/>
        <color rgb="FF0000FF"/>
        <rFont val="Kruti Dev 010"/>
      </rPr>
      <t>dks</t>
    </r>
    <r>
      <rPr>
        <sz val="14"/>
        <color rgb="FF0000FF"/>
        <rFont val="Times New Roman"/>
        <family val="1"/>
      </rPr>
      <t xml:space="preserve"> select</t>
    </r>
    <r>
      <rPr>
        <sz val="14"/>
        <color rgb="FF0000FF"/>
        <rFont val="Kruti Dev 010"/>
      </rPr>
      <t xml:space="preserve"> dj </t>
    </r>
    <r>
      <rPr>
        <sz val="14"/>
        <color rgb="FF0000FF"/>
        <rFont val="Times New Roman"/>
        <family val="1"/>
      </rPr>
      <t>right click</t>
    </r>
    <r>
      <rPr>
        <sz val="14"/>
        <color rgb="FF0000FF"/>
        <rFont val="Kruti Dev 010"/>
      </rPr>
      <t xml:space="preserve"> djsa o </t>
    </r>
    <r>
      <rPr>
        <sz val="14"/>
        <color rgb="FF0000FF"/>
        <rFont val="Times New Roman"/>
        <family val="1"/>
      </rPr>
      <t>hide option</t>
    </r>
    <r>
      <rPr>
        <sz val="14"/>
        <color rgb="FF0000FF"/>
        <rFont val="Kruti Dev 010"/>
      </rPr>
      <t xml:space="preserve"> ij </t>
    </r>
    <r>
      <rPr>
        <sz val="14"/>
        <color rgb="FF0000FF"/>
        <rFont val="Times New Roman"/>
        <family val="1"/>
      </rPr>
      <t>click</t>
    </r>
    <r>
      <rPr>
        <sz val="14"/>
        <color rgb="FF0000FF"/>
        <rFont val="Kruti Dev 010"/>
      </rPr>
      <t xml:space="preserve"> djsaA</t>
    </r>
  </si>
  <si>
    <r>
      <t xml:space="preserve">Ikzxfr i=ksa dks </t>
    </r>
    <r>
      <rPr>
        <sz val="14"/>
        <color rgb="FFFF0000"/>
        <rFont val="Calibri"/>
        <family val="2"/>
      </rPr>
      <t>print</t>
    </r>
    <r>
      <rPr>
        <sz val="14"/>
        <color rgb="FFFF0000"/>
        <rFont val="Kruti Dev 010"/>
      </rPr>
      <t xml:space="preserve"> djus gsrq isij lkbTk+</t>
    </r>
  </si>
  <si>
    <r>
      <t>Class 6</t>
    </r>
    <r>
      <rPr>
        <vertAlign val="superscript"/>
        <sz val="14"/>
        <color rgb="FF0000FF"/>
        <rFont val="Calibri"/>
        <family val="2"/>
      </rPr>
      <t>th</t>
    </r>
    <r>
      <rPr>
        <sz val="14"/>
        <color rgb="FF0000FF"/>
        <rFont val="Calibri"/>
        <family val="2"/>
      </rPr>
      <t xml:space="preserve"> to   8</t>
    </r>
    <r>
      <rPr>
        <vertAlign val="superscript"/>
        <sz val="14"/>
        <color rgb="FF0000FF"/>
        <rFont val="Calibri"/>
        <family val="2"/>
      </rPr>
      <t xml:space="preserve">th   A5 size ( 8.23X5.87 inches)    </t>
    </r>
    <r>
      <rPr>
        <sz val="14"/>
        <color rgb="FF0000FF"/>
        <rFont val="DevLys 010"/>
      </rPr>
      <t>esa</t>
    </r>
  </si>
  <si>
    <r>
      <t xml:space="preserve">Class </t>
    </r>
    <r>
      <rPr>
        <vertAlign val="superscript"/>
        <sz val="14"/>
        <color rgb="FF0000FF"/>
        <rFont val="Calibri"/>
        <family val="2"/>
      </rPr>
      <t xml:space="preserve"> </t>
    </r>
    <r>
      <rPr>
        <sz val="14"/>
        <color rgb="FF0000FF"/>
        <rFont val="Calibri"/>
        <family val="2"/>
      </rPr>
      <t>10</t>
    </r>
    <r>
      <rPr>
        <vertAlign val="superscript"/>
        <sz val="14"/>
        <color rgb="FF0000FF"/>
        <rFont val="Calibri"/>
        <family val="2"/>
      </rPr>
      <t xml:space="preserve">th   and   </t>
    </r>
    <r>
      <rPr>
        <sz val="14"/>
        <color rgb="FF0000FF"/>
        <rFont val="Calibri"/>
        <family val="2"/>
      </rPr>
      <t>12</t>
    </r>
    <r>
      <rPr>
        <vertAlign val="superscript"/>
        <sz val="14"/>
        <color rgb="FF0000FF"/>
        <rFont val="Calibri"/>
        <family val="2"/>
      </rPr>
      <t>th   half legal (8.5X7 inches)</t>
    </r>
    <r>
      <rPr>
        <sz val="14"/>
        <color rgb="FF0000FF"/>
        <rFont val="DevLys 010"/>
      </rPr>
      <t xml:space="preserve">   esa</t>
    </r>
  </si>
  <si>
    <r>
      <t>Class  9th and 11</t>
    </r>
    <r>
      <rPr>
        <vertAlign val="superscript"/>
        <sz val="14"/>
        <color rgb="FF0000FF"/>
        <rFont val="Calibri"/>
        <family val="2"/>
      </rPr>
      <t>th   A4 size (8.23X511.7 inches)</t>
    </r>
    <r>
      <rPr>
        <sz val="14"/>
        <color rgb="FF0000FF"/>
        <rFont val="DevLys 010"/>
      </rPr>
      <t xml:space="preserve">   esa</t>
    </r>
  </si>
  <si>
    <t>vf/kd lg;ksx pkgus gsrq ohfM;ks ns[ksaA</t>
  </si>
  <si>
    <t>GENDER</t>
  </si>
  <si>
    <t>DATE OF SUPPL. EXAM.             RESULT DECLARATION</t>
  </si>
  <si>
    <t>SUSHMA,YASMIN JAHAN</t>
  </si>
  <si>
    <t>9 'A'</t>
  </si>
  <si>
    <t>SIGN. OF THE PRINCIPAL</t>
  </si>
  <si>
    <t>SIGN. OF THE CLASS TEACHER</t>
  </si>
  <si>
    <t>TTL.</t>
  </si>
  <si>
    <t>A 001</t>
  </si>
  <si>
    <t>B 001</t>
  </si>
  <si>
    <t>C 001</t>
  </si>
  <si>
    <t>A 002</t>
  </si>
  <si>
    <t>B 002</t>
  </si>
  <si>
    <t>C 002</t>
  </si>
  <si>
    <t>A 003</t>
  </si>
  <si>
    <t>B 003</t>
  </si>
  <si>
    <t>C 003</t>
  </si>
  <si>
    <t>A 004</t>
  </si>
  <si>
    <t>B 004</t>
  </si>
  <si>
    <t>C 004</t>
  </si>
  <si>
    <t>A 005</t>
  </si>
  <si>
    <t>B 005</t>
  </si>
  <si>
    <t>C 005</t>
  </si>
  <si>
    <t>A 006</t>
  </si>
  <si>
    <t>B 006</t>
  </si>
  <si>
    <t>C 006</t>
  </si>
  <si>
    <t>A 007</t>
  </si>
  <si>
    <t>B 007</t>
  </si>
  <si>
    <t>C 007</t>
  </si>
  <si>
    <t>A 008</t>
  </si>
  <si>
    <t>B 008</t>
  </si>
  <si>
    <t>C 008</t>
  </si>
  <si>
    <t>A 009</t>
  </si>
  <si>
    <t>B 009</t>
  </si>
  <si>
    <t>C 009</t>
  </si>
  <si>
    <t>A 010</t>
  </si>
  <si>
    <t>B 010</t>
  </si>
  <si>
    <t>C 010</t>
  </si>
  <si>
    <t>A 011</t>
  </si>
  <si>
    <t>B 011</t>
  </si>
  <si>
    <t>C 011</t>
  </si>
  <si>
    <t>A 012</t>
  </si>
  <si>
    <t>B 012</t>
  </si>
  <si>
    <t>C 012</t>
  </si>
  <si>
    <t>A 013</t>
  </si>
  <si>
    <t>B 013</t>
  </si>
  <si>
    <t>C 013</t>
  </si>
  <si>
    <t>A 014</t>
  </si>
  <si>
    <t>B 014</t>
  </si>
  <si>
    <t>C 014</t>
  </si>
  <si>
    <t>A 015</t>
  </si>
  <si>
    <t>B 015</t>
  </si>
  <si>
    <t>C 015</t>
  </si>
  <si>
    <t>A 016</t>
  </si>
  <si>
    <t>B 016</t>
  </si>
  <si>
    <t>C 016</t>
  </si>
  <si>
    <t>A 017</t>
  </si>
  <si>
    <t>B 017</t>
  </si>
  <si>
    <t>C 017</t>
  </si>
  <si>
    <t>A 018</t>
  </si>
  <si>
    <t>B 018</t>
  </si>
  <si>
    <t>C 018</t>
  </si>
  <si>
    <t>A 019</t>
  </si>
  <si>
    <t>B 019</t>
  </si>
  <si>
    <t>C 019</t>
  </si>
  <si>
    <t>A 020</t>
  </si>
  <si>
    <t>B 020</t>
  </si>
  <si>
    <t>C 020</t>
  </si>
  <si>
    <t>A 021</t>
  </si>
  <si>
    <t>B 021</t>
  </si>
  <si>
    <t>C 021</t>
  </si>
  <si>
    <t>A 022</t>
  </si>
  <si>
    <t>B 022</t>
  </si>
  <si>
    <t>C 022</t>
  </si>
  <si>
    <t>A 023</t>
  </si>
  <si>
    <t>B 023</t>
  </si>
  <si>
    <t>C 023</t>
  </si>
  <si>
    <t>A 024</t>
  </si>
  <si>
    <t>B 024</t>
  </si>
  <si>
    <t>C 024</t>
  </si>
  <si>
    <t>A 025</t>
  </si>
  <si>
    <t>B 025</t>
  </si>
  <si>
    <t>C 025</t>
  </si>
  <si>
    <t>A 026</t>
  </si>
  <si>
    <t>B 026</t>
  </si>
  <si>
    <t>C 026</t>
  </si>
  <si>
    <t>A 027</t>
  </si>
  <si>
    <t>B 027</t>
  </si>
  <si>
    <t>C 027</t>
  </si>
  <si>
    <t>A 028</t>
  </si>
  <si>
    <t>B 028</t>
  </si>
  <si>
    <t>C 028</t>
  </si>
  <si>
    <t>A 029</t>
  </si>
  <si>
    <t>B 029</t>
  </si>
  <si>
    <t>C 029</t>
  </si>
  <si>
    <t>A 030</t>
  </si>
  <si>
    <t>B 030</t>
  </si>
  <si>
    <t>C 030</t>
  </si>
  <si>
    <t>A 031</t>
  </si>
  <si>
    <t>B 031</t>
  </si>
  <si>
    <t>C 031</t>
  </si>
  <si>
    <t>A 032</t>
  </si>
  <si>
    <t>B 032</t>
  </si>
  <si>
    <t>C 032</t>
  </si>
  <si>
    <t>A 033</t>
  </si>
  <si>
    <t>B 033</t>
  </si>
  <si>
    <t>C 033</t>
  </si>
  <si>
    <t>A 034</t>
  </si>
  <si>
    <t>B 034</t>
  </si>
  <si>
    <t>C 034</t>
  </si>
  <si>
    <t>A 035</t>
  </si>
  <si>
    <t>B 035</t>
  </si>
  <si>
    <t>C 035</t>
  </si>
  <si>
    <t>A 036</t>
  </si>
  <si>
    <t>B 036</t>
  </si>
  <si>
    <t>C 036</t>
  </si>
  <si>
    <t>A 037</t>
  </si>
  <si>
    <t>B 037</t>
  </si>
  <si>
    <t>C 037</t>
  </si>
  <si>
    <t>A 038</t>
  </si>
  <si>
    <t>B 038</t>
  </si>
  <si>
    <t>C 038</t>
  </si>
  <si>
    <t>A 039</t>
  </si>
  <si>
    <t>B 039</t>
  </si>
  <si>
    <t>C 039</t>
  </si>
  <si>
    <t>A 040</t>
  </si>
  <si>
    <t>B 040</t>
  </si>
  <si>
    <t>C 040</t>
  </si>
  <si>
    <t>A 041</t>
  </si>
  <si>
    <t>B 041</t>
  </si>
  <si>
    <t>C 041</t>
  </si>
  <si>
    <t>A 042</t>
  </si>
  <si>
    <t>B 042</t>
  </si>
  <si>
    <t>C 042</t>
  </si>
  <si>
    <t>A 043</t>
  </si>
  <si>
    <t>B 043</t>
  </si>
  <si>
    <t>C 043</t>
  </si>
  <si>
    <t>A 044</t>
  </si>
  <si>
    <t>B 044</t>
  </si>
  <si>
    <t>C 044</t>
  </si>
  <si>
    <t>A 045</t>
  </si>
  <si>
    <t>B 045</t>
  </si>
  <si>
    <t>C 045</t>
  </si>
  <si>
    <t>A 046</t>
  </si>
  <si>
    <t>B 046</t>
  </si>
  <si>
    <t>C 046</t>
  </si>
  <si>
    <t>A 047</t>
  </si>
  <si>
    <t>B 047</t>
  </si>
  <si>
    <t>C 047</t>
  </si>
  <si>
    <t>A 048</t>
  </si>
  <si>
    <t>B 048</t>
  </si>
  <si>
    <t>C 048</t>
  </si>
  <si>
    <t>A 049</t>
  </si>
  <si>
    <t>B 049</t>
  </si>
  <si>
    <t>C 049</t>
  </si>
  <si>
    <t>A 050</t>
  </si>
  <si>
    <t>B 050</t>
  </si>
  <si>
    <t>C 050</t>
  </si>
  <si>
    <t>A 051</t>
  </si>
  <si>
    <t>B 051</t>
  </si>
  <si>
    <t>C 051</t>
  </si>
  <si>
    <t>A 052</t>
  </si>
  <si>
    <t>B 052</t>
  </si>
  <si>
    <t>C 052</t>
  </si>
  <si>
    <t>A 053</t>
  </si>
  <si>
    <t>B 053</t>
  </si>
  <si>
    <t>C 053</t>
  </si>
  <si>
    <t>A 054</t>
  </si>
  <si>
    <t>B 054</t>
  </si>
  <si>
    <t>C 054</t>
  </si>
  <si>
    <t>A 055</t>
  </si>
  <si>
    <t>B 055</t>
  </si>
  <si>
    <t>C 055</t>
  </si>
  <si>
    <t>A 056</t>
  </si>
  <si>
    <t>B 056</t>
  </si>
  <si>
    <t>C 056</t>
  </si>
  <si>
    <t>A 057</t>
  </si>
  <si>
    <t>B 057</t>
  </si>
  <si>
    <t>C 057</t>
  </si>
  <si>
    <t>A 058</t>
  </si>
  <si>
    <t>B 058</t>
  </si>
  <si>
    <t>C 058</t>
  </si>
  <si>
    <t>A 059</t>
  </si>
  <si>
    <t>B 059</t>
  </si>
  <si>
    <t>C 059</t>
  </si>
  <si>
    <t>A 060</t>
  </si>
  <si>
    <t>B 060</t>
  </si>
  <si>
    <t>C 060</t>
  </si>
  <si>
    <t>A 061</t>
  </si>
  <si>
    <t>B 061</t>
  </si>
  <si>
    <t>C 061</t>
  </si>
  <si>
    <t>A 062</t>
  </si>
  <si>
    <t>B 062</t>
  </si>
  <si>
    <t>C 062</t>
  </si>
  <si>
    <t>A 063</t>
  </si>
  <si>
    <t>B 063</t>
  </si>
  <si>
    <t>C 063</t>
  </si>
  <si>
    <t>A 064</t>
  </si>
  <si>
    <t>B 064</t>
  </si>
  <si>
    <t>C 064</t>
  </si>
  <si>
    <t>A 065</t>
  </si>
  <si>
    <t>B 065</t>
  </si>
  <si>
    <t>C 065</t>
  </si>
  <si>
    <t>A 066</t>
  </si>
  <si>
    <t>B 066</t>
  </si>
  <si>
    <t>C 066</t>
  </si>
  <si>
    <t>A 067</t>
  </si>
  <si>
    <t>B 067</t>
  </si>
  <si>
    <t>C 067</t>
  </si>
  <si>
    <t>A 068</t>
  </si>
  <si>
    <t>B 068</t>
  </si>
  <si>
    <t>C 068</t>
  </si>
  <si>
    <t>A 069</t>
  </si>
  <si>
    <t>B 069</t>
  </si>
  <si>
    <t>C 069</t>
  </si>
  <si>
    <t>A 070</t>
  </si>
  <si>
    <t>B 070</t>
  </si>
  <si>
    <t>C 070</t>
  </si>
  <si>
    <t>A 071</t>
  </si>
  <si>
    <t>B 071</t>
  </si>
  <si>
    <t>C 071</t>
  </si>
  <si>
    <t>A 072</t>
  </si>
  <si>
    <t>B 072</t>
  </si>
  <si>
    <t>C 072</t>
  </si>
  <si>
    <t>A 073</t>
  </si>
  <si>
    <t>B 073</t>
  </si>
  <si>
    <t>C 073</t>
  </si>
  <si>
    <t>A 074</t>
  </si>
  <si>
    <t>B 074</t>
  </si>
  <si>
    <t>C 074</t>
  </si>
  <si>
    <t>A 075</t>
  </si>
  <si>
    <t>B 075</t>
  </si>
  <si>
    <t>C 075</t>
  </si>
  <si>
    <t>A 076</t>
  </si>
  <si>
    <t>B 076</t>
  </si>
  <si>
    <t>C 076</t>
  </si>
  <si>
    <t>A 077</t>
  </si>
  <si>
    <t>B 077</t>
  </si>
  <si>
    <t>C 077</t>
  </si>
  <si>
    <t>A 078</t>
  </si>
  <si>
    <t>B 078</t>
  </si>
  <si>
    <t>C 078</t>
  </si>
  <si>
    <t>A 079</t>
  </si>
  <si>
    <t>B 079</t>
  </si>
  <si>
    <t>C 079</t>
  </si>
  <si>
    <t>A 080</t>
  </si>
  <si>
    <t>B 080</t>
  </si>
  <si>
    <t>C 080</t>
  </si>
  <si>
    <t>A 081</t>
  </si>
  <si>
    <t>B 081</t>
  </si>
  <si>
    <t>C 081</t>
  </si>
  <si>
    <t>A 082</t>
  </si>
  <si>
    <t>B 082</t>
  </si>
  <si>
    <t>C 082</t>
  </si>
  <si>
    <t>A 083</t>
  </si>
  <si>
    <t>B 083</t>
  </si>
  <si>
    <t>C 083</t>
  </si>
  <si>
    <t>A 084</t>
  </si>
  <si>
    <t>B 084</t>
  </si>
  <si>
    <t>C 084</t>
  </si>
  <si>
    <t>A 085</t>
  </si>
  <si>
    <t>B 085</t>
  </si>
  <si>
    <t>C 085</t>
  </si>
  <si>
    <t>A 086</t>
  </si>
  <si>
    <t>B 086</t>
  </si>
  <si>
    <t>C 086</t>
  </si>
  <si>
    <t>A 087</t>
  </si>
  <si>
    <t>B 087</t>
  </si>
  <si>
    <t>C 087</t>
  </si>
  <si>
    <t>A 088</t>
  </si>
  <si>
    <t>B 088</t>
  </si>
  <si>
    <t>C 088</t>
  </si>
  <si>
    <t>A 089</t>
  </si>
  <si>
    <t>B 089</t>
  </si>
  <si>
    <t>C 089</t>
  </si>
  <si>
    <t>A 090</t>
  </si>
  <si>
    <t>B 090</t>
  </si>
  <si>
    <t>C 090</t>
  </si>
  <si>
    <t>A 091</t>
  </si>
  <si>
    <t>B 091</t>
  </si>
  <si>
    <t>C 091</t>
  </si>
  <si>
    <t>A 092</t>
  </si>
  <si>
    <t>B 092</t>
  </si>
  <si>
    <t>C 092</t>
  </si>
  <si>
    <t>A 093</t>
  </si>
  <si>
    <t>B 093</t>
  </si>
  <si>
    <t>C 093</t>
  </si>
  <si>
    <t>A 094</t>
  </si>
  <si>
    <t>B 094</t>
  </si>
  <si>
    <t>C 094</t>
  </si>
  <si>
    <t>A 095</t>
  </si>
  <si>
    <t>B 095</t>
  </si>
  <si>
    <t>C 095</t>
  </si>
  <si>
    <t>A 096</t>
  </si>
  <si>
    <t>B 096</t>
  </si>
  <si>
    <t>C 096</t>
  </si>
  <si>
    <t>A 097</t>
  </si>
  <si>
    <t>B 097</t>
  </si>
  <si>
    <t>C 097</t>
  </si>
  <si>
    <t>A 098</t>
  </si>
  <si>
    <t>B 098</t>
  </si>
  <si>
    <t>C 098</t>
  </si>
  <si>
    <t>A 099</t>
  </si>
  <si>
    <t>B 099</t>
  </si>
  <si>
    <t>C 099</t>
  </si>
  <si>
    <t xml:space="preserve">GOVT. </t>
  </si>
  <si>
    <t>N</t>
  </si>
  <si>
    <t>V</t>
  </si>
  <si>
    <t>K</t>
  </si>
  <si>
    <t>R</t>
  </si>
  <si>
    <t>2015-16</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</si>
</sst>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0.00;[Red]0.00"/>
    <numFmt numFmtId="166" formatCode="dd/mm/yyyy"/>
    <numFmt numFmtId="167" formatCode="ddd\.\ dd\ mmm\.\ yyyy"/>
    <numFmt numFmtId="168" formatCode="[$-14009]dd\-mm\-yyyy;@"/>
    <numFmt numFmtId="169" formatCode="dd\-mm\-yyyy"/>
  </numFmts>
  <fonts count="164" x14ac:knownFonts="1">
    <font>
      <sz val="11"/>
      <color theme="1"/>
      <name val="Calibri"/>
      <family val="2"/>
      <scheme val="minor"/>
    </font>
    <font>
      <sz val="22"/>
      <name val="Arial"/>
      <family val="2"/>
    </font>
    <font>
      <b/>
      <sz val="8"/>
      <name val="Kruti Dev 010"/>
    </font>
    <font>
      <u/>
      <sz val="10"/>
      <color theme="10"/>
      <name val="Arial"/>
      <family val="2"/>
    </font>
    <font>
      <b/>
      <sz val="10"/>
      <color indexed="14"/>
      <name val="Symbol"/>
      <family val="1"/>
      <charset val="2"/>
    </font>
    <font>
      <b/>
      <sz val="10"/>
      <color indexed="10"/>
      <name val="Symbol"/>
      <family val="1"/>
      <charset val="2"/>
    </font>
    <font>
      <b/>
      <sz val="16"/>
      <color indexed="81"/>
      <name val="Calibri"/>
      <family val="2"/>
    </font>
    <font>
      <b/>
      <sz val="16"/>
      <color indexed="81"/>
      <name val="Kruti Dev 010"/>
    </font>
    <font>
      <b/>
      <u/>
      <sz val="16"/>
      <color indexed="10"/>
      <name val="Calibri"/>
      <family val="2"/>
    </font>
    <font>
      <b/>
      <sz val="16"/>
      <color indexed="10"/>
      <name val="Calibri"/>
      <family val="2"/>
    </font>
    <font>
      <sz val="10"/>
      <name val="Arial"/>
      <family val="2"/>
    </font>
    <font>
      <sz val="9"/>
      <color indexed="81"/>
      <name val="Tahoma"/>
      <family val="2"/>
    </font>
    <font>
      <sz val="11"/>
      <color theme="1"/>
      <name val="Calibri"/>
      <family val="2"/>
      <scheme val="minor"/>
    </font>
    <font>
      <b/>
      <sz val="48"/>
      <name val="Calibri"/>
      <family val="2"/>
    </font>
    <font>
      <u/>
      <sz val="11"/>
      <color theme="11"/>
      <name val="Calibri"/>
      <family val="2"/>
      <scheme val="minor"/>
    </font>
    <font>
      <sz val="8"/>
      <name val="Calibri"/>
      <family val="2"/>
      <scheme val="minor"/>
    </font>
    <font>
      <b/>
      <i/>
      <sz val="8"/>
      <name val="Cambria"/>
      <family val="1"/>
      <scheme val="major"/>
    </font>
    <font>
      <b/>
      <sz val="10"/>
      <color indexed="81"/>
      <name val="Tahoma"/>
      <family val="2"/>
    </font>
    <font>
      <b/>
      <sz val="10"/>
      <color indexed="10"/>
      <name val="Tahoma"/>
      <family val="2"/>
    </font>
    <font>
      <b/>
      <sz val="10"/>
      <color rgb="FF008000"/>
      <name val="Symbol"/>
      <family val="1"/>
      <charset val="2"/>
    </font>
    <font>
      <b/>
      <sz val="10"/>
      <color rgb="FFFF00FF"/>
      <name val="Symbol"/>
      <family val="1"/>
      <charset val="2"/>
    </font>
    <font>
      <b/>
      <sz val="9"/>
      <name val="Cambria"/>
      <family val="1"/>
      <scheme val="major"/>
    </font>
    <font>
      <b/>
      <sz val="8"/>
      <name val="Cambria"/>
      <family val="1"/>
      <scheme val="major"/>
    </font>
    <font>
      <u/>
      <sz val="10"/>
      <color theme="10"/>
      <name val="Cambria"/>
      <family val="1"/>
      <scheme val="major"/>
    </font>
    <font>
      <b/>
      <sz val="10"/>
      <name val="Cambria"/>
      <family val="1"/>
      <scheme val="major"/>
    </font>
    <font>
      <b/>
      <sz val="10"/>
      <color indexed="12"/>
      <name val="Cambria"/>
      <family val="1"/>
      <scheme val="major"/>
    </font>
    <font>
      <b/>
      <sz val="8"/>
      <color indexed="12"/>
      <name val="Cambria"/>
      <family val="1"/>
      <scheme val="major"/>
    </font>
    <font>
      <sz val="8"/>
      <color indexed="10"/>
      <name val="Cambria"/>
      <family val="1"/>
      <scheme val="major"/>
    </font>
    <font>
      <sz val="10"/>
      <color theme="1"/>
      <name val="Cambria"/>
      <family val="1"/>
      <scheme val="major"/>
    </font>
    <font>
      <b/>
      <sz val="10"/>
      <color rgb="FFFF0000"/>
      <name val="Cambria"/>
      <family val="1"/>
      <scheme val="major"/>
    </font>
    <font>
      <b/>
      <sz val="10"/>
      <color rgb="FF0000FF"/>
      <name val="Cambria"/>
      <family val="1"/>
      <scheme val="major"/>
    </font>
    <font>
      <sz val="10"/>
      <name val="Cambria"/>
      <family val="1"/>
      <scheme val="major"/>
    </font>
    <font>
      <sz val="9"/>
      <color theme="1"/>
      <name val="Cambria"/>
      <family val="1"/>
      <scheme val="major"/>
    </font>
    <font>
      <b/>
      <sz val="9"/>
      <color indexed="10"/>
      <name val="Cambria"/>
      <family val="1"/>
      <scheme val="major"/>
    </font>
    <font>
      <u/>
      <sz val="9"/>
      <color theme="10"/>
      <name val="Cambria"/>
      <family val="1"/>
      <scheme val="major"/>
    </font>
    <font>
      <b/>
      <sz val="9"/>
      <color rgb="FFFF0000"/>
      <name val="Cambria"/>
      <family val="1"/>
      <scheme val="major"/>
    </font>
    <font>
      <b/>
      <sz val="9"/>
      <color indexed="12"/>
      <name val="Cambria"/>
      <family val="1"/>
      <scheme val="major"/>
    </font>
    <font>
      <sz val="9"/>
      <color indexed="12"/>
      <name val="Cambria"/>
      <family val="1"/>
      <scheme val="major"/>
    </font>
    <font>
      <b/>
      <sz val="9"/>
      <color indexed="8"/>
      <name val="Cambria"/>
      <family val="1"/>
      <scheme val="major"/>
    </font>
    <font>
      <b/>
      <sz val="9"/>
      <color rgb="FF0000FF"/>
      <name val="Cambria"/>
      <family val="1"/>
      <scheme val="major"/>
    </font>
    <font>
      <b/>
      <sz val="8"/>
      <color indexed="10"/>
      <name val="Cambria"/>
      <family val="1"/>
      <scheme val="major"/>
    </font>
    <font>
      <b/>
      <u/>
      <sz val="8"/>
      <color theme="10"/>
      <name val="Cambria"/>
      <family val="1"/>
      <scheme val="major"/>
    </font>
    <font>
      <b/>
      <sz val="8"/>
      <color rgb="FF0000FF"/>
      <name val="Cambria"/>
      <family val="1"/>
      <scheme val="major"/>
    </font>
    <font>
      <b/>
      <sz val="8"/>
      <color rgb="FF008000"/>
      <name val="Cambria"/>
      <family val="1"/>
      <scheme val="major"/>
    </font>
    <font>
      <b/>
      <sz val="10"/>
      <color rgb="FF008000"/>
      <name val="Cambria"/>
      <family val="1"/>
      <scheme val="major"/>
    </font>
    <font>
      <b/>
      <sz val="9"/>
      <color rgb="FF008000"/>
      <name val="Cambria"/>
      <family val="1"/>
      <scheme val="major"/>
    </font>
    <font>
      <b/>
      <sz val="9"/>
      <color theme="1"/>
      <name val="Cambria"/>
      <family val="1"/>
      <scheme val="major"/>
    </font>
    <font>
      <sz val="8"/>
      <name val="Cambria"/>
      <family val="1"/>
      <scheme val="major"/>
    </font>
    <font>
      <b/>
      <sz val="9"/>
      <color theme="0"/>
      <name val="Cambria"/>
      <family val="1"/>
      <scheme val="major"/>
    </font>
    <font>
      <sz val="8"/>
      <color indexed="30"/>
      <name val="Cambria"/>
      <family val="1"/>
      <scheme val="major"/>
    </font>
    <font>
      <sz val="8"/>
      <color theme="1"/>
      <name val="Cambria"/>
      <family val="1"/>
      <scheme val="major"/>
    </font>
    <font>
      <u/>
      <sz val="8"/>
      <color theme="10"/>
      <name val="Cambria"/>
      <family val="1"/>
      <scheme val="major"/>
    </font>
    <font>
      <b/>
      <sz val="8"/>
      <color rgb="FFFF0000"/>
      <name val="Cambria"/>
      <family val="1"/>
      <scheme val="major"/>
    </font>
    <font>
      <b/>
      <sz val="8"/>
      <color indexed="60"/>
      <name val="Cambria"/>
      <family val="1"/>
      <scheme val="major"/>
    </font>
    <font>
      <b/>
      <sz val="8"/>
      <color indexed="17"/>
      <name val="Cambria"/>
      <family val="1"/>
      <scheme val="major"/>
    </font>
    <font>
      <b/>
      <sz val="8"/>
      <color rgb="FF2D9D13"/>
      <name val="Cambria"/>
      <family val="1"/>
      <scheme val="major"/>
    </font>
    <font>
      <b/>
      <sz val="8"/>
      <color indexed="9"/>
      <name val="Cambria"/>
      <family val="1"/>
      <scheme val="major"/>
    </font>
    <font>
      <sz val="8"/>
      <color rgb="FFFF0000"/>
      <name val="Cambria"/>
      <family val="1"/>
      <scheme val="major"/>
    </font>
    <font>
      <sz val="8"/>
      <color rgb="FF0000FF"/>
      <name val="Cambria"/>
      <family val="1"/>
      <scheme val="major"/>
    </font>
    <font>
      <b/>
      <sz val="8"/>
      <color theme="1"/>
      <name val="Cambria"/>
      <family val="1"/>
      <scheme val="major"/>
    </font>
    <font>
      <b/>
      <sz val="8"/>
      <color indexed="14"/>
      <name val="Cambria"/>
      <family val="1"/>
      <scheme val="major"/>
    </font>
    <font>
      <sz val="8"/>
      <color indexed="17"/>
      <name val="Cambria"/>
      <family val="1"/>
      <scheme val="major"/>
    </font>
    <font>
      <b/>
      <sz val="8"/>
      <color rgb="FFFF00FF"/>
      <name val="Cambria"/>
      <family val="1"/>
      <scheme val="major"/>
    </font>
    <font>
      <b/>
      <sz val="10"/>
      <color theme="10"/>
      <name val="Cambria"/>
      <family val="1"/>
      <scheme val="major"/>
    </font>
    <font>
      <b/>
      <sz val="10"/>
      <color theme="1"/>
      <name val="Cambria"/>
      <family val="1"/>
      <scheme val="major"/>
    </font>
    <font>
      <b/>
      <sz val="10"/>
      <color rgb="FF000099"/>
      <name val="Cambria"/>
      <family val="1"/>
      <scheme val="major"/>
    </font>
    <font>
      <b/>
      <sz val="7"/>
      <name val="Cambria"/>
      <family val="1"/>
      <scheme val="major"/>
    </font>
    <font>
      <b/>
      <sz val="8"/>
      <color rgb="FF000099"/>
      <name val="Cambria"/>
      <family val="1"/>
      <scheme val="major"/>
    </font>
    <font>
      <b/>
      <sz val="7"/>
      <color theme="1"/>
      <name val="Cambria"/>
      <family val="1"/>
      <scheme val="major"/>
    </font>
    <font>
      <b/>
      <sz val="6"/>
      <color rgb="FFFF0000"/>
      <name val="Cambria"/>
      <family val="1"/>
      <scheme val="major"/>
    </font>
    <font>
      <b/>
      <sz val="9"/>
      <color rgb="FFFF0066"/>
      <name val="Cambria"/>
      <family val="1"/>
      <scheme val="major"/>
    </font>
    <font>
      <b/>
      <sz val="9"/>
      <color theme="0" tint="-0.499984740745262"/>
      <name val="Cambria"/>
      <family val="1"/>
      <scheme val="major"/>
    </font>
    <font>
      <b/>
      <sz val="7"/>
      <color indexed="10"/>
      <name val="Cambria"/>
      <family val="1"/>
      <scheme val="major"/>
    </font>
    <font>
      <b/>
      <sz val="6"/>
      <color indexed="12"/>
      <name val="Cambria"/>
      <family val="1"/>
      <scheme val="major"/>
    </font>
    <font>
      <sz val="9"/>
      <color theme="0" tint="-0.14999847407452621"/>
      <name val="Cambria"/>
      <family val="1"/>
      <scheme val="major"/>
    </font>
    <font>
      <sz val="22"/>
      <color rgb="FF000000"/>
      <name val="Kruti Dev 010"/>
    </font>
    <font>
      <sz val="22"/>
      <color rgb="FF000000"/>
      <name val="Calibri"/>
      <family val="2"/>
    </font>
    <font>
      <sz val="22"/>
      <color rgb="FFFF0000"/>
      <name val="Cambria"/>
      <family val="1"/>
    </font>
    <font>
      <sz val="22"/>
      <color rgb="FF000000"/>
      <name val="Cambria"/>
      <family val="1"/>
    </font>
    <font>
      <sz val="22"/>
      <color theme="1"/>
      <name val="Times New Roman"/>
      <family val="1"/>
    </font>
    <font>
      <sz val="22"/>
      <color theme="1"/>
      <name val="Kruti Dev 010"/>
    </font>
    <font>
      <sz val="20"/>
      <color rgb="FFFF0000"/>
      <name val="Cambria"/>
      <family val="1"/>
    </font>
    <font>
      <sz val="22"/>
      <color rgb="FF0000FF"/>
      <name val="Calibri"/>
      <family val="2"/>
    </font>
    <font>
      <sz val="22"/>
      <color rgb="FF0000FF"/>
      <name val="Times New Roman"/>
      <family val="1"/>
    </font>
    <font>
      <sz val="24"/>
      <color rgb="FFFF0000"/>
      <name val="Calibri"/>
      <family val="2"/>
    </font>
    <font>
      <sz val="20"/>
      <color rgb="FFFF0000"/>
      <name val="Calibri"/>
      <family val="2"/>
    </font>
    <font>
      <sz val="22"/>
      <color rgb="FFFF0000"/>
      <name val="Times New Roman"/>
      <family val="1"/>
    </font>
    <font>
      <sz val="22"/>
      <color rgb="FFFF0000"/>
      <name val="Kruti Dev 010"/>
    </font>
    <font>
      <sz val="20"/>
      <color rgb="FFFF0000"/>
      <name val="Cambria"/>
      <family val="1"/>
      <scheme val="major"/>
    </font>
    <font>
      <sz val="20"/>
      <color rgb="FFFF0000"/>
      <name val="Times New Roman"/>
      <family val="1"/>
    </font>
    <font>
      <sz val="22"/>
      <color rgb="FF000000"/>
      <name val="Times New Roman"/>
      <family val="1"/>
    </font>
    <font>
      <sz val="22"/>
      <color rgb="FF0033CC"/>
      <name val="Kruti Dev 010"/>
    </font>
    <font>
      <sz val="22"/>
      <color rgb="FF0000FF"/>
      <name val="Kruti Dev 010"/>
    </font>
    <font>
      <sz val="24"/>
      <color rgb="FF0000FF"/>
      <name val="Times New Roman"/>
      <family val="1"/>
    </font>
    <font>
      <sz val="26"/>
      <color rgb="FFFF0000"/>
      <name val="Kruti Dev 010"/>
    </font>
    <font>
      <b/>
      <sz val="11"/>
      <name val="Cambria"/>
      <family val="1"/>
      <scheme val="major"/>
    </font>
    <font>
      <sz val="22"/>
      <color theme="1" tint="4.9989318521683403E-2"/>
      <name val="Wingdings"/>
      <charset val="2"/>
    </font>
    <font>
      <sz val="36"/>
      <color theme="10"/>
      <name val="Kruti Dev 010"/>
    </font>
    <font>
      <sz val="36"/>
      <color theme="10"/>
      <name val="Cambria"/>
      <family val="1"/>
      <scheme val="major"/>
    </font>
    <font>
      <b/>
      <sz val="11"/>
      <color rgb="FFFF0000"/>
      <name val="Cambria"/>
      <family val="1"/>
      <scheme val="major"/>
    </font>
    <font>
      <b/>
      <sz val="6"/>
      <color rgb="FF008000"/>
      <name val="Cambria"/>
      <family val="1"/>
      <scheme val="major"/>
    </font>
    <font>
      <b/>
      <sz val="6"/>
      <name val="Cambria"/>
      <family val="1"/>
      <scheme val="major"/>
    </font>
    <font>
      <b/>
      <sz val="8"/>
      <color indexed="81"/>
      <name val="Calibri"/>
    </font>
    <font>
      <b/>
      <sz val="10"/>
      <color rgb="FF0000FF"/>
      <name val="Cambria"/>
      <family val="1"/>
    </font>
    <font>
      <sz val="10"/>
      <color rgb="FF0000FF"/>
      <name val="Cambria"/>
      <scheme val="major"/>
    </font>
    <font>
      <b/>
      <sz val="9"/>
      <color rgb="FFFFFFFF"/>
      <name val="Cambria"/>
    </font>
    <font>
      <b/>
      <sz val="10"/>
      <color rgb="FFD9D9D9"/>
      <name val="Cambria"/>
      <family val="1"/>
    </font>
    <font>
      <b/>
      <sz val="12"/>
      <color rgb="FFD9D9D9"/>
      <name val="Cambria"/>
      <family val="1"/>
    </font>
    <font>
      <sz val="11"/>
      <color theme="0"/>
      <name val="Calibri"/>
      <family val="2"/>
      <scheme val="minor"/>
    </font>
    <font>
      <sz val="9"/>
      <color theme="0"/>
      <name val="Cambria"/>
      <family val="1"/>
      <scheme val="major"/>
    </font>
    <font>
      <b/>
      <u/>
      <sz val="22"/>
      <color rgb="FFC00000"/>
      <name val="Arial"/>
      <family val="2"/>
    </font>
    <font>
      <sz val="18"/>
      <name val="Cambria"/>
      <family val="1"/>
      <scheme val="major"/>
    </font>
    <font>
      <b/>
      <sz val="20"/>
      <color rgb="FFFF0000"/>
      <name val="Calibri"/>
      <family val="2"/>
    </font>
    <font>
      <sz val="24"/>
      <name val="Cambria"/>
      <family val="1"/>
      <scheme val="major"/>
    </font>
    <font>
      <b/>
      <sz val="20"/>
      <color rgb="FF008000"/>
      <name val="Cambria"/>
    </font>
    <font>
      <b/>
      <sz val="22"/>
      <color rgb="FF0000FF"/>
      <name val="Kruti Dev 010"/>
    </font>
    <font>
      <sz val="16"/>
      <name val="Arial"/>
      <family val="2"/>
    </font>
    <font>
      <sz val="16"/>
      <name val="Calibri"/>
      <family val="2"/>
      <scheme val="minor"/>
    </font>
    <font>
      <sz val="16"/>
      <color theme="1"/>
      <name val="Calibri"/>
      <family val="2"/>
      <scheme val="minor"/>
    </font>
    <font>
      <b/>
      <sz val="22"/>
      <color rgb="FFFF0000"/>
      <name val="Calibri"/>
      <family val="2"/>
    </font>
    <font>
      <b/>
      <sz val="22"/>
      <color rgb="FF0000FF"/>
      <name val="Calibri"/>
    </font>
    <font>
      <sz val="9"/>
      <name val="Cambria"/>
      <family val="1"/>
      <scheme val="major"/>
    </font>
    <font>
      <sz val="9"/>
      <color rgb="FFD9D9D9"/>
      <name val="Cambria"/>
      <family val="1"/>
    </font>
    <font>
      <sz val="9"/>
      <color rgb="FF000000"/>
      <name val="Cambria"/>
    </font>
    <font>
      <b/>
      <sz val="8"/>
      <color theme="0"/>
      <name val="Cambria"/>
      <family val="1"/>
      <scheme val="major"/>
    </font>
    <font>
      <sz val="14"/>
      <name val="Cambria"/>
      <family val="1"/>
      <scheme val="major"/>
    </font>
    <font>
      <sz val="14"/>
      <color rgb="FFC00000"/>
      <name val="Cambria"/>
      <family val="1"/>
      <scheme val="major"/>
    </font>
    <font>
      <sz val="14"/>
      <color rgb="FF0000FF"/>
      <name val="Cambria"/>
      <family val="1"/>
      <scheme val="major"/>
    </font>
    <font>
      <sz val="14"/>
      <color theme="1" tint="4.9989318521683403E-2"/>
      <name val="Cambria"/>
      <family val="1"/>
      <scheme val="major"/>
    </font>
    <font>
      <sz val="14"/>
      <color theme="1"/>
      <name val="Cambria"/>
    </font>
    <font>
      <sz val="14"/>
      <color rgb="FFFF0000"/>
      <name val="Cambria"/>
      <family val="1"/>
      <scheme val="major"/>
    </font>
    <font>
      <sz val="14"/>
      <color indexed="11"/>
      <name val="Cambria"/>
      <family val="1"/>
      <scheme val="major"/>
    </font>
    <font>
      <sz val="14"/>
      <color rgb="FF9933FF"/>
      <name val="Cambria"/>
      <family val="1"/>
      <scheme val="major"/>
    </font>
    <font>
      <sz val="14"/>
      <color indexed="10"/>
      <name val="Cambria"/>
      <family val="1"/>
      <scheme val="major"/>
    </font>
    <font>
      <u/>
      <sz val="14"/>
      <color rgb="FFFF0000"/>
      <name val="Cambria"/>
      <family val="1"/>
      <scheme val="major"/>
    </font>
    <font>
      <sz val="14"/>
      <color theme="10"/>
      <name val="Cambria"/>
      <family val="1"/>
      <scheme val="major"/>
    </font>
    <font>
      <sz val="14"/>
      <name val="Calibri"/>
      <scheme val="minor"/>
    </font>
    <font>
      <sz val="14"/>
      <color rgb="FF0000FF"/>
      <name val="Calibri"/>
      <family val="2"/>
      <scheme val="minor"/>
    </font>
    <font>
      <sz val="16"/>
      <color rgb="FFFF0000"/>
      <name val="Cambria"/>
      <family val="1"/>
    </font>
    <font>
      <sz val="14"/>
      <color rgb="FF000000"/>
      <name val="Kruti Dev 010"/>
    </font>
    <font>
      <sz val="14"/>
      <color rgb="FF000000"/>
      <name val="Cambria"/>
      <family val="1"/>
    </font>
    <font>
      <sz val="14"/>
      <color rgb="FFFF0000"/>
      <name val="Cambria"/>
      <family val="2"/>
    </font>
    <font>
      <sz val="14"/>
      <color rgb="FF000000"/>
      <name val="Calibri"/>
      <family val="2"/>
    </font>
    <font>
      <sz val="14"/>
      <color rgb="FF000000"/>
      <name val="Camrbria"/>
    </font>
    <font>
      <sz val="14"/>
      <color theme="1"/>
      <name val="Times New Roman"/>
      <family val="1"/>
    </font>
    <font>
      <sz val="14"/>
      <color theme="1"/>
      <name val="Kruti Dev 010"/>
    </font>
    <font>
      <sz val="14"/>
      <color theme="1"/>
      <name val="Calibri"/>
      <family val="2"/>
    </font>
    <font>
      <sz val="14"/>
      <color rgb="FF0000FF"/>
      <name val="Calibri"/>
      <family val="2"/>
    </font>
    <font>
      <sz val="14"/>
      <color rgb="FF0000FF"/>
      <name val="Times New Roman"/>
      <family val="1"/>
    </font>
    <font>
      <sz val="14"/>
      <color theme="1"/>
      <name val="Cambria"/>
      <family val="1"/>
      <scheme val="major"/>
    </font>
    <font>
      <sz val="14"/>
      <color rgb="FF0033CC"/>
      <name val="Times New Roman"/>
      <family val="1"/>
    </font>
    <font>
      <sz val="14"/>
      <color rgb="FFFF0000"/>
      <name val="Times New Roman"/>
      <family val="1"/>
    </font>
    <font>
      <sz val="14"/>
      <color rgb="FF000000"/>
      <name val="Times New Roman"/>
      <family val="1"/>
    </font>
    <font>
      <u/>
      <sz val="14"/>
      <color rgb="FFFF0000"/>
      <name val="Kruti Dev 010"/>
    </font>
    <font>
      <u/>
      <sz val="14"/>
      <color rgb="FF000000"/>
      <name val="Kruti Dev 010"/>
    </font>
    <font>
      <sz val="20"/>
      <color rgb="FFFF6600"/>
      <name val="Kruti Dev 010"/>
    </font>
    <font>
      <sz val="14"/>
      <color rgb="FF0033CC"/>
      <name val="Kruti Dev 010"/>
    </font>
    <font>
      <sz val="14"/>
      <color rgb="FF0033CC"/>
      <name val="Cambria"/>
      <family val="1"/>
      <scheme val="major"/>
    </font>
    <font>
      <sz val="14"/>
      <color rgb="FF0000FF"/>
      <name val="Kruti Dev 010"/>
    </font>
    <font>
      <sz val="14"/>
      <color rgb="FFFF0000"/>
      <name val="Kruti Dev 010"/>
    </font>
    <font>
      <sz val="14"/>
      <color rgb="FFFF0000"/>
      <name val="Calibri"/>
      <family val="2"/>
    </font>
    <font>
      <vertAlign val="superscript"/>
      <sz val="14"/>
      <color rgb="FF0000FF"/>
      <name val="Calibri"/>
      <family val="2"/>
    </font>
    <font>
      <sz val="14"/>
      <color rgb="FF0000FF"/>
      <name val="DevLys 010"/>
    </font>
    <font>
      <sz val="18"/>
      <color theme="1"/>
      <name val="Kruti Dev 010"/>
    </font>
  </fonts>
  <fills count="16">
    <fill>
      <patternFill patternType="none"/>
    </fill>
    <fill>
      <patternFill patternType="gray125"/>
    </fill>
    <fill>
      <patternFill patternType="solid">
        <fgColor theme="9" tint="0.79998168889431442"/>
        <bgColor indexed="64"/>
      </patternFill>
    </fill>
    <fill>
      <patternFill patternType="solid">
        <fgColor rgb="FFFFFFCC"/>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indexed="26"/>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indexed="31"/>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rgb="FFFBFCAD"/>
        <bgColor indexed="64"/>
      </patternFill>
    </fill>
    <fill>
      <patternFill patternType="solid">
        <fgColor theme="7" tint="0.79998168889431442"/>
        <bgColor indexed="64"/>
      </patternFill>
    </fill>
    <fill>
      <patternFill patternType="solid">
        <fgColor rgb="FFFFC000"/>
        <bgColor indexed="64"/>
      </patternFill>
    </fill>
    <fill>
      <patternFill patternType="solid">
        <fgColor rgb="FFDCE6F1"/>
        <bgColor rgb="FF000000"/>
      </patternFill>
    </fill>
  </fills>
  <borders count="200">
    <border>
      <left/>
      <right/>
      <top/>
      <bottom/>
      <diagonal/>
    </border>
    <border>
      <left style="thin">
        <color rgb="FFCC99FF"/>
      </left>
      <right style="thin">
        <color rgb="FFFF0000"/>
      </right>
      <top style="thin">
        <color rgb="FFCC99FF"/>
      </top>
      <bottom style="thin">
        <color rgb="FFFF0000"/>
      </bottom>
      <diagonal/>
    </border>
    <border>
      <left style="thin">
        <color rgb="FFCC99FF"/>
      </left>
      <right style="thin">
        <color rgb="FFCC99FF"/>
      </right>
      <top style="thin">
        <color rgb="FFCC99FF"/>
      </top>
      <bottom style="thin">
        <color rgb="FFFF0000"/>
      </bottom>
      <diagonal/>
    </border>
    <border>
      <left style="thin">
        <color rgb="FFFF0000"/>
      </left>
      <right/>
      <top style="thin">
        <color rgb="FFCC99FF"/>
      </top>
      <bottom style="thin">
        <color rgb="FFFF0000"/>
      </bottom>
      <diagonal/>
    </border>
    <border>
      <left style="thin">
        <color rgb="FFCC99FF"/>
      </left>
      <right style="thin">
        <color rgb="FFFF0000"/>
      </right>
      <top style="thin">
        <color rgb="FFCC99FF"/>
      </top>
      <bottom style="thin">
        <color rgb="FFCC99FF"/>
      </bottom>
      <diagonal/>
    </border>
    <border>
      <left style="thin">
        <color rgb="FFCC99FF"/>
      </left>
      <right style="thin">
        <color rgb="FFCC99FF"/>
      </right>
      <top style="thin">
        <color rgb="FFCC99FF"/>
      </top>
      <bottom style="thin">
        <color rgb="FFCC99FF"/>
      </bottom>
      <diagonal/>
    </border>
    <border>
      <left/>
      <right/>
      <top style="thin">
        <color rgb="FFFF0000"/>
      </top>
      <bottom style="thin">
        <color rgb="FFCC99FF"/>
      </bottom>
      <diagonal/>
    </border>
    <border>
      <left style="thin">
        <color rgb="FFFF0000"/>
      </left>
      <right/>
      <top style="thin">
        <color rgb="FFFF0000"/>
      </top>
      <bottom style="thin">
        <color rgb="FFCC99FF"/>
      </bottom>
      <diagonal/>
    </border>
    <border>
      <left style="thin">
        <color rgb="FFFF0000"/>
      </left>
      <right style="thin">
        <color rgb="FFCC99FF"/>
      </right>
      <top style="thin">
        <color rgb="FFCC99FF"/>
      </top>
      <bottom style="thin">
        <color rgb="FFCC99FF"/>
      </bottom>
      <diagonal/>
    </border>
    <border>
      <left style="thin">
        <color indexed="46"/>
      </left>
      <right style="thin">
        <color indexed="46"/>
      </right>
      <top style="thin">
        <color indexed="46"/>
      </top>
      <bottom style="thin">
        <color indexed="46"/>
      </bottom>
      <diagonal/>
    </border>
    <border>
      <left style="medium">
        <color indexed="10"/>
      </left>
      <right style="thin">
        <color indexed="46"/>
      </right>
      <top style="thin">
        <color indexed="46"/>
      </top>
      <bottom style="thin">
        <color indexed="46"/>
      </bottom>
      <diagonal/>
    </border>
    <border>
      <left/>
      <right style="thin">
        <color rgb="FFCC99FF"/>
      </right>
      <top style="thin">
        <color rgb="FFCC99FF"/>
      </top>
      <bottom style="thin">
        <color rgb="FFCC99FF"/>
      </bottom>
      <diagonal/>
    </border>
    <border>
      <left style="thin">
        <color rgb="FFFF0000"/>
      </left>
      <right/>
      <top style="thin">
        <color rgb="FFFF0000"/>
      </top>
      <bottom style="thin">
        <color rgb="FFFF0000"/>
      </bottom>
      <diagonal/>
    </border>
    <border>
      <left style="thin">
        <color indexed="46"/>
      </left>
      <right/>
      <top style="thin">
        <color indexed="46"/>
      </top>
      <bottom style="thin">
        <color indexed="46"/>
      </bottom>
      <diagonal/>
    </border>
    <border>
      <left/>
      <right style="thin">
        <color indexed="46"/>
      </right>
      <top style="thin">
        <color indexed="46"/>
      </top>
      <bottom style="thin">
        <color indexed="46"/>
      </bottom>
      <diagonal/>
    </border>
    <border>
      <left/>
      <right/>
      <top style="thin">
        <color indexed="46"/>
      </top>
      <bottom style="thin">
        <color indexed="46"/>
      </bottom>
      <diagonal/>
    </border>
    <border>
      <left style="medium">
        <color indexed="10"/>
      </left>
      <right/>
      <top style="thin">
        <color indexed="46"/>
      </top>
      <bottom style="thin">
        <color indexed="46"/>
      </bottom>
      <diagonal/>
    </border>
    <border>
      <left style="thin">
        <color indexed="46"/>
      </left>
      <right style="thin">
        <color indexed="46"/>
      </right>
      <top/>
      <bottom style="thin">
        <color indexed="46"/>
      </bottom>
      <diagonal/>
    </border>
    <border>
      <left style="thin">
        <color indexed="46"/>
      </left>
      <right/>
      <top/>
      <bottom style="thin">
        <color indexed="46"/>
      </bottom>
      <diagonal/>
    </border>
    <border>
      <left style="thin">
        <color indexed="46"/>
      </left>
      <right style="thin">
        <color indexed="46"/>
      </right>
      <top/>
      <bottom/>
      <diagonal/>
    </border>
    <border>
      <left style="thin">
        <color indexed="46"/>
      </left>
      <right style="thin">
        <color indexed="46"/>
      </right>
      <top style="thin">
        <color indexed="46"/>
      </top>
      <bottom/>
      <diagonal/>
    </border>
    <border>
      <left style="thin">
        <color indexed="46"/>
      </left>
      <right/>
      <top style="thin">
        <color indexed="46"/>
      </top>
      <bottom/>
      <diagonal/>
    </border>
    <border>
      <left/>
      <right style="thin">
        <color indexed="46"/>
      </right>
      <top/>
      <bottom style="thin">
        <color indexed="46"/>
      </bottom>
      <diagonal/>
    </border>
    <border>
      <left/>
      <right/>
      <top/>
      <bottom style="thin">
        <color indexed="46"/>
      </bottom>
      <diagonal/>
    </border>
    <border>
      <left style="medium">
        <color indexed="10"/>
      </left>
      <right style="thin">
        <color indexed="46"/>
      </right>
      <top/>
      <bottom style="thin">
        <color indexed="46"/>
      </bottom>
      <diagonal/>
    </border>
    <border>
      <left style="thin">
        <color rgb="FFFF0000"/>
      </left>
      <right style="thin">
        <color rgb="FFCC99FF"/>
      </right>
      <top style="thin">
        <color rgb="FFFF0000"/>
      </top>
      <bottom style="thin">
        <color rgb="FFCC99FF"/>
      </bottom>
      <diagonal/>
    </border>
    <border>
      <left style="thin">
        <color indexed="46"/>
      </left>
      <right style="thin">
        <color indexed="46"/>
      </right>
      <top style="medium">
        <color indexed="10"/>
      </top>
      <bottom style="thin">
        <color indexed="46"/>
      </bottom>
      <diagonal/>
    </border>
    <border>
      <left/>
      <right style="thin">
        <color indexed="46"/>
      </right>
      <top style="medium">
        <color indexed="10"/>
      </top>
      <bottom style="thin">
        <color indexed="46"/>
      </bottom>
      <diagonal/>
    </border>
    <border>
      <left/>
      <right/>
      <top style="medium">
        <color indexed="10"/>
      </top>
      <bottom style="thin">
        <color indexed="46"/>
      </bottom>
      <diagonal/>
    </border>
    <border>
      <left style="thin">
        <color indexed="46"/>
      </left>
      <right/>
      <top style="medium">
        <color indexed="10"/>
      </top>
      <bottom style="thin">
        <color indexed="46"/>
      </bottom>
      <diagonal/>
    </border>
    <border>
      <left style="thin">
        <color rgb="FFCC99FF"/>
      </left>
      <right/>
      <top style="thin">
        <color rgb="FFCC99FF"/>
      </top>
      <bottom style="thin">
        <color rgb="FFCC99FF"/>
      </bottom>
      <diagonal/>
    </border>
    <border>
      <left/>
      <right/>
      <top style="thin">
        <color rgb="FFCC99FF"/>
      </top>
      <bottom style="thin">
        <color rgb="FFCC99FF"/>
      </bottom>
      <diagonal/>
    </border>
    <border>
      <left style="thin">
        <color rgb="FFCC99FF"/>
      </left>
      <right/>
      <top/>
      <bottom style="thin">
        <color rgb="FFCC99FF"/>
      </bottom>
      <diagonal/>
    </border>
    <border>
      <left/>
      <right/>
      <top/>
      <bottom style="thin">
        <color rgb="FFCC99FF"/>
      </bottom>
      <diagonal/>
    </border>
    <border>
      <left style="thin">
        <color rgb="FFCC99FF"/>
      </left>
      <right style="thin">
        <color rgb="FFCC99FF"/>
      </right>
      <top style="thin">
        <color rgb="FFCC99FF"/>
      </top>
      <bottom/>
      <diagonal/>
    </border>
    <border>
      <left style="thin">
        <color rgb="FFCC99FF"/>
      </left>
      <right style="thin">
        <color rgb="FFCC99FF"/>
      </right>
      <top/>
      <bottom/>
      <diagonal/>
    </border>
    <border>
      <left style="thin">
        <color rgb="FFCC99FF"/>
      </left>
      <right style="thin">
        <color rgb="FFCC99FF"/>
      </right>
      <top/>
      <bottom style="thin">
        <color rgb="FFCC99FF"/>
      </bottom>
      <diagonal/>
    </border>
    <border>
      <left style="thin">
        <color rgb="FFCC99FF"/>
      </left>
      <right/>
      <top style="thin">
        <color rgb="FFCC99FF"/>
      </top>
      <bottom/>
      <diagonal/>
    </border>
    <border>
      <left/>
      <right/>
      <top style="thin">
        <color rgb="FFCC99FF"/>
      </top>
      <bottom/>
      <diagonal/>
    </border>
    <border>
      <left/>
      <right style="thin">
        <color rgb="FFFF0000"/>
      </right>
      <top style="thin">
        <color rgb="FFCC99FF"/>
      </top>
      <bottom/>
      <diagonal/>
    </border>
    <border>
      <left style="thin">
        <color rgb="FFCC99FF"/>
      </left>
      <right/>
      <top/>
      <bottom/>
      <diagonal/>
    </border>
    <border>
      <left/>
      <right style="thin">
        <color rgb="FFFF0000"/>
      </right>
      <top/>
      <bottom/>
      <diagonal/>
    </border>
    <border>
      <left style="thin">
        <color rgb="FFFF0000"/>
      </left>
      <right style="thin">
        <color rgb="FFCC99FF"/>
      </right>
      <top style="thin">
        <color rgb="FFCC99FF"/>
      </top>
      <bottom style="thin">
        <color rgb="FFFF0000"/>
      </bottom>
      <diagonal/>
    </border>
    <border>
      <left style="thin">
        <color rgb="FFCC99FF"/>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top/>
      <bottom style="thin">
        <color rgb="FFCC99FF"/>
      </bottom>
      <diagonal/>
    </border>
    <border>
      <left/>
      <right style="thick">
        <color indexed="46"/>
      </right>
      <top/>
      <bottom/>
      <diagonal/>
    </border>
    <border>
      <left style="medium">
        <color indexed="10"/>
      </left>
      <right style="thin">
        <color rgb="FFCC99FF"/>
      </right>
      <top style="medium">
        <color indexed="10"/>
      </top>
      <bottom style="thin">
        <color rgb="FFCC99FF"/>
      </bottom>
      <diagonal/>
    </border>
    <border>
      <left style="thin">
        <color rgb="FFCC99FF"/>
      </left>
      <right style="thin">
        <color rgb="FFCC99FF"/>
      </right>
      <top style="medium">
        <color indexed="10"/>
      </top>
      <bottom style="thin">
        <color rgb="FFCC99FF"/>
      </bottom>
      <diagonal/>
    </border>
    <border>
      <left style="thin">
        <color rgb="FFCC99FF"/>
      </left>
      <right style="medium">
        <color indexed="10"/>
      </right>
      <top style="medium">
        <color indexed="10"/>
      </top>
      <bottom style="thin">
        <color rgb="FFCC99FF"/>
      </bottom>
      <diagonal/>
    </border>
    <border>
      <left style="medium">
        <color indexed="10"/>
      </left>
      <right style="thin">
        <color rgb="FFCC99FF"/>
      </right>
      <top style="thin">
        <color rgb="FFCC99FF"/>
      </top>
      <bottom style="thin">
        <color rgb="FFCC99FF"/>
      </bottom>
      <diagonal/>
    </border>
    <border>
      <left style="thin">
        <color rgb="FFCC99FF"/>
      </left>
      <right style="medium">
        <color indexed="10"/>
      </right>
      <top style="thin">
        <color rgb="FFCC99FF"/>
      </top>
      <bottom style="thin">
        <color rgb="FFCC99FF"/>
      </bottom>
      <diagonal/>
    </border>
    <border>
      <left style="thin">
        <color rgb="FFCC99FF"/>
      </left>
      <right style="thin">
        <color rgb="FFCC99FF"/>
      </right>
      <top style="thin">
        <color rgb="FFCC99FF"/>
      </top>
      <bottom style="medium">
        <color indexed="10"/>
      </bottom>
      <diagonal/>
    </border>
    <border>
      <left style="double">
        <color indexed="17"/>
      </left>
      <right style="thin">
        <color rgb="FFCC99FF"/>
      </right>
      <top style="thin">
        <color rgb="FFCC99FF"/>
      </top>
      <bottom style="thin">
        <color rgb="FFCC99FF"/>
      </bottom>
      <diagonal/>
    </border>
    <border>
      <left style="thin">
        <color rgb="FFCC99FF"/>
      </left>
      <right style="double">
        <color indexed="17"/>
      </right>
      <top style="thin">
        <color rgb="FFCC99FF"/>
      </top>
      <bottom style="thin">
        <color rgb="FFCC99FF"/>
      </bottom>
      <diagonal/>
    </border>
    <border>
      <left/>
      <right style="thin">
        <color rgb="FFCC99FF"/>
      </right>
      <top/>
      <bottom style="thin">
        <color rgb="FFCC99FF"/>
      </bottom>
      <diagonal/>
    </border>
    <border>
      <left style="double">
        <color indexed="17"/>
      </left>
      <right/>
      <top style="thin">
        <color rgb="FFCC99FF"/>
      </top>
      <bottom style="thin">
        <color rgb="FFCC99FF"/>
      </bottom>
      <diagonal/>
    </border>
    <border>
      <left/>
      <right style="double">
        <color indexed="17"/>
      </right>
      <top style="thin">
        <color rgb="FFCC99FF"/>
      </top>
      <bottom style="thin">
        <color rgb="FFCC99FF"/>
      </bottom>
      <diagonal/>
    </border>
    <border>
      <left/>
      <right style="double">
        <color indexed="17"/>
      </right>
      <top/>
      <bottom style="thin">
        <color rgb="FFCC99FF"/>
      </bottom>
      <diagonal/>
    </border>
    <border>
      <left style="double">
        <color indexed="17"/>
      </left>
      <right/>
      <top style="thin">
        <color rgb="FFCC99FF"/>
      </top>
      <bottom style="double">
        <color indexed="17"/>
      </bottom>
      <diagonal/>
    </border>
    <border>
      <left/>
      <right/>
      <top style="thin">
        <color rgb="FFCC99FF"/>
      </top>
      <bottom style="double">
        <color indexed="17"/>
      </bottom>
      <diagonal/>
    </border>
    <border>
      <left/>
      <right style="thin">
        <color rgb="FFCC99FF"/>
      </right>
      <top style="thin">
        <color rgb="FFCC99FF"/>
      </top>
      <bottom style="double">
        <color indexed="17"/>
      </bottom>
      <diagonal/>
    </border>
    <border>
      <left style="thin">
        <color rgb="FFCC99FF"/>
      </left>
      <right style="thin">
        <color rgb="FFCC99FF"/>
      </right>
      <top style="thin">
        <color rgb="FFCC99FF"/>
      </top>
      <bottom style="double">
        <color indexed="17"/>
      </bottom>
      <diagonal/>
    </border>
    <border>
      <left style="double">
        <color indexed="17"/>
      </left>
      <right style="thin">
        <color indexed="46"/>
      </right>
      <top style="double">
        <color indexed="17"/>
      </top>
      <bottom style="thin">
        <color indexed="46"/>
      </bottom>
      <diagonal/>
    </border>
    <border>
      <left style="thin">
        <color indexed="46"/>
      </left>
      <right style="thin">
        <color indexed="46"/>
      </right>
      <top style="double">
        <color indexed="17"/>
      </top>
      <bottom style="thin">
        <color indexed="46"/>
      </bottom>
      <diagonal/>
    </border>
    <border>
      <left style="thin">
        <color indexed="46"/>
      </left>
      <right style="double">
        <color indexed="17"/>
      </right>
      <top style="double">
        <color indexed="17"/>
      </top>
      <bottom style="thin">
        <color indexed="46"/>
      </bottom>
      <diagonal/>
    </border>
    <border>
      <left style="double">
        <color indexed="17"/>
      </left>
      <right style="thin">
        <color indexed="46"/>
      </right>
      <top style="thin">
        <color indexed="46"/>
      </top>
      <bottom style="thin">
        <color indexed="46"/>
      </bottom>
      <diagonal/>
    </border>
    <border>
      <left style="thin">
        <color indexed="46"/>
      </left>
      <right style="double">
        <color indexed="17"/>
      </right>
      <top style="thin">
        <color indexed="46"/>
      </top>
      <bottom style="thin">
        <color indexed="46"/>
      </bottom>
      <diagonal/>
    </border>
    <border>
      <left style="thin">
        <color rgb="FFCC99FF"/>
      </left>
      <right style="double">
        <color indexed="17"/>
      </right>
      <top style="thin">
        <color rgb="FFCC99FF"/>
      </top>
      <bottom style="double">
        <color indexed="17"/>
      </bottom>
      <diagonal/>
    </border>
    <border>
      <left style="medium">
        <color indexed="10"/>
      </left>
      <right/>
      <top style="medium">
        <color indexed="10"/>
      </top>
      <bottom style="thin">
        <color indexed="46"/>
      </bottom>
      <diagonal/>
    </border>
    <border>
      <left/>
      <right style="thin">
        <color rgb="FFFF0000"/>
      </right>
      <top style="thin">
        <color rgb="FFFF0000"/>
      </top>
      <bottom style="thin">
        <color rgb="FFCC99FF"/>
      </bottom>
      <diagonal/>
    </border>
    <border>
      <left style="thin">
        <color rgb="FFFF0000"/>
      </left>
      <right/>
      <top style="thin">
        <color rgb="FFCC99FF"/>
      </top>
      <bottom style="thin">
        <color rgb="FFCC99FF"/>
      </bottom>
      <diagonal/>
    </border>
    <border>
      <left/>
      <right style="thin">
        <color rgb="FFFF0000"/>
      </right>
      <top style="thin">
        <color rgb="FFCC99FF"/>
      </top>
      <bottom style="thin">
        <color rgb="FFCC99FF"/>
      </bottom>
      <diagonal/>
    </border>
    <border>
      <left style="thin">
        <color rgb="FFFF0000"/>
      </left>
      <right style="thin">
        <color rgb="FFCC99FF"/>
      </right>
      <top style="thin">
        <color rgb="FFCC99FF"/>
      </top>
      <bottom/>
      <diagonal/>
    </border>
    <border>
      <left style="thin">
        <color rgb="FFCC99FF"/>
      </left>
      <right style="thin">
        <color rgb="FFFF0000"/>
      </right>
      <top/>
      <bottom style="thin">
        <color rgb="FFCC99FF"/>
      </bottom>
      <diagonal/>
    </border>
    <border>
      <left style="thin">
        <color rgb="FFFF0000"/>
      </left>
      <right style="thin">
        <color rgb="FFCC99FF"/>
      </right>
      <top/>
      <bottom style="thin">
        <color rgb="FFCC99FF"/>
      </bottom>
      <diagonal/>
    </border>
    <border>
      <left/>
      <right style="thin">
        <color rgb="FFCC99FF"/>
      </right>
      <top style="thin">
        <color rgb="FFCC99FF"/>
      </top>
      <bottom/>
      <diagonal/>
    </border>
    <border>
      <left style="thin">
        <color rgb="FFCC99FF"/>
      </left>
      <right/>
      <top style="medium">
        <color indexed="10"/>
      </top>
      <bottom style="thin">
        <color rgb="FFCC99FF"/>
      </bottom>
      <diagonal/>
    </border>
    <border>
      <left style="double">
        <color indexed="17"/>
      </left>
      <right style="thin">
        <color rgb="FFCC99FF"/>
      </right>
      <top/>
      <bottom style="thin">
        <color rgb="FFCC99FF"/>
      </bottom>
      <diagonal/>
    </border>
    <border>
      <left style="double">
        <color indexed="17"/>
      </left>
      <right style="thin">
        <color rgb="FF9933FF"/>
      </right>
      <top style="double">
        <color indexed="17"/>
      </top>
      <bottom style="thin">
        <color rgb="FF9933FF"/>
      </bottom>
      <diagonal/>
    </border>
    <border>
      <left style="thin">
        <color rgb="FF9933FF"/>
      </left>
      <right style="thin">
        <color rgb="FF9933FF"/>
      </right>
      <top style="double">
        <color indexed="17"/>
      </top>
      <bottom style="thin">
        <color rgb="FF9933FF"/>
      </bottom>
      <diagonal/>
    </border>
    <border>
      <left style="thin">
        <color rgb="FF9933FF"/>
      </left>
      <right style="double">
        <color indexed="17"/>
      </right>
      <top style="double">
        <color indexed="17"/>
      </top>
      <bottom style="thin">
        <color rgb="FF9933FF"/>
      </bottom>
      <diagonal/>
    </border>
    <border>
      <left style="double">
        <color indexed="17"/>
      </left>
      <right style="thin">
        <color rgb="FFCC99FF"/>
      </right>
      <top style="double">
        <color indexed="17"/>
      </top>
      <bottom style="thin">
        <color rgb="FFCC99FF"/>
      </bottom>
      <diagonal/>
    </border>
    <border>
      <left style="thin">
        <color rgb="FFCC99FF"/>
      </left>
      <right style="thin">
        <color rgb="FFCC99FF"/>
      </right>
      <top style="double">
        <color indexed="17"/>
      </top>
      <bottom style="thin">
        <color rgb="FFCC99FF"/>
      </bottom>
      <diagonal/>
    </border>
    <border>
      <left style="thin">
        <color rgb="FFCC99FF"/>
      </left>
      <right style="double">
        <color indexed="17"/>
      </right>
      <top style="double">
        <color indexed="17"/>
      </top>
      <bottom style="thin">
        <color rgb="FFCC99FF"/>
      </bottom>
      <diagonal/>
    </border>
    <border>
      <left/>
      <right style="medium">
        <color rgb="FFFF0000"/>
      </right>
      <top style="thin">
        <color rgb="FFCC99FF"/>
      </top>
      <bottom/>
      <diagonal/>
    </border>
    <border>
      <left/>
      <right style="thin">
        <color rgb="FFCC99FF"/>
      </right>
      <top style="thin">
        <color rgb="FFCC99FF"/>
      </top>
      <bottom style="thin">
        <color rgb="FFFF0000"/>
      </bottom>
      <diagonal/>
    </border>
    <border>
      <left/>
      <right style="thin">
        <color rgb="FFCC99FF"/>
      </right>
      <top style="thin">
        <color rgb="FFFF0000"/>
      </top>
      <bottom style="thin">
        <color rgb="FFCC99FF"/>
      </bottom>
      <diagonal/>
    </border>
    <border>
      <left style="thin">
        <color rgb="FFCC99FF"/>
      </left>
      <right/>
      <top style="double">
        <color indexed="17"/>
      </top>
      <bottom style="thin">
        <color rgb="FFCC99FF"/>
      </bottom>
      <diagonal/>
    </border>
    <border>
      <left/>
      <right/>
      <top style="double">
        <color indexed="17"/>
      </top>
      <bottom style="thin">
        <color rgb="FFCC99FF"/>
      </bottom>
      <diagonal/>
    </border>
    <border>
      <left/>
      <right style="thin">
        <color rgb="FFCC99FF"/>
      </right>
      <top style="double">
        <color indexed="17"/>
      </top>
      <bottom style="thin">
        <color rgb="FFCC99FF"/>
      </bottom>
      <diagonal/>
    </border>
    <border>
      <left style="thick">
        <color indexed="46"/>
      </left>
      <right/>
      <top/>
      <bottom/>
      <diagonal/>
    </border>
    <border>
      <left style="thin">
        <color indexed="46"/>
      </left>
      <right style="thin">
        <color indexed="46"/>
      </right>
      <top style="thin">
        <color rgb="FFCC99FF"/>
      </top>
      <bottom style="thin">
        <color indexed="46"/>
      </bottom>
      <diagonal/>
    </border>
    <border>
      <left style="thin">
        <color indexed="46"/>
      </left>
      <right style="thin">
        <color rgb="FFCC99FF"/>
      </right>
      <top style="thin">
        <color rgb="FFCC99FF"/>
      </top>
      <bottom style="thin">
        <color indexed="46"/>
      </bottom>
      <diagonal/>
    </border>
    <border>
      <left style="thin">
        <color indexed="46"/>
      </left>
      <right style="thin">
        <color rgb="FFCC99FF"/>
      </right>
      <top style="thin">
        <color indexed="46"/>
      </top>
      <bottom style="thin">
        <color indexed="46"/>
      </bottom>
      <diagonal/>
    </border>
    <border>
      <left style="thin">
        <color indexed="46"/>
      </left>
      <right style="thin">
        <color indexed="46"/>
      </right>
      <top style="thin">
        <color indexed="46"/>
      </top>
      <bottom style="medium">
        <color indexed="10"/>
      </bottom>
      <diagonal/>
    </border>
    <border>
      <left/>
      <right style="thin">
        <color rgb="FFCC99FF"/>
      </right>
      <top style="thin">
        <color indexed="46"/>
      </top>
      <bottom style="thin">
        <color indexed="46"/>
      </bottom>
      <diagonal/>
    </border>
    <border>
      <left style="thin">
        <color indexed="46"/>
      </left>
      <right/>
      <top style="thin">
        <color indexed="46"/>
      </top>
      <bottom style="medium">
        <color indexed="10"/>
      </bottom>
      <diagonal/>
    </border>
    <border>
      <left/>
      <right/>
      <top style="thin">
        <color indexed="46"/>
      </top>
      <bottom style="medium">
        <color indexed="10"/>
      </bottom>
      <diagonal/>
    </border>
    <border>
      <left/>
      <right style="thin">
        <color rgb="FFCC99FF"/>
      </right>
      <top style="thin">
        <color indexed="46"/>
      </top>
      <bottom style="medium">
        <color indexed="10"/>
      </bottom>
      <diagonal/>
    </border>
    <border>
      <left style="double">
        <color rgb="FF008000"/>
      </left>
      <right style="thin">
        <color rgb="FFCC99FF"/>
      </right>
      <top style="double">
        <color rgb="FF008000"/>
      </top>
      <bottom style="thin">
        <color rgb="FFCC99FF"/>
      </bottom>
      <diagonal/>
    </border>
    <border>
      <left style="thin">
        <color rgb="FFCC99FF"/>
      </left>
      <right style="thin">
        <color rgb="FFCC99FF"/>
      </right>
      <top style="double">
        <color rgb="FF008000"/>
      </top>
      <bottom style="thin">
        <color rgb="FFCC99FF"/>
      </bottom>
      <diagonal/>
    </border>
    <border>
      <left style="thin">
        <color rgb="FFCC99FF"/>
      </left>
      <right style="double">
        <color rgb="FF008000"/>
      </right>
      <top style="double">
        <color rgb="FF008000"/>
      </top>
      <bottom style="thin">
        <color rgb="FFCC99FF"/>
      </bottom>
      <diagonal/>
    </border>
    <border>
      <left style="double">
        <color rgb="FF008000"/>
      </left>
      <right style="thin">
        <color rgb="FFCC99FF"/>
      </right>
      <top style="thin">
        <color rgb="FFCC99FF"/>
      </top>
      <bottom style="thin">
        <color rgb="FFCC99FF"/>
      </bottom>
      <diagonal/>
    </border>
    <border>
      <left style="thin">
        <color rgb="FFCC99FF"/>
      </left>
      <right style="double">
        <color rgb="FF008000"/>
      </right>
      <top style="thin">
        <color rgb="FFCC99FF"/>
      </top>
      <bottom style="thin">
        <color rgb="FFCC99FF"/>
      </bottom>
      <diagonal/>
    </border>
    <border>
      <left style="double">
        <color rgb="FF008000"/>
      </left>
      <right style="thin">
        <color rgb="FFCC99FF"/>
      </right>
      <top style="thin">
        <color rgb="FFCC99FF"/>
      </top>
      <bottom style="double">
        <color rgb="FF008000"/>
      </bottom>
      <diagonal/>
    </border>
    <border>
      <left style="thin">
        <color rgb="FFCC99FF"/>
      </left>
      <right style="thin">
        <color rgb="FFCC99FF"/>
      </right>
      <top style="thin">
        <color rgb="FFCC99FF"/>
      </top>
      <bottom style="double">
        <color rgb="FF008000"/>
      </bottom>
      <diagonal/>
    </border>
    <border>
      <left style="thin">
        <color rgb="FFCC99FF"/>
      </left>
      <right style="double">
        <color rgb="FF008000"/>
      </right>
      <top style="thin">
        <color rgb="FFCC99FF"/>
      </top>
      <bottom style="double">
        <color rgb="FF008000"/>
      </bottom>
      <diagonal/>
    </border>
    <border>
      <left style="thin">
        <color rgb="FFCC99FF"/>
      </left>
      <right style="medium">
        <color rgb="FFFF0000"/>
      </right>
      <top style="thin">
        <color rgb="FFCC99FF"/>
      </top>
      <bottom style="thin">
        <color rgb="FFCC99FF"/>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medium">
        <color rgb="FFFF0000"/>
      </right>
      <top/>
      <bottom/>
      <diagonal/>
    </border>
    <border>
      <left style="thin">
        <color rgb="FFCC99FF"/>
      </left>
      <right/>
      <top style="thin">
        <color rgb="FF9933FF"/>
      </top>
      <bottom style="thin">
        <color rgb="FFCC99FF"/>
      </bottom>
      <diagonal/>
    </border>
    <border>
      <left/>
      <right/>
      <top style="thin">
        <color rgb="FF9933FF"/>
      </top>
      <bottom style="thin">
        <color rgb="FFCC99FF"/>
      </bottom>
      <diagonal/>
    </border>
    <border>
      <left/>
      <right style="thin">
        <color rgb="FFCC99FF"/>
      </right>
      <top style="thin">
        <color rgb="FF9933FF"/>
      </top>
      <bottom style="thin">
        <color rgb="FFCC99FF"/>
      </bottom>
      <diagonal/>
    </border>
    <border>
      <left style="thin">
        <color rgb="FFCC99FF"/>
      </left>
      <right/>
      <top/>
      <bottom style="medium">
        <color indexed="10"/>
      </bottom>
      <diagonal/>
    </border>
    <border>
      <left/>
      <right/>
      <top/>
      <bottom style="medium">
        <color indexed="10"/>
      </bottom>
      <diagonal/>
    </border>
    <border>
      <left/>
      <right style="thin">
        <color rgb="FFCC99FF"/>
      </right>
      <top/>
      <bottom style="medium">
        <color indexed="10"/>
      </bottom>
      <diagonal/>
    </border>
    <border>
      <left style="thin">
        <color indexed="46"/>
      </left>
      <right style="medium">
        <color indexed="10"/>
      </right>
      <top style="medium">
        <color indexed="10"/>
      </top>
      <bottom style="thin">
        <color indexed="46"/>
      </bottom>
      <diagonal/>
    </border>
    <border>
      <left style="thin">
        <color indexed="46"/>
      </left>
      <right style="medium">
        <color indexed="10"/>
      </right>
      <top/>
      <bottom style="thin">
        <color indexed="46"/>
      </bottom>
      <diagonal/>
    </border>
    <border>
      <left style="thin">
        <color indexed="46"/>
      </left>
      <right style="medium">
        <color indexed="10"/>
      </right>
      <top style="thin">
        <color indexed="46"/>
      </top>
      <bottom style="thin">
        <color indexed="46"/>
      </bottom>
      <diagonal/>
    </border>
    <border>
      <left style="thin">
        <color indexed="46"/>
      </left>
      <right style="medium">
        <color indexed="10"/>
      </right>
      <top style="thin">
        <color indexed="46"/>
      </top>
      <bottom/>
      <diagonal/>
    </border>
    <border>
      <left style="medium">
        <color indexed="10"/>
      </left>
      <right style="thin">
        <color indexed="46"/>
      </right>
      <top style="thin">
        <color indexed="46"/>
      </top>
      <bottom style="medium">
        <color indexed="10"/>
      </bottom>
      <diagonal/>
    </border>
    <border>
      <left style="thin">
        <color rgb="FFCC99FF"/>
      </left>
      <right/>
      <top style="thin">
        <color rgb="FFCC99FF"/>
      </top>
      <bottom style="thin">
        <color indexed="46"/>
      </bottom>
      <diagonal/>
    </border>
    <border>
      <left/>
      <right style="thin">
        <color indexed="46"/>
      </right>
      <top style="thin">
        <color rgb="FFCC99FF"/>
      </top>
      <bottom style="thin">
        <color indexed="46"/>
      </bottom>
      <diagonal/>
    </border>
    <border>
      <left style="medium">
        <color rgb="FFFF0000"/>
      </left>
      <right style="thin">
        <color rgb="FFCC99FF"/>
      </right>
      <top style="thin">
        <color rgb="FFCC99FF"/>
      </top>
      <bottom style="medium">
        <color rgb="FFFF0000"/>
      </bottom>
      <diagonal/>
    </border>
    <border>
      <left style="medium">
        <color rgb="FFFF0000"/>
      </left>
      <right style="thin">
        <color rgb="FFCC99FF"/>
      </right>
      <top style="thin">
        <color rgb="FFCC99FF"/>
      </top>
      <bottom style="thin">
        <color rgb="FFCC99FF"/>
      </bottom>
      <diagonal/>
    </border>
    <border>
      <left style="thin">
        <color rgb="FFCC99FF"/>
      </left>
      <right style="thin">
        <color rgb="FFCC99FF"/>
      </right>
      <top style="thin">
        <color rgb="FFCC99FF"/>
      </top>
      <bottom style="medium">
        <color rgb="FFFF0000"/>
      </bottom>
      <diagonal/>
    </border>
    <border>
      <left style="thin">
        <color rgb="FFCC99FF"/>
      </left>
      <right/>
      <top style="thin">
        <color rgb="FFCC99FF"/>
      </top>
      <bottom style="medium">
        <color rgb="FFFF0000"/>
      </bottom>
      <diagonal/>
    </border>
    <border>
      <left/>
      <right style="thin">
        <color indexed="46"/>
      </right>
      <top style="thin">
        <color rgb="FFCC99FF"/>
      </top>
      <bottom style="medium">
        <color rgb="FFFF0000"/>
      </bottom>
      <diagonal/>
    </border>
    <border>
      <left/>
      <right style="medium">
        <color indexed="10"/>
      </right>
      <top style="thin">
        <color rgb="FFCC99FF"/>
      </top>
      <bottom/>
      <diagonal/>
    </border>
    <border>
      <left/>
      <right style="medium">
        <color indexed="10"/>
      </right>
      <top/>
      <bottom/>
      <diagonal/>
    </border>
    <border>
      <left/>
      <right style="medium">
        <color indexed="10"/>
      </right>
      <top/>
      <bottom style="medium">
        <color indexed="10"/>
      </bottom>
      <diagonal/>
    </border>
    <border>
      <left/>
      <right/>
      <top style="thin">
        <color rgb="FFCC99FF"/>
      </top>
      <bottom style="thin">
        <color indexed="46"/>
      </bottom>
      <diagonal/>
    </border>
    <border>
      <left style="medium">
        <color rgb="FFFF0000"/>
      </left>
      <right style="thin">
        <color rgb="FFCC99FF"/>
      </right>
      <top/>
      <bottom style="thin">
        <color rgb="FFCC99FF"/>
      </bottom>
      <diagonal/>
    </border>
    <border>
      <left style="medium">
        <color rgb="FF0000FF"/>
      </left>
      <right style="thin">
        <color rgb="FFCC99FF"/>
      </right>
      <top style="medium">
        <color rgb="FF0000FF"/>
      </top>
      <bottom style="thin">
        <color rgb="FFCC99FF"/>
      </bottom>
      <diagonal/>
    </border>
    <border>
      <left style="thin">
        <color rgb="FFCC99FF"/>
      </left>
      <right style="thin">
        <color rgb="FFCC99FF"/>
      </right>
      <top style="medium">
        <color rgb="FF0000FF"/>
      </top>
      <bottom style="thin">
        <color rgb="FFCC99FF"/>
      </bottom>
      <diagonal/>
    </border>
    <border>
      <left style="medium">
        <color rgb="FF0000FF"/>
      </left>
      <right style="thin">
        <color rgb="FFCC99FF"/>
      </right>
      <top style="thin">
        <color rgb="FFCC99FF"/>
      </top>
      <bottom style="thin">
        <color rgb="FFCC99FF"/>
      </bottom>
      <diagonal/>
    </border>
    <border>
      <left style="medium">
        <color rgb="FF0000FF"/>
      </left>
      <right style="thin">
        <color rgb="FFCC99FF"/>
      </right>
      <top style="thin">
        <color rgb="FFCC99FF"/>
      </top>
      <bottom style="medium">
        <color rgb="FF0000FF"/>
      </bottom>
      <diagonal/>
    </border>
    <border>
      <left style="thin">
        <color rgb="FFCC99FF"/>
      </left>
      <right style="thin">
        <color rgb="FFCC99FF"/>
      </right>
      <top style="thin">
        <color rgb="FFCC99FF"/>
      </top>
      <bottom style="medium">
        <color rgb="FF0000FF"/>
      </bottom>
      <diagonal/>
    </border>
    <border>
      <left style="thin">
        <color rgb="FFCC99FF"/>
      </left>
      <right/>
      <top style="medium">
        <color rgb="FF0000FF"/>
      </top>
      <bottom style="thin">
        <color rgb="FFCC99FF"/>
      </bottom>
      <diagonal/>
    </border>
    <border>
      <left style="thin">
        <color rgb="FFCC99FF"/>
      </left>
      <right/>
      <top style="thin">
        <color rgb="FFCC99FF"/>
      </top>
      <bottom style="medium">
        <color rgb="FF0000FF"/>
      </bottom>
      <diagonal/>
    </border>
    <border>
      <left style="medium">
        <color rgb="FF008000"/>
      </left>
      <right style="thin">
        <color rgb="FFCC99FF"/>
      </right>
      <top style="thin">
        <color rgb="FFCC99FF"/>
      </top>
      <bottom style="thin">
        <color rgb="FFCC99FF"/>
      </bottom>
      <diagonal/>
    </border>
    <border>
      <left style="medium">
        <color rgb="FF008000"/>
      </left>
      <right/>
      <top style="medium">
        <color rgb="FF0000FF"/>
      </top>
      <bottom style="thin">
        <color rgb="FFCC99FF"/>
      </bottom>
      <diagonal/>
    </border>
    <border>
      <left/>
      <right/>
      <top style="medium">
        <color rgb="FF0000FF"/>
      </top>
      <bottom style="thin">
        <color rgb="FFCC99FF"/>
      </bottom>
      <diagonal/>
    </border>
    <border>
      <left/>
      <right style="medium">
        <color rgb="FF0000FF"/>
      </right>
      <top style="medium">
        <color rgb="FF0000FF"/>
      </top>
      <bottom style="thin">
        <color rgb="FFCC99FF"/>
      </bottom>
      <diagonal/>
    </border>
    <border>
      <left/>
      <right style="medium">
        <color rgb="FF0000FF"/>
      </right>
      <top style="thin">
        <color rgb="FFCC99FF"/>
      </top>
      <bottom style="thin">
        <color rgb="FFCC99FF"/>
      </bottom>
      <diagonal/>
    </border>
    <border>
      <left style="medium">
        <color rgb="FF008000"/>
      </left>
      <right/>
      <top/>
      <bottom style="medium">
        <color rgb="FF0000FF"/>
      </bottom>
      <diagonal/>
    </border>
    <border>
      <left/>
      <right style="medium">
        <color rgb="FF0000FF"/>
      </right>
      <top style="thin">
        <color rgb="FFCC99FF"/>
      </top>
      <bottom style="medium">
        <color rgb="FF0000FF"/>
      </bottom>
      <diagonal/>
    </border>
    <border>
      <left style="thin">
        <color rgb="FFCC99FF"/>
      </left>
      <right style="double">
        <color indexed="17"/>
      </right>
      <top style="thin">
        <color rgb="FFCC99FF"/>
      </top>
      <bottom/>
      <diagonal/>
    </border>
    <border>
      <left style="double">
        <color indexed="17"/>
      </left>
      <right style="thin">
        <color rgb="FFCC99FF"/>
      </right>
      <top style="thin">
        <color rgb="FFCC99FF"/>
      </top>
      <bottom/>
      <diagonal/>
    </border>
    <border>
      <left style="thin">
        <color rgb="FFCC99FF"/>
      </left>
      <right/>
      <top style="thin">
        <color rgb="FF9933FF"/>
      </top>
      <bottom/>
      <diagonal/>
    </border>
    <border>
      <left/>
      <right style="thin">
        <color rgb="FFCC99FF"/>
      </right>
      <top style="thin">
        <color rgb="FF9933FF"/>
      </top>
      <bottom/>
      <diagonal/>
    </border>
    <border>
      <left/>
      <right style="double">
        <color rgb="FF008000"/>
      </right>
      <top style="thin">
        <color rgb="FFCC99FF"/>
      </top>
      <bottom style="thin">
        <color rgb="FFCC99FF"/>
      </bottom>
      <diagonal/>
    </border>
    <border>
      <left/>
      <right style="thin">
        <color rgb="FFFF0000"/>
      </right>
      <top/>
      <bottom style="thin">
        <color rgb="FFCC99FF"/>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right/>
      <top style="thin">
        <color rgb="FFFF0000"/>
      </top>
      <bottom style="thin">
        <color rgb="FFFF0000"/>
      </bottom>
      <diagonal/>
    </border>
    <border>
      <left style="thin">
        <color rgb="FFCC99FF"/>
      </left>
      <right style="thin">
        <color rgb="FFFF0000"/>
      </right>
      <top style="thin">
        <color rgb="FFFF0000"/>
      </top>
      <bottom style="thin">
        <color rgb="FFCC99FF"/>
      </bottom>
      <diagonal/>
    </border>
    <border>
      <left style="thin">
        <color rgb="FF9933FF"/>
      </left>
      <right/>
      <top style="double">
        <color indexed="17"/>
      </top>
      <bottom style="thin">
        <color rgb="FF9933FF"/>
      </bottom>
      <diagonal/>
    </border>
    <border>
      <left/>
      <right style="thin">
        <color rgb="FF9933FF"/>
      </right>
      <top style="double">
        <color indexed="17"/>
      </top>
      <bottom style="thin">
        <color rgb="FF9933FF"/>
      </bottom>
      <diagonal/>
    </border>
    <border>
      <left style="thin">
        <color indexed="46"/>
      </left>
      <right style="medium">
        <color indexed="10"/>
      </right>
      <top style="thin">
        <color indexed="46"/>
      </top>
      <bottom style="medium">
        <color rgb="FFFF0000"/>
      </bottom>
      <diagonal/>
    </border>
    <border>
      <left style="thin">
        <color indexed="46"/>
      </left>
      <right style="thin">
        <color indexed="46"/>
      </right>
      <top style="thin">
        <color indexed="46"/>
      </top>
      <bottom style="medium">
        <color rgb="FFFF0000"/>
      </bottom>
      <diagonal/>
    </border>
    <border>
      <left style="thin">
        <color rgb="FFCC99FF"/>
      </left>
      <right/>
      <top style="thin">
        <color indexed="46"/>
      </top>
      <bottom style="thin">
        <color rgb="FFCC99FF"/>
      </bottom>
      <diagonal/>
    </border>
    <border>
      <left/>
      <right style="thin">
        <color rgb="FFCC99FF"/>
      </right>
      <top/>
      <bottom/>
      <diagonal/>
    </border>
    <border>
      <left style="thin">
        <color rgb="FFFF0000"/>
      </left>
      <right style="thin">
        <color rgb="FFCC99FF"/>
      </right>
      <top style="thin">
        <color rgb="FFCC99FF"/>
      </top>
      <bottom style="thin">
        <color auto="1"/>
      </bottom>
      <diagonal/>
    </border>
    <border>
      <left style="thin">
        <color rgb="FFCC99FF"/>
      </left>
      <right style="thin">
        <color rgb="FFFF0000"/>
      </right>
      <top style="thin">
        <color rgb="FFCC99FF"/>
      </top>
      <bottom style="thin">
        <color auto="1"/>
      </bottom>
      <diagonal/>
    </border>
    <border>
      <left style="thin">
        <color rgb="FFCC99FF"/>
      </left>
      <right/>
      <top/>
      <bottom style="double">
        <color indexed="17"/>
      </bottom>
      <diagonal/>
    </border>
    <border>
      <left/>
      <right/>
      <top/>
      <bottom style="double">
        <color indexed="17"/>
      </bottom>
      <diagonal/>
    </border>
    <border>
      <left/>
      <right style="thin">
        <color rgb="FFCC99FF"/>
      </right>
      <top/>
      <bottom style="double">
        <color indexed="17"/>
      </bottom>
      <diagonal/>
    </border>
    <border>
      <left/>
      <right/>
      <top style="thin">
        <color indexed="46"/>
      </top>
      <bottom/>
      <diagonal/>
    </border>
    <border>
      <left/>
      <right style="thin">
        <color indexed="46"/>
      </right>
      <top style="thin">
        <color indexed="46"/>
      </top>
      <bottom/>
      <diagonal/>
    </border>
    <border>
      <left style="thin">
        <color indexed="46"/>
      </left>
      <right/>
      <top/>
      <bottom/>
      <diagonal/>
    </border>
    <border>
      <left/>
      <right style="thin">
        <color indexed="46"/>
      </right>
      <top/>
      <bottom/>
      <diagonal/>
    </border>
    <border>
      <left style="double">
        <color indexed="17"/>
      </left>
      <right/>
      <top style="thin">
        <color indexed="46"/>
      </top>
      <bottom/>
      <diagonal/>
    </border>
    <border>
      <left/>
      <right style="double">
        <color indexed="17"/>
      </right>
      <top style="thin">
        <color indexed="46"/>
      </top>
      <bottom/>
      <diagonal/>
    </border>
    <border>
      <left style="double">
        <color indexed="17"/>
      </left>
      <right style="thin">
        <color rgb="FFD8B3F7"/>
      </right>
      <top style="double">
        <color indexed="17"/>
      </top>
      <bottom style="thin">
        <color rgb="FFD8B3F7"/>
      </bottom>
      <diagonal/>
    </border>
    <border>
      <left style="thin">
        <color rgb="FFD8B3F7"/>
      </left>
      <right style="thin">
        <color rgb="FFD8B3F7"/>
      </right>
      <top style="double">
        <color indexed="17"/>
      </top>
      <bottom style="thin">
        <color rgb="FFD8B3F7"/>
      </bottom>
      <diagonal/>
    </border>
    <border>
      <left style="thin">
        <color rgb="FFD8B3F7"/>
      </left>
      <right style="double">
        <color indexed="17"/>
      </right>
      <top style="double">
        <color indexed="17"/>
      </top>
      <bottom style="thin">
        <color rgb="FFD8B3F7"/>
      </bottom>
      <diagonal/>
    </border>
    <border>
      <left style="double">
        <color indexed="17"/>
      </left>
      <right style="thin">
        <color rgb="FFD8B3F7"/>
      </right>
      <top style="thin">
        <color rgb="FFD8B3F7"/>
      </top>
      <bottom style="thin">
        <color rgb="FFD8B3F7"/>
      </bottom>
      <diagonal/>
    </border>
    <border>
      <left style="thin">
        <color rgb="FFD8B3F7"/>
      </left>
      <right style="thin">
        <color rgb="FFD8B3F7"/>
      </right>
      <top style="thin">
        <color rgb="FFD8B3F7"/>
      </top>
      <bottom style="thin">
        <color rgb="FFD8B3F7"/>
      </bottom>
      <diagonal/>
    </border>
    <border>
      <left style="thin">
        <color rgb="FFD8B3F7"/>
      </left>
      <right style="double">
        <color indexed="17"/>
      </right>
      <top style="thin">
        <color rgb="FFD8B3F7"/>
      </top>
      <bottom style="thin">
        <color rgb="FFD8B3F7"/>
      </bottom>
      <diagonal/>
    </border>
    <border>
      <left style="double">
        <color indexed="17"/>
      </left>
      <right style="thin">
        <color rgb="FFD8B3F7"/>
      </right>
      <top style="thin">
        <color rgb="FFD8B3F7"/>
      </top>
      <bottom style="double">
        <color indexed="17"/>
      </bottom>
      <diagonal/>
    </border>
    <border>
      <left style="thin">
        <color rgb="FFD8B3F7"/>
      </left>
      <right style="thin">
        <color rgb="FFD8B3F7"/>
      </right>
      <top style="thin">
        <color rgb="FFD8B3F7"/>
      </top>
      <bottom style="double">
        <color indexed="17"/>
      </bottom>
      <diagonal/>
    </border>
    <border>
      <left style="thin">
        <color rgb="FFD8B3F7"/>
      </left>
      <right style="double">
        <color indexed="17"/>
      </right>
      <top style="thin">
        <color rgb="FFD8B3F7"/>
      </top>
      <bottom style="double">
        <color indexed="17"/>
      </bottom>
      <diagonal/>
    </border>
    <border>
      <left style="thin">
        <color rgb="FFFF0000"/>
      </left>
      <right style="thin">
        <color rgb="FFBC85F7"/>
      </right>
      <top style="thin">
        <color rgb="FFFF0000"/>
      </top>
      <bottom style="thin">
        <color rgb="FFBC85F7"/>
      </bottom>
      <diagonal/>
    </border>
    <border>
      <left style="thin">
        <color rgb="FFBC85F7"/>
      </left>
      <right style="thin">
        <color rgb="FFFF0000"/>
      </right>
      <top style="thin">
        <color rgb="FFFF0000"/>
      </top>
      <bottom style="thin">
        <color rgb="FFBC85F7"/>
      </bottom>
      <diagonal/>
    </border>
    <border>
      <left style="thin">
        <color rgb="FFFF0000"/>
      </left>
      <right style="thin">
        <color rgb="FFBC85F7"/>
      </right>
      <top style="thin">
        <color rgb="FFBC85F7"/>
      </top>
      <bottom style="thin">
        <color rgb="FFBC85F7"/>
      </bottom>
      <diagonal/>
    </border>
    <border>
      <left style="thin">
        <color rgb="FFBC85F7"/>
      </left>
      <right style="thin">
        <color rgb="FFFF0000"/>
      </right>
      <top style="thin">
        <color rgb="FFBC85F7"/>
      </top>
      <bottom style="thin">
        <color rgb="FFBC85F7"/>
      </bottom>
      <diagonal/>
    </border>
    <border>
      <left style="thin">
        <color indexed="10"/>
      </left>
      <right/>
      <top style="thin">
        <color indexed="10"/>
      </top>
      <bottom/>
      <diagonal/>
    </border>
    <border>
      <left/>
      <right/>
      <top style="thin">
        <color indexed="10"/>
      </top>
      <bottom/>
      <diagonal/>
    </border>
    <border>
      <left/>
      <right style="thin">
        <color indexed="10"/>
      </right>
      <top style="thin">
        <color indexed="10"/>
      </top>
      <bottom/>
      <diagonal/>
    </border>
    <border>
      <left style="thin">
        <color indexed="10"/>
      </left>
      <right/>
      <top/>
      <bottom style="thin">
        <color rgb="FFCC99FF"/>
      </bottom>
      <diagonal/>
    </border>
    <border>
      <left/>
      <right style="thin">
        <color indexed="10"/>
      </right>
      <top/>
      <bottom style="thin">
        <color rgb="FFCC99FF"/>
      </bottom>
      <diagonal/>
    </border>
    <border>
      <left style="thin">
        <color indexed="10"/>
      </left>
      <right style="thin">
        <color rgb="FFCC99FF"/>
      </right>
      <top style="thin">
        <color rgb="FFCC99FF"/>
      </top>
      <bottom style="thin">
        <color rgb="FFCC99FF"/>
      </bottom>
      <diagonal/>
    </border>
    <border>
      <left style="thin">
        <color rgb="FFCC99FF"/>
      </left>
      <right style="thin">
        <color indexed="10"/>
      </right>
      <top style="thin">
        <color rgb="FFCC99FF"/>
      </top>
      <bottom style="thin">
        <color rgb="FFCC99FF"/>
      </bottom>
      <diagonal/>
    </border>
    <border>
      <left style="thin">
        <color indexed="10"/>
      </left>
      <right style="thin">
        <color rgb="FFCC99FF"/>
      </right>
      <top style="thin">
        <color rgb="FFCC99FF"/>
      </top>
      <bottom style="thin">
        <color indexed="10"/>
      </bottom>
      <diagonal/>
    </border>
    <border>
      <left style="thin">
        <color rgb="FFCC99FF"/>
      </left>
      <right style="thin">
        <color rgb="FFCC99FF"/>
      </right>
      <top style="thin">
        <color rgb="FFCC99FF"/>
      </top>
      <bottom style="thin">
        <color indexed="10"/>
      </bottom>
      <diagonal/>
    </border>
    <border>
      <left style="thin">
        <color rgb="FFCC99FF"/>
      </left>
      <right style="thin">
        <color indexed="10"/>
      </right>
      <top style="thin">
        <color rgb="FFCC99FF"/>
      </top>
      <bottom style="thin">
        <color indexed="10"/>
      </bottom>
      <diagonal/>
    </border>
  </borders>
  <cellStyleXfs count="179">
    <xf numFmtId="0" fontId="0" fillId="0" borderId="0"/>
    <xf numFmtId="0" fontId="3" fillId="0" borderId="0" applyNumberFormat="0" applyFill="0" applyBorder="0" applyAlignment="0" applyProtection="0">
      <alignment vertical="top"/>
      <protection locked="0"/>
    </xf>
    <xf numFmtId="0" fontId="10" fillId="0" borderId="0"/>
    <xf numFmtId="0" fontId="12" fillId="0" borderId="0"/>
    <xf numFmtId="0" fontId="10"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cellStyleXfs>
  <cellXfs count="1068">
    <xf numFmtId="0" fontId="0" fillId="0" borderId="0" xfId="0"/>
    <xf numFmtId="0" fontId="5" fillId="0" borderId="5"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0" fillId="0" borderId="0" xfId="0" applyFill="1" applyBorder="1" applyAlignment="1" applyProtection="1">
      <alignment vertical="center"/>
    </xf>
    <xf numFmtId="0" fontId="16" fillId="7" borderId="51" xfId="0" applyFont="1" applyFill="1" applyBorder="1" applyAlignment="1" applyProtection="1">
      <alignment horizontal="center" vertical="center" wrapText="1"/>
    </xf>
    <xf numFmtId="0" fontId="5" fillId="0" borderId="127" xfId="0" applyFont="1" applyFill="1" applyBorder="1" applyAlignment="1" applyProtection="1">
      <alignment horizontal="center" vertical="center" wrapText="1"/>
    </xf>
    <xf numFmtId="0" fontId="4" fillId="0" borderId="36" xfId="0" applyFont="1" applyFill="1" applyBorder="1" applyAlignment="1" applyProtection="1">
      <alignment horizontal="center" vertical="center" wrapText="1"/>
    </xf>
    <xf numFmtId="0" fontId="19" fillId="0" borderId="5"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32" fillId="0" borderId="0" xfId="0" applyFont="1"/>
    <xf numFmtId="0" fontId="33" fillId="0" borderId="0" xfId="0" applyFont="1" applyFill="1" applyBorder="1" applyAlignment="1" applyProtection="1">
      <alignment horizontal="center" vertical="center" textRotation="90"/>
    </xf>
    <xf numFmtId="0" fontId="21" fillId="0" borderId="17" xfId="0" applyFont="1" applyFill="1" applyBorder="1" applyAlignment="1" applyProtection="1">
      <alignment horizontal="center" vertical="center"/>
    </xf>
    <xf numFmtId="0" fontId="21" fillId="0" borderId="17" xfId="0" quotePrefix="1" applyFont="1" applyFill="1" applyBorder="1" applyAlignment="1" applyProtection="1">
      <alignment horizontal="center" vertical="center"/>
    </xf>
    <xf numFmtId="0" fontId="21" fillId="0" borderId="18" xfId="0" applyFont="1" applyFill="1" applyBorder="1" applyAlignment="1" applyProtection="1">
      <alignment horizontal="center" vertical="center"/>
    </xf>
    <xf numFmtId="0" fontId="21" fillId="0" borderId="23" xfId="0" applyFont="1" applyFill="1" applyBorder="1" applyAlignment="1" applyProtection="1">
      <alignment horizontal="center" vertical="center"/>
    </xf>
    <xf numFmtId="0" fontId="21" fillId="0" borderId="22" xfId="0" applyFont="1" applyFill="1" applyBorder="1" applyAlignment="1" applyProtection="1">
      <alignment horizontal="center" vertical="center"/>
    </xf>
    <xf numFmtId="0" fontId="21" fillId="0" borderId="119" xfId="0" applyFont="1" applyFill="1" applyBorder="1" applyAlignment="1" applyProtection="1">
      <alignment horizontal="center" vertical="center"/>
    </xf>
    <xf numFmtId="0" fontId="32" fillId="0" borderId="0" xfId="0" applyFont="1" applyFill="1"/>
    <xf numFmtId="0" fontId="21" fillId="6" borderId="9" xfId="0" applyFont="1" applyFill="1" applyBorder="1" applyAlignment="1" applyProtection="1">
      <alignment horizontal="center" vertical="center" textRotation="90" wrapText="1"/>
    </xf>
    <xf numFmtId="0" fontId="35" fillId="7" borderId="74" xfId="0" applyFont="1" applyFill="1" applyBorder="1" applyAlignment="1" applyProtection="1">
      <alignment horizontal="center" vertical="center" textRotation="90" wrapText="1"/>
    </xf>
    <xf numFmtId="0" fontId="36" fillId="3" borderId="34" xfId="0" applyFont="1" applyFill="1" applyBorder="1" applyAlignment="1" applyProtection="1">
      <alignment horizontal="center" vertical="center" textRotation="90" wrapText="1"/>
    </xf>
    <xf numFmtId="0" fontId="35" fillId="7" borderId="34" xfId="0" applyFont="1" applyFill="1" applyBorder="1" applyAlignment="1" applyProtection="1">
      <alignment horizontal="center" vertical="center" textRotation="90" wrapText="1"/>
    </xf>
    <xf numFmtId="0" fontId="35" fillId="2" borderId="5" xfId="0" applyFont="1" applyFill="1" applyBorder="1" applyAlignment="1" applyProtection="1">
      <alignment horizontal="center" vertical="center" textRotation="90" wrapText="1"/>
    </xf>
    <xf numFmtId="0" fontId="36" fillId="2" borderId="5" xfId="0" applyFont="1" applyFill="1" applyBorder="1" applyAlignment="1" applyProtection="1">
      <alignment horizontal="center" vertical="center" textRotation="90" wrapText="1"/>
    </xf>
    <xf numFmtId="0" fontId="21" fillId="8" borderId="13" xfId="0" applyFont="1" applyFill="1" applyBorder="1" applyAlignment="1" applyProtection="1">
      <alignment horizontal="center" vertical="center"/>
    </xf>
    <xf numFmtId="0" fontId="21" fillId="4" borderId="13" xfId="0" applyFont="1" applyFill="1" applyBorder="1" applyAlignment="1" applyProtection="1">
      <alignment horizontal="center" vertical="center"/>
    </xf>
    <xf numFmtId="0" fontId="21" fillId="8" borderId="9" xfId="0" applyFont="1" applyFill="1" applyBorder="1" applyAlignment="1" applyProtection="1">
      <alignment horizontal="right" vertical="center"/>
    </xf>
    <xf numFmtId="0" fontId="21" fillId="7" borderId="9" xfId="0" applyFont="1" applyFill="1" applyBorder="1" applyAlignment="1" applyProtection="1">
      <alignment horizontal="center" vertical="center" wrapText="1"/>
    </xf>
    <xf numFmtId="0" fontId="36" fillId="7" borderId="9" xfId="0" applyFont="1" applyFill="1" applyBorder="1" applyAlignment="1" applyProtection="1">
      <alignment horizontal="center" vertical="center" wrapText="1"/>
    </xf>
    <xf numFmtId="0" fontId="33" fillId="7" borderId="9" xfId="0" applyFont="1" applyFill="1" applyBorder="1" applyAlignment="1" applyProtection="1">
      <alignment horizontal="center" vertical="center" wrapText="1"/>
    </xf>
    <xf numFmtId="0" fontId="39" fillId="7" borderId="9" xfId="0" applyFont="1" applyFill="1" applyBorder="1" applyAlignment="1" applyProtection="1">
      <alignment horizontal="center" vertical="center" wrapText="1"/>
    </xf>
    <xf numFmtId="0" fontId="35" fillId="7" borderId="9" xfId="0" applyFont="1" applyFill="1" applyBorder="1" applyAlignment="1" applyProtection="1">
      <alignment horizontal="center" vertical="center" wrapText="1"/>
    </xf>
    <xf numFmtId="0" fontId="35" fillId="7" borderId="120" xfId="0" applyFont="1" applyFill="1" applyBorder="1" applyAlignment="1" applyProtection="1">
      <alignment horizontal="center" vertical="center" wrapText="1"/>
    </xf>
    <xf numFmtId="0" fontId="38" fillId="6" borderId="10" xfId="0" applyFont="1" applyFill="1" applyBorder="1" applyAlignment="1" applyProtection="1">
      <alignment horizontal="center" vertical="center"/>
    </xf>
    <xf numFmtId="0" fontId="38" fillId="9" borderId="9" xfId="0" applyFont="1" applyFill="1" applyBorder="1" applyAlignment="1" applyProtection="1">
      <alignment horizontal="center" vertical="center"/>
    </xf>
    <xf numFmtId="0" fontId="38" fillId="8" borderId="9" xfId="0" applyFont="1" applyFill="1" applyBorder="1" applyAlignment="1" applyProtection="1">
      <alignment horizontal="center" vertical="center"/>
    </xf>
    <xf numFmtId="0" fontId="21" fillId="6" borderId="9" xfId="0" applyFont="1" applyFill="1" applyBorder="1" applyAlignment="1" applyProtection="1">
      <alignment horizontal="center" vertical="center" wrapText="1"/>
    </xf>
    <xf numFmtId="0" fontId="36" fillId="6" borderId="9" xfId="0" applyFont="1" applyFill="1" applyBorder="1" applyAlignment="1" applyProtection="1">
      <alignment horizontal="center" vertical="center" wrapText="1"/>
    </xf>
    <xf numFmtId="0" fontId="33" fillId="6" borderId="9" xfId="0" applyFont="1" applyFill="1" applyBorder="1" applyAlignment="1" applyProtection="1">
      <alignment horizontal="center" vertical="center" wrapText="1"/>
    </xf>
    <xf numFmtId="0" fontId="21" fillId="0" borderId="9" xfId="0" applyFont="1" applyFill="1" applyBorder="1" applyAlignment="1" applyProtection="1">
      <alignment horizontal="center" vertical="center" wrapText="1"/>
    </xf>
    <xf numFmtId="0" fontId="39" fillId="6" borderId="9" xfId="0" applyFont="1" applyFill="1" applyBorder="1" applyAlignment="1" applyProtection="1">
      <alignment horizontal="center" vertical="center" wrapText="1"/>
    </xf>
    <xf numFmtId="0" fontId="35" fillId="6" borderId="9" xfId="0" applyFont="1" applyFill="1" applyBorder="1" applyAlignment="1" applyProtection="1">
      <alignment horizontal="center" vertical="center" wrapText="1"/>
    </xf>
    <xf numFmtId="0" fontId="35" fillId="6" borderId="120" xfId="0" applyFont="1" applyFill="1" applyBorder="1" applyAlignment="1" applyProtection="1">
      <alignment horizontal="center" vertical="center" wrapText="1"/>
    </xf>
    <xf numFmtId="0" fontId="38" fillId="6" borderId="122" xfId="0" applyFont="1" applyFill="1" applyBorder="1" applyAlignment="1" applyProtection="1">
      <alignment horizontal="center" vertical="center"/>
    </xf>
    <xf numFmtId="0" fontId="24" fillId="0" borderId="5" xfId="0" applyFont="1" applyFill="1" applyBorder="1" applyAlignment="1" applyProtection="1">
      <alignment horizontal="center" vertical="center" textRotation="90" wrapText="1"/>
    </xf>
    <xf numFmtId="0" fontId="22" fillId="0" borderId="5" xfId="0" applyFont="1" applyFill="1" applyBorder="1" applyAlignment="1" applyProtection="1">
      <alignment vertical="center" textRotation="90" wrapText="1"/>
    </xf>
    <xf numFmtId="0" fontId="22" fillId="0" borderId="5" xfId="0" applyFont="1" applyFill="1" applyBorder="1" applyAlignment="1" applyProtection="1">
      <alignment horizontal="center" vertical="center" textRotation="90" wrapText="1"/>
    </xf>
    <xf numFmtId="0" fontId="22" fillId="0" borderId="5" xfId="0" applyFont="1" applyFill="1" applyBorder="1" applyAlignment="1" applyProtection="1">
      <alignment horizontal="center" vertical="center" wrapText="1"/>
    </xf>
    <xf numFmtId="0" fontId="40" fillId="7" borderId="5" xfId="0" applyFont="1" applyFill="1" applyBorder="1" applyAlignment="1" applyProtection="1">
      <alignment horizontal="center" vertical="center" textRotation="90" wrapText="1"/>
    </xf>
    <xf numFmtId="0" fontId="22" fillId="0" borderId="5" xfId="0" applyFont="1" applyFill="1" applyBorder="1" applyAlignment="1" applyProtection="1">
      <alignment horizontal="left" vertical="center" wrapText="1"/>
    </xf>
    <xf numFmtId="0" fontId="42" fillId="0" borderId="137" xfId="0" applyFont="1" applyBorder="1" applyAlignment="1" applyProtection="1">
      <alignment horizontal="center"/>
    </xf>
    <xf numFmtId="0" fontId="42" fillId="0" borderId="146" xfId="0" applyFont="1" applyFill="1" applyBorder="1" applyAlignment="1" applyProtection="1">
      <alignment vertical="center" wrapText="1"/>
    </xf>
    <xf numFmtId="0" fontId="21" fillId="0" borderId="5" xfId="0" applyFont="1" applyFill="1" applyBorder="1" applyAlignment="1" applyProtection="1">
      <alignment vertical="center" wrapText="1"/>
    </xf>
    <xf numFmtId="0" fontId="43" fillId="0" borderId="138" xfId="0" applyFont="1" applyBorder="1" applyAlignment="1" applyProtection="1">
      <alignment horizontal="center"/>
    </xf>
    <xf numFmtId="2" fontId="40" fillId="0" borderId="5" xfId="0" applyNumberFormat="1" applyFont="1" applyFill="1" applyBorder="1" applyAlignment="1" applyProtection="1">
      <alignment horizontal="center" vertical="center" wrapText="1"/>
    </xf>
    <xf numFmtId="0" fontId="21" fillId="0" borderId="5" xfId="0" applyFont="1" applyBorder="1" applyAlignment="1" applyProtection="1">
      <alignment horizontal="left" vertical="center" wrapText="1"/>
    </xf>
    <xf numFmtId="2" fontId="22" fillId="0" borderId="5" xfId="0" applyNumberFormat="1" applyFont="1" applyBorder="1" applyAlignment="1" applyProtection="1">
      <alignment horizontal="center" vertical="center" wrapText="1"/>
    </xf>
    <xf numFmtId="0" fontId="32" fillId="0" borderId="0" xfId="0" applyFont="1" applyProtection="1"/>
    <xf numFmtId="0" fontId="47" fillId="0" borderId="0" xfId="0" applyFont="1" applyBorder="1" applyAlignment="1" applyProtection="1">
      <alignment horizontal="center" vertical="center" wrapText="1"/>
    </xf>
    <xf numFmtId="0" fontId="47" fillId="0" borderId="0" xfId="0" applyFont="1" applyFill="1" applyBorder="1" applyAlignment="1" applyProtection="1">
      <alignment horizontal="left" vertical="center" wrapText="1"/>
    </xf>
    <xf numFmtId="0" fontId="47" fillId="0" borderId="0" xfId="0" applyFont="1" applyBorder="1" applyAlignment="1" applyProtection="1">
      <alignment horizontal="left" vertical="center" wrapText="1"/>
    </xf>
    <xf numFmtId="0" fontId="27" fillId="0" borderId="0"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27" fillId="0" borderId="0" xfId="0" applyFont="1" applyBorder="1" applyAlignment="1" applyProtection="1">
      <alignment horizontal="center" vertical="center" wrapText="1"/>
    </xf>
    <xf numFmtId="164" fontId="47" fillId="0" borderId="0" xfId="0" applyNumberFormat="1" applyFont="1" applyFill="1" applyBorder="1" applyAlignment="1" applyProtection="1">
      <alignment horizontal="center" vertical="center" wrapText="1"/>
    </xf>
    <xf numFmtId="0" fontId="49" fillId="0" borderId="0" xfId="0" applyFont="1" applyBorder="1" applyAlignment="1" applyProtection="1">
      <alignment horizontal="center" vertical="center" wrapText="1"/>
    </xf>
    <xf numFmtId="0" fontId="50" fillId="0" borderId="0" xfId="0" applyFont="1" applyProtection="1"/>
    <xf numFmtId="0" fontId="22" fillId="10" borderId="5" xfId="0" applyFont="1" applyFill="1" applyBorder="1" applyAlignment="1" applyProtection="1">
      <alignment horizontal="center" textRotation="90" wrapText="1"/>
    </xf>
    <xf numFmtId="0" fontId="22" fillId="0" borderId="0" xfId="0"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xf>
    <xf numFmtId="0" fontId="42" fillId="0" borderId="33" xfId="0" applyFont="1" applyBorder="1" applyAlignment="1" applyProtection="1">
      <alignment horizontal="center" vertical="center"/>
    </xf>
    <xf numFmtId="0" fontId="50" fillId="0" borderId="111" xfId="0" applyFont="1" applyBorder="1" applyProtection="1"/>
    <xf numFmtId="0" fontId="26" fillId="0" borderId="5" xfId="0" applyFont="1" applyFill="1" applyBorder="1" applyAlignment="1" applyProtection="1">
      <alignment horizontal="center" vertical="center" textRotation="90" wrapText="1"/>
    </xf>
    <xf numFmtId="0" fontId="50" fillId="0" borderId="5" xfId="0" applyFont="1" applyFill="1" applyBorder="1" applyProtection="1"/>
    <xf numFmtId="0" fontId="51" fillId="0" borderId="5" xfId="1" applyFont="1" applyFill="1" applyBorder="1" applyAlignment="1" applyProtection="1">
      <alignment vertical="center" wrapText="1"/>
    </xf>
    <xf numFmtId="0" fontId="22" fillId="7" borderId="5" xfId="0" applyFont="1" applyFill="1" applyBorder="1" applyAlignment="1" applyProtection="1">
      <alignment horizontal="right" vertical="center" wrapText="1"/>
    </xf>
    <xf numFmtId="0" fontId="22" fillId="3" borderId="5" xfId="0" applyFont="1" applyFill="1" applyBorder="1" applyAlignment="1" applyProtection="1">
      <alignment horizontal="center" vertical="center" wrapText="1"/>
    </xf>
    <xf numFmtId="0" fontId="26" fillId="3" borderId="5" xfId="0" applyFont="1" applyFill="1" applyBorder="1" applyAlignment="1" applyProtection="1">
      <alignment horizontal="center" vertical="center" wrapText="1"/>
    </xf>
    <xf numFmtId="0" fontId="52" fillId="3" borderId="5" xfId="0" applyFont="1" applyFill="1" applyBorder="1" applyAlignment="1" applyProtection="1">
      <alignment horizontal="center" vertical="center" wrapText="1"/>
    </xf>
    <xf numFmtId="0" fontId="22" fillId="10" borderId="5" xfId="0" applyFont="1" applyFill="1" applyBorder="1" applyAlignment="1" applyProtection="1">
      <alignment horizontal="center" vertical="center" wrapText="1"/>
    </xf>
    <xf numFmtId="0" fontId="53" fillId="10" borderId="5" xfId="0" applyFont="1" applyFill="1" applyBorder="1" applyAlignment="1" applyProtection="1">
      <alignment horizontal="center" vertical="center" wrapText="1"/>
    </xf>
    <xf numFmtId="0" fontId="22" fillId="2" borderId="5"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wrapText="1"/>
    </xf>
    <xf numFmtId="0" fontId="40" fillId="3" borderId="5" xfId="0" applyFont="1" applyFill="1" applyBorder="1" applyAlignment="1" applyProtection="1">
      <alignment horizontal="center" vertical="center" wrapText="1"/>
    </xf>
    <xf numFmtId="0" fontId="54" fillId="4" borderId="5" xfId="0" applyFont="1" applyFill="1" applyBorder="1" applyAlignment="1" applyProtection="1">
      <alignment horizontal="center" vertical="center" wrapText="1"/>
    </xf>
    <xf numFmtId="1" fontId="26" fillId="4" borderId="5" xfId="0" applyNumberFormat="1" applyFont="1" applyFill="1" applyBorder="1" applyAlignment="1" applyProtection="1">
      <alignment horizontal="center" vertical="center" wrapText="1"/>
    </xf>
    <xf numFmtId="0" fontId="22" fillId="4" borderId="5" xfId="0" applyFont="1" applyFill="1" applyBorder="1" applyAlignment="1" applyProtection="1">
      <alignment horizontal="center" vertical="center" wrapText="1"/>
    </xf>
    <xf numFmtId="0" fontId="52" fillId="0" borderId="5" xfId="0" applyFont="1" applyFill="1" applyBorder="1" applyAlignment="1" applyProtection="1">
      <alignment horizontal="center" vertical="center" wrapText="1"/>
    </xf>
    <xf numFmtId="0" fontId="40" fillId="2" borderId="5" xfId="0" applyFont="1" applyFill="1" applyBorder="1" applyAlignment="1" applyProtection="1">
      <alignment horizontal="center" vertical="center" wrapText="1"/>
    </xf>
    <xf numFmtId="0" fontId="42" fillId="3" borderId="5" xfId="0" applyFont="1" applyFill="1" applyBorder="1" applyAlignment="1" applyProtection="1">
      <alignment horizontal="center" vertical="center" wrapText="1"/>
    </xf>
    <xf numFmtId="0" fontId="40" fillId="7" borderId="5" xfId="0" applyFont="1" applyFill="1" applyBorder="1" applyAlignment="1" applyProtection="1">
      <alignment horizontal="center" vertical="center" wrapText="1"/>
    </xf>
    <xf numFmtId="0" fontId="22" fillId="7" borderId="5" xfId="0" applyFont="1" applyFill="1" applyBorder="1" applyAlignment="1" applyProtection="1">
      <alignment horizontal="center" vertical="center" wrapText="1"/>
    </xf>
    <xf numFmtId="0" fontId="22" fillId="7" borderId="5" xfId="0" applyFont="1" applyFill="1" applyBorder="1" applyAlignment="1" applyProtection="1">
      <alignment horizontal="center" vertical="center" textRotation="90" wrapText="1"/>
    </xf>
    <xf numFmtId="1" fontId="52" fillId="0" borderId="5" xfId="0" applyNumberFormat="1" applyFont="1" applyFill="1" applyBorder="1" applyAlignment="1" applyProtection="1">
      <alignment horizontal="center" vertical="center" wrapText="1"/>
    </xf>
    <xf numFmtId="164" fontId="55" fillId="0" borderId="5" xfId="0" applyNumberFormat="1" applyFont="1" applyFill="1" applyBorder="1" applyAlignment="1" applyProtection="1">
      <alignment horizontal="center" vertical="center" wrapText="1"/>
    </xf>
    <xf numFmtId="0" fontId="42" fillId="7" borderId="5" xfId="0" applyFont="1" applyFill="1" applyBorder="1" applyAlignment="1" applyProtection="1">
      <alignment horizontal="center" vertical="center" wrapText="1"/>
    </xf>
    <xf numFmtId="0" fontId="40" fillId="0" borderId="5" xfId="0" applyFont="1" applyFill="1" applyBorder="1" applyAlignment="1" applyProtection="1">
      <alignment horizontal="center" vertical="center" wrapText="1"/>
    </xf>
    <xf numFmtId="0" fontId="40" fillId="0" borderId="30" xfId="0" applyFont="1" applyFill="1" applyBorder="1" applyAlignment="1" applyProtection="1">
      <alignment horizontal="center" vertical="center" wrapText="1"/>
    </xf>
    <xf numFmtId="2" fontId="22" fillId="0" borderId="5" xfId="0" applyNumberFormat="1" applyFont="1" applyFill="1" applyBorder="1" applyAlignment="1" applyProtection="1">
      <alignment horizontal="center" vertical="center" wrapText="1"/>
    </xf>
    <xf numFmtId="0" fontId="50" fillId="0" borderId="109" xfId="0" applyFont="1" applyBorder="1" applyProtection="1"/>
    <xf numFmtId="0" fontId="40" fillId="0" borderId="0"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xf>
    <xf numFmtId="0" fontId="42" fillId="0" borderId="5" xfId="0" applyFont="1" applyFill="1" applyBorder="1" applyAlignment="1" applyProtection="1">
      <alignment horizontal="left" vertical="center" wrapText="1"/>
    </xf>
    <xf numFmtId="0" fontId="54" fillId="0" borderId="5" xfId="0" applyFont="1" applyFill="1" applyBorder="1" applyAlignment="1" applyProtection="1">
      <alignment horizontal="center" vertical="center" wrapText="1"/>
    </xf>
    <xf numFmtId="2" fontId="26" fillId="0" borderId="5" xfId="0" applyNumberFormat="1" applyFont="1" applyFill="1" applyBorder="1" applyAlignment="1" applyProtection="1">
      <alignment horizontal="center" vertical="center" wrapText="1"/>
    </xf>
    <xf numFmtId="0" fontId="42" fillId="0" borderId="5" xfId="0" applyFont="1" applyFill="1" applyBorder="1" applyAlignment="1" applyProtection="1">
      <alignment horizontal="center" vertical="center" wrapText="1"/>
    </xf>
    <xf numFmtId="0" fontId="56" fillId="0" borderId="5" xfId="0" applyFont="1" applyFill="1" applyBorder="1" applyAlignment="1" applyProtection="1">
      <alignment horizontal="center" vertical="center" wrapText="1"/>
    </xf>
    <xf numFmtId="1" fontId="42" fillId="0" borderId="5" xfId="0" applyNumberFormat="1" applyFont="1" applyFill="1" applyBorder="1" applyAlignment="1" applyProtection="1">
      <alignment horizontal="center" vertical="center" wrapText="1"/>
    </xf>
    <xf numFmtId="0" fontId="22" fillId="0" borderId="30" xfId="0" applyFont="1" applyFill="1" applyBorder="1" applyAlignment="1" applyProtection="1">
      <alignment horizontal="center" vertical="center" wrapText="1"/>
    </xf>
    <xf numFmtId="0" fontId="22" fillId="0" borderId="8" xfId="0" applyFont="1" applyBorder="1" applyAlignment="1" applyProtection="1">
      <alignment horizontal="center" vertical="center" wrapText="1"/>
    </xf>
    <xf numFmtId="0" fontId="22" fillId="0" borderId="8" xfId="0" applyFont="1" applyBorder="1" applyAlignment="1" applyProtection="1">
      <alignment horizontal="left" vertical="center" wrapText="1"/>
    </xf>
    <xf numFmtId="0" fontId="22" fillId="0" borderId="5" xfId="0" applyFont="1" applyBorder="1" applyAlignment="1" applyProtection="1">
      <alignment horizontal="left" vertical="center" wrapText="1"/>
    </xf>
    <xf numFmtId="0" fontId="59" fillId="0" borderId="5" xfId="0" applyFont="1" applyBorder="1" applyAlignment="1" applyProtection="1">
      <alignment horizontal="center" vertical="center" wrapText="1"/>
    </xf>
    <xf numFmtId="0" fontId="42" fillId="0" borderId="5" xfId="0" applyFont="1" applyBorder="1" applyAlignment="1" applyProtection="1">
      <alignment horizontal="center" vertical="center" wrapText="1"/>
    </xf>
    <xf numFmtId="0" fontId="22" fillId="0" borderId="5" xfId="0" applyFont="1" applyBorder="1" applyAlignment="1" applyProtection="1">
      <alignment horizontal="center" vertical="center" wrapText="1"/>
    </xf>
    <xf numFmtId="0" fontId="40" fillId="0" borderId="4" xfId="0" applyFont="1" applyFill="1" applyBorder="1" applyAlignment="1" applyProtection="1">
      <alignment horizontal="center" vertical="center" wrapText="1"/>
    </xf>
    <xf numFmtId="1" fontId="42" fillId="0" borderId="5" xfId="0" applyNumberFormat="1" applyFont="1" applyBorder="1" applyAlignment="1" applyProtection="1">
      <alignment horizontal="center" vertical="center" wrapText="1"/>
    </xf>
    <xf numFmtId="1" fontId="22" fillId="0" borderId="5" xfId="0" applyNumberFormat="1" applyFont="1" applyFill="1" applyBorder="1" applyAlignment="1" applyProtection="1">
      <alignment horizontal="center" vertical="center" wrapText="1"/>
    </xf>
    <xf numFmtId="1" fontId="40" fillId="0" borderId="4" xfId="0" applyNumberFormat="1" applyFont="1" applyFill="1" applyBorder="1" applyAlignment="1" applyProtection="1">
      <alignment horizontal="center" vertical="center" wrapText="1"/>
    </xf>
    <xf numFmtId="0" fontId="50" fillId="0" borderId="0" xfId="0" applyFont="1" applyAlignment="1" applyProtection="1"/>
    <xf numFmtId="1" fontId="59" fillId="0" borderId="5" xfId="0" applyNumberFormat="1" applyFont="1" applyBorder="1" applyAlignment="1" applyProtection="1">
      <alignment horizontal="center" vertical="center" wrapText="1"/>
    </xf>
    <xf numFmtId="0" fontId="59" fillId="0" borderId="5" xfId="0" applyFont="1" applyFill="1" applyBorder="1" applyAlignment="1" applyProtection="1">
      <alignment horizontal="center" vertical="center" wrapText="1"/>
    </xf>
    <xf numFmtId="0" fontId="22" fillId="0" borderId="52" xfId="0" applyFont="1" applyFill="1" applyBorder="1" applyAlignment="1" applyProtection="1">
      <alignment horizontal="center" vertical="center" wrapText="1"/>
    </xf>
    <xf numFmtId="0" fontId="50" fillId="0" borderId="126" xfId="0" applyFont="1" applyBorder="1" applyProtection="1"/>
    <xf numFmtId="0" fontId="22" fillId="0" borderId="5" xfId="0" applyFont="1" applyFill="1" applyBorder="1" applyAlignment="1" applyProtection="1">
      <alignment vertical="center" wrapText="1"/>
    </xf>
    <xf numFmtId="0" fontId="50" fillId="0" borderId="135" xfId="0" applyFont="1" applyBorder="1" applyProtection="1"/>
    <xf numFmtId="0" fontId="52" fillId="0" borderId="136" xfId="0" applyFont="1" applyBorder="1" applyAlignment="1" applyProtection="1">
      <alignment horizontal="center" vertical="center" wrapText="1"/>
    </xf>
    <xf numFmtId="0" fontId="52" fillId="0" borderId="140" xfId="0" applyFont="1" applyBorder="1" applyAlignment="1" applyProtection="1">
      <alignment horizontal="center" vertical="center" wrapText="1"/>
    </xf>
    <xf numFmtId="0" fontId="42" fillId="0" borderId="30" xfId="0" applyFont="1" applyFill="1" applyBorder="1" applyAlignment="1" applyProtection="1">
      <alignment horizontal="center" vertical="center" wrapText="1"/>
    </xf>
    <xf numFmtId="0" fontId="42" fillId="0" borderId="142" xfId="0" applyFont="1" applyFill="1" applyBorder="1" applyAlignment="1" applyProtection="1">
      <alignment horizontal="center" vertical="center" wrapText="1"/>
    </xf>
    <xf numFmtId="2" fontId="42" fillId="0" borderId="5" xfId="0" applyNumberFormat="1" applyFont="1" applyBorder="1" applyAlignment="1" applyProtection="1">
      <alignment horizontal="center" vertical="center" wrapText="1"/>
    </xf>
    <xf numFmtId="0" fontId="22" fillId="0" borderId="9" xfId="0" applyFont="1" applyFill="1" applyBorder="1" applyAlignment="1" applyProtection="1">
      <alignment horizontal="center" vertical="center" wrapText="1"/>
    </xf>
    <xf numFmtId="0" fontId="47" fillId="0" borderId="9" xfId="0" applyFont="1" applyFill="1" applyBorder="1" applyAlignment="1" applyProtection="1">
      <alignment horizontal="center" vertical="center" wrapText="1"/>
    </xf>
    <xf numFmtId="0" fontId="22" fillId="0" borderId="9" xfId="0" applyFont="1" applyFill="1" applyBorder="1" applyAlignment="1" applyProtection="1">
      <alignment vertical="center" wrapText="1"/>
    </xf>
    <xf numFmtId="0" fontId="22" fillId="0" borderId="95" xfId="0" applyFont="1" applyFill="1" applyBorder="1" applyAlignment="1" applyProtection="1">
      <alignment horizontal="center" vertical="center" wrapText="1"/>
    </xf>
    <xf numFmtId="0" fontId="54" fillId="0" borderId="5" xfId="0" applyFont="1" applyFill="1" applyBorder="1" applyAlignment="1" applyProtection="1">
      <alignment vertical="center" wrapText="1"/>
    </xf>
    <xf numFmtId="0" fontId="43" fillId="0" borderId="139" xfId="0" applyFont="1" applyFill="1" applyBorder="1" applyAlignment="1" applyProtection="1">
      <alignment horizontal="center" vertical="center" wrapText="1"/>
    </xf>
    <xf numFmtId="0" fontId="43" fillId="0" borderId="141" xfId="0" applyFont="1" applyFill="1" applyBorder="1" applyAlignment="1" applyProtection="1">
      <alignment horizontal="center" vertical="center" wrapText="1"/>
    </xf>
    <xf numFmtId="0" fontId="43" fillId="0" borderId="147" xfId="0" applyFont="1" applyBorder="1" applyAlignment="1" applyProtection="1">
      <alignment horizontal="center"/>
    </xf>
    <xf numFmtId="2" fontId="43" fillId="0" borderId="139" xfId="0" applyNumberFormat="1" applyFont="1" applyBorder="1" applyAlignment="1" applyProtection="1">
      <alignment horizontal="center" vertical="center" wrapText="1"/>
    </xf>
    <xf numFmtId="1" fontId="54" fillId="0" borderId="5" xfId="0" applyNumberFormat="1" applyFont="1" applyFill="1" applyBorder="1" applyAlignment="1" applyProtection="1">
      <alignment horizontal="center" vertical="center" wrapText="1"/>
    </xf>
    <xf numFmtId="0" fontId="40" fillId="0" borderId="36" xfId="0" applyFont="1" applyFill="1" applyBorder="1" applyAlignment="1" applyProtection="1">
      <alignment horizontal="center" vertical="center" wrapText="1"/>
    </xf>
    <xf numFmtId="0" fontId="60" fillId="0" borderId="32" xfId="0" applyFont="1" applyFill="1" applyBorder="1" applyAlignment="1" applyProtection="1">
      <alignment vertical="center" wrapText="1"/>
    </xf>
    <xf numFmtId="0" fontId="60" fillId="0" borderId="36" xfId="0" applyFont="1" applyFill="1" applyBorder="1" applyAlignment="1" applyProtection="1">
      <alignment horizontal="center" vertical="center" wrapText="1"/>
    </xf>
    <xf numFmtId="0" fontId="50" fillId="0" borderId="134" xfId="0" applyFont="1" applyBorder="1" applyProtection="1"/>
    <xf numFmtId="0" fontId="62" fillId="0" borderId="5" xfId="0" applyFont="1" applyFill="1" applyBorder="1" applyAlignment="1" applyProtection="1">
      <alignment horizontal="center" vertical="center" wrapText="1"/>
    </xf>
    <xf numFmtId="1" fontId="60" fillId="0" borderId="5" xfId="0" applyNumberFormat="1" applyFont="1" applyFill="1" applyBorder="1" applyAlignment="1" applyProtection="1">
      <alignment horizontal="center" vertical="center" wrapText="1"/>
    </xf>
    <xf numFmtId="0" fontId="60" fillId="0" borderId="5" xfId="0" applyFont="1" applyFill="1" applyBorder="1" applyAlignment="1" applyProtection="1">
      <alignment horizontal="center" vertical="center" wrapText="1"/>
    </xf>
    <xf numFmtId="0" fontId="43" fillId="0" borderId="5" xfId="0" applyFont="1" applyFill="1" applyBorder="1" applyAlignment="1" applyProtection="1">
      <alignment horizontal="center" vertical="center" wrapText="1"/>
    </xf>
    <xf numFmtId="0" fontId="52" fillId="0" borderId="5" xfId="0" applyFont="1" applyBorder="1" applyAlignment="1" applyProtection="1">
      <alignment horizontal="center"/>
    </xf>
    <xf numFmtId="0" fontId="52" fillId="0" borderId="36" xfId="0" applyFont="1" applyFill="1" applyBorder="1" applyAlignment="1" applyProtection="1">
      <alignment horizontal="center" vertical="center" wrapText="1"/>
    </xf>
    <xf numFmtId="0" fontId="50" fillId="0" borderId="125" xfId="0" applyFont="1" applyBorder="1" applyProtection="1"/>
    <xf numFmtId="0" fontId="52" fillId="0" borderId="127" xfId="0" applyFont="1" applyFill="1" applyBorder="1" applyAlignment="1" applyProtection="1">
      <alignment horizontal="center" vertical="center" wrapText="1"/>
    </xf>
    <xf numFmtId="0" fontId="40" fillId="0" borderId="53" xfId="0" applyFont="1" applyFill="1" applyBorder="1" applyAlignment="1" applyProtection="1">
      <alignment horizontal="center" vertical="center" wrapText="1"/>
    </xf>
    <xf numFmtId="0" fontId="31" fillId="0" borderId="0" xfId="0" applyFont="1" applyBorder="1" applyAlignment="1" applyProtection="1">
      <alignment vertical="center"/>
    </xf>
    <xf numFmtId="0" fontId="23" fillId="3" borderId="30" xfId="1" applyFont="1" applyFill="1" applyBorder="1" applyAlignment="1" applyProtection="1">
      <alignment horizontal="center" vertical="center" wrapText="1"/>
    </xf>
    <xf numFmtId="0" fontId="31" fillId="0" borderId="0" xfId="0" applyFont="1" applyAlignment="1" applyProtection="1">
      <alignment vertical="center"/>
    </xf>
    <xf numFmtId="0" fontId="31" fillId="7" borderId="110" xfId="0" applyFont="1" applyFill="1" applyBorder="1" applyAlignment="1" applyProtection="1">
      <alignment vertical="center"/>
    </xf>
    <xf numFmtId="0" fontId="24" fillId="0" borderId="5" xfId="0" applyFont="1" applyBorder="1" applyAlignment="1" applyProtection="1">
      <alignment horizontal="center" vertical="center"/>
    </xf>
    <xf numFmtId="0" fontId="24" fillId="0" borderId="0" xfId="0" applyFont="1" applyBorder="1" applyAlignment="1" applyProtection="1">
      <alignment horizontal="center" vertical="center"/>
    </xf>
    <xf numFmtId="0" fontId="31" fillId="0" borderId="5" xfId="0" applyFont="1" applyBorder="1" applyAlignment="1" applyProtection="1">
      <alignment vertical="center" wrapText="1"/>
    </xf>
    <xf numFmtId="0" fontId="24" fillId="0" borderId="55" xfId="0" applyFont="1" applyBorder="1" applyAlignment="1" applyProtection="1">
      <alignment horizontal="center" vertical="center"/>
    </xf>
    <xf numFmtId="0" fontId="31" fillId="0" borderId="63" xfId="0" applyFont="1" applyBorder="1" applyAlignment="1" applyProtection="1">
      <alignment vertical="center" wrapText="1"/>
    </xf>
    <xf numFmtId="0" fontId="24" fillId="0" borderId="91" xfId="0" applyFont="1" applyFill="1" applyBorder="1" applyAlignment="1" applyProtection="1">
      <alignment horizontal="center" vertical="center" wrapText="1"/>
    </xf>
    <xf numFmtId="0" fontId="24" fillId="0" borderId="54" xfId="0" applyFont="1" applyBorder="1" applyAlignment="1" applyProtection="1">
      <alignment horizontal="center" vertical="center" wrapText="1"/>
    </xf>
    <xf numFmtId="0" fontId="24" fillId="0" borderId="34" xfId="0" applyFont="1" applyBorder="1" applyAlignment="1" applyProtection="1">
      <alignment horizontal="center" vertical="center" wrapText="1"/>
    </xf>
    <xf numFmtId="0" fontId="23" fillId="0" borderId="34" xfId="1" applyFont="1" applyBorder="1" applyAlignment="1" applyProtection="1">
      <alignment horizontal="center" vertical="center" wrapText="1"/>
    </xf>
    <xf numFmtId="0" fontId="24" fillId="0" borderId="54" xfId="0" applyFont="1" applyBorder="1" applyAlignment="1" applyProtection="1">
      <alignment horizontal="center" vertical="center" textRotation="90" wrapText="1"/>
    </xf>
    <xf numFmtId="0" fontId="24" fillId="0" borderId="5" xfId="0" applyFont="1" applyBorder="1" applyAlignment="1" applyProtection="1">
      <alignment horizontal="center" vertical="center" textRotation="90" wrapText="1"/>
    </xf>
    <xf numFmtId="0" fontId="24" fillId="0" borderId="34" xfId="0" applyFont="1" applyBorder="1" applyAlignment="1" applyProtection="1">
      <alignment horizontal="center" vertical="center" textRotation="90" wrapText="1"/>
    </xf>
    <xf numFmtId="0" fontId="24" fillId="4" borderId="5" xfId="0" applyFont="1" applyFill="1" applyBorder="1" applyAlignment="1" applyProtection="1">
      <alignment horizontal="center" vertical="center" textRotation="90" wrapText="1"/>
    </xf>
    <xf numFmtId="0" fontId="24" fillId="0" borderId="34" xfId="0" applyFont="1" applyFill="1" applyBorder="1" applyAlignment="1" applyProtection="1">
      <alignment horizontal="center" vertical="center" wrapText="1"/>
    </xf>
    <xf numFmtId="0" fontId="24" fillId="0" borderId="55" xfId="0" applyFont="1" applyBorder="1" applyAlignment="1" applyProtection="1">
      <alignment horizontal="center" vertical="center" wrapText="1"/>
    </xf>
    <xf numFmtId="0" fontId="24" fillId="0" borderId="34" xfId="0" applyFont="1" applyBorder="1" applyAlignment="1" applyProtection="1">
      <alignment vertical="center" textRotation="90" wrapText="1"/>
    </xf>
    <xf numFmtId="0" fontId="29" fillId="0" borderId="5" xfId="0" applyFont="1" applyFill="1" applyBorder="1" applyAlignment="1" applyProtection="1">
      <alignment horizontal="center" vertical="center" wrapText="1"/>
    </xf>
    <xf numFmtId="0" fontId="29" fillId="0" borderId="30" xfId="0" applyFont="1" applyFill="1" applyBorder="1" applyAlignment="1" applyProtection="1">
      <alignment horizontal="center" vertical="center" wrapText="1"/>
    </xf>
    <xf numFmtId="0" fontId="24" fillId="7" borderId="110" xfId="0" applyFont="1" applyFill="1" applyBorder="1" applyAlignment="1" applyProtection="1">
      <alignment horizontal="center" vertical="center" wrapText="1"/>
    </xf>
    <xf numFmtId="2" fontId="24" fillId="0" borderId="5" xfId="0" applyNumberFormat="1" applyFont="1" applyBorder="1" applyAlignment="1" applyProtection="1">
      <alignment horizontal="center" vertical="center" wrapText="1"/>
    </xf>
    <xf numFmtId="1" fontId="24" fillId="0" borderId="5" xfId="0" applyNumberFormat="1" applyFont="1" applyBorder="1" applyAlignment="1" applyProtection="1">
      <alignment horizontal="center" vertical="center" wrapText="1"/>
    </xf>
    <xf numFmtId="1" fontId="24" fillId="10" borderId="5" xfId="0" applyNumberFormat="1"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xf>
    <xf numFmtId="0" fontId="24" fillId="0" borderId="9" xfId="0" applyFont="1" applyBorder="1" applyAlignment="1" applyProtection="1">
      <alignment horizontal="center" vertical="center" wrapText="1"/>
    </xf>
    <xf numFmtId="0" fontId="24" fillId="4" borderId="5" xfId="0" applyFont="1" applyFill="1" applyBorder="1" applyAlignment="1" applyProtection="1">
      <alignment horizontal="center" vertical="center" wrapText="1"/>
    </xf>
    <xf numFmtId="1" fontId="29" fillId="0" borderId="30" xfId="0" applyNumberFormat="1" applyFont="1" applyBorder="1" applyAlignment="1" applyProtection="1">
      <alignment horizontal="center" vertical="center" wrapText="1"/>
    </xf>
    <xf numFmtId="1" fontId="65" fillId="0" borderId="55" xfId="0" applyNumberFormat="1" applyFont="1" applyBorder="1" applyAlignment="1" applyProtection="1">
      <alignment horizontal="center" vertical="center" wrapText="1"/>
    </xf>
    <xf numFmtId="0" fontId="24" fillId="0" borderId="150" xfId="0" applyFont="1" applyBorder="1" applyAlignment="1" applyProtection="1">
      <alignment horizontal="center" vertical="center" wrapText="1"/>
    </xf>
    <xf numFmtId="0" fontId="29" fillId="0" borderId="34" xfId="0" applyFont="1" applyBorder="1" applyAlignment="1" applyProtection="1">
      <alignment horizontal="center" vertical="center" wrapText="1"/>
    </xf>
    <xf numFmtId="2" fontId="24" fillId="0" borderId="34" xfId="0" applyNumberFormat="1" applyFont="1" applyBorder="1" applyAlignment="1" applyProtection="1">
      <alignment horizontal="center" vertical="center" wrapText="1"/>
    </xf>
    <xf numFmtId="1" fontId="24" fillId="0" borderId="34" xfId="0" applyNumberFormat="1" applyFont="1" applyBorder="1" applyAlignment="1" applyProtection="1">
      <alignment horizontal="center" vertical="center" wrapText="1"/>
    </xf>
    <xf numFmtId="1" fontId="24" fillId="10" borderId="34" xfId="0" applyNumberFormat="1"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xf>
    <xf numFmtId="1" fontId="29" fillId="0" borderId="37" xfId="0" applyNumberFormat="1" applyFont="1" applyBorder="1" applyAlignment="1" applyProtection="1">
      <alignment horizontal="center" vertical="center" wrapText="1"/>
    </xf>
    <xf numFmtId="1" fontId="65" fillId="0" borderId="149" xfId="0" applyNumberFormat="1" applyFont="1" applyBorder="1" applyAlignment="1" applyProtection="1">
      <alignment horizontal="center" vertical="center" wrapText="1"/>
    </xf>
    <xf numFmtId="1" fontId="24" fillId="4" borderId="5" xfId="0" applyNumberFormat="1" applyFont="1" applyFill="1" applyBorder="1" applyAlignment="1" applyProtection="1">
      <alignment horizontal="center" vertical="center" wrapText="1"/>
    </xf>
    <xf numFmtId="1" fontId="24" fillId="0" borderId="55" xfId="0" applyNumberFormat="1" applyFont="1" applyFill="1" applyBorder="1" applyAlignment="1" applyProtection="1">
      <alignment horizontal="center" vertical="center" wrapText="1"/>
    </xf>
    <xf numFmtId="165" fontId="29" fillId="0" borderId="5" xfId="0" applyNumberFormat="1" applyFont="1" applyBorder="1" applyAlignment="1" applyProtection="1">
      <alignment horizontal="center" vertical="center"/>
    </xf>
    <xf numFmtId="0" fontId="30" fillId="0" borderId="5" xfId="0" applyFont="1" applyBorder="1" applyAlignment="1" applyProtection="1">
      <alignment vertical="center"/>
    </xf>
    <xf numFmtId="0" fontId="29" fillId="0" borderId="5" xfId="0" applyFont="1" applyBorder="1" applyAlignment="1" applyProtection="1">
      <alignment horizontal="center" vertical="center"/>
    </xf>
    <xf numFmtId="1" fontId="24" fillId="0" borderId="5" xfId="0" applyNumberFormat="1" applyFont="1" applyBorder="1" applyAlignment="1" applyProtection="1">
      <alignment horizontal="center" vertical="center"/>
    </xf>
    <xf numFmtId="14" fontId="24" fillId="0" borderId="5" xfId="0" applyNumberFormat="1" applyFont="1" applyFill="1" applyBorder="1" applyAlignment="1" applyProtection="1">
      <alignment horizontal="center" vertical="center" wrapText="1"/>
    </xf>
    <xf numFmtId="14" fontId="24" fillId="0" borderId="0" xfId="0" applyNumberFormat="1" applyFont="1" applyFill="1" applyBorder="1" applyAlignment="1" applyProtection="1">
      <alignment horizontal="center" vertical="center" wrapText="1"/>
    </xf>
    <xf numFmtId="2" fontId="24" fillId="0" borderId="5" xfId="0" applyNumberFormat="1" applyFont="1" applyBorder="1" applyAlignment="1" applyProtection="1">
      <alignment horizontal="center" vertical="center" textRotation="90"/>
    </xf>
    <xf numFmtId="0" fontId="44" fillId="0" borderId="5" xfId="0" applyFont="1" applyBorder="1" applyAlignment="1" applyProtection="1">
      <alignment horizontal="center" vertical="center"/>
    </xf>
    <xf numFmtId="0" fontId="29" fillId="0" borderId="63" xfId="0" applyFont="1" applyBorder="1" applyAlignment="1" applyProtection="1">
      <alignment horizontal="center" vertical="center"/>
    </xf>
    <xf numFmtId="0" fontId="24" fillId="0" borderId="63" xfId="0" applyFont="1" applyBorder="1" applyAlignment="1" applyProtection="1">
      <alignment horizontal="center" vertical="center"/>
    </xf>
    <xf numFmtId="0" fontId="24" fillId="0" borderId="30" xfId="0" applyFont="1" applyFill="1" applyBorder="1" applyAlignment="1" applyProtection="1">
      <alignment horizontal="center" vertical="center" textRotation="90" wrapText="1"/>
    </xf>
    <xf numFmtId="0" fontId="24" fillId="0" borderId="55" xfId="0" applyFont="1" applyBorder="1" applyAlignment="1" applyProtection="1">
      <alignment horizontal="center" vertical="center" textRotation="90" wrapText="1"/>
    </xf>
    <xf numFmtId="0" fontId="21" fillId="0" borderId="34" xfId="0" applyFont="1" applyBorder="1" applyAlignment="1" applyProtection="1">
      <alignment horizontal="left" vertical="center" wrapText="1"/>
    </xf>
    <xf numFmtId="0" fontId="22" fillId="0" borderId="68" xfId="0" applyFont="1" applyFill="1" applyBorder="1" applyAlignment="1" applyProtection="1">
      <alignment horizontal="center" vertical="center"/>
    </xf>
    <xf numFmtId="0" fontId="22" fillId="0" borderId="81" xfId="0" applyFont="1" applyBorder="1" applyAlignment="1" applyProtection="1">
      <alignment vertical="center" wrapText="1"/>
    </xf>
    <xf numFmtId="0" fontId="47" fillId="0" borderId="0" xfId="0" applyFont="1" applyAlignment="1" applyProtection="1">
      <alignment vertical="center"/>
    </xf>
    <xf numFmtId="0" fontId="22" fillId="0" borderId="36" xfId="0" applyFont="1" applyBorder="1" applyAlignment="1" applyProtection="1">
      <alignment horizontal="center" vertical="center" wrapText="1"/>
    </xf>
    <xf numFmtId="1" fontId="22" fillId="0" borderId="5" xfId="0" applyNumberFormat="1" applyFont="1" applyBorder="1" applyAlignment="1" applyProtection="1">
      <alignment horizontal="center" vertical="center" wrapText="1"/>
    </xf>
    <xf numFmtId="0" fontId="22" fillId="0" borderId="55" xfId="0" applyFont="1" applyBorder="1" applyAlignment="1" applyProtection="1">
      <alignment horizontal="center" vertical="center" wrapText="1"/>
    </xf>
    <xf numFmtId="0" fontId="22" fillId="0" borderId="67" xfId="0" applyFont="1" applyBorder="1" applyAlignment="1" applyProtection="1">
      <alignment horizontal="center" vertical="center" wrapText="1"/>
    </xf>
    <xf numFmtId="0" fontId="22" fillId="0" borderId="54" xfId="0" applyFont="1" applyBorder="1" applyAlignment="1" applyProtection="1">
      <alignment horizontal="center" vertical="center" textRotation="90" wrapText="1"/>
    </xf>
    <xf numFmtId="0" fontId="22" fillId="0" borderId="5" xfId="0" applyFont="1" applyBorder="1" applyAlignment="1" applyProtection="1">
      <alignment horizontal="center" vertical="center" textRotation="90" wrapText="1"/>
    </xf>
    <xf numFmtId="0" fontId="22" fillId="0" borderId="36" xfId="0" applyFont="1" applyBorder="1" applyAlignment="1" applyProtection="1">
      <alignment horizontal="center" vertical="center" textRotation="90" wrapText="1"/>
    </xf>
    <xf numFmtId="0" fontId="22" fillId="0" borderId="67" xfId="0" applyFont="1" applyBorder="1" applyAlignment="1" applyProtection="1">
      <alignment horizontal="left" vertical="center" wrapText="1"/>
    </xf>
    <xf numFmtId="0" fontId="22" fillId="0" borderId="54" xfId="0" applyFont="1" applyBorder="1" applyAlignment="1" applyProtection="1">
      <alignment horizontal="center" vertical="center" wrapText="1"/>
    </xf>
    <xf numFmtId="0" fontId="52" fillId="0" borderId="5" xfId="0" applyFont="1" applyBorder="1" applyAlignment="1" applyProtection="1">
      <alignment horizontal="center" vertical="center" wrapText="1"/>
    </xf>
    <xf numFmtId="165" fontId="22" fillId="0" borderId="30" xfId="0" applyNumberFormat="1" applyFont="1" applyBorder="1" applyAlignment="1" applyProtection="1">
      <alignment horizontal="center" vertical="center" wrapText="1"/>
    </xf>
    <xf numFmtId="0" fontId="22" fillId="0" borderId="30" xfId="0" applyFont="1" applyBorder="1" applyAlignment="1" applyProtection="1">
      <alignment horizontal="center" vertical="center" wrapText="1"/>
    </xf>
    <xf numFmtId="1" fontId="52" fillId="0" borderId="30" xfId="0" applyNumberFormat="1" applyFont="1" applyBorder="1" applyAlignment="1" applyProtection="1">
      <alignment horizontal="center" vertical="center" wrapText="1"/>
    </xf>
    <xf numFmtId="1" fontId="67" fillId="0" borderId="55" xfId="0" applyNumberFormat="1" applyFont="1" applyBorder="1" applyAlignment="1" applyProtection="1">
      <alignment horizontal="center" vertical="center" wrapText="1"/>
    </xf>
    <xf numFmtId="0" fontId="22" fillId="0" borderId="68" xfId="0" applyFont="1" applyFill="1" applyBorder="1" applyAlignment="1" applyProtection="1">
      <alignment horizontal="center" vertical="center" wrapText="1"/>
    </xf>
    <xf numFmtId="0" fontId="26" fillId="0" borderId="5" xfId="0" applyFont="1" applyFill="1" applyBorder="1" applyAlignment="1" applyProtection="1">
      <alignment vertical="center" wrapText="1"/>
    </xf>
    <xf numFmtId="0" fontId="59" fillId="0" borderId="5" xfId="0" applyFont="1" applyBorder="1" applyAlignment="1" applyProtection="1">
      <alignment horizontal="center" vertical="center"/>
    </xf>
    <xf numFmtId="0" fontId="42" fillId="0" borderId="5" xfId="0" applyFont="1" applyBorder="1" applyAlignment="1" applyProtection="1">
      <alignment horizontal="right" vertical="center"/>
    </xf>
    <xf numFmtId="0" fontId="42" fillId="0" borderId="5" xfId="0" applyFont="1" applyBorder="1" applyAlignment="1" applyProtection="1">
      <alignment horizontal="left" vertical="center"/>
    </xf>
    <xf numFmtId="1" fontId="52" fillId="0" borderId="5" xfId="0" applyNumberFormat="1" applyFont="1" applyBorder="1" applyAlignment="1" applyProtection="1">
      <alignment horizontal="left" vertical="center"/>
    </xf>
    <xf numFmtId="0" fontId="52" fillId="0" borderId="5" xfId="0" applyFont="1" applyFill="1" applyBorder="1" applyAlignment="1" applyProtection="1">
      <alignment horizontal="left" vertical="center" wrapText="1"/>
    </xf>
    <xf numFmtId="0" fontId="26" fillId="0" borderId="104" xfId="0" applyFont="1" applyFill="1" applyBorder="1" applyAlignment="1" applyProtection="1">
      <alignment vertical="center" wrapText="1"/>
    </xf>
    <xf numFmtId="0" fontId="43" fillId="0" borderId="5" xfId="0" applyFont="1" applyBorder="1" applyAlignment="1" applyProtection="1">
      <alignment horizontal="center" vertical="center"/>
    </xf>
    <xf numFmtId="165" fontId="52" fillId="0" borderId="5" xfId="0" applyNumberFormat="1" applyFont="1" applyBorder="1" applyAlignment="1" applyProtection="1">
      <alignment horizontal="center" vertical="center"/>
    </xf>
    <xf numFmtId="0" fontId="52" fillId="0" borderId="5" xfId="0" applyFont="1" applyBorder="1" applyAlignment="1" applyProtection="1">
      <alignment horizontal="center" vertical="center"/>
    </xf>
    <xf numFmtId="0" fontId="26" fillId="0" borderId="106" xfId="0" applyFont="1" applyFill="1" applyBorder="1" applyAlignment="1" applyProtection="1">
      <alignment vertical="center" wrapText="1"/>
    </xf>
    <xf numFmtId="0" fontId="26" fillId="0" borderId="107" xfId="0" applyFont="1" applyFill="1" applyBorder="1" applyAlignment="1" applyProtection="1">
      <alignment vertical="center" wrapText="1"/>
    </xf>
    <xf numFmtId="0" fontId="68" fillId="0" borderId="5" xfId="0" applyFont="1" applyBorder="1" applyAlignment="1" applyProtection="1">
      <alignment horizontal="center" vertical="center"/>
    </xf>
    <xf numFmtId="0" fontId="66" fillId="0" borderId="36" xfId="0" applyFont="1" applyBorder="1" applyAlignment="1" applyProtection="1">
      <alignment horizontal="center" vertical="center" wrapText="1"/>
    </xf>
    <xf numFmtId="0" fontId="66" fillId="0" borderId="5" xfId="0" applyFont="1" applyBorder="1" applyAlignment="1" applyProtection="1">
      <alignment horizontal="center" vertical="center" wrapText="1"/>
    </xf>
    <xf numFmtId="0" fontId="24" fillId="0" borderId="5" xfId="0" applyNumberFormat="1" applyFont="1" applyBorder="1" applyAlignment="1" applyProtection="1">
      <alignment horizontal="center" vertical="center" wrapText="1"/>
    </xf>
    <xf numFmtId="2" fontId="64" fillId="0" borderId="5" xfId="0" applyNumberFormat="1" applyFont="1" applyFill="1" applyBorder="1" applyAlignment="1" applyProtection="1">
      <alignment horizontal="center" vertical="center"/>
    </xf>
    <xf numFmtId="0" fontId="28" fillId="0" borderId="0" xfId="0" applyFont="1" applyAlignment="1" applyProtection="1">
      <alignment vertical="center"/>
    </xf>
    <xf numFmtId="2" fontId="64" fillId="7" borderId="110" xfId="0" applyNumberFormat="1" applyFont="1" applyFill="1" applyBorder="1" applyAlignment="1" applyProtection="1">
      <alignment horizontal="center" vertical="center"/>
    </xf>
    <xf numFmtId="0" fontId="50" fillId="0" borderId="0" xfId="0" applyFont="1" applyAlignment="1" applyProtection="1">
      <alignment vertical="center"/>
    </xf>
    <xf numFmtId="0" fontId="50" fillId="0" borderId="104" xfId="0" applyFont="1" applyBorder="1" applyAlignment="1" applyProtection="1">
      <alignment vertical="center"/>
    </xf>
    <xf numFmtId="0" fontId="50" fillId="0" borderId="5" xfId="0" applyFont="1" applyBorder="1" applyAlignment="1" applyProtection="1">
      <alignment vertical="center"/>
    </xf>
    <xf numFmtId="0" fontId="50" fillId="0" borderId="104" xfId="0" applyFont="1" applyBorder="1" applyAlignment="1" applyProtection="1">
      <alignment horizontal="right" vertical="center"/>
    </xf>
    <xf numFmtId="0" fontId="50" fillId="0" borderId="107" xfId="0" applyFont="1" applyBorder="1" applyAlignment="1" applyProtection="1">
      <alignment vertical="center"/>
    </xf>
    <xf numFmtId="0" fontId="35" fillId="0" borderId="105" xfId="0" applyNumberFormat="1" applyFont="1" applyFill="1" applyBorder="1" applyAlignment="1" applyProtection="1">
      <alignment horizontal="center" vertical="center" wrapText="1"/>
    </xf>
    <xf numFmtId="1" fontId="45" fillId="0" borderId="5" xfId="0" applyNumberFormat="1" applyFont="1" applyFill="1" applyBorder="1" applyAlignment="1" applyProtection="1">
      <alignment horizontal="center" vertical="center" wrapText="1"/>
    </xf>
    <xf numFmtId="0" fontId="70" fillId="0" borderId="5" xfId="0" applyNumberFormat="1" applyFont="1" applyFill="1" applyBorder="1" applyAlignment="1" applyProtection="1">
      <alignment horizontal="center" vertical="center" wrapText="1"/>
    </xf>
    <xf numFmtId="1" fontId="48" fillId="0" borderId="5" xfId="0" applyNumberFormat="1" applyFont="1" applyFill="1" applyBorder="1" applyAlignment="1" applyProtection="1">
      <alignment horizontal="center" vertical="center" wrapText="1"/>
    </xf>
    <xf numFmtId="2" fontId="46" fillId="0" borderId="5" xfId="0" applyNumberFormat="1" applyFont="1" applyFill="1" applyBorder="1" applyAlignment="1" applyProtection="1">
      <alignment horizontal="center" vertical="center" wrapText="1"/>
    </xf>
    <xf numFmtId="2" fontId="46" fillId="0" borderId="105" xfId="0" applyNumberFormat="1" applyFont="1" applyFill="1" applyBorder="1" applyAlignment="1" applyProtection="1">
      <alignment horizontal="center" vertical="center" wrapText="1"/>
    </xf>
    <xf numFmtId="0" fontId="39" fillId="0" borderId="104" xfId="0" applyNumberFormat="1" applyFont="1" applyFill="1" applyBorder="1" applyAlignment="1" applyProtection="1">
      <alignment vertical="center" wrapText="1"/>
    </xf>
    <xf numFmtId="0" fontId="21" fillId="0" borderId="0" xfId="0" applyFont="1"/>
    <xf numFmtId="0" fontId="21" fillId="0" borderId="0" xfId="0" applyFont="1" applyFill="1"/>
    <xf numFmtId="0" fontId="22" fillId="0" borderId="5" xfId="0" applyFont="1" applyFill="1" applyBorder="1" applyAlignment="1" applyProtection="1">
      <alignment horizontal="center" vertical="center" wrapText="1"/>
    </xf>
    <xf numFmtId="0" fontId="21" fillId="8" borderId="9" xfId="0" applyFont="1" applyFill="1" applyBorder="1" applyAlignment="1" applyProtection="1">
      <alignment horizontal="left" vertical="center" wrapText="1"/>
    </xf>
    <xf numFmtId="0" fontId="21" fillId="9" borderId="9" xfId="0" applyFont="1" applyFill="1" applyBorder="1" applyAlignment="1" applyProtection="1">
      <alignment horizontal="left" vertical="center" wrapText="1"/>
    </xf>
    <xf numFmtId="0" fontId="74" fillId="0" borderId="0" xfId="0" applyFont="1"/>
    <xf numFmtId="0" fontId="21" fillId="4" borderId="0" xfId="0" applyFont="1" applyFill="1"/>
    <xf numFmtId="1" fontId="35" fillId="4" borderId="5" xfId="0" applyNumberFormat="1" applyFont="1" applyFill="1" applyBorder="1" applyAlignment="1" applyProtection="1">
      <alignment horizontal="center" vertical="center" wrapText="1"/>
    </xf>
    <xf numFmtId="1" fontId="36" fillId="4" borderId="5" xfId="0" applyNumberFormat="1" applyFont="1" applyFill="1" applyBorder="1" applyAlignment="1" applyProtection="1">
      <alignment horizontal="center" vertical="center" wrapText="1"/>
    </xf>
    <xf numFmtId="1" fontId="36" fillId="3" borderId="4" xfId="0" applyNumberFormat="1" applyFont="1" applyFill="1" applyBorder="1" applyAlignment="1" applyProtection="1">
      <alignment horizontal="center" vertical="center" wrapText="1"/>
    </xf>
    <xf numFmtId="1" fontId="35" fillId="13" borderId="5" xfId="0" applyNumberFormat="1" applyFont="1" applyFill="1" applyBorder="1" applyAlignment="1" applyProtection="1">
      <alignment horizontal="center" vertical="center" wrapText="1"/>
    </xf>
    <xf numFmtId="1" fontId="36" fillId="13" borderId="5" xfId="0" applyNumberFormat="1" applyFont="1" applyFill="1" applyBorder="1" applyAlignment="1" applyProtection="1">
      <alignment horizontal="center" vertical="center" wrapText="1"/>
    </xf>
    <xf numFmtId="1" fontId="35" fillId="6" borderId="76" xfId="0" applyNumberFormat="1" applyFont="1" applyFill="1" applyBorder="1" applyAlignment="1" applyProtection="1">
      <alignment horizontal="center" vertical="center" textRotation="90" wrapText="1"/>
    </xf>
    <xf numFmtId="1" fontId="39" fillId="3" borderId="36" xfId="0" applyNumberFormat="1" applyFont="1" applyFill="1" applyBorder="1" applyAlignment="1" applyProtection="1">
      <alignment horizontal="center" vertical="center" textRotation="90" wrapText="1"/>
    </xf>
    <xf numFmtId="1" fontId="35" fillId="6" borderId="36" xfId="0" applyNumberFormat="1" applyFont="1" applyFill="1" applyBorder="1" applyAlignment="1" applyProtection="1">
      <alignment horizontal="center" vertical="center" textRotation="90" wrapText="1"/>
    </xf>
    <xf numFmtId="1" fontId="39" fillId="3" borderId="75" xfId="0" applyNumberFormat="1" applyFont="1" applyFill="1" applyBorder="1" applyAlignment="1" applyProtection="1">
      <alignment horizontal="center" vertical="center" textRotation="90" wrapText="1"/>
    </xf>
    <xf numFmtId="1" fontId="35" fillId="3" borderId="5" xfId="0" applyNumberFormat="1" applyFont="1" applyFill="1" applyBorder="1" applyAlignment="1" applyProtection="1">
      <alignment horizontal="center" vertical="center" textRotation="90" wrapText="1"/>
    </xf>
    <xf numFmtId="1" fontId="39" fillId="3" borderId="5" xfId="0" applyNumberFormat="1" applyFont="1" applyFill="1" applyBorder="1" applyAlignment="1" applyProtection="1">
      <alignment horizontal="center" vertical="center" textRotation="90" wrapText="1"/>
    </xf>
    <xf numFmtId="1" fontId="35" fillId="6" borderId="5" xfId="0" applyNumberFormat="1" applyFont="1" applyFill="1" applyBorder="1" applyAlignment="1" applyProtection="1">
      <alignment horizontal="center" vertical="center" textRotation="90" wrapText="1"/>
    </xf>
    <xf numFmtId="2" fontId="35" fillId="12" borderId="42" xfId="0" applyNumberFormat="1" applyFont="1" applyFill="1" applyBorder="1" applyAlignment="1" applyProtection="1">
      <alignment horizontal="center" vertical="center" textRotation="90" wrapText="1"/>
    </xf>
    <xf numFmtId="2" fontId="36" fillId="12" borderId="2" xfId="0" applyNumberFormat="1" applyFont="1" applyFill="1" applyBorder="1" applyAlignment="1" applyProtection="1">
      <alignment horizontal="center" vertical="center" textRotation="90" wrapText="1"/>
    </xf>
    <xf numFmtId="2" fontId="35" fillId="12" borderId="2" xfId="0" applyNumberFormat="1" applyFont="1" applyFill="1" applyBorder="1" applyAlignment="1" applyProtection="1">
      <alignment horizontal="center" vertical="center" textRotation="90" wrapText="1"/>
    </xf>
    <xf numFmtId="2" fontId="36" fillId="12" borderId="1" xfId="0" applyNumberFormat="1" applyFont="1" applyFill="1" applyBorder="1" applyAlignment="1" applyProtection="1">
      <alignment horizontal="center" vertical="center" textRotation="90" wrapText="1"/>
    </xf>
    <xf numFmtId="0" fontId="21" fillId="8" borderId="13" xfId="0" applyFont="1" applyFill="1" applyBorder="1" applyAlignment="1" applyProtection="1">
      <alignment horizontal="center" vertical="center" textRotation="90" wrapText="1"/>
    </xf>
    <xf numFmtId="0" fontId="36" fillId="8" borderId="13" xfId="0" applyFont="1" applyFill="1" applyBorder="1" applyAlignment="1" applyProtection="1">
      <alignment horizontal="center" vertical="center" textRotation="90" wrapText="1"/>
    </xf>
    <xf numFmtId="0" fontId="33" fillId="8" borderId="13" xfId="0" applyFont="1" applyFill="1" applyBorder="1" applyAlignment="1" applyProtection="1">
      <alignment horizontal="center" vertical="center" textRotation="90" wrapText="1"/>
    </xf>
    <xf numFmtId="0" fontId="33" fillId="8" borderId="14" xfId="0" applyFont="1" applyFill="1" applyBorder="1" applyAlignment="1" applyProtection="1">
      <alignment horizontal="center" vertical="center" textRotation="90" wrapText="1"/>
    </xf>
    <xf numFmtId="0" fontId="36" fillId="3" borderId="13" xfId="0" applyFont="1" applyFill="1" applyBorder="1" applyAlignment="1" applyProtection="1">
      <alignment horizontal="center" vertical="center" textRotation="90" wrapText="1"/>
    </xf>
    <xf numFmtId="0" fontId="33" fillId="3" borderId="13" xfId="0" applyFont="1" applyFill="1" applyBorder="1" applyAlignment="1" applyProtection="1">
      <alignment horizontal="center" vertical="center" textRotation="90" wrapText="1"/>
    </xf>
    <xf numFmtId="0" fontId="33" fillId="3" borderId="14" xfId="0" applyFont="1" applyFill="1" applyBorder="1" applyAlignment="1" applyProtection="1">
      <alignment horizontal="center" vertical="center" textRotation="90" wrapText="1"/>
    </xf>
    <xf numFmtId="0" fontId="22" fillId="0" borderId="30" xfId="0" applyFont="1" applyFill="1" applyBorder="1" applyAlignment="1" applyProtection="1">
      <alignment horizontal="center" vertical="center" textRotation="90" wrapText="1"/>
    </xf>
    <xf numFmtId="0" fontId="42" fillId="0" borderId="5" xfId="0" applyFont="1" applyFill="1" applyBorder="1" applyAlignment="1" applyProtection="1">
      <alignment vertical="center" textRotation="90" wrapText="1"/>
    </xf>
    <xf numFmtId="0" fontId="38" fillId="9" borderId="163" xfId="0" applyFont="1" applyFill="1" applyBorder="1" applyAlignment="1" applyProtection="1">
      <alignment horizontal="center" vertical="center"/>
    </xf>
    <xf numFmtId="0" fontId="21" fillId="8" borderId="163" xfId="0" applyFont="1" applyFill="1" applyBorder="1" applyAlignment="1" applyProtection="1">
      <alignment horizontal="center" vertical="center" wrapText="1"/>
    </xf>
    <xf numFmtId="0" fontId="38" fillId="8" borderId="163" xfId="0" applyFont="1" applyFill="1" applyBorder="1" applyAlignment="1" applyProtection="1">
      <alignment horizontal="center" vertical="center"/>
    </xf>
    <xf numFmtId="0" fontId="21" fillId="8" borderId="163" xfId="0" applyFont="1" applyFill="1" applyBorder="1" applyAlignment="1" applyProtection="1">
      <alignment horizontal="left" vertical="center" wrapText="1"/>
    </xf>
    <xf numFmtId="0" fontId="21" fillId="9" borderId="163" xfId="0" applyFont="1" applyFill="1" applyBorder="1" applyAlignment="1" applyProtection="1">
      <alignment horizontal="left" vertical="center" wrapText="1"/>
    </xf>
    <xf numFmtId="0" fontId="21" fillId="6" borderId="163" xfId="0" applyFont="1" applyFill="1" applyBorder="1" applyAlignment="1" applyProtection="1">
      <alignment horizontal="center" vertical="center" wrapText="1"/>
    </xf>
    <xf numFmtId="0" fontId="36" fillId="8" borderId="163" xfId="0" applyFont="1" applyFill="1" applyBorder="1" applyAlignment="1" applyProtection="1">
      <alignment horizontal="center" vertical="center" wrapText="1"/>
    </xf>
    <xf numFmtId="0" fontId="33" fillId="8" borderId="163" xfId="0" applyFont="1" applyFill="1" applyBorder="1" applyAlignment="1" applyProtection="1">
      <alignment horizontal="center" vertical="center" wrapText="1"/>
    </xf>
    <xf numFmtId="0" fontId="36" fillId="6" borderId="163" xfId="0" applyFont="1" applyFill="1" applyBorder="1" applyAlignment="1" applyProtection="1">
      <alignment horizontal="center" vertical="center" wrapText="1"/>
    </xf>
    <xf numFmtId="0" fontId="33" fillId="6" borderId="163" xfId="0" applyFont="1" applyFill="1" applyBorder="1" applyAlignment="1" applyProtection="1">
      <alignment horizontal="center" vertical="center" wrapText="1"/>
    </xf>
    <xf numFmtId="0" fontId="21" fillId="3" borderId="163" xfId="0" applyFont="1" applyFill="1" applyBorder="1" applyAlignment="1" applyProtection="1">
      <alignment horizontal="center" vertical="center" wrapText="1"/>
    </xf>
    <xf numFmtId="0" fontId="36" fillId="3" borderId="163" xfId="0" applyFont="1" applyFill="1" applyBorder="1" applyAlignment="1" applyProtection="1">
      <alignment horizontal="center" vertical="center" wrapText="1"/>
    </xf>
    <xf numFmtId="0" fontId="33" fillId="3" borderId="163" xfId="0" applyFont="1" applyFill="1" applyBorder="1" applyAlignment="1" applyProtection="1">
      <alignment horizontal="center" vertical="center" wrapText="1"/>
    </xf>
    <xf numFmtId="0" fontId="39" fillId="6" borderId="163" xfId="0" applyFont="1" applyFill="1" applyBorder="1" applyAlignment="1" applyProtection="1">
      <alignment horizontal="center" vertical="center" wrapText="1"/>
    </xf>
    <xf numFmtId="0" fontId="35" fillId="6" borderId="163" xfId="0" applyFont="1" applyFill="1" applyBorder="1" applyAlignment="1" applyProtection="1">
      <alignment horizontal="center" vertical="center" wrapText="1"/>
    </xf>
    <xf numFmtId="0" fontId="35" fillId="6" borderId="162" xfId="0" applyFont="1" applyFill="1" applyBorder="1" applyAlignment="1" applyProtection="1">
      <alignment horizontal="center" vertical="center" wrapText="1"/>
    </xf>
    <xf numFmtId="0" fontId="95" fillId="6" borderId="164" xfId="0" applyFont="1" applyFill="1" applyBorder="1" applyAlignment="1" applyProtection="1">
      <alignment horizontal="center" vertical="center"/>
    </xf>
    <xf numFmtId="0" fontId="31" fillId="14" borderId="0" xfId="1" applyFont="1" applyFill="1" applyAlignment="1" applyProtection="1">
      <alignment horizontal="center" vertical="center"/>
    </xf>
    <xf numFmtId="1" fontId="29" fillId="4" borderId="25" xfId="0" applyNumberFormat="1" applyFont="1" applyFill="1" applyBorder="1" applyAlignment="1" applyProtection="1">
      <alignment horizontal="center" vertical="center" wrapText="1"/>
    </xf>
    <xf numFmtId="1" fontId="25" fillId="4" borderId="159" xfId="0" applyNumberFormat="1" applyFont="1" applyFill="1" applyBorder="1" applyAlignment="1" applyProtection="1">
      <alignment horizontal="center" vertical="center" wrapText="1"/>
    </xf>
    <xf numFmtId="0" fontId="100" fillId="0" borderId="148" xfId="0" applyFont="1" applyFill="1" applyBorder="1" applyAlignment="1" applyProtection="1">
      <alignment vertical="center" wrapText="1"/>
    </xf>
    <xf numFmtId="0" fontId="101" fillId="0" borderId="5" xfId="0" applyFont="1" applyFill="1" applyBorder="1" applyAlignment="1" applyProtection="1">
      <alignment horizontal="center" vertical="center" wrapText="1"/>
    </xf>
    <xf numFmtId="0" fontId="22" fillId="0" borderId="109" xfId="0" applyFont="1" applyFill="1" applyBorder="1" applyAlignment="1" applyProtection="1">
      <alignment horizontal="center" vertical="center" textRotation="90" wrapText="1"/>
    </xf>
    <xf numFmtId="0" fontId="22" fillId="10" borderId="5" xfId="0" applyFont="1" applyFill="1" applyBorder="1" applyAlignment="1" applyProtection="1">
      <alignment horizontal="center" vertical="center" wrapText="1"/>
    </xf>
    <xf numFmtId="1" fontId="99" fillId="7" borderId="166" xfId="0" applyNumberFormat="1" applyFont="1" applyFill="1" applyBorder="1" applyAlignment="1" applyProtection="1">
      <alignment horizontal="center" vertical="center" wrapText="1"/>
    </xf>
    <xf numFmtId="1" fontId="36" fillId="3" borderId="167" xfId="0" applyNumberFormat="1" applyFont="1" applyFill="1" applyBorder="1" applyAlignment="1" applyProtection="1">
      <alignment horizontal="center" vertical="center" wrapText="1"/>
    </xf>
    <xf numFmtId="1" fontId="35" fillId="7" borderId="166" xfId="0" applyNumberFormat="1" applyFont="1" applyFill="1" applyBorder="1" applyAlignment="1" applyProtection="1">
      <alignment horizontal="center" vertical="center" wrapText="1"/>
    </xf>
    <xf numFmtId="0" fontId="116" fillId="0" borderId="0" xfId="0" applyFont="1" applyFill="1" applyBorder="1" applyAlignment="1">
      <alignment horizontal="center" vertical="center"/>
    </xf>
    <xf numFmtId="0" fontId="117" fillId="0" borderId="0" xfId="0" applyFont="1" applyFill="1" applyBorder="1" applyAlignment="1" applyProtection="1">
      <alignment horizontal="center" vertical="center"/>
    </xf>
    <xf numFmtId="0" fontId="116" fillId="0" borderId="0" xfId="0" applyFont="1" applyFill="1" applyBorder="1" applyAlignment="1" applyProtection="1">
      <alignment vertical="center"/>
    </xf>
    <xf numFmtId="0" fontId="117" fillId="0" borderId="0" xfId="0" applyFont="1" applyFill="1" applyBorder="1" applyAlignment="1" applyProtection="1">
      <alignment horizontal="left" vertical="center"/>
    </xf>
    <xf numFmtId="0" fontId="10" fillId="0" borderId="0" xfId="0" applyFont="1" applyFill="1" applyBorder="1" applyAlignment="1" applyProtection="1">
      <alignment vertical="center"/>
    </xf>
    <xf numFmtId="0" fontId="22" fillId="10" borderId="5" xfId="0" applyFont="1" applyFill="1" applyBorder="1" applyAlignment="1" applyProtection="1">
      <alignment horizontal="center" vertical="center" wrapText="1"/>
    </xf>
    <xf numFmtId="0" fontId="21" fillId="11" borderId="70" xfId="0" applyFont="1" applyFill="1" applyBorder="1" applyAlignment="1" applyProtection="1">
      <alignment vertical="center"/>
      <protection hidden="1"/>
    </xf>
    <xf numFmtId="0" fontId="21" fillId="11" borderId="28" xfId="0" applyFont="1" applyFill="1" applyBorder="1" applyAlignment="1" applyProtection="1">
      <alignment vertical="center"/>
      <protection hidden="1"/>
    </xf>
    <xf numFmtId="0" fontId="21" fillId="11" borderId="27" xfId="0" applyFont="1" applyFill="1" applyBorder="1" applyAlignment="1" applyProtection="1">
      <alignment vertical="center"/>
      <protection hidden="1"/>
    </xf>
    <xf numFmtId="0" fontId="74" fillId="0" borderId="0" xfId="0" applyFont="1" applyProtection="1"/>
    <xf numFmtId="0" fontId="21" fillId="0" borderId="24" xfId="0" applyFont="1" applyFill="1" applyBorder="1" applyAlignment="1" applyProtection="1">
      <alignment horizontal="center" vertical="center"/>
      <protection hidden="1"/>
    </xf>
    <xf numFmtId="0" fontId="21" fillId="0" borderId="19" xfId="0" applyFont="1" applyFill="1" applyBorder="1" applyAlignment="1" applyProtection="1">
      <alignment horizontal="center" vertical="center"/>
      <protection hidden="1"/>
    </xf>
    <xf numFmtId="0" fontId="21" fillId="0" borderId="17" xfId="0" applyFont="1" applyFill="1" applyBorder="1" applyAlignment="1" applyProtection="1">
      <alignment horizontal="center" vertical="center"/>
      <protection hidden="1"/>
    </xf>
    <xf numFmtId="0" fontId="32" fillId="0" borderId="0" xfId="0" applyFont="1" applyFill="1" applyProtection="1"/>
    <xf numFmtId="0" fontId="74" fillId="0" borderId="0" xfId="0" applyFont="1" applyFill="1" applyProtection="1"/>
    <xf numFmtId="0" fontId="121" fillId="0" borderId="0" xfId="0" applyFont="1" applyProtection="1"/>
    <xf numFmtId="0" fontId="21" fillId="0" borderId="0" xfId="0" applyFont="1" applyFill="1" applyBorder="1" applyAlignment="1" applyProtection="1">
      <alignment horizontal="center" vertical="center" textRotation="90"/>
    </xf>
    <xf numFmtId="0" fontId="122" fillId="0" borderId="0" xfId="0" applyFont="1" applyProtection="1"/>
    <xf numFmtId="1" fontId="21" fillId="4" borderId="0" xfId="0" applyNumberFormat="1" applyFont="1" applyFill="1" applyBorder="1" applyAlignment="1" applyProtection="1">
      <alignment horizontal="center" vertical="center" wrapText="1"/>
    </xf>
    <xf numFmtId="1" fontId="105" fillId="0" borderId="0" xfId="0" applyNumberFormat="1" applyFont="1" applyAlignment="1" applyProtection="1">
      <alignment horizontal="center" vertical="center"/>
    </xf>
    <xf numFmtId="1" fontId="21" fillId="0" borderId="0" xfId="0" applyNumberFormat="1" applyFont="1" applyFill="1" applyBorder="1" applyAlignment="1" applyProtection="1">
      <alignment horizontal="center" vertical="center"/>
    </xf>
    <xf numFmtId="0" fontId="106" fillId="0" borderId="0" xfId="0" applyFont="1" applyProtection="1"/>
    <xf numFmtId="0" fontId="21" fillId="0" borderId="0" xfId="0" applyFont="1" applyProtection="1"/>
    <xf numFmtId="0" fontId="105" fillId="0" borderId="0" xfId="0" applyFont="1" applyProtection="1"/>
    <xf numFmtId="0" fontId="107" fillId="0" borderId="0" xfId="0" applyFont="1" applyProtection="1"/>
    <xf numFmtId="0" fontId="109" fillId="0" borderId="0" xfId="0" applyFont="1" applyProtection="1"/>
    <xf numFmtId="0" fontId="108" fillId="0" borderId="0" xfId="0" applyFont="1" applyProtection="1"/>
    <xf numFmtId="0" fontId="103" fillId="15" borderId="5" xfId="0" applyFont="1" applyFill="1" applyBorder="1" applyAlignment="1" applyProtection="1">
      <alignment horizontal="center" vertical="center"/>
    </xf>
    <xf numFmtId="0" fontId="32" fillId="0" borderId="0" xfId="0" applyFont="1" applyAlignment="1" applyProtection="1">
      <alignment horizontal="center"/>
    </xf>
    <xf numFmtId="0" fontId="21" fillId="3" borderId="9" xfId="0" applyFont="1" applyFill="1" applyBorder="1" applyAlignment="1" applyProtection="1">
      <alignment horizontal="center" vertical="center" wrapText="1"/>
    </xf>
    <xf numFmtId="0" fontId="36" fillId="3" borderId="9" xfId="0" applyFont="1" applyFill="1" applyBorder="1" applyAlignment="1" applyProtection="1">
      <alignment horizontal="center" vertical="center" wrapText="1"/>
    </xf>
    <xf numFmtId="0" fontId="33" fillId="8" borderId="9" xfId="0" applyFont="1" applyFill="1" applyBorder="1" applyAlignment="1" applyProtection="1">
      <alignment horizontal="center" vertical="center" wrapText="1"/>
    </xf>
    <xf numFmtId="0" fontId="21" fillId="8" borderId="9" xfId="0" applyFont="1" applyFill="1" applyBorder="1" applyAlignment="1" applyProtection="1">
      <alignment horizontal="center" vertical="center" wrapText="1"/>
    </xf>
    <xf numFmtId="0" fontId="21" fillId="8" borderId="20" xfId="0" applyFont="1" applyFill="1" applyBorder="1" applyAlignment="1" applyProtection="1">
      <alignment horizontal="center" vertical="center" wrapText="1"/>
    </xf>
    <xf numFmtId="0" fontId="36" fillId="8" borderId="9" xfId="0" applyFont="1" applyFill="1" applyBorder="1" applyAlignment="1" applyProtection="1">
      <alignment horizontal="center" vertical="center" wrapText="1"/>
    </xf>
    <xf numFmtId="0" fontId="33" fillId="3" borderId="9" xfId="0" applyFont="1" applyFill="1" applyBorder="1" applyAlignment="1" applyProtection="1">
      <alignment horizontal="center" vertical="center" wrapText="1"/>
    </xf>
    <xf numFmtId="0" fontId="24" fillId="0" borderId="5" xfId="0" applyFont="1" applyFill="1" applyBorder="1" applyAlignment="1" applyProtection="1">
      <alignment horizontal="left" vertical="center" wrapText="1"/>
    </xf>
    <xf numFmtId="0" fontId="24" fillId="0" borderId="5" xfId="0" applyFont="1" applyFill="1" applyBorder="1" applyAlignment="1" applyProtection="1">
      <alignment horizontal="center" vertical="center" wrapText="1"/>
    </xf>
    <xf numFmtId="0" fontId="29" fillId="0" borderId="5" xfId="0" applyFont="1" applyBorder="1" applyAlignment="1" applyProtection="1">
      <alignment horizontal="center" vertical="center" wrapText="1"/>
    </xf>
    <xf numFmtId="0" fontId="24" fillId="0" borderId="84" xfId="0" applyFont="1" applyBorder="1" applyAlignment="1" applyProtection="1">
      <alignment horizontal="center" vertical="center" wrapText="1"/>
    </xf>
    <xf numFmtId="0" fontId="24" fillId="0" borderId="11" xfId="0" applyFont="1" applyBorder="1" applyAlignment="1" applyProtection="1">
      <alignment horizontal="center" vertical="center" wrapText="1"/>
    </xf>
    <xf numFmtId="0" fontId="24" fillId="0" borderId="5" xfId="0" applyFont="1" applyBorder="1" applyAlignment="1" applyProtection="1">
      <alignment horizontal="center" vertical="center" wrapText="1"/>
    </xf>
    <xf numFmtId="0" fontId="24" fillId="0" borderId="34" xfId="0" applyFont="1" applyFill="1" applyBorder="1" applyAlignment="1" applyProtection="1">
      <alignment horizontal="center" vertical="center" textRotation="90" wrapText="1"/>
    </xf>
    <xf numFmtId="0" fontId="24" fillId="0" borderId="30" xfId="0" applyFont="1" applyFill="1" applyBorder="1" applyAlignment="1" applyProtection="1">
      <alignment horizontal="center" vertical="center" wrapText="1"/>
    </xf>
    <xf numFmtId="0" fontId="24" fillId="0" borderId="11" xfId="0" applyFont="1" applyFill="1" applyBorder="1" applyAlignment="1" applyProtection="1">
      <alignment horizontal="center" vertical="center" wrapText="1"/>
    </xf>
    <xf numFmtId="0" fontId="24" fillId="0" borderId="89" xfId="0" applyFont="1" applyBorder="1" applyAlignment="1" applyProtection="1">
      <alignment horizontal="center" vertical="center" wrapText="1"/>
    </xf>
    <xf numFmtId="0" fontId="24" fillId="0" borderId="91" xfId="0" applyFont="1" applyBorder="1" applyAlignment="1" applyProtection="1">
      <alignment horizontal="center" vertical="center" wrapText="1"/>
    </xf>
    <xf numFmtId="0" fontId="30" fillId="0" borderId="5" xfId="0" applyFont="1" applyBorder="1" applyAlignment="1" applyProtection="1">
      <alignment horizontal="center" vertical="center"/>
    </xf>
    <xf numFmtId="0" fontId="24" fillId="0" borderId="31" xfId="0" applyFont="1" applyFill="1" applyBorder="1" applyAlignment="1" applyProtection="1">
      <alignment vertical="center" wrapText="1"/>
    </xf>
    <xf numFmtId="0" fontId="24" fillId="0" borderId="11" xfId="0" applyFont="1" applyFill="1" applyBorder="1" applyAlignment="1" applyProtection="1">
      <alignment vertical="center" wrapText="1"/>
    </xf>
    <xf numFmtId="0" fontId="24" fillId="0" borderId="34" xfId="0" applyNumberFormat="1" applyFont="1" applyBorder="1" applyAlignment="1" applyProtection="1">
      <alignment horizontal="center" vertical="center" wrapText="1"/>
    </xf>
    <xf numFmtId="2" fontId="64" fillId="7" borderId="0" xfId="0" applyNumberFormat="1" applyFont="1" applyFill="1" applyBorder="1" applyAlignment="1" applyProtection="1">
      <alignment horizontal="center" vertical="center"/>
    </xf>
    <xf numFmtId="0" fontId="28" fillId="0" borderId="0" xfId="0" applyFont="1" applyBorder="1" applyAlignment="1" applyProtection="1">
      <alignment vertical="center"/>
    </xf>
    <xf numFmtId="0" fontId="24" fillId="0" borderId="0" xfId="0" applyFont="1" applyFill="1" applyBorder="1" applyAlignment="1" applyProtection="1">
      <alignment horizontal="center" vertical="center" wrapText="1"/>
    </xf>
    <xf numFmtId="0" fontId="30" fillId="0" borderId="54" xfId="0" applyFont="1" applyBorder="1" applyAlignment="1" applyProtection="1">
      <alignment vertical="center"/>
    </xf>
    <xf numFmtId="0" fontId="69" fillId="0" borderId="54" xfId="0" applyFont="1" applyBorder="1" applyAlignment="1" applyProtection="1">
      <alignment vertical="center" wrapText="1"/>
    </xf>
    <xf numFmtId="0" fontId="28" fillId="0" borderId="0" xfId="0" applyFont="1" applyFill="1" applyAlignment="1" applyProtection="1">
      <alignment vertical="center"/>
    </xf>
    <xf numFmtId="0" fontId="64" fillId="0" borderId="0" xfId="0" applyFont="1" applyAlignment="1" applyProtection="1">
      <alignment horizontal="center" vertical="center"/>
    </xf>
    <xf numFmtId="0" fontId="28" fillId="0" borderId="0" xfId="0" applyFont="1" applyFill="1" applyBorder="1" applyAlignment="1" applyProtection="1">
      <alignment vertical="center"/>
    </xf>
    <xf numFmtId="0" fontId="36" fillId="8" borderId="9" xfId="0" applyFont="1" applyFill="1" applyBorder="1" applyAlignment="1" applyProtection="1">
      <alignment horizontal="center" vertical="center" wrapText="1"/>
    </xf>
    <xf numFmtId="0" fontId="21" fillId="3" borderId="9" xfId="0" applyFont="1" applyFill="1" applyBorder="1" applyAlignment="1" applyProtection="1">
      <alignment horizontal="center" vertical="center" wrapText="1"/>
    </xf>
    <xf numFmtId="0" fontId="33" fillId="3" borderId="9" xfId="0" applyFont="1" applyFill="1" applyBorder="1" applyAlignment="1" applyProtection="1">
      <alignment horizontal="center" vertical="center" wrapText="1"/>
    </xf>
    <xf numFmtId="0" fontId="21" fillId="8" borderId="9" xfId="0" applyFont="1" applyFill="1" applyBorder="1" applyAlignment="1" applyProtection="1">
      <alignment horizontal="center" vertical="center" wrapText="1"/>
    </xf>
    <xf numFmtId="0" fontId="36" fillId="3" borderId="9" xfId="0" applyFont="1" applyFill="1" applyBorder="1" applyAlignment="1" applyProtection="1">
      <alignment horizontal="center" vertical="center" wrapText="1"/>
    </xf>
    <xf numFmtId="0" fontId="33" fillId="8" borderId="9" xfId="0" applyFont="1" applyFill="1" applyBorder="1" applyAlignment="1" applyProtection="1">
      <alignment horizontal="center" vertical="center" wrapText="1"/>
    </xf>
    <xf numFmtId="0" fontId="118" fillId="0" borderId="0" xfId="0" applyFont="1" applyFill="1" applyBorder="1" applyAlignment="1">
      <alignment vertical="center"/>
    </xf>
    <xf numFmtId="0" fontId="124" fillId="0" borderId="5" xfId="0" applyFont="1" applyFill="1" applyBorder="1" applyAlignment="1" applyProtection="1">
      <alignment horizontal="center" vertical="center" wrapText="1"/>
    </xf>
    <xf numFmtId="0" fontId="124" fillId="0" borderId="107" xfId="0" applyFont="1" applyFill="1" applyBorder="1" applyAlignment="1" applyProtection="1">
      <alignment horizontal="center" vertical="center" wrapText="1"/>
    </xf>
    <xf numFmtId="166" fontId="22" fillId="0" borderId="5" xfId="0" applyNumberFormat="1" applyFont="1" applyFill="1" applyBorder="1" applyAlignment="1" applyProtection="1">
      <alignment horizontal="center" vertical="center" wrapText="1"/>
    </xf>
    <xf numFmtId="166" fontId="24" fillId="0" borderId="5" xfId="0" applyNumberFormat="1" applyFont="1" applyBorder="1" applyAlignment="1" applyProtection="1">
      <alignment horizontal="center" vertical="center" wrapText="1"/>
    </xf>
    <xf numFmtId="166" fontId="24" fillId="0" borderId="34" xfId="0" applyNumberFormat="1" applyFont="1" applyBorder="1" applyAlignment="1" applyProtection="1">
      <alignment horizontal="center" vertical="center" wrapText="1"/>
    </xf>
    <xf numFmtId="0" fontId="75" fillId="0" borderId="0" xfId="0" applyFont="1" applyFill="1" applyBorder="1" applyAlignment="1">
      <alignment horizontal="center" vertical="center" wrapText="1"/>
    </xf>
    <xf numFmtId="0" fontId="110" fillId="0" borderId="0" xfId="1" applyFont="1" applyFill="1" applyBorder="1" applyAlignment="1" applyProtection="1">
      <alignment horizontal="center" vertical="center"/>
    </xf>
    <xf numFmtId="0" fontId="111" fillId="0" borderId="0" xfId="0" applyNumberFormat="1" applyFont="1" applyFill="1" applyBorder="1" applyAlignment="1" applyProtection="1">
      <alignment horizontal="center" vertical="center" wrapText="1"/>
    </xf>
    <xf numFmtId="0" fontId="0" fillId="0" borderId="0" xfId="0" applyFill="1" applyBorder="1" applyAlignment="1">
      <alignment vertical="center"/>
    </xf>
    <xf numFmtId="0" fontId="1" fillId="0" borderId="0" xfId="0" applyFont="1" applyFill="1" applyBorder="1" applyAlignment="1" applyProtection="1">
      <alignment vertical="center"/>
    </xf>
    <xf numFmtId="0" fontId="112" fillId="0" borderId="0" xfId="0" applyFont="1" applyFill="1" applyBorder="1" applyAlignment="1" applyProtection="1">
      <alignment horizontal="left" vertical="center" wrapText="1"/>
    </xf>
    <xf numFmtId="0" fontId="113"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center" vertical="center" wrapText="1"/>
    </xf>
    <xf numFmtId="0" fontId="113" fillId="0" borderId="0" xfId="0" applyNumberFormat="1" applyFont="1" applyFill="1" applyBorder="1" applyAlignment="1" applyProtection="1">
      <alignment horizontal="left" vertical="center" wrapText="1"/>
    </xf>
    <xf numFmtId="0" fontId="115" fillId="0" borderId="0" xfId="0" applyFont="1" applyFill="1" applyBorder="1" applyAlignment="1" applyProtection="1">
      <alignment horizontal="left" vertical="center" wrapText="1"/>
    </xf>
    <xf numFmtId="0" fontId="97" fillId="0" borderId="0" xfId="1" applyFont="1" applyFill="1" applyBorder="1" applyAlignment="1" applyProtection="1">
      <alignment horizontal="center" vertical="center"/>
    </xf>
    <xf numFmtId="0" fontId="98" fillId="0" borderId="0" xfId="1" applyFont="1" applyFill="1" applyBorder="1" applyAlignment="1" applyProtection="1">
      <alignment horizontal="center" vertical="center"/>
    </xf>
    <xf numFmtId="0" fontId="77" fillId="0" borderId="0" xfId="0" applyFont="1" applyFill="1" applyBorder="1" applyAlignment="1">
      <alignment horizontal="left" vertical="center"/>
    </xf>
    <xf numFmtId="0" fontId="75" fillId="0" borderId="0" xfId="0" applyFont="1" applyFill="1" applyBorder="1" applyAlignment="1">
      <alignment horizontal="left" vertical="center" wrapText="1"/>
    </xf>
    <xf numFmtId="0" fontId="78" fillId="0" borderId="0" xfId="0" applyFont="1" applyFill="1" applyBorder="1" applyAlignment="1">
      <alignment horizontal="left" vertical="center" wrapText="1"/>
    </xf>
    <xf numFmtId="0" fontId="79" fillId="0" borderId="0" xfId="0" applyFont="1" applyFill="1" applyBorder="1" applyAlignment="1">
      <alignment horizontal="left" vertical="center" wrapText="1"/>
    </xf>
    <xf numFmtId="0" fontId="81" fillId="0" borderId="0" xfId="0" applyFont="1" applyFill="1" applyBorder="1" applyAlignment="1">
      <alignment horizontal="left" vertical="center"/>
    </xf>
    <xf numFmtId="0" fontId="82" fillId="0" borderId="0" xfId="0" applyFont="1" applyFill="1" applyBorder="1" applyAlignment="1">
      <alignment horizontal="left" vertical="center"/>
    </xf>
    <xf numFmtId="0" fontId="84" fillId="0" borderId="0" xfId="0" applyFont="1" applyFill="1" applyBorder="1" applyAlignment="1">
      <alignment horizontal="left" vertical="center"/>
    </xf>
    <xf numFmtId="0" fontId="85" fillId="0" borderId="0" xfId="0" applyFont="1" applyFill="1" applyBorder="1" applyAlignment="1">
      <alignment horizontal="left" vertical="center"/>
    </xf>
    <xf numFmtId="0" fontId="80" fillId="0" borderId="0" xfId="0" applyFont="1" applyFill="1" applyBorder="1" applyAlignment="1">
      <alignment vertical="center" wrapText="1"/>
    </xf>
    <xf numFmtId="0" fontId="76" fillId="0" borderId="0" xfId="0" applyFont="1" applyFill="1" applyBorder="1" applyAlignment="1">
      <alignment horizontal="left" vertical="center" wrapText="1"/>
    </xf>
    <xf numFmtId="0" fontId="76" fillId="0" borderId="0" xfId="0" applyFont="1" applyFill="1" applyBorder="1" applyAlignment="1">
      <alignment horizontal="left" vertical="center"/>
    </xf>
    <xf numFmtId="0" fontId="86" fillId="0" borderId="0" xfId="0" applyFont="1" applyFill="1" applyBorder="1" applyAlignment="1">
      <alignment horizontal="left" vertical="center"/>
    </xf>
    <xf numFmtId="0" fontId="79" fillId="0" borderId="0" xfId="0" applyFont="1" applyFill="1" applyBorder="1" applyAlignment="1">
      <alignment horizontal="left" vertical="center"/>
    </xf>
    <xf numFmtId="0" fontId="88" fillId="0" borderId="0" xfId="0" applyFont="1" applyFill="1" applyBorder="1" applyAlignment="1">
      <alignment horizontal="left" vertical="center"/>
    </xf>
    <xf numFmtId="0" fontId="75" fillId="0" borderId="0" xfId="0" applyFont="1" applyFill="1" applyBorder="1" applyAlignment="1">
      <alignment horizontal="left" vertical="center"/>
    </xf>
    <xf numFmtId="0" fontId="90" fillId="0" borderId="0" xfId="0" applyFont="1" applyFill="1" applyBorder="1" applyAlignment="1">
      <alignment horizontal="left" vertical="center" wrapText="1"/>
    </xf>
    <xf numFmtId="0" fontId="91" fillId="0" borderId="0" xfId="0" applyFont="1" applyFill="1" applyBorder="1" applyAlignment="1">
      <alignment horizontal="left" vertical="center" wrapText="1"/>
    </xf>
    <xf numFmtId="0" fontId="89" fillId="0" borderId="0" xfId="0" applyFont="1" applyFill="1" applyBorder="1" applyAlignment="1">
      <alignment horizontal="left" vertical="center"/>
    </xf>
    <xf numFmtId="0" fontId="83" fillId="0" borderId="0" xfId="0" applyFont="1" applyFill="1" applyBorder="1" applyAlignment="1">
      <alignment horizontal="left" vertical="center"/>
    </xf>
    <xf numFmtId="0" fontId="83" fillId="0" borderId="0" xfId="0" applyFont="1" applyFill="1" applyBorder="1" applyAlignment="1">
      <alignment horizontal="center" vertical="center" wrapText="1"/>
    </xf>
    <xf numFmtId="0" fontId="93" fillId="0" borderId="0" xfId="0" applyFont="1" applyFill="1" applyBorder="1" applyAlignment="1">
      <alignment horizontal="left" vertical="center"/>
    </xf>
    <xf numFmtId="0" fontId="83" fillId="0" borderId="0" xfId="0" applyFont="1" applyFill="1" applyBorder="1" applyAlignment="1">
      <alignment horizontal="left" vertical="center" wrapText="1"/>
    </xf>
    <xf numFmtId="0" fontId="92" fillId="0" borderId="0" xfId="0" applyFont="1" applyFill="1" applyBorder="1" applyAlignment="1">
      <alignment horizontal="left" vertical="center" wrapText="1"/>
    </xf>
    <xf numFmtId="0" fontId="93" fillId="0" borderId="0" xfId="0" applyFont="1" applyFill="1" applyBorder="1" applyAlignment="1">
      <alignment horizontal="left" vertical="center" wrapText="1"/>
    </xf>
    <xf numFmtId="0" fontId="94" fillId="0" borderId="0" xfId="0" applyFont="1" applyFill="1" applyBorder="1" applyAlignment="1">
      <alignment horizontal="left" vertical="center"/>
    </xf>
    <xf numFmtId="0" fontId="119" fillId="0" borderId="0" xfId="0" applyFont="1" applyFill="1" applyBorder="1" applyAlignment="1">
      <alignment horizontal="center" vertical="center" wrapText="1"/>
    </xf>
    <xf numFmtId="0" fontId="120" fillId="0" borderId="0" xfId="0" applyFont="1" applyFill="1" applyBorder="1" applyAlignment="1">
      <alignment horizontal="center" vertical="center" wrapText="1"/>
    </xf>
    <xf numFmtId="0" fontId="22" fillId="0" borderId="5" xfId="0" applyFont="1" applyBorder="1" applyAlignment="1" applyProtection="1">
      <alignment horizontal="center" vertical="center" wrapText="1"/>
    </xf>
    <xf numFmtId="0" fontId="22" fillId="0" borderId="30" xfId="0" applyFont="1" applyBorder="1" applyAlignment="1" applyProtection="1">
      <alignment horizontal="center" vertical="center" wrapText="1"/>
    </xf>
    <xf numFmtId="0" fontId="22" fillId="0" borderId="36" xfId="0" applyFont="1" applyBorder="1" applyAlignment="1" applyProtection="1">
      <alignment horizontal="center" vertical="center" wrapText="1"/>
    </xf>
    <xf numFmtId="0" fontId="47" fillId="0" borderId="177" xfId="0" applyFont="1" applyBorder="1" applyAlignment="1" applyProtection="1">
      <alignment vertical="center" wrapText="1"/>
    </xf>
    <xf numFmtId="0" fontId="40" fillId="0" borderId="178" xfId="0" applyFont="1" applyFill="1" applyBorder="1" applyAlignment="1" applyProtection="1">
      <alignment horizontal="center" vertical="center" wrapText="1"/>
    </xf>
    <xf numFmtId="0" fontId="22" fillId="0" borderId="179" xfId="0" applyFont="1" applyFill="1" applyBorder="1" applyAlignment="1" applyProtection="1">
      <alignment horizontal="center" vertical="center" wrapText="1"/>
    </xf>
    <xf numFmtId="0" fontId="47" fillId="0" borderId="180" xfId="0" applyFont="1" applyBorder="1" applyAlignment="1" applyProtection="1">
      <alignment vertical="center" wrapText="1"/>
    </xf>
    <xf numFmtId="0" fontId="22" fillId="0" borderId="181" xfId="0" applyFont="1" applyFill="1" applyBorder="1" applyAlignment="1" applyProtection="1">
      <alignment horizontal="center" vertical="center" wrapText="1"/>
    </xf>
    <xf numFmtId="0" fontId="52" fillId="0" borderId="182" xfId="0" applyFont="1" applyFill="1" applyBorder="1" applyAlignment="1" applyProtection="1">
      <alignment horizontal="center" vertical="center" wrapText="1"/>
    </xf>
    <xf numFmtId="0" fontId="26" fillId="0" borderId="180" xfId="0" applyFont="1" applyFill="1" applyBorder="1" applyAlignment="1" applyProtection="1">
      <alignment vertical="center" wrapText="1"/>
      <protection hidden="1"/>
    </xf>
    <xf numFmtId="0" fontId="22" fillId="0" borderId="181" xfId="0" applyFont="1" applyFill="1" applyBorder="1" applyAlignment="1" applyProtection="1">
      <alignment horizontal="center" vertical="center"/>
    </xf>
    <xf numFmtId="0" fontId="52" fillId="0" borderId="182" xfId="0" applyFont="1" applyFill="1" applyBorder="1" applyAlignment="1" applyProtection="1">
      <alignment horizontal="center" vertical="center"/>
    </xf>
    <xf numFmtId="0" fontId="52" fillId="0" borderId="180" xfId="0" applyFont="1" applyFill="1" applyBorder="1" applyAlignment="1" applyProtection="1">
      <alignment vertical="center" wrapText="1"/>
      <protection hidden="1"/>
    </xf>
    <xf numFmtId="0" fontId="52" fillId="0" borderId="181" xfId="0" applyFont="1" applyBorder="1" applyAlignment="1" applyProtection="1">
      <alignment horizontal="center" vertical="center"/>
    </xf>
    <xf numFmtId="0" fontId="62" fillId="0" borderId="180" xfId="0" applyFont="1" applyFill="1" applyBorder="1" applyAlignment="1" applyProtection="1">
      <alignment vertical="center" wrapText="1"/>
      <protection hidden="1"/>
    </xf>
    <xf numFmtId="164" fontId="62" fillId="0" borderId="181" xfId="0" applyNumberFormat="1" applyFont="1" applyBorder="1" applyAlignment="1" applyProtection="1">
      <alignment horizontal="center" vertical="center"/>
    </xf>
    <xf numFmtId="2" fontId="62" fillId="0" borderId="181" xfId="0" applyNumberFormat="1" applyFont="1" applyBorder="1" applyAlignment="1" applyProtection="1">
      <alignment horizontal="center" vertical="center"/>
    </xf>
    <xf numFmtId="2" fontId="52" fillId="0" borderId="182" xfId="0" applyNumberFormat="1" applyFont="1" applyBorder="1" applyAlignment="1" applyProtection="1">
      <alignment horizontal="center" vertical="center"/>
    </xf>
    <xf numFmtId="0" fontId="26" fillId="0" borderId="183" xfId="0" applyFont="1" applyFill="1" applyBorder="1" applyAlignment="1" applyProtection="1">
      <alignment vertical="center" wrapText="1"/>
      <protection hidden="1"/>
    </xf>
    <xf numFmtId="0" fontId="22" fillId="0" borderId="184" xfId="0" applyFont="1" applyFill="1" applyBorder="1" applyAlignment="1" applyProtection="1">
      <alignment horizontal="center" vertical="center"/>
    </xf>
    <xf numFmtId="0" fontId="22" fillId="0" borderId="185" xfId="0" applyFont="1" applyFill="1" applyBorder="1" applyAlignment="1" applyProtection="1">
      <alignment horizontal="center" vertical="center"/>
    </xf>
    <xf numFmtId="0" fontId="22" fillId="0" borderId="9" xfId="0" applyFont="1" applyFill="1" applyBorder="1" applyAlignment="1" applyProtection="1">
      <alignment horizontal="center" vertical="center" wrapText="1"/>
    </xf>
    <xf numFmtId="0" fontId="22" fillId="0" borderId="9" xfId="0" applyFont="1" applyFill="1" applyBorder="1" applyAlignment="1" applyProtection="1">
      <alignment horizontal="center" vertical="center" wrapText="1"/>
    </xf>
    <xf numFmtId="0" fontId="21" fillId="8" borderId="9" xfId="0" applyFont="1" applyFill="1" applyBorder="1" applyAlignment="1" applyProtection="1">
      <alignment horizontal="center" vertical="center" wrapText="1"/>
    </xf>
    <xf numFmtId="0" fontId="21" fillId="8" borderId="13" xfId="0" applyFont="1" applyFill="1" applyBorder="1" applyAlignment="1" applyProtection="1">
      <alignment horizontal="center" vertical="center" wrapText="1"/>
    </xf>
    <xf numFmtId="0" fontId="36" fillId="8" borderId="9" xfId="0" applyFont="1" applyFill="1" applyBorder="1" applyAlignment="1" applyProtection="1">
      <alignment horizontal="center" vertical="center" wrapText="1"/>
    </xf>
    <xf numFmtId="0" fontId="21" fillId="3" borderId="9" xfId="0" applyFont="1" applyFill="1" applyBorder="1" applyAlignment="1" applyProtection="1">
      <alignment horizontal="center" vertical="center" wrapText="1"/>
    </xf>
    <xf numFmtId="0" fontId="33" fillId="3" borderId="9" xfId="0" applyFont="1" applyFill="1" applyBorder="1" applyAlignment="1" applyProtection="1">
      <alignment horizontal="center" vertical="center" wrapText="1"/>
    </xf>
    <xf numFmtId="0" fontId="21" fillId="9" borderId="20" xfId="0" applyFont="1" applyFill="1" applyBorder="1" applyAlignment="1" applyProtection="1">
      <alignment horizontal="center" vertical="center" wrapText="1"/>
    </xf>
    <xf numFmtId="0" fontId="36" fillId="3" borderId="9" xfId="0" applyFont="1" applyFill="1" applyBorder="1" applyAlignment="1" applyProtection="1">
      <alignment horizontal="center" vertical="center" wrapText="1"/>
    </xf>
    <xf numFmtId="0" fontId="33" fillId="8" borderId="9" xfId="0" applyFont="1" applyFill="1" applyBorder="1" applyAlignment="1" applyProtection="1">
      <alignment horizontal="center" vertical="center" wrapText="1"/>
    </xf>
    <xf numFmtId="0" fontId="21" fillId="3" borderId="13" xfId="0" applyFont="1" applyFill="1" applyBorder="1" applyAlignment="1" applyProtection="1">
      <alignment vertical="center" wrapText="1"/>
      <protection locked="0"/>
    </xf>
    <xf numFmtId="0" fontId="21" fillId="3" borderId="15" xfId="0" applyFont="1" applyFill="1" applyBorder="1" applyAlignment="1" applyProtection="1">
      <alignment vertical="center" wrapText="1"/>
      <protection locked="0"/>
    </xf>
    <xf numFmtId="0" fontId="21" fillId="3" borderId="14" xfId="0" applyFont="1" applyFill="1" applyBorder="1" applyAlignment="1" applyProtection="1">
      <alignment vertical="center" wrapText="1"/>
      <protection locked="0"/>
    </xf>
    <xf numFmtId="1" fontId="38" fillId="9" borderId="9" xfId="0" applyNumberFormat="1" applyFont="1" applyFill="1" applyBorder="1" applyAlignment="1" applyProtection="1">
      <alignment horizontal="center" vertical="center"/>
    </xf>
    <xf numFmtId="1" fontId="29" fillId="4" borderId="186" xfId="0" applyNumberFormat="1" applyFont="1" applyFill="1" applyBorder="1" applyAlignment="1" applyProtection="1">
      <alignment horizontal="center" vertical="center" wrapText="1"/>
    </xf>
    <xf numFmtId="1" fontId="30" fillId="4" borderId="187" xfId="0" applyNumberFormat="1" applyFont="1" applyFill="1" applyBorder="1" applyAlignment="1" applyProtection="1">
      <alignment horizontal="center" vertical="center" wrapText="1"/>
    </xf>
    <xf numFmtId="1" fontId="29" fillId="4" borderId="188" xfId="0" applyNumberFormat="1" applyFont="1" applyFill="1" applyBorder="1" applyAlignment="1" applyProtection="1">
      <alignment horizontal="center" vertical="center" wrapText="1"/>
    </xf>
    <xf numFmtId="1" fontId="30" fillId="4" borderId="189" xfId="0" applyNumberFormat="1" applyFont="1" applyFill="1" applyBorder="1" applyAlignment="1" applyProtection="1">
      <alignment horizontal="center" vertical="center" wrapText="1"/>
    </xf>
    <xf numFmtId="0" fontId="35" fillId="0" borderId="5" xfId="0" applyFont="1" applyFill="1" applyBorder="1" applyAlignment="1" applyProtection="1">
      <alignment horizontal="center" vertical="center" wrapText="1"/>
    </xf>
    <xf numFmtId="168" fontId="38" fillId="9" borderId="9" xfId="0" applyNumberFormat="1" applyFont="1" applyFill="1" applyBorder="1" applyAlignment="1" applyProtection="1">
      <alignment horizontal="center" vertical="center"/>
    </xf>
    <xf numFmtId="168" fontId="38" fillId="9" borderId="96" xfId="0" applyNumberFormat="1" applyFont="1" applyFill="1" applyBorder="1" applyAlignment="1" applyProtection="1">
      <alignment horizontal="center" vertical="center"/>
    </xf>
    <xf numFmtId="0" fontId="22" fillId="0" borderId="30" xfId="0" applyFont="1" applyBorder="1" applyAlignment="1" applyProtection="1">
      <alignment horizontal="center" vertical="center" wrapText="1"/>
    </xf>
    <xf numFmtId="169" fontId="22" fillId="0" borderId="5" xfId="0" applyNumberFormat="1" applyFont="1" applyBorder="1" applyAlignment="1" applyProtection="1">
      <alignment horizontal="center" vertical="center" wrapText="1"/>
    </xf>
    <xf numFmtId="0" fontId="24" fillId="0" borderId="5" xfId="0" applyFont="1" applyFill="1" applyBorder="1" applyAlignment="1" applyProtection="1">
      <alignment horizontal="center" vertical="center" wrapText="1"/>
    </xf>
    <xf numFmtId="0" fontId="24" fillId="0" borderId="34" xfId="0" applyFont="1" applyFill="1" applyBorder="1" applyAlignment="1" applyProtection="1">
      <alignment horizontal="center" vertical="center" textRotation="90" wrapText="1"/>
    </xf>
    <xf numFmtId="0" fontId="24" fillId="0" borderId="30" xfId="0" applyFont="1" applyFill="1" applyBorder="1" applyAlignment="1" applyProtection="1">
      <alignment horizontal="center" vertical="center" wrapText="1"/>
    </xf>
    <xf numFmtId="0" fontId="35" fillId="0" borderId="5" xfId="0" applyFont="1" applyFill="1" applyBorder="1" applyAlignment="1" applyProtection="1">
      <alignment horizontal="center" vertical="center" wrapText="1"/>
    </xf>
    <xf numFmtId="0" fontId="39" fillId="0" borderId="5" xfId="0" applyFont="1" applyFill="1" applyBorder="1" applyAlignment="1" applyProtection="1">
      <alignment horizontal="center" vertical="center" wrapText="1"/>
    </xf>
    <xf numFmtId="1" fontId="35" fillId="0" borderId="105" xfId="0" applyNumberFormat="1" applyFont="1" applyFill="1" applyBorder="1" applyAlignment="1" applyProtection="1">
      <alignment horizontal="center" vertical="center" wrapText="1"/>
    </xf>
    <xf numFmtId="1" fontId="35" fillId="0" borderId="5" xfId="0" applyNumberFormat="1" applyFont="1" applyFill="1" applyBorder="1" applyAlignment="1" applyProtection="1">
      <alignment horizontal="center" vertical="center" wrapText="1"/>
    </xf>
    <xf numFmtId="0" fontId="35" fillId="0" borderId="5" xfId="0" applyNumberFormat="1" applyFont="1" applyFill="1" applyBorder="1" applyAlignment="1" applyProtection="1">
      <alignment horizontal="center" vertical="center" wrapText="1"/>
    </xf>
    <xf numFmtId="1" fontId="21" fillId="0" borderId="5" xfId="0" applyNumberFormat="1" applyFont="1" applyFill="1" applyBorder="1" applyAlignment="1" applyProtection="1">
      <alignment horizontal="center" vertical="center" wrapText="1"/>
    </xf>
    <xf numFmtId="1" fontId="21" fillId="0" borderId="105" xfId="0" applyNumberFormat="1" applyFont="1" applyFill="1" applyBorder="1" applyAlignment="1" applyProtection="1">
      <alignment horizontal="center" vertical="center" wrapText="1"/>
    </xf>
    <xf numFmtId="0" fontId="39" fillId="0" borderId="5" xfId="0" applyNumberFormat="1" applyFont="1" applyFill="1" applyBorder="1" applyAlignment="1" applyProtection="1">
      <alignment horizontal="center" vertical="center" wrapText="1"/>
    </xf>
    <xf numFmtId="1" fontId="39" fillId="0" borderId="5" xfId="0" applyNumberFormat="1" applyFont="1" applyFill="1" applyBorder="1" applyAlignment="1" applyProtection="1">
      <alignment horizontal="center" vertical="center" wrapText="1"/>
    </xf>
    <xf numFmtId="0" fontId="21" fillId="0" borderId="5" xfId="0" applyFont="1" applyFill="1" applyBorder="1" applyAlignment="1" applyProtection="1">
      <alignment horizontal="center" vertical="center" wrapText="1"/>
    </xf>
    <xf numFmtId="0" fontId="32" fillId="0" borderId="5" xfId="0" applyFont="1" applyFill="1" applyBorder="1" applyAlignment="1" applyProtection="1">
      <alignment horizontal="center" vertical="center" wrapText="1"/>
    </xf>
    <xf numFmtId="0" fontId="32" fillId="0" borderId="5" xfId="0" applyFont="1" applyFill="1" applyBorder="1" applyAlignment="1" applyProtection="1">
      <alignment horizontal="center"/>
    </xf>
    <xf numFmtId="0" fontId="28" fillId="0" borderId="0" xfId="0" applyFont="1" applyAlignment="1" applyProtection="1">
      <alignment horizontal="center" vertical="center"/>
    </xf>
    <xf numFmtId="0" fontId="35" fillId="2" borderId="195" xfId="0" applyFont="1" applyFill="1" applyBorder="1" applyAlignment="1" applyProtection="1">
      <alignment horizontal="center" vertical="center" textRotation="90" wrapText="1"/>
    </xf>
    <xf numFmtId="0" fontId="36" fillId="2" borderId="196" xfId="0" applyFont="1" applyFill="1" applyBorder="1" applyAlignment="1" applyProtection="1">
      <alignment horizontal="center" vertical="center" textRotation="90" wrapText="1"/>
    </xf>
    <xf numFmtId="1" fontId="35" fillId="4" borderId="195" xfId="0" applyNumberFormat="1" applyFont="1" applyFill="1" applyBorder="1" applyAlignment="1" applyProtection="1">
      <alignment horizontal="center" vertical="center" wrapText="1"/>
    </xf>
    <xf numFmtId="1" fontId="36" fillId="4" borderId="196" xfId="0" applyNumberFormat="1" applyFont="1" applyFill="1" applyBorder="1" applyAlignment="1" applyProtection="1">
      <alignment horizontal="center" vertical="center" wrapText="1"/>
    </xf>
    <xf numFmtId="1" fontId="35" fillId="13" borderId="195" xfId="0" applyNumberFormat="1" applyFont="1" applyFill="1" applyBorder="1" applyAlignment="1" applyProtection="1">
      <alignment horizontal="center" vertical="center" wrapText="1"/>
    </xf>
    <xf numFmtId="1" fontId="36" fillId="13" borderId="196" xfId="0" applyNumberFormat="1" applyFont="1" applyFill="1" applyBorder="1" applyAlignment="1" applyProtection="1">
      <alignment horizontal="center" vertical="center" wrapText="1"/>
    </xf>
    <xf numFmtId="1" fontId="35" fillId="3" borderId="195" xfId="0" applyNumberFormat="1" applyFont="1" applyFill="1" applyBorder="1" applyAlignment="1" applyProtection="1">
      <alignment horizontal="center" vertical="center" textRotation="90" wrapText="1"/>
    </xf>
    <xf numFmtId="1" fontId="39" fillId="2" borderId="196" xfId="0" applyNumberFormat="1" applyFont="1" applyFill="1" applyBorder="1" applyAlignment="1" applyProtection="1">
      <alignment horizontal="center" vertical="center" textRotation="90" wrapText="1"/>
    </xf>
    <xf numFmtId="2" fontId="35" fillId="12" borderId="197" xfId="0" applyNumberFormat="1" applyFont="1" applyFill="1" applyBorder="1" applyAlignment="1" applyProtection="1">
      <alignment horizontal="center" vertical="center" textRotation="90" wrapText="1"/>
    </xf>
    <xf numFmtId="2" fontId="36" fillId="12" borderId="198" xfId="0" applyNumberFormat="1" applyFont="1" applyFill="1" applyBorder="1" applyAlignment="1" applyProtection="1">
      <alignment horizontal="center" vertical="center" textRotation="90" wrapText="1"/>
    </xf>
    <xf numFmtId="2" fontId="35" fillId="12" borderId="198" xfId="0" applyNumberFormat="1" applyFont="1" applyFill="1" applyBorder="1" applyAlignment="1" applyProtection="1">
      <alignment horizontal="center" vertical="center" textRotation="90" wrapText="1"/>
    </xf>
    <xf numFmtId="2" fontId="36" fillId="12" borderId="199" xfId="0" applyNumberFormat="1" applyFont="1" applyFill="1" applyBorder="1" applyAlignment="1" applyProtection="1">
      <alignment horizontal="center" vertical="center" textRotation="90" wrapText="1"/>
    </xf>
    <xf numFmtId="0" fontId="103" fillId="15" borderId="5" xfId="0" applyFont="1" applyFill="1" applyBorder="1" applyAlignment="1" applyProtection="1">
      <alignment horizontal="center" vertical="center"/>
      <protection locked="0"/>
    </xf>
    <xf numFmtId="0" fontId="104" fillId="2" borderId="5" xfId="0" applyFont="1" applyFill="1" applyBorder="1" applyAlignment="1" applyProtection="1">
      <alignment horizontal="center" vertical="center"/>
    </xf>
    <xf numFmtId="0" fontId="125" fillId="2" borderId="21" xfId="0" applyFont="1" applyFill="1" applyBorder="1" applyAlignment="1" applyProtection="1">
      <alignment horizontal="center" vertical="center" wrapText="1"/>
    </xf>
    <xf numFmtId="0" fontId="125" fillId="2" borderId="171" xfId="0" applyFont="1" applyFill="1" applyBorder="1" applyAlignment="1" applyProtection="1">
      <alignment horizontal="center" vertical="center" wrapText="1"/>
    </xf>
    <xf numFmtId="0" fontId="125" fillId="2" borderId="172" xfId="0" applyFont="1" applyFill="1" applyBorder="1" applyAlignment="1" applyProtection="1">
      <alignment horizontal="center" vertical="center" wrapText="1"/>
    </xf>
    <xf numFmtId="0" fontId="125" fillId="2" borderId="18" xfId="0" applyFont="1" applyFill="1" applyBorder="1" applyAlignment="1" applyProtection="1">
      <alignment horizontal="center" vertical="center" wrapText="1"/>
    </xf>
    <xf numFmtId="0" fontId="125" fillId="2" borderId="23" xfId="0" applyFont="1" applyFill="1" applyBorder="1" applyAlignment="1" applyProtection="1">
      <alignment horizontal="center" vertical="center" wrapText="1"/>
    </xf>
    <xf numFmtId="0" fontId="125" fillId="2" borderId="22" xfId="0" applyFont="1" applyFill="1" applyBorder="1" applyAlignment="1" applyProtection="1">
      <alignment horizontal="center" vertical="center" wrapText="1"/>
    </xf>
    <xf numFmtId="0" fontId="130" fillId="0" borderId="21" xfId="0" applyFont="1" applyFill="1" applyBorder="1" applyAlignment="1" applyProtection="1">
      <alignment horizontal="left" vertical="center" wrapText="1"/>
    </xf>
    <xf numFmtId="0" fontId="130" fillId="0" borderId="171" xfId="0" applyFont="1" applyFill="1" applyBorder="1" applyAlignment="1" applyProtection="1">
      <alignment horizontal="left" vertical="center" wrapText="1"/>
    </xf>
    <xf numFmtId="0" fontId="130" fillId="0" borderId="172" xfId="0" applyFont="1" applyFill="1" applyBorder="1" applyAlignment="1" applyProtection="1">
      <alignment horizontal="left" vertical="center" wrapText="1"/>
    </xf>
    <xf numFmtId="0" fontId="130" fillId="0" borderId="173" xfId="0" applyFont="1" applyFill="1" applyBorder="1" applyAlignment="1" applyProtection="1">
      <alignment horizontal="left" vertical="center" wrapText="1"/>
    </xf>
    <xf numFmtId="0" fontId="130" fillId="0" borderId="0" xfId="0" applyFont="1" applyFill="1" applyBorder="1" applyAlignment="1" applyProtection="1">
      <alignment horizontal="left" vertical="center" wrapText="1"/>
    </xf>
    <xf numFmtId="0" fontId="130" fillId="0" borderId="174" xfId="0" applyFont="1" applyFill="1" applyBorder="1" applyAlignment="1" applyProtection="1">
      <alignment horizontal="left" vertical="center" wrapText="1"/>
    </xf>
    <xf numFmtId="0" fontId="130" fillId="0" borderId="18" xfId="0" applyFont="1" applyFill="1" applyBorder="1" applyAlignment="1" applyProtection="1">
      <alignment horizontal="left" vertical="center" wrapText="1"/>
    </xf>
    <xf numFmtId="0" fontId="130" fillId="0" borderId="23" xfId="0" applyFont="1" applyFill="1" applyBorder="1" applyAlignment="1" applyProtection="1">
      <alignment horizontal="left" vertical="center" wrapText="1"/>
    </xf>
    <xf numFmtId="0" fontId="130" fillId="0" borderId="22" xfId="0" applyFont="1" applyFill="1" applyBorder="1" applyAlignment="1" applyProtection="1">
      <alignment horizontal="left" vertical="center" wrapText="1"/>
    </xf>
    <xf numFmtId="0" fontId="129" fillId="0" borderId="21" xfId="0" applyFont="1" applyBorder="1" applyAlignment="1">
      <alignment horizontal="left" vertical="center" wrapText="1"/>
    </xf>
    <xf numFmtId="0" fontId="129" fillId="0" borderId="171" xfId="0" applyFont="1" applyBorder="1" applyAlignment="1">
      <alignment horizontal="left" vertical="center" wrapText="1"/>
    </xf>
    <xf numFmtId="0" fontId="129" fillId="0" borderId="172" xfId="0" applyFont="1" applyBorder="1" applyAlignment="1">
      <alignment horizontal="left" vertical="center" wrapText="1"/>
    </xf>
    <xf numFmtId="0" fontId="129" fillId="0" borderId="173" xfId="0" applyFont="1" applyBorder="1" applyAlignment="1">
      <alignment horizontal="left" vertical="center" wrapText="1"/>
    </xf>
    <xf numFmtId="0" fontId="129" fillId="0" borderId="0" xfId="0" applyFont="1" applyBorder="1" applyAlignment="1">
      <alignment horizontal="left" vertical="center" wrapText="1"/>
    </xf>
    <xf numFmtId="0" fontId="129" fillId="0" borderId="174" xfId="0" applyFont="1" applyBorder="1" applyAlignment="1">
      <alignment horizontal="left" vertical="center" wrapText="1"/>
    </xf>
    <xf numFmtId="0" fontId="129" fillId="0" borderId="18" xfId="0" applyFont="1" applyBorder="1" applyAlignment="1">
      <alignment horizontal="left" vertical="center" wrapText="1"/>
    </xf>
    <xf numFmtId="0" fontId="129" fillId="0" borderId="23" xfId="0" applyFont="1" applyBorder="1" applyAlignment="1">
      <alignment horizontal="left" vertical="center" wrapText="1"/>
    </xf>
    <xf numFmtId="0" fontId="129" fillId="0" borderId="22" xfId="0" applyFont="1" applyBorder="1" applyAlignment="1">
      <alignment horizontal="left" vertical="center" wrapText="1"/>
    </xf>
    <xf numFmtId="0" fontId="126" fillId="2" borderId="21" xfId="0" applyFont="1" applyFill="1" applyBorder="1" applyAlignment="1" applyProtection="1">
      <alignment horizontal="center" vertical="center" wrapText="1"/>
    </xf>
    <xf numFmtId="0" fontId="126" fillId="2" borderId="171" xfId="0" applyFont="1" applyFill="1" applyBorder="1" applyAlignment="1" applyProtection="1">
      <alignment horizontal="center" vertical="center" wrapText="1"/>
    </xf>
    <xf numFmtId="0" fontId="126" fillId="2" borderId="172" xfId="0" applyFont="1" applyFill="1" applyBorder="1" applyAlignment="1" applyProtection="1">
      <alignment horizontal="center" vertical="center" wrapText="1"/>
    </xf>
    <xf numFmtId="0" fontId="126" fillId="2" borderId="173" xfId="0" applyFont="1" applyFill="1" applyBorder="1" applyAlignment="1" applyProtection="1">
      <alignment horizontal="center" vertical="center" wrapText="1"/>
    </xf>
    <xf numFmtId="0" fontId="126" fillId="2" borderId="0" xfId="0" applyFont="1" applyFill="1" applyBorder="1" applyAlignment="1" applyProtection="1">
      <alignment horizontal="center" vertical="center" wrapText="1"/>
    </xf>
    <xf numFmtId="0" fontId="126" fillId="2" borderId="174" xfId="0" applyFont="1" applyFill="1" applyBorder="1" applyAlignment="1" applyProtection="1">
      <alignment horizontal="center" vertical="center" wrapText="1"/>
    </xf>
    <xf numFmtId="0" fontId="126" fillId="2" borderId="18" xfId="0" applyFont="1" applyFill="1" applyBorder="1" applyAlignment="1" applyProtection="1">
      <alignment horizontal="center" vertical="center" wrapText="1"/>
    </xf>
    <xf numFmtId="0" fontId="126" fillId="2" borderId="23" xfId="0" applyFont="1" applyFill="1" applyBorder="1" applyAlignment="1" applyProtection="1">
      <alignment horizontal="center" vertical="center" wrapText="1"/>
    </xf>
    <xf numFmtId="0" fontId="126" fillId="2" borderId="22" xfId="0" applyFont="1" applyFill="1" applyBorder="1" applyAlignment="1" applyProtection="1">
      <alignment horizontal="center" vertical="center" wrapText="1"/>
    </xf>
    <xf numFmtId="0" fontId="127" fillId="4" borderId="9" xfId="0" applyFont="1" applyFill="1" applyBorder="1" applyAlignment="1" applyProtection="1">
      <alignment horizontal="center" vertical="center" wrapText="1"/>
    </xf>
    <xf numFmtId="0" fontId="128" fillId="3" borderId="20" xfId="0" applyFont="1" applyFill="1" applyBorder="1" applyAlignment="1" applyProtection="1">
      <alignment horizontal="center" vertical="center" wrapText="1"/>
    </xf>
    <xf numFmtId="0" fontId="128" fillId="3" borderId="19" xfId="0" applyFont="1" applyFill="1" applyBorder="1" applyAlignment="1" applyProtection="1">
      <alignment horizontal="center" vertical="center" wrapText="1"/>
    </xf>
    <xf numFmtId="0" fontId="128" fillId="3" borderId="17" xfId="0" applyFont="1" applyFill="1" applyBorder="1" applyAlignment="1" applyProtection="1">
      <alignment horizontal="center" vertical="center" wrapText="1"/>
    </xf>
    <xf numFmtId="0" fontId="129" fillId="2" borderId="21" xfId="0" applyFont="1" applyFill="1" applyBorder="1" applyAlignment="1">
      <alignment horizontal="center" vertical="center" wrapText="1"/>
    </xf>
    <xf numFmtId="0" fontId="129" fillId="2" borderId="171" xfId="0" applyFont="1" applyFill="1" applyBorder="1" applyAlignment="1">
      <alignment horizontal="center" vertical="center" wrapText="1"/>
    </xf>
    <xf numFmtId="0" fontId="129" fillId="2" borderId="172" xfId="0" applyFont="1" applyFill="1" applyBorder="1" applyAlignment="1">
      <alignment horizontal="center" vertical="center" wrapText="1"/>
    </xf>
    <xf numFmtId="0" fontId="129" fillId="2" borderId="18" xfId="0" applyFont="1" applyFill="1" applyBorder="1" applyAlignment="1">
      <alignment horizontal="center" vertical="center" wrapText="1"/>
    </xf>
    <xf numFmtId="0" fontId="129" fillId="2" borderId="23" xfId="0" applyFont="1" applyFill="1" applyBorder="1" applyAlignment="1">
      <alignment horizontal="center" vertical="center" wrapText="1"/>
    </xf>
    <xf numFmtId="0" fontId="129" fillId="2" borderId="22" xfId="0" applyFont="1" applyFill="1" applyBorder="1" applyAlignment="1">
      <alignment horizontal="center" vertical="center" wrapText="1"/>
    </xf>
    <xf numFmtId="0" fontId="139" fillId="0" borderId="21" xfId="0" applyFont="1" applyBorder="1" applyAlignment="1">
      <alignment horizontal="left" vertical="center" wrapText="1"/>
    </xf>
    <xf numFmtId="0" fontId="139" fillId="0" borderId="171" xfId="0" applyFont="1" applyBorder="1" applyAlignment="1">
      <alignment horizontal="left" vertical="center" wrapText="1"/>
    </xf>
    <xf numFmtId="0" fontId="139" fillId="0" borderId="172" xfId="0" applyFont="1" applyBorder="1" applyAlignment="1">
      <alignment horizontal="left" vertical="center" wrapText="1"/>
    </xf>
    <xf numFmtId="0" fontId="139" fillId="0" borderId="18" xfId="0" applyFont="1" applyBorder="1" applyAlignment="1">
      <alignment horizontal="left" vertical="center" wrapText="1"/>
    </xf>
    <xf numFmtId="0" fontId="139" fillId="0" borderId="23" xfId="0" applyFont="1" applyBorder="1" applyAlignment="1">
      <alignment horizontal="left" vertical="center" wrapText="1"/>
    </xf>
    <xf numFmtId="0" fontId="139" fillId="0" borderId="22" xfId="0" applyFont="1" applyBorder="1" applyAlignment="1">
      <alignment horizontal="left" vertical="center" wrapText="1"/>
    </xf>
    <xf numFmtId="0" fontId="144" fillId="0" borderId="21" xfId="0" applyFont="1" applyBorder="1" applyAlignment="1">
      <alignment horizontal="left" vertical="center" wrapText="1"/>
    </xf>
    <xf numFmtId="0" fontId="144" fillId="0" borderId="171" xfId="0" applyFont="1" applyBorder="1" applyAlignment="1">
      <alignment horizontal="left" vertical="center" wrapText="1"/>
    </xf>
    <xf numFmtId="0" fontId="144" fillId="0" borderId="172" xfId="0" applyFont="1" applyBorder="1" applyAlignment="1">
      <alignment horizontal="left" vertical="center" wrapText="1"/>
    </xf>
    <xf numFmtId="0" fontId="144" fillId="0" borderId="18" xfId="0" applyFont="1" applyBorder="1" applyAlignment="1">
      <alignment horizontal="left" vertical="center" wrapText="1"/>
    </xf>
    <xf numFmtId="0" fontId="144" fillId="0" borderId="23" xfId="0" applyFont="1" applyBorder="1" applyAlignment="1">
      <alignment horizontal="left" vertical="center" wrapText="1"/>
    </xf>
    <xf numFmtId="0" fontId="144" fillId="0" borderId="22" xfId="0" applyFont="1" applyBorder="1" applyAlignment="1">
      <alignment horizontal="left" vertical="center" wrapText="1"/>
    </xf>
    <xf numFmtId="0" fontId="141" fillId="7" borderId="13" xfId="0" applyFont="1" applyFill="1" applyBorder="1" applyAlignment="1">
      <alignment horizontal="center" vertical="center" wrapText="1"/>
    </xf>
    <xf numFmtId="0" fontId="141" fillId="7" borderId="15" xfId="0" applyFont="1" applyFill="1" applyBorder="1" applyAlignment="1">
      <alignment horizontal="center" vertical="center" wrapText="1"/>
    </xf>
    <xf numFmtId="0" fontId="141" fillId="7" borderId="14" xfId="0" applyFont="1" applyFill="1" applyBorder="1" applyAlignment="1">
      <alignment horizontal="center" vertical="center" wrapText="1"/>
    </xf>
    <xf numFmtId="0" fontId="125" fillId="0" borderId="21" xfId="0" applyNumberFormat="1" applyFont="1" applyFill="1" applyBorder="1" applyAlignment="1" applyProtection="1">
      <alignment horizontal="left" vertical="center" wrapText="1"/>
    </xf>
    <xf numFmtId="0" fontId="125" fillId="0" borderId="171" xfId="0" applyNumberFormat="1" applyFont="1" applyFill="1" applyBorder="1" applyAlignment="1" applyProtection="1">
      <alignment horizontal="left" vertical="center" wrapText="1"/>
    </xf>
    <xf numFmtId="0" fontId="125" fillId="0" borderId="172" xfId="0" applyNumberFormat="1" applyFont="1" applyFill="1" applyBorder="1" applyAlignment="1" applyProtection="1">
      <alignment horizontal="left" vertical="center" wrapText="1"/>
    </xf>
    <xf numFmtId="0" fontId="125" fillId="0" borderId="173" xfId="0" applyNumberFormat="1" applyFont="1" applyFill="1" applyBorder="1" applyAlignment="1" applyProtection="1">
      <alignment horizontal="left" vertical="center" wrapText="1"/>
    </xf>
    <xf numFmtId="0" fontId="125" fillId="0" borderId="0" xfId="0" applyNumberFormat="1" applyFont="1" applyFill="1" applyBorder="1" applyAlignment="1" applyProtection="1">
      <alignment horizontal="left" vertical="center" wrapText="1"/>
    </xf>
    <xf numFmtId="0" fontId="125" fillId="0" borderId="174" xfId="0" applyNumberFormat="1" applyFont="1" applyFill="1" applyBorder="1" applyAlignment="1" applyProtection="1">
      <alignment horizontal="left" vertical="center" wrapText="1"/>
    </xf>
    <xf numFmtId="0" fontId="125" fillId="0" borderId="18" xfId="0" applyNumberFormat="1" applyFont="1" applyFill="1" applyBorder="1" applyAlignment="1" applyProtection="1">
      <alignment horizontal="left" vertical="center" wrapText="1"/>
    </xf>
    <xf numFmtId="0" fontId="125" fillId="0" borderId="23" xfId="0" applyNumberFormat="1" applyFont="1" applyFill="1" applyBorder="1" applyAlignment="1" applyProtection="1">
      <alignment horizontal="left" vertical="center" wrapText="1"/>
    </xf>
    <xf numFmtId="0" fontId="125" fillId="0" borderId="22" xfId="0" applyNumberFormat="1" applyFont="1" applyFill="1" applyBorder="1" applyAlignment="1" applyProtection="1">
      <alignment horizontal="left" vertical="center" wrapText="1"/>
    </xf>
    <xf numFmtId="0" fontId="163" fillId="14" borderId="9" xfId="0" applyFont="1" applyFill="1" applyBorder="1" applyAlignment="1">
      <alignment horizontal="center" vertical="center" wrapText="1"/>
    </xf>
    <xf numFmtId="0" fontId="125" fillId="0" borderId="9" xfId="1" applyFont="1" applyFill="1" applyBorder="1" applyAlignment="1" applyProtection="1">
      <alignment horizontal="center" vertical="center" wrapText="1"/>
    </xf>
    <xf numFmtId="0" fontId="130" fillId="7" borderId="13" xfId="1" applyFont="1" applyFill="1" applyBorder="1" applyAlignment="1" applyProtection="1">
      <alignment horizontal="center" vertical="center" wrapText="1"/>
    </xf>
    <xf numFmtId="0" fontId="130" fillId="7" borderId="15" xfId="1" applyFont="1" applyFill="1" applyBorder="1" applyAlignment="1" applyProtection="1">
      <alignment horizontal="center" vertical="center" wrapText="1"/>
    </xf>
    <xf numFmtId="0" fontId="130" fillId="7" borderId="14" xfId="1" applyFont="1" applyFill="1" applyBorder="1" applyAlignment="1" applyProtection="1">
      <alignment horizontal="center" vertical="center" wrapText="1"/>
    </xf>
    <xf numFmtId="0" fontId="128" fillId="0" borderId="21" xfId="1" applyFont="1" applyFill="1" applyBorder="1" applyAlignment="1" applyProtection="1">
      <alignment horizontal="left" vertical="center" wrapText="1"/>
    </xf>
    <xf numFmtId="0" fontId="128" fillId="0" borderId="171" xfId="1" applyFont="1" applyFill="1" applyBorder="1" applyAlignment="1" applyProtection="1">
      <alignment horizontal="left" vertical="center" wrapText="1"/>
    </xf>
    <xf numFmtId="0" fontId="128" fillId="0" borderId="172" xfId="1" applyFont="1" applyFill="1" applyBorder="1" applyAlignment="1" applyProtection="1">
      <alignment horizontal="left" vertical="center" wrapText="1"/>
    </xf>
    <xf numFmtId="0" fontId="128" fillId="0" borderId="18" xfId="1" applyFont="1" applyFill="1" applyBorder="1" applyAlignment="1" applyProtection="1">
      <alignment horizontal="left" vertical="center" wrapText="1"/>
    </xf>
    <xf numFmtId="0" fontId="128" fillId="0" borderId="23" xfId="1" applyFont="1" applyFill="1" applyBorder="1" applyAlignment="1" applyProtection="1">
      <alignment horizontal="left" vertical="center" wrapText="1"/>
    </xf>
    <xf numFmtId="0" fontId="128" fillId="0" borderId="22" xfId="1" applyFont="1" applyFill="1" applyBorder="1" applyAlignment="1" applyProtection="1">
      <alignment horizontal="left" vertical="center" wrapText="1"/>
    </xf>
    <xf numFmtId="0" fontId="135" fillId="0" borderId="21" xfId="1" applyFont="1" applyFill="1" applyBorder="1" applyAlignment="1" applyProtection="1">
      <alignment horizontal="left" vertical="center" wrapText="1"/>
    </xf>
    <xf numFmtId="0" fontId="135" fillId="0" borderId="171" xfId="1" applyFont="1" applyFill="1" applyBorder="1" applyAlignment="1" applyProtection="1">
      <alignment horizontal="left" vertical="center" wrapText="1"/>
    </xf>
    <xf numFmtId="0" fontId="135" fillId="0" borderId="172" xfId="1" applyFont="1" applyFill="1" applyBorder="1" applyAlignment="1" applyProtection="1">
      <alignment horizontal="left" vertical="center" wrapText="1"/>
    </xf>
    <xf numFmtId="0" fontId="135" fillId="0" borderId="18" xfId="1" applyFont="1" applyFill="1" applyBorder="1" applyAlignment="1" applyProtection="1">
      <alignment horizontal="left" vertical="center" wrapText="1"/>
    </xf>
    <xf numFmtId="0" fontId="135" fillId="0" borderId="23" xfId="1" applyFont="1" applyFill="1" applyBorder="1" applyAlignment="1" applyProtection="1">
      <alignment horizontal="left" vertical="center" wrapText="1"/>
    </xf>
    <xf numFmtId="0" fontId="135" fillId="0" borderId="22" xfId="1" applyFont="1" applyFill="1" applyBorder="1" applyAlignment="1" applyProtection="1">
      <alignment horizontal="left" vertical="center" wrapText="1"/>
    </xf>
    <xf numFmtId="0" fontId="135" fillId="0" borderId="9" xfId="1" applyFont="1" applyFill="1" applyBorder="1" applyAlignment="1" applyProtection="1">
      <alignment vertical="center" wrapText="1"/>
    </xf>
    <xf numFmtId="0" fontId="136" fillId="0" borderId="9" xfId="0" applyFont="1" applyFill="1" applyBorder="1" applyAlignment="1" applyProtection="1">
      <alignment vertical="center" wrapText="1"/>
    </xf>
    <xf numFmtId="0" fontId="140" fillId="0" borderId="21" xfId="0" applyFont="1" applyBorder="1" applyAlignment="1">
      <alignment horizontal="left" vertical="center" wrapText="1"/>
    </xf>
    <xf numFmtId="0" fontId="140" fillId="0" borderId="171" xfId="0" applyFont="1" applyBorder="1" applyAlignment="1">
      <alignment horizontal="left" vertical="center" wrapText="1"/>
    </xf>
    <xf numFmtId="0" fontId="140" fillId="0" borderId="172" xfId="0" applyFont="1" applyBorder="1" applyAlignment="1">
      <alignment horizontal="left" vertical="center" wrapText="1"/>
    </xf>
    <xf numFmtId="0" fontId="140" fillId="0" borderId="18" xfId="0" applyFont="1" applyBorder="1" applyAlignment="1">
      <alignment horizontal="left" vertical="center" wrapText="1"/>
    </xf>
    <xf numFmtId="0" fontId="140" fillId="0" borderId="23" xfId="0" applyFont="1" applyBorder="1" applyAlignment="1">
      <alignment horizontal="left" vertical="center" wrapText="1"/>
    </xf>
    <xf numFmtId="0" fontId="140" fillId="0" borderId="22" xfId="0" applyFont="1" applyBorder="1" applyAlignment="1">
      <alignment horizontal="left" vertical="center" wrapText="1"/>
    </xf>
    <xf numFmtId="0" fontId="137" fillId="0" borderId="9" xfId="0" applyFont="1" applyFill="1" applyBorder="1" applyAlignment="1" applyProtection="1">
      <alignment vertical="center" wrapText="1"/>
    </xf>
    <xf numFmtId="0" fontId="138" fillId="7" borderId="13" xfId="0" applyFont="1" applyFill="1" applyBorder="1" applyAlignment="1">
      <alignment horizontal="center" vertical="center" wrapText="1"/>
    </xf>
    <xf numFmtId="0" fontId="138" fillId="7" borderId="15" xfId="0" applyFont="1" applyFill="1" applyBorder="1" applyAlignment="1">
      <alignment horizontal="center" vertical="center" wrapText="1"/>
    </xf>
    <xf numFmtId="0" fontId="138" fillId="7" borderId="14" xfId="0" applyFont="1" applyFill="1" applyBorder="1" applyAlignment="1">
      <alignment horizontal="center" vertical="center" wrapText="1"/>
    </xf>
    <xf numFmtId="0" fontId="130" fillId="7" borderId="13" xfId="0" applyFont="1" applyFill="1" applyBorder="1" applyAlignment="1">
      <alignment horizontal="center" vertical="center" wrapText="1"/>
    </xf>
    <xf numFmtId="0" fontId="130" fillId="7" borderId="15" xfId="0" applyFont="1" applyFill="1" applyBorder="1" applyAlignment="1">
      <alignment horizontal="center" vertical="center" wrapText="1"/>
    </xf>
    <xf numFmtId="0" fontId="130" fillId="7" borderId="14" xfId="0" applyFont="1" applyFill="1" applyBorder="1" applyAlignment="1">
      <alignment horizontal="center" vertical="center" wrapText="1"/>
    </xf>
    <xf numFmtId="0" fontId="144" fillId="0" borderId="9" xfId="0" applyFont="1" applyBorder="1" applyAlignment="1">
      <alignment vertical="center" wrapText="1"/>
    </xf>
    <xf numFmtId="0" fontId="127" fillId="0" borderId="21" xfId="1" applyFont="1" applyFill="1" applyBorder="1" applyAlignment="1" applyProtection="1">
      <alignment horizontal="center" vertical="center" wrapText="1"/>
    </xf>
    <xf numFmtId="0" fontId="127" fillId="0" borderId="171" xfId="1" applyFont="1" applyFill="1" applyBorder="1" applyAlignment="1" applyProtection="1">
      <alignment horizontal="center" vertical="center" wrapText="1"/>
    </xf>
    <xf numFmtId="0" fontId="127" fillId="0" borderId="172" xfId="1" applyFont="1" applyFill="1" applyBorder="1" applyAlignment="1" applyProtection="1">
      <alignment horizontal="center" vertical="center" wrapText="1"/>
    </xf>
    <xf numFmtId="0" fontId="127" fillId="0" borderId="18" xfId="1" applyFont="1" applyFill="1" applyBorder="1" applyAlignment="1" applyProtection="1">
      <alignment horizontal="center" vertical="center" wrapText="1"/>
    </xf>
    <xf numFmtId="0" fontId="127" fillId="0" borderId="23" xfId="1" applyFont="1" applyFill="1" applyBorder="1" applyAlignment="1" applyProtection="1">
      <alignment horizontal="center" vertical="center" wrapText="1"/>
    </xf>
    <xf numFmtId="0" fontId="127" fillId="0" borderId="22" xfId="1" applyFont="1" applyFill="1" applyBorder="1" applyAlignment="1" applyProtection="1">
      <alignment horizontal="center" vertical="center" wrapText="1"/>
    </xf>
    <xf numFmtId="0" fontId="147" fillId="0" borderId="9" xfId="0" applyFont="1" applyBorder="1" applyAlignment="1">
      <alignment vertical="center" wrapText="1"/>
    </xf>
    <xf numFmtId="0" fontId="145" fillId="0" borderId="21" xfId="0" applyFont="1" applyBorder="1" applyAlignment="1">
      <alignment horizontal="left" vertical="center" wrapText="1"/>
    </xf>
    <xf numFmtId="0" fontId="145" fillId="0" borderId="171" xfId="0" applyFont="1" applyBorder="1" applyAlignment="1">
      <alignment horizontal="left" vertical="center" wrapText="1"/>
    </xf>
    <xf numFmtId="0" fontId="145" fillId="0" borderId="172" xfId="0" applyFont="1" applyBorder="1" applyAlignment="1">
      <alignment horizontal="left" vertical="center" wrapText="1"/>
    </xf>
    <xf numFmtId="0" fontId="145" fillId="0" borderId="18" xfId="0" applyFont="1" applyBorder="1" applyAlignment="1">
      <alignment horizontal="left" vertical="center" wrapText="1"/>
    </xf>
    <xf numFmtId="0" fontId="145" fillId="0" borderId="23" xfId="0" applyFont="1" applyBorder="1" applyAlignment="1">
      <alignment horizontal="left" vertical="center" wrapText="1"/>
    </xf>
    <xf numFmtId="0" fontId="145" fillId="0" borderId="22" xfId="0" applyFont="1" applyBorder="1" applyAlignment="1">
      <alignment horizontal="left" vertical="center" wrapText="1"/>
    </xf>
    <xf numFmtId="0" fontId="139" fillId="0" borderId="9" xfId="0" applyFont="1" applyBorder="1" applyAlignment="1">
      <alignment vertical="center" wrapText="1"/>
    </xf>
    <xf numFmtId="0" fontId="151" fillId="7" borderId="13" xfId="0" applyFont="1" applyFill="1" applyBorder="1" applyAlignment="1">
      <alignment horizontal="center" vertical="center" wrapText="1"/>
    </xf>
    <xf numFmtId="0" fontId="151" fillId="7" borderId="15" xfId="0" applyFont="1" applyFill="1" applyBorder="1" applyAlignment="1">
      <alignment horizontal="center" vertical="center" wrapText="1"/>
    </xf>
    <xf numFmtId="0" fontId="151" fillId="7" borderId="14" xfId="0" applyFont="1" applyFill="1" applyBorder="1" applyAlignment="1">
      <alignment horizontal="center" vertical="center" wrapText="1"/>
    </xf>
    <xf numFmtId="0" fontId="155" fillId="7" borderId="13" xfId="0" applyFont="1" applyFill="1" applyBorder="1" applyAlignment="1">
      <alignment horizontal="center" vertical="center" wrapText="1"/>
    </xf>
    <xf numFmtId="0" fontId="155" fillId="7" borderId="15" xfId="0" applyFont="1" applyFill="1" applyBorder="1" applyAlignment="1">
      <alignment horizontal="center" vertical="center" wrapText="1"/>
    </xf>
    <xf numFmtId="0" fontId="155" fillId="7" borderId="14" xfId="0" applyFont="1" applyFill="1" applyBorder="1" applyAlignment="1">
      <alignment horizontal="center" vertical="center" wrapText="1"/>
    </xf>
    <xf numFmtId="0" fontId="156" fillId="0" borderId="21" xfId="0" applyFont="1" applyBorder="1" applyAlignment="1">
      <alignment horizontal="left" vertical="center" wrapText="1"/>
    </xf>
    <xf numFmtId="0" fontId="156" fillId="0" borderId="171" xfId="0" applyFont="1" applyBorder="1" applyAlignment="1">
      <alignment horizontal="left" vertical="center" wrapText="1"/>
    </xf>
    <xf numFmtId="0" fontId="156" fillId="0" borderId="172" xfId="0" applyFont="1" applyBorder="1" applyAlignment="1">
      <alignment horizontal="left" vertical="center" wrapText="1"/>
    </xf>
    <xf numFmtId="0" fontId="156" fillId="0" borderId="18" xfId="0" applyFont="1" applyBorder="1" applyAlignment="1">
      <alignment horizontal="left" vertical="center" wrapText="1"/>
    </xf>
    <xf numFmtId="0" fontId="156" fillId="0" borderId="23" xfId="0" applyFont="1" applyBorder="1" applyAlignment="1">
      <alignment horizontal="left" vertical="center" wrapText="1"/>
    </xf>
    <xf numFmtId="0" fontId="156" fillId="0" borderId="22" xfId="0" applyFont="1" applyBorder="1" applyAlignment="1">
      <alignment horizontal="left" vertical="center" wrapText="1"/>
    </xf>
    <xf numFmtId="0" fontId="156" fillId="0" borderId="9" xfId="0" applyFont="1" applyBorder="1" applyAlignment="1">
      <alignment vertical="center" wrapText="1"/>
    </xf>
    <xf numFmtId="0" fontId="139" fillId="0" borderId="173" xfId="0" applyFont="1" applyBorder="1" applyAlignment="1">
      <alignment horizontal="left" vertical="center" wrapText="1"/>
    </xf>
    <xf numFmtId="0" fontId="139" fillId="0" borderId="0" xfId="0" applyFont="1" applyBorder="1" applyAlignment="1">
      <alignment horizontal="left" vertical="center" wrapText="1"/>
    </xf>
    <xf numFmtId="0" fontId="139" fillId="0" borderId="174" xfId="0" applyFont="1" applyBorder="1" applyAlignment="1">
      <alignment horizontal="left" vertical="center" wrapText="1"/>
    </xf>
    <xf numFmtId="0" fontId="152" fillId="0" borderId="21" xfId="0" applyFont="1" applyBorder="1" applyAlignment="1">
      <alignment horizontal="left" vertical="center" wrapText="1"/>
    </xf>
    <xf numFmtId="0" fontId="152" fillId="0" borderId="171" xfId="0" applyFont="1" applyBorder="1" applyAlignment="1">
      <alignment horizontal="left" vertical="center" wrapText="1"/>
    </xf>
    <xf numFmtId="0" fontId="152" fillId="0" borderId="172" xfId="0" applyFont="1" applyBorder="1" applyAlignment="1">
      <alignment horizontal="left" vertical="center" wrapText="1"/>
    </xf>
    <xf numFmtId="0" fontId="152" fillId="0" borderId="18" xfId="0" applyFont="1" applyBorder="1" applyAlignment="1">
      <alignment horizontal="left" vertical="center" wrapText="1"/>
    </xf>
    <xf numFmtId="0" fontId="152" fillId="0" borderId="23" xfId="0" applyFont="1" applyBorder="1" applyAlignment="1">
      <alignment horizontal="left" vertical="center" wrapText="1"/>
    </xf>
    <xf numFmtId="0" fontId="152" fillId="0" borderId="22" xfId="0" applyFont="1" applyBorder="1" applyAlignment="1">
      <alignment horizontal="left" vertical="center" wrapText="1"/>
    </xf>
    <xf numFmtId="0" fontId="87" fillId="7" borderId="9" xfId="0" applyFont="1" applyFill="1" applyBorder="1" applyAlignment="1">
      <alignment horizontal="center" vertical="center" wrapText="1"/>
    </xf>
    <xf numFmtId="0" fontId="148" fillId="0" borderId="9" xfId="0" applyFont="1" applyBorder="1" applyAlignment="1">
      <alignment vertical="center" wrapText="1"/>
    </xf>
    <xf numFmtId="0" fontId="148" fillId="0" borderId="21" xfId="0" applyFont="1" applyBorder="1" applyAlignment="1">
      <alignment horizontal="left" vertical="center" wrapText="1"/>
    </xf>
    <xf numFmtId="0" fontId="148" fillId="0" borderId="171" xfId="0" applyFont="1" applyBorder="1" applyAlignment="1">
      <alignment horizontal="left" vertical="center" wrapText="1"/>
    </xf>
    <xf numFmtId="0" fontId="148" fillId="0" borderId="172" xfId="0" applyFont="1" applyBorder="1" applyAlignment="1">
      <alignment horizontal="left" vertical="center" wrapText="1"/>
    </xf>
    <xf numFmtId="0" fontId="148" fillId="0" borderId="18" xfId="0" applyFont="1" applyBorder="1" applyAlignment="1">
      <alignment horizontal="left" vertical="center" wrapText="1"/>
    </xf>
    <xf numFmtId="0" fontId="148" fillId="0" borderId="23" xfId="0" applyFont="1" applyBorder="1" applyAlignment="1">
      <alignment horizontal="left" vertical="center" wrapText="1"/>
    </xf>
    <xf numFmtId="0" fontId="148" fillId="0" borderId="22" xfId="0" applyFont="1" applyBorder="1" applyAlignment="1">
      <alignment horizontal="left" vertical="center" wrapText="1"/>
    </xf>
    <xf numFmtId="0" fontId="158" fillId="0" borderId="9" xfId="0" applyFont="1" applyBorder="1" applyAlignment="1">
      <alignment vertical="center" wrapText="1"/>
    </xf>
    <xf numFmtId="0" fontId="159" fillId="0" borderId="9" xfId="0" applyFont="1" applyBorder="1" applyAlignment="1">
      <alignment vertical="center" wrapText="1"/>
    </xf>
    <xf numFmtId="0" fontId="21" fillId="3" borderId="3" xfId="0" applyFont="1" applyFill="1" applyBorder="1" applyAlignment="1" applyProtection="1">
      <alignment horizontal="center" vertical="center" wrapText="1"/>
    </xf>
    <xf numFmtId="0" fontId="21" fillId="3" borderId="87" xfId="0" applyFont="1" applyFill="1" applyBorder="1" applyAlignment="1" applyProtection="1">
      <alignment horizontal="center" vertical="center" wrapText="1"/>
    </xf>
    <xf numFmtId="0" fontId="21" fillId="6" borderId="26" xfId="0" applyFont="1" applyFill="1" applyBorder="1" applyAlignment="1" applyProtection="1">
      <alignment horizontal="center" vertical="center"/>
    </xf>
    <xf numFmtId="0" fontId="21" fillId="6" borderId="118" xfId="0" applyFont="1" applyFill="1" applyBorder="1" applyAlignment="1" applyProtection="1">
      <alignment horizontal="center" vertical="center"/>
    </xf>
    <xf numFmtId="0" fontId="21" fillId="8" borderId="9" xfId="0" applyFont="1" applyFill="1" applyBorder="1" applyAlignment="1" applyProtection="1">
      <alignment horizontal="center" vertical="center" textRotation="90" wrapText="1"/>
    </xf>
    <xf numFmtId="0" fontId="21" fillId="3" borderId="9" xfId="0" applyFont="1" applyFill="1" applyBorder="1" applyAlignment="1" applyProtection="1">
      <alignment horizontal="center" vertical="center" wrapText="1"/>
      <protection locked="0"/>
    </xf>
    <xf numFmtId="0" fontId="21" fillId="3" borderId="120" xfId="0" applyFont="1" applyFill="1" applyBorder="1" applyAlignment="1" applyProtection="1">
      <alignment horizontal="center" vertical="center" wrapText="1"/>
      <protection locked="0"/>
    </xf>
    <xf numFmtId="0" fontId="21" fillId="6" borderId="21" xfId="0" applyFont="1" applyFill="1" applyBorder="1" applyAlignment="1" applyProtection="1">
      <alignment horizontal="center" vertical="center" textRotation="90" wrapText="1"/>
    </xf>
    <xf numFmtId="0" fontId="21" fillId="6" borderId="18" xfId="0" applyFont="1" applyFill="1" applyBorder="1" applyAlignment="1" applyProtection="1">
      <alignment horizontal="center" vertical="center" textRotation="90" wrapText="1"/>
    </xf>
    <xf numFmtId="0" fontId="36" fillId="3" borderId="9" xfId="0" applyFont="1" applyFill="1" applyBorder="1" applyAlignment="1" applyProtection="1">
      <alignment horizontal="center" vertical="center" wrapText="1"/>
    </xf>
    <xf numFmtId="0" fontId="21" fillId="8" borderId="26" xfId="0" applyFont="1" applyFill="1" applyBorder="1" applyAlignment="1" applyProtection="1">
      <alignment horizontal="center" vertical="center"/>
    </xf>
    <xf numFmtId="0" fontId="33" fillId="6" borderId="9" xfId="0" applyFont="1" applyFill="1" applyBorder="1" applyAlignment="1" applyProtection="1">
      <alignment horizontal="center" vertical="center" textRotation="90" wrapText="1"/>
    </xf>
    <xf numFmtId="0" fontId="36" fillId="6" borderId="9" xfId="0" applyFont="1" applyFill="1" applyBorder="1" applyAlignment="1" applyProtection="1">
      <alignment horizontal="center" vertical="center" textRotation="90" wrapText="1"/>
    </xf>
    <xf numFmtId="0" fontId="21" fillId="3" borderId="9" xfId="0" applyFont="1" applyFill="1" applyBorder="1" applyAlignment="1" applyProtection="1">
      <alignment horizontal="center" vertical="center" wrapText="1"/>
    </xf>
    <xf numFmtId="0" fontId="21" fillId="8" borderId="29" xfId="0" applyFont="1" applyFill="1" applyBorder="1" applyAlignment="1" applyProtection="1">
      <alignment horizontal="center" vertical="center"/>
    </xf>
    <xf numFmtId="0" fontId="21" fillId="8" borderId="28" xfId="0" applyFont="1" applyFill="1" applyBorder="1" applyAlignment="1" applyProtection="1">
      <alignment horizontal="center" vertical="center"/>
    </xf>
    <xf numFmtId="0" fontId="21" fillId="8" borderId="27" xfId="0" applyFont="1" applyFill="1" applyBorder="1" applyAlignment="1" applyProtection="1">
      <alignment horizontal="center" vertical="center"/>
    </xf>
    <xf numFmtId="0" fontId="21" fillId="3" borderId="26" xfId="0" applyFont="1" applyFill="1" applyBorder="1" applyAlignment="1" applyProtection="1">
      <alignment horizontal="center" vertical="center"/>
    </xf>
    <xf numFmtId="0" fontId="21" fillId="8" borderId="21" xfId="0" applyFont="1" applyFill="1" applyBorder="1" applyAlignment="1" applyProtection="1">
      <alignment horizontal="center" vertical="center" textRotation="90" wrapText="1"/>
    </xf>
    <xf numFmtId="0" fontId="21" fillId="8" borderId="18" xfId="0" applyFont="1" applyFill="1" applyBorder="1" applyAlignment="1" applyProtection="1">
      <alignment horizontal="center" vertical="center" textRotation="90" wrapText="1"/>
    </xf>
    <xf numFmtId="0" fontId="33" fillId="8" borderId="9" xfId="0" applyFont="1" applyFill="1" applyBorder="1" applyAlignment="1" applyProtection="1">
      <alignment horizontal="center" vertical="center" wrapText="1"/>
    </xf>
    <xf numFmtId="0" fontId="21" fillId="3" borderId="16" xfId="0" applyFont="1" applyFill="1" applyBorder="1" applyAlignment="1" applyProtection="1">
      <alignment horizontal="center" vertical="center" wrapText="1"/>
    </xf>
    <xf numFmtId="0" fontId="21" fillId="3" borderId="15" xfId="0" applyFont="1" applyFill="1" applyBorder="1" applyAlignment="1" applyProtection="1">
      <alignment horizontal="center" vertical="center" wrapText="1"/>
    </xf>
    <xf numFmtId="0" fontId="21" fillId="6" borderId="10" xfId="0" applyFont="1" applyFill="1" applyBorder="1" applyAlignment="1" applyProtection="1">
      <alignment horizontal="center" vertical="center" textRotation="90" wrapText="1"/>
    </xf>
    <xf numFmtId="0" fontId="21" fillId="9" borderId="20" xfId="0" applyFont="1" applyFill="1" applyBorder="1" applyAlignment="1" applyProtection="1">
      <alignment horizontal="center" vertical="center" textRotation="90" wrapText="1"/>
    </xf>
    <xf numFmtId="0" fontId="21" fillId="9" borderId="19" xfId="0" applyFont="1" applyFill="1" applyBorder="1" applyAlignment="1" applyProtection="1">
      <alignment horizontal="center" vertical="center" textRotation="90" wrapText="1"/>
    </xf>
    <xf numFmtId="0" fontId="21" fillId="9" borderId="17" xfId="0" applyFont="1" applyFill="1" applyBorder="1" applyAlignment="1" applyProtection="1">
      <alignment horizontal="center" vertical="center" textRotation="90" wrapText="1"/>
    </xf>
    <xf numFmtId="0" fontId="21" fillId="8" borderId="20" xfId="0" applyFont="1" applyFill="1" applyBorder="1" applyAlignment="1" applyProtection="1">
      <alignment horizontal="center" vertical="center" textRotation="90" wrapText="1"/>
    </xf>
    <xf numFmtId="0" fontId="21" fillId="8" borderId="19" xfId="0" applyFont="1" applyFill="1" applyBorder="1" applyAlignment="1" applyProtection="1">
      <alignment horizontal="center" vertical="center" textRotation="90" wrapText="1"/>
    </xf>
    <xf numFmtId="0" fontId="21" fillId="8" borderId="17" xfId="0" applyFont="1" applyFill="1" applyBorder="1" applyAlignment="1" applyProtection="1">
      <alignment horizontal="center" vertical="center" textRotation="90" wrapText="1"/>
    </xf>
    <xf numFmtId="0" fontId="34" fillId="3" borderId="34" xfId="1" applyFont="1" applyFill="1" applyBorder="1" applyAlignment="1" applyProtection="1">
      <alignment horizontal="center" vertical="center" wrapText="1"/>
    </xf>
    <xf numFmtId="0" fontId="34" fillId="3" borderId="36" xfId="1" applyFont="1" applyFill="1" applyBorder="1" applyAlignment="1" applyProtection="1">
      <alignment horizontal="center" vertical="center" wrapText="1"/>
    </xf>
    <xf numFmtId="0" fontId="22" fillId="3" borderId="9" xfId="0" applyFont="1" applyFill="1" applyBorder="1" applyAlignment="1" applyProtection="1">
      <alignment horizontal="center" vertical="center" wrapText="1"/>
      <protection locked="0"/>
    </xf>
    <xf numFmtId="0" fontId="21" fillId="6" borderId="20" xfId="0" applyFont="1" applyFill="1" applyBorder="1" applyAlignment="1" applyProtection="1">
      <alignment horizontal="center" vertical="center" textRotation="90" wrapText="1"/>
    </xf>
    <xf numFmtId="0" fontId="21" fillId="6" borderId="19" xfId="0" applyFont="1" applyFill="1" applyBorder="1" applyAlignment="1" applyProtection="1">
      <alignment horizontal="center" vertical="center" textRotation="90" wrapText="1"/>
    </xf>
    <xf numFmtId="0" fontId="21" fillId="8" borderId="9" xfId="0" applyFont="1" applyFill="1" applyBorder="1" applyAlignment="1" applyProtection="1">
      <alignment horizontal="center" vertical="center" wrapText="1"/>
      <protection locked="0"/>
    </xf>
    <xf numFmtId="0" fontId="21" fillId="3" borderId="13" xfId="0" applyFont="1" applyFill="1" applyBorder="1" applyAlignment="1" applyProtection="1">
      <alignment horizontal="center" vertical="center" wrapText="1"/>
      <protection locked="0"/>
    </xf>
    <xf numFmtId="0" fontId="21" fillId="3" borderId="15" xfId="0" applyFont="1" applyFill="1" applyBorder="1" applyAlignment="1" applyProtection="1">
      <alignment horizontal="center" vertical="center" wrapText="1"/>
      <protection locked="0"/>
    </xf>
    <xf numFmtId="0" fontId="21" fillId="9" borderId="20" xfId="0" applyFont="1" applyFill="1" applyBorder="1" applyAlignment="1" applyProtection="1">
      <alignment horizontal="center" vertical="center" wrapText="1"/>
    </xf>
    <xf numFmtId="0" fontId="21" fillId="9" borderId="17" xfId="0" applyFont="1" applyFill="1" applyBorder="1" applyAlignment="1" applyProtection="1">
      <alignment horizontal="center" vertical="center" wrapText="1"/>
    </xf>
    <xf numFmtId="14" fontId="21" fillId="8" borderId="20" xfId="0" applyNumberFormat="1" applyFont="1" applyFill="1" applyBorder="1" applyAlignment="1" applyProtection="1">
      <alignment horizontal="center" vertical="center" wrapText="1"/>
    </xf>
    <xf numFmtId="0" fontId="21" fillId="8" borderId="17" xfId="0" applyFont="1" applyFill="1" applyBorder="1" applyAlignment="1" applyProtection="1">
      <alignment horizontal="center" vertical="center" wrapText="1"/>
    </xf>
    <xf numFmtId="0" fontId="36" fillId="2" borderId="5" xfId="0" applyFont="1" applyFill="1" applyBorder="1" applyAlignment="1" applyProtection="1">
      <alignment horizontal="center" vertical="center" wrapText="1"/>
    </xf>
    <xf numFmtId="0" fontId="35" fillId="7" borderId="5" xfId="0" applyFont="1" applyFill="1" applyBorder="1" applyAlignment="1" applyProtection="1">
      <alignment horizontal="center" vertical="center" textRotation="90" wrapText="1"/>
    </xf>
    <xf numFmtId="0" fontId="36" fillId="2" borderId="196" xfId="0" applyFont="1" applyFill="1" applyBorder="1" applyAlignment="1" applyProtection="1">
      <alignment horizontal="center" vertical="center" wrapText="1"/>
    </xf>
    <xf numFmtId="0" fontId="21" fillId="6" borderId="121" xfId="0" applyFont="1" applyFill="1" applyBorder="1" applyAlignment="1" applyProtection="1">
      <alignment horizontal="center" vertical="center" textRotation="90" wrapText="1"/>
    </xf>
    <xf numFmtId="0" fontId="21" fillId="6" borderId="119" xfId="0" applyFont="1" applyFill="1" applyBorder="1" applyAlignment="1" applyProtection="1">
      <alignment horizontal="center" vertical="center" textRotation="90" wrapText="1"/>
    </xf>
    <xf numFmtId="0" fontId="36" fillId="3" borderId="5" xfId="0" applyFont="1" applyFill="1" applyBorder="1" applyAlignment="1" applyProtection="1">
      <alignment horizontal="center" vertical="center" textRotation="90" wrapText="1"/>
    </xf>
    <xf numFmtId="0" fontId="21" fillId="9" borderId="155" xfId="0" applyFont="1" applyFill="1" applyBorder="1" applyAlignment="1" applyProtection="1">
      <alignment horizontal="center" vertical="center"/>
    </xf>
    <xf numFmtId="0" fontId="21" fillId="9" borderId="156" xfId="0" applyFont="1" applyFill="1" applyBorder="1" applyAlignment="1" applyProtection="1">
      <alignment horizontal="center" vertical="center"/>
    </xf>
    <xf numFmtId="0" fontId="21" fillId="9" borderId="46" xfId="0" applyFont="1" applyFill="1" applyBorder="1" applyAlignment="1" applyProtection="1">
      <alignment horizontal="center" vertical="center"/>
    </xf>
    <xf numFmtId="0" fontId="21" fillId="9" borderId="33" xfId="0" applyFont="1" applyFill="1" applyBorder="1" applyAlignment="1" applyProtection="1">
      <alignment horizontal="center" vertical="center"/>
    </xf>
    <xf numFmtId="0" fontId="21" fillId="9" borderId="190" xfId="0" applyFont="1" applyFill="1" applyBorder="1" applyAlignment="1" applyProtection="1">
      <alignment horizontal="center" vertical="center"/>
    </xf>
    <xf numFmtId="0" fontId="21" fillId="9" borderId="191" xfId="0" applyFont="1" applyFill="1" applyBorder="1" applyAlignment="1" applyProtection="1">
      <alignment horizontal="center" vertical="center"/>
    </xf>
    <xf numFmtId="0" fontId="21" fillId="9" borderId="192" xfId="0" applyFont="1" applyFill="1" applyBorder="1" applyAlignment="1" applyProtection="1">
      <alignment horizontal="center" vertical="center"/>
    </xf>
    <xf numFmtId="0" fontId="21" fillId="9" borderId="193" xfId="0" applyFont="1" applyFill="1" applyBorder="1" applyAlignment="1" applyProtection="1">
      <alignment horizontal="center" vertical="center"/>
    </xf>
    <xf numFmtId="0" fontId="21" fillId="9" borderId="194" xfId="0" applyFont="1" applyFill="1" applyBorder="1" applyAlignment="1" applyProtection="1">
      <alignment horizontal="center" vertical="center"/>
    </xf>
    <xf numFmtId="0" fontId="35" fillId="7" borderId="8" xfId="0" applyFont="1" applyFill="1" applyBorder="1" applyAlignment="1" applyProtection="1">
      <alignment horizontal="center" vertical="center" textRotation="90" wrapText="1"/>
    </xf>
    <xf numFmtId="0" fontId="36" fillId="2" borderId="195" xfId="0" applyFont="1" applyFill="1" applyBorder="1" applyAlignment="1" applyProtection="1">
      <alignment horizontal="center" vertical="center" wrapText="1"/>
    </xf>
    <xf numFmtId="1" fontId="21" fillId="4" borderId="12" xfId="0" applyNumberFormat="1" applyFont="1" applyFill="1" applyBorder="1" applyAlignment="1" applyProtection="1">
      <alignment horizontal="center" vertical="center" wrapText="1"/>
    </xf>
    <xf numFmtId="1" fontId="21" fillId="4" borderId="158" xfId="0" applyNumberFormat="1" applyFont="1" applyFill="1" applyBorder="1" applyAlignment="1" applyProtection="1">
      <alignment horizontal="center" vertical="center" wrapText="1"/>
    </xf>
    <xf numFmtId="0" fontId="21" fillId="3" borderId="7" xfId="0" applyFont="1" applyFill="1" applyBorder="1" applyAlignment="1" applyProtection="1">
      <alignment horizontal="center" vertical="center" wrapText="1"/>
    </xf>
    <xf numFmtId="0" fontId="21" fillId="3" borderId="88" xfId="0" applyFont="1" applyFill="1" applyBorder="1" applyAlignment="1" applyProtection="1">
      <alignment horizontal="center" vertical="center" wrapText="1"/>
    </xf>
    <xf numFmtId="0" fontId="36" fillId="8" borderId="9" xfId="0" applyFont="1" applyFill="1" applyBorder="1" applyAlignment="1" applyProtection="1">
      <alignment horizontal="center" vertical="center" wrapText="1"/>
    </xf>
    <xf numFmtId="0" fontId="37" fillId="8" borderId="9" xfId="0" applyFont="1" applyFill="1" applyBorder="1" applyAlignment="1" applyProtection="1">
      <alignment vertical="center"/>
    </xf>
    <xf numFmtId="0" fontId="21" fillId="8" borderId="9" xfId="0" applyFont="1" applyFill="1" applyBorder="1" applyAlignment="1" applyProtection="1">
      <alignment horizontal="center" vertical="center"/>
    </xf>
    <xf numFmtId="0" fontId="33" fillId="3" borderId="9" xfId="0" applyFont="1" applyFill="1" applyBorder="1" applyAlignment="1" applyProtection="1">
      <alignment horizontal="center" vertical="center" wrapText="1"/>
    </xf>
    <xf numFmtId="0" fontId="21" fillId="8" borderId="13" xfId="0" applyFont="1" applyFill="1" applyBorder="1" applyAlignment="1" applyProtection="1">
      <alignment horizontal="center" vertical="center" wrapText="1"/>
      <protection locked="0"/>
    </xf>
    <xf numFmtId="0" fontId="21" fillId="8" borderId="15" xfId="0" applyFont="1" applyFill="1" applyBorder="1" applyAlignment="1" applyProtection="1">
      <alignment horizontal="center" vertical="center" wrapText="1"/>
      <protection locked="0"/>
    </xf>
    <xf numFmtId="0" fontId="21" fillId="8" borderId="14" xfId="0" applyFont="1" applyFill="1" applyBorder="1" applyAlignment="1" applyProtection="1">
      <alignment horizontal="center" vertical="center" wrapText="1"/>
      <protection locked="0"/>
    </xf>
    <xf numFmtId="0" fontId="51" fillId="0" borderId="38" xfId="1" applyFont="1" applyBorder="1" applyAlignment="1" applyProtection="1">
      <alignment horizontal="center" vertical="center"/>
    </xf>
    <xf numFmtId="0" fontId="51" fillId="0" borderId="86" xfId="1" applyFont="1" applyBorder="1" applyAlignment="1" applyProtection="1">
      <alignment horizontal="center" vertical="center"/>
    </xf>
    <xf numFmtId="0" fontId="51" fillId="0" borderId="33" xfId="1" applyFont="1" applyBorder="1" applyAlignment="1" applyProtection="1">
      <alignment horizontal="center" vertical="center" wrapText="1"/>
    </xf>
    <xf numFmtId="0" fontId="42" fillId="0" borderId="37" xfId="0" applyFont="1" applyBorder="1" applyAlignment="1" applyProtection="1">
      <alignment horizontal="center" vertical="center"/>
    </xf>
    <xf numFmtId="0" fontId="42" fillId="0" borderId="38" xfId="0" applyFont="1" applyBorder="1" applyAlignment="1" applyProtection="1">
      <alignment horizontal="center" vertical="center"/>
    </xf>
    <xf numFmtId="0" fontId="42" fillId="0" borderId="32" xfId="0" applyFont="1" applyBorder="1" applyAlignment="1" applyProtection="1">
      <alignment horizontal="center" vertical="center"/>
    </xf>
    <xf numFmtId="0" fontId="42" fillId="0" borderId="33" xfId="0" applyFont="1" applyBorder="1" applyAlignment="1" applyProtection="1">
      <alignment horizontal="center" vertical="center"/>
    </xf>
    <xf numFmtId="0" fontId="57" fillId="5" borderId="7"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57" fillId="5" borderId="71" xfId="0" applyFont="1" applyFill="1" applyBorder="1" applyAlignment="1" applyProtection="1">
      <alignment horizontal="center" vertical="center" wrapText="1"/>
    </xf>
    <xf numFmtId="0" fontId="58" fillId="0" borderId="72" xfId="0" applyFont="1" applyFill="1" applyBorder="1" applyAlignment="1" applyProtection="1">
      <alignment horizontal="center" vertical="center" wrapText="1"/>
    </xf>
    <xf numFmtId="0" fontId="58" fillId="0" borderId="31" xfId="0" applyFont="1" applyFill="1" applyBorder="1" applyAlignment="1" applyProtection="1">
      <alignment horizontal="center" vertical="center" wrapText="1"/>
    </xf>
    <xf numFmtId="0" fontId="58" fillId="0" borderId="73" xfId="0" applyFont="1" applyFill="1" applyBorder="1" applyAlignment="1" applyProtection="1">
      <alignment horizontal="center" vertical="center" wrapText="1"/>
    </xf>
    <xf numFmtId="0" fontId="50" fillId="0" borderId="31" xfId="0" applyFont="1" applyBorder="1" applyAlignment="1" applyProtection="1">
      <alignment horizontal="center"/>
    </xf>
    <xf numFmtId="0" fontId="22" fillId="0" borderId="8" xfId="0" applyFont="1" applyFill="1" applyBorder="1" applyAlignment="1" applyProtection="1">
      <alignment horizontal="left" vertical="center" wrapText="1"/>
    </xf>
    <xf numFmtId="0" fontId="22" fillId="0" borderId="5" xfId="0" applyFont="1" applyFill="1" applyBorder="1" applyAlignment="1" applyProtection="1">
      <alignment horizontal="left" vertical="center" wrapText="1"/>
    </xf>
    <xf numFmtId="0" fontId="22" fillId="0" borderId="5" xfId="0" applyFont="1" applyFill="1" applyBorder="1" applyAlignment="1" applyProtection="1">
      <alignment horizontal="center" vertical="center" wrapText="1"/>
    </xf>
    <xf numFmtId="0" fontId="22" fillId="0" borderId="37" xfId="0" applyFont="1" applyBorder="1" applyAlignment="1" applyProtection="1">
      <alignment horizontal="center" vertical="center" wrapText="1"/>
    </xf>
    <xf numFmtId="0" fontId="22" fillId="0" borderId="38" xfId="0" applyFont="1" applyBorder="1" applyAlignment="1" applyProtection="1">
      <alignment horizontal="center" vertical="center" wrapText="1"/>
    </xf>
    <xf numFmtId="0" fontId="22" fillId="0" borderId="40" xfId="0" applyFont="1" applyBorder="1" applyAlignment="1" applyProtection="1">
      <alignment horizontal="center" vertical="center" wrapText="1"/>
    </xf>
    <xf numFmtId="0" fontId="22" fillId="0" borderId="0" xfId="0" applyFont="1" applyBorder="1" applyAlignment="1" applyProtection="1">
      <alignment horizontal="center" vertical="center" wrapText="1"/>
    </xf>
    <xf numFmtId="0" fontId="22" fillId="0" borderId="43" xfId="0" applyFont="1" applyBorder="1" applyAlignment="1" applyProtection="1">
      <alignment horizontal="center" vertical="center" wrapText="1"/>
    </xf>
    <xf numFmtId="0" fontId="22" fillId="0" borderId="44" xfId="0" applyFont="1" applyBorder="1" applyAlignment="1" applyProtection="1">
      <alignment horizontal="center" vertical="center" wrapText="1"/>
    </xf>
    <xf numFmtId="0" fontId="22" fillId="0" borderId="4" xfId="0" applyFont="1" applyBorder="1" applyAlignment="1" applyProtection="1">
      <alignment horizontal="center" vertical="center" textRotation="90" wrapText="1"/>
    </xf>
    <xf numFmtId="0" fontId="22" fillId="0" borderId="34" xfId="0" applyFont="1" applyFill="1" applyBorder="1" applyAlignment="1" applyProtection="1">
      <alignment horizontal="center" vertical="center" wrapText="1"/>
    </xf>
    <xf numFmtId="0" fontId="22" fillId="0" borderId="35" xfId="0" applyFont="1" applyFill="1" applyBorder="1" applyAlignment="1" applyProtection="1">
      <alignment horizontal="center" vertical="center" wrapText="1"/>
    </xf>
    <xf numFmtId="0" fontId="22" fillId="0" borderId="36" xfId="0" applyFont="1" applyFill="1" applyBorder="1" applyAlignment="1" applyProtection="1">
      <alignment horizontal="center" vertical="center" wrapText="1"/>
    </xf>
    <xf numFmtId="0" fontId="52" fillId="5" borderId="8" xfId="0" applyFont="1" applyFill="1" applyBorder="1" applyAlignment="1" applyProtection="1">
      <alignment horizontal="center" vertical="center" wrapText="1"/>
    </xf>
    <xf numFmtId="0" fontId="52" fillId="5" borderId="5" xfId="0" applyFont="1" applyFill="1" applyBorder="1" applyAlignment="1" applyProtection="1">
      <alignment horizontal="center" vertical="center" wrapText="1"/>
    </xf>
    <xf numFmtId="2" fontId="52" fillId="5" borderId="5" xfId="0" applyNumberFormat="1" applyFont="1" applyFill="1" applyBorder="1" applyAlignment="1" applyProtection="1">
      <alignment horizontal="center" vertical="center" wrapText="1"/>
    </xf>
    <xf numFmtId="0" fontId="22" fillId="0" borderId="5" xfId="0" applyFont="1" applyBorder="1" applyAlignment="1" applyProtection="1">
      <alignment horizontal="center" vertical="center" textRotation="90" wrapText="1"/>
    </xf>
    <xf numFmtId="0" fontId="22" fillId="0" borderId="8" xfId="0" applyFont="1" applyBorder="1" applyAlignment="1" applyProtection="1">
      <alignment horizontal="center" vertical="center" wrapText="1"/>
    </xf>
    <xf numFmtId="0" fontId="40" fillId="0" borderId="34" xfId="0" applyFont="1" applyFill="1" applyBorder="1" applyAlignment="1" applyProtection="1">
      <alignment horizontal="center" vertical="center" wrapText="1"/>
    </xf>
    <xf numFmtId="0" fontId="40" fillId="0" borderId="36" xfId="0" applyFont="1" applyFill="1" applyBorder="1" applyAlignment="1" applyProtection="1">
      <alignment horizontal="center" vertical="center" wrapText="1"/>
    </xf>
    <xf numFmtId="0" fontId="22" fillId="0" borderId="4" xfId="0" applyFont="1" applyFill="1" applyBorder="1" applyAlignment="1" applyProtection="1">
      <alignment horizontal="center" vertical="center" wrapText="1"/>
    </xf>
    <xf numFmtId="0" fontId="47" fillId="0" borderId="8" xfId="0" applyFont="1" applyBorder="1" applyAlignment="1" applyProtection="1">
      <alignment horizontal="center" wrapText="1"/>
    </xf>
    <xf numFmtId="0" fontId="47" fillId="0" borderId="30" xfId="0" applyFont="1" applyBorder="1" applyAlignment="1" applyProtection="1">
      <alignment horizontal="center"/>
    </xf>
    <xf numFmtId="0" fontId="47" fillId="0" borderId="11" xfId="0" applyFont="1" applyBorder="1" applyAlignment="1" applyProtection="1">
      <alignment horizontal="center"/>
    </xf>
    <xf numFmtId="0" fontId="47" fillId="0" borderId="30" xfId="0" applyFont="1" applyFill="1" applyBorder="1" applyAlignment="1" applyProtection="1">
      <alignment horizontal="center" wrapText="1"/>
    </xf>
    <xf numFmtId="0" fontId="47" fillId="0" borderId="31" xfId="0" applyFont="1" applyFill="1" applyBorder="1" applyAlignment="1" applyProtection="1">
      <alignment horizontal="center" wrapText="1"/>
    </xf>
    <xf numFmtId="0" fontId="47" fillId="0" borderId="73" xfId="0" applyFont="1" applyFill="1" applyBorder="1" applyAlignment="1" applyProtection="1">
      <alignment horizontal="center" wrapText="1"/>
    </xf>
    <xf numFmtId="0" fontId="51" fillId="0" borderId="33" xfId="1" applyFont="1" applyBorder="1" applyAlignment="1" applyProtection="1">
      <alignment horizontal="center" wrapText="1"/>
    </xf>
    <xf numFmtId="0" fontId="52" fillId="0" borderId="33" xfId="0" applyFont="1" applyBorder="1" applyAlignment="1" applyProtection="1">
      <alignment horizontal="center" vertical="center"/>
    </xf>
    <xf numFmtId="0" fontId="26" fillId="0" borderId="37" xfId="0" applyFont="1" applyFill="1" applyBorder="1" applyAlignment="1" applyProtection="1">
      <alignment horizontal="left" vertical="center" wrapText="1"/>
    </xf>
    <xf numFmtId="0" fontId="26" fillId="0" borderId="38" xfId="0" applyFont="1" applyFill="1" applyBorder="1" applyAlignment="1" applyProtection="1">
      <alignment horizontal="left" vertical="center" wrapText="1"/>
    </xf>
    <xf numFmtId="0" fontId="26" fillId="0" borderId="77" xfId="0" applyFont="1" applyFill="1" applyBorder="1" applyAlignment="1" applyProtection="1">
      <alignment horizontal="left" vertical="center" wrapText="1"/>
    </xf>
    <xf numFmtId="0" fontId="26" fillId="0" borderId="32" xfId="0" applyFont="1" applyFill="1" applyBorder="1" applyAlignment="1" applyProtection="1">
      <alignment horizontal="left" vertical="center" wrapText="1"/>
    </xf>
    <xf numFmtId="0" fontId="26" fillId="0" borderId="33" xfId="0" applyFont="1" applyFill="1" applyBorder="1" applyAlignment="1" applyProtection="1">
      <alignment horizontal="left" vertical="center" wrapText="1"/>
    </xf>
    <xf numFmtId="0" fontId="26" fillId="0" borderId="56" xfId="0" applyFont="1" applyFill="1" applyBorder="1" applyAlignment="1" applyProtection="1">
      <alignment horizontal="left" vertical="center" wrapText="1"/>
    </xf>
    <xf numFmtId="1" fontId="54" fillId="0" borderId="5" xfId="0" applyNumberFormat="1" applyFont="1" applyFill="1" applyBorder="1" applyAlignment="1" applyProtection="1">
      <alignment horizontal="center" vertical="center" wrapText="1"/>
    </xf>
    <xf numFmtId="0" fontId="40" fillId="0" borderId="53" xfId="0" applyFont="1" applyFill="1" applyBorder="1" applyAlignment="1" applyProtection="1">
      <alignment horizontal="center" vertical="center" wrapText="1"/>
    </xf>
    <xf numFmtId="0" fontId="40" fillId="0" borderId="5" xfId="0" applyFont="1" applyFill="1" applyBorder="1" applyAlignment="1" applyProtection="1">
      <alignment horizontal="center" vertical="center" wrapText="1"/>
    </xf>
    <xf numFmtId="0" fontId="40" fillId="0" borderId="37" xfId="0" applyFont="1" applyFill="1" applyBorder="1" applyAlignment="1" applyProtection="1">
      <alignment horizontal="left" vertical="center" wrapText="1"/>
    </xf>
    <xf numFmtId="0" fontId="40" fillId="0" borderId="38" xfId="0" applyFont="1" applyFill="1" applyBorder="1" applyAlignment="1" applyProtection="1">
      <alignment horizontal="left" vertical="center" wrapText="1"/>
    </xf>
    <xf numFmtId="0" fontId="40" fillId="0" borderId="77" xfId="0" applyFont="1" applyFill="1" applyBorder="1" applyAlignment="1" applyProtection="1">
      <alignment horizontal="left" vertical="center" wrapText="1"/>
    </xf>
    <xf numFmtId="0" fontId="40" fillId="0" borderId="32" xfId="0" applyFont="1" applyFill="1" applyBorder="1" applyAlignment="1" applyProtection="1">
      <alignment horizontal="left" vertical="center" wrapText="1"/>
    </xf>
    <xf numFmtId="0" fontId="40" fillId="0" borderId="33" xfId="0" applyFont="1" applyFill="1" applyBorder="1" applyAlignment="1" applyProtection="1">
      <alignment horizontal="left" vertical="center" wrapText="1"/>
    </xf>
    <xf numFmtId="0" fontId="40" fillId="0" borderId="56" xfId="0" applyFont="1" applyFill="1" applyBorder="1" applyAlignment="1" applyProtection="1">
      <alignment horizontal="left" vertical="center" wrapText="1"/>
    </xf>
    <xf numFmtId="0" fontId="60" fillId="0" borderId="5" xfId="0" applyFont="1" applyFill="1" applyBorder="1" applyAlignment="1" applyProtection="1">
      <alignment horizontal="center" vertical="center" wrapText="1"/>
    </xf>
    <xf numFmtId="0" fontId="22" fillId="10" borderId="37" xfId="0" applyFont="1" applyFill="1" applyBorder="1" applyAlignment="1" applyProtection="1">
      <alignment horizontal="center" vertical="center" wrapText="1"/>
    </xf>
    <xf numFmtId="0" fontId="22" fillId="10" borderId="38" xfId="0" applyFont="1" applyFill="1" applyBorder="1" applyAlignment="1" applyProtection="1">
      <alignment horizontal="center" vertical="center" wrapText="1"/>
    </xf>
    <xf numFmtId="0" fontId="22" fillId="10" borderId="77" xfId="0" applyFont="1" applyFill="1" applyBorder="1" applyAlignment="1" applyProtection="1">
      <alignment horizontal="center" vertical="center" wrapText="1"/>
    </xf>
    <xf numFmtId="0" fontId="22" fillId="10" borderId="40" xfId="0" applyFont="1" applyFill="1" applyBorder="1" applyAlignment="1" applyProtection="1">
      <alignment horizontal="center" vertical="center" wrapText="1"/>
    </xf>
    <xf numFmtId="0" fontId="22" fillId="10" borderId="0" xfId="0" applyFont="1" applyFill="1" applyBorder="1" applyAlignment="1" applyProtection="1">
      <alignment horizontal="center" vertical="center" wrapText="1"/>
    </xf>
    <xf numFmtId="0" fontId="22" fillId="10" borderId="165" xfId="0" applyFont="1" applyFill="1" applyBorder="1" applyAlignment="1" applyProtection="1">
      <alignment horizontal="center" vertical="center" wrapText="1"/>
    </xf>
    <xf numFmtId="0" fontId="22" fillId="10" borderId="115" xfId="0" applyFont="1" applyFill="1" applyBorder="1" applyAlignment="1" applyProtection="1">
      <alignment horizontal="center" vertical="center" wrapText="1"/>
    </xf>
    <xf numFmtId="0" fontId="22" fillId="10" borderId="116" xfId="0" applyFont="1" applyFill="1" applyBorder="1" applyAlignment="1" applyProtection="1">
      <alignment horizontal="center" vertical="center" wrapText="1"/>
    </xf>
    <xf numFmtId="0" fontId="22" fillId="10" borderId="117" xfId="0" applyFont="1" applyFill="1" applyBorder="1" applyAlignment="1" applyProtection="1">
      <alignment horizontal="center" vertical="center" wrapText="1"/>
    </xf>
    <xf numFmtId="2" fontId="54" fillId="0" borderId="5" xfId="0" applyNumberFormat="1" applyFont="1" applyFill="1" applyBorder="1" applyAlignment="1" applyProtection="1">
      <alignment horizontal="center" vertical="center" wrapText="1"/>
    </xf>
    <xf numFmtId="0" fontId="40" fillId="0" borderId="127" xfId="0" applyFont="1" applyFill="1" applyBorder="1" applyAlignment="1" applyProtection="1">
      <alignment horizontal="right" vertical="center" wrapText="1"/>
    </xf>
    <xf numFmtId="1" fontId="60" fillId="0" borderId="5" xfId="0" applyNumberFormat="1" applyFont="1" applyFill="1" applyBorder="1" applyAlignment="1" applyProtection="1">
      <alignment horizontal="center" vertical="center" wrapText="1"/>
    </xf>
    <xf numFmtId="0" fontId="40" fillId="0" borderId="98" xfId="0" applyFont="1" applyFill="1" applyBorder="1" applyAlignment="1" applyProtection="1">
      <alignment horizontal="center" vertical="center" wrapText="1"/>
    </xf>
    <xf numFmtId="0" fontId="40" fillId="0" borderId="99" xfId="0" applyFont="1" applyFill="1" applyBorder="1" applyAlignment="1" applyProtection="1">
      <alignment horizontal="center" vertical="center" wrapText="1"/>
    </xf>
    <xf numFmtId="0" fontId="40" fillId="0" borderId="100" xfId="0" applyFont="1" applyFill="1" applyBorder="1" applyAlignment="1" applyProtection="1">
      <alignment horizontal="center" vertical="center" wrapText="1"/>
    </xf>
    <xf numFmtId="0" fontId="40" fillId="0" borderId="9" xfId="0" applyFont="1" applyFill="1" applyBorder="1" applyAlignment="1" applyProtection="1">
      <alignment horizontal="center" vertical="center" wrapText="1"/>
    </xf>
    <xf numFmtId="0" fontId="40" fillId="0" borderId="13" xfId="0"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xf>
    <xf numFmtId="0" fontId="40" fillId="0" borderId="97" xfId="0" applyFont="1" applyFill="1" applyBorder="1" applyAlignment="1" applyProtection="1">
      <alignment horizontal="center" vertical="center" wrapText="1"/>
    </xf>
    <xf numFmtId="0" fontId="52" fillId="0" borderId="123" xfId="0" applyFont="1" applyFill="1" applyBorder="1" applyAlignment="1" applyProtection="1">
      <alignment horizontal="left" vertical="center" wrapText="1"/>
    </xf>
    <xf numFmtId="0" fontId="52" fillId="0" borderId="124" xfId="0" applyFont="1" applyFill="1" applyBorder="1" applyAlignment="1" applyProtection="1">
      <alignment horizontal="left" vertical="center" wrapText="1"/>
    </xf>
    <xf numFmtId="0" fontId="60" fillId="0" borderId="9" xfId="0" applyFont="1" applyFill="1" applyBorder="1" applyAlignment="1" applyProtection="1">
      <alignment horizontal="center" vertical="center" wrapText="1"/>
    </xf>
    <xf numFmtId="1" fontId="60" fillId="0" borderId="13" xfId="0" applyNumberFormat="1" applyFont="1" applyFill="1" applyBorder="1" applyAlignment="1" applyProtection="1">
      <alignment horizontal="center" vertical="center" wrapText="1"/>
    </xf>
    <xf numFmtId="1" fontId="60" fillId="0" borderId="15" xfId="0" applyNumberFormat="1" applyFont="1" applyFill="1" applyBorder="1" applyAlignment="1" applyProtection="1">
      <alignment horizontal="center" vertical="center" wrapText="1"/>
    </xf>
    <xf numFmtId="1" fontId="60" fillId="0" borderId="97" xfId="0" applyNumberFormat="1" applyFont="1" applyFill="1" applyBorder="1" applyAlignment="1" applyProtection="1">
      <alignment horizontal="center" vertical="center" wrapText="1"/>
    </xf>
    <xf numFmtId="0" fontId="52" fillId="0" borderId="128" xfId="0" applyFont="1" applyFill="1" applyBorder="1" applyAlignment="1" applyProtection="1">
      <alignment horizontal="left" vertical="center" wrapText="1"/>
    </xf>
    <xf numFmtId="0" fontId="52" fillId="0" borderId="129" xfId="0" applyFont="1" applyFill="1" applyBorder="1" applyAlignment="1" applyProtection="1">
      <alignment horizontal="left" vertical="center" wrapText="1"/>
    </xf>
    <xf numFmtId="0" fontId="40" fillId="0" borderId="96" xfId="0" applyFont="1" applyFill="1" applyBorder="1" applyAlignment="1" applyProtection="1">
      <alignment horizontal="center" vertical="center" wrapText="1"/>
    </xf>
    <xf numFmtId="2" fontId="54" fillId="0" borderId="9" xfId="0" applyNumberFormat="1" applyFont="1" applyFill="1" applyBorder="1" applyAlignment="1" applyProtection="1">
      <alignment horizontal="center" vertical="center" wrapText="1"/>
    </xf>
    <xf numFmtId="1" fontId="54" fillId="0" borderId="13" xfId="0" applyNumberFormat="1" applyFont="1" applyFill="1" applyBorder="1" applyAlignment="1" applyProtection="1">
      <alignment horizontal="center" vertical="center" wrapText="1"/>
    </xf>
    <xf numFmtId="1" fontId="54" fillId="0" borderId="15" xfId="0" applyNumberFormat="1" applyFont="1" applyFill="1" applyBorder="1" applyAlignment="1" applyProtection="1">
      <alignment horizontal="center" vertical="center" wrapText="1"/>
    </xf>
    <xf numFmtId="1" fontId="54" fillId="0" borderId="14" xfId="0" applyNumberFormat="1" applyFont="1" applyFill="1" applyBorder="1" applyAlignment="1" applyProtection="1">
      <alignment horizontal="center" vertical="center" wrapText="1"/>
    </xf>
    <xf numFmtId="2" fontId="54" fillId="0" borderId="13" xfId="0" applyNumberFormat="1" applyFont="1" applyFill="1" applyBorder="1" applyAlignment="1" applyProtection="1">
      <alignment horizontal="center" vertical="center" wrapText="1"/>
    </xf>
    <xf numFmtId="2" fontId="54" fillId="0" borderId="97" xfId="0" applyNumberFormat="1" applyFont="1" applyFill="1" applyBorder="1" applyAlignment="1" applyProtection="1">
      <alignment horizontal="center" vertical="center" wrapText="1"/>
    </xf>
    <xf numFmtId="0" fontId="100" fillId="0" borderId="5" xfId="0" applyFont="1" applyFill="1" applyBorder="1" applyAlignment="1" applyProtection="1">
      <alignment horizontal="right" vertical="center" wrapText="1"/>
    </xf>
    <xf numFmtId="0" fontId="72" fillId="0" borderId="30" xfId="0" applyFont="1" applyFill="1" applyBorder="1" applyAlignment="1" applyProtection="1">
      <alignment horizontal="right" vertical="center" wrapText="1"/>
    </xf>
    <xf numFmtId="0" fontId="72" fillId="0" borderId="31" xfId="0" applyFont="1" applyFill="1" applyBorder="1" applyAlignment="1" applyProtection="1">
      <alignment horizontal="right" vertical="center" wrapText="1"/>
    </xf>
    <xf numFmtId="0" fontId="72" fillId="0" borderId="11" xfId="0" applyFont="1" applyFill="1" applyBorder="1" applyAlignment="1" applyProtection="1">
      <alignment horizontal="right" vertical="center" wrapText="1"/>
    </xf>
    <xf numFmtId="0" fontId="62" fillId="0" borderId="5" xfId="0" applyFont="1" applyFill="1" applyBorder="1" applyAlignment="1" applyProtection="1">
      <alignment horizontal="right" vertical="center" wrapText="1"/>
    </xf>
    <xf numFmtId="0" fontId="40" fillId="0" borderId="32" xfId="0" applyFont="1" applyFill="1" applyBorder="1" applyAlignment="1" applyProtection="1">
      <alignment horizontal="center" vertical="center" wrapText="1"/>
    </xf>
    <xf numFmtId="0" fontId="40" fillId="0" borderId="33" xfId="0" applyFont="1" applyFill="1" applyBorder="1" applyAlignment="1" applyProtection="1">
      <alignment horizontal="center" vertical="center" wrapText="1"/>
    </xf>
    <xf numFmtId="0" fontId="22" fillId="0" borderId="30" xfId="0" applyFont="1" applyFill="1" applyBorder="1" applyAlignment="1" applyProtection="1">
      <alignment horizontal="center" vertical="center" wrapText="1"/>
    </xf>
    <xf numFmtId="0" fontId="22" fillId="0" borderId="31" xfId="0" applyFont="1" applyFill="1" applyBorder="1" applyAlignment="1" applyProtection="1">
      <alignment horizontal="center" vertical="center" wrapText="1"/>
    </xf>
    <xf numFmtId="14" fontId="22" fillId="0" borderId="30" xfId="0" applyNumberFormat="1" applyFont="1" applyFill="1" applyBorder="1" applyAlignment="1" applyProtection="1">
      <alignment horizontal="center" vertical="center" wrapText="1"/>
    </xf>
    <xf numFmtId="14" fontId="22" fillId="0" borderId="31" xfId="0" applyNumberFormat="1" applyFont="1" applyFill="1" applyBorder="1" applyAlignment="1" applyProtection="1">
      <alignment horizontal="center" vertical="center" wrapText="1"/>
    </xf>
    <xf numFmtId="14" fontId="22" fillId="0" borderId="38" xfId="0" applyNumberFormat="1" applyFont="1" applyFill="1" applyBorder="1" applyAlignment="1" applyProtection="1">
      <alignment horizontal="center" vertical="center" wrapText="1"/>
    </xf>
    <xf numFmtId="14" fontId="22" fillId="0" borderId="130" xfId="0" applyNumberFormat="1" applyFont="1" applyFill="1" applyBorder="1" applyAlignment="1" applyProtection="1">
      <alignment horizontal="center" vertical="center" wrapText="1"/>
    </xf>
    <xf numFmtId="14" fontId="22" fillId="0" borderId="0" xfId="0" applyNumberFormat="1" applyFont="1" applyFill="1" applyBorder="1" applyAlignment="1" applyProtection="1">
      <alignment horizontal="center" vertical="center" wrapText="1"/>
    </xf>
    <xf numFmtId="14" fontId="22" fillId="0" borderId="131" xfId="0" applyNumberFormat="1" applyFont="1" applyFill="1" applyBorder="1" applyAlignment="1" applyProtection="1">
      <alignment horizontal="center" vertical="center" wrapText="1"/>
    </xf>
    <xf numFmtId="14" fontId="22" fillId="0" borderId="116" xfId="0" applyNumberFormat="1" applyFont="1" applyFill="1" applyBorder="1" applyAlignment="1" applyProtection="1">
      <alignment horizontal="center" vertical="center" wrapText="1"/>
    </xf>
    <xf numFmtId="14" fontId="22" fillId="0" borderId="132" xfId="0" applyNumberFormat="1" applyFont="1" applyFill="1" applyBorder="1" applyAlignment="1" applyProtection="1">
      <alignment horizontal="center" vertical="center" wrapText="1"/>
    </xf>
    <xf numFmtId="0" fontId="54" fillId="0" borderId="37" xfId="0" applyFont="1" applyFill="1" applyBorder="1" applyAlignment="1" applyProtection="1">
      <alignment horizontal="left" vertical="center" wrapText="1"/>
    </xf>
    <xf numFmtId="0" fontId="50" fillId="0" borderId="38" xfId="0" applyFont="1" applyBorder="1" applyProtection="1"/>
    <xf numFmtId="0" fontId="50" fillId="0" borderId="77" xfId="0" applyFont="1" applyBorder="1" applyProtection="1"/>
    <xf numFmtId="0" fontId="50" fillId="0" borderId="115" xfId="0" applyFont="1" applyBorder="1" applyProtection="1"/>
    <xf numFmtId="0" fontId="50" fillId="0" borderId="116" xfId="0" applyFont="1" applyBorder="1" applyProtection="1"/>
    <xf numFmtId="0" fontId="50" fillId="0" borderId="117" xfId="0" applyFont="1" applyBorder="1" applyProtection="1"/>
    <xf numFmtId="0" fontId="52" fillId="5" borderId="4" xfId="0" applyFont="1" applyFill="1" applyBorder="1" applyAlignment="1" applyProtection="1">
      <alignment horizontal="center" vertical="center" wrapText="1"/>
    </xf>
    <xf numFmtId="0" fontId="22" fillId="0" borderId="42" xfId="0" applyFont="1" applyFill="1" applyBorder="1" applyAlignment="1" applyProtection="1">
      <alignment horizontal="left" vertical="center" wrapText="1"/>
    </xf>
    <xf numFmtId="0" fontId="22" fillId="0" borderId="2" xfId="0" applyFont="1" applyFill="1" applyBorder="1" applyAlignment="1" applyProtection="1">
      <alignment horizontal="left" vertical="center" wrapText="1"/>
    </xf>
    <xf numFmtId="14" fontId="22" fillId="0" borderId="2" xfId="0" applyNumberFormat="1" applyFont="1" applyFill="1" applyBorder="1" applyAlignment="1" applyProtection="1">
      <alignment horizontal="center" vertical="center" wrapText="1"/>
    </xf>
    <xf numFmtId="2" fontId="22" fillId="0" borderId="38" xfId="0" applyNumberFormat="1" applyFont="1" applyBorder="1" applyAlignment="1" applyProtection="1">
      <alignment horizontal="center" vertical="center" wrapText="1"/>
    </xf>
    <xf numFmtId="2" fontId="22" fillId="0" borderId="39" xfId="0" applyNumberFormat="1" applyFont="1" applyBorder="1" applyAlignment="1" applyProtection="1">
      <alignment horizontal="center" vertical="center" wrapText="1"/>
    </xf>
    <xf numFmtId="2" fontId="22" fillId="0" borderId="0" xfId="0" applyNumberFormat="1" applyFont="1" applyBorder="1" applyAlignment="1" applyProtection="1">
      <alignment horizontal="center" vertical="center" wrapText="1"/>
    </xf>
    <xf numFmtId="2" fontId="22" fillId="0" borderId="41" xfId="0" applyNumberFormat="1" applyFont="1" applyBorder="1" applyAlignment="1" applyProtection="1">
      <alignment horizontal="center" vertical="center" wrapText="1"/>
    </xf>
    <xf numFmtId="2" fontId="22" fillId="0" borderId="44" xfId="0" applyNumberFormat="1" applyFont="1" applyBorder="1" applyAlignment="1" applyProtection="1">
      <alignment horizontal="center" vertical="center" wrapText="1"/>
    </xf>
    <xf numFmtId="2" fontId="22" fillId="0" borderId="45" xfId="0" applyNumberFormat="1" applyFont="1" applyBorder="1" applyAlignment="1" applyProtection="1">
      <alignment horizontal="center" vertical="center" wrapText="1"/>
    </xf>
    <xf numFmtId="0" fontId="22" fillId="0" borderId="5" xfId="0" applyFont="1" applyBorder="1" applyAlignment="1" applyProtection="1">
      <alignment horizontal="center" vertical="center" wrapText="1"/>
    </xf>
    <xf numFmtId="0" fontId="60" fillId="0" borderId="37" xfId="0" applyFont="1" applyFill="1" applyBorder="1" applyAlignment="1" applyProtection="1">
      <alignment horizontal="left" vertical="center" wrapText="1"/>
    </xf>
    <xf numFmtId="0" fontId="60" fillId="0" borderId="38" xfId="0" applyFont="1" applyFill="1" applyBorder="1" applyAlignment="1" applyProtection="1">
      <alignment horizontal="left" vertical="center" wrapText="1"/>
    </xf>
    <xf numFmtId="0" fontId="60" fillId="0" borderId="77" xfId="0" applyFont="1" applyFill="1" applyBorder="1" applyAlignment="1" applyProtection="1">
      <alignment horizontal="left" vertical="center" wrapText="1"/>
    </xf>
    <xf numFmtId="0" fontId="60" fillId="0" borderId="32" xfId="0" applyFont="1" applyFill="1" applyBorder="1" applyAlignment="1" applyProtection="1">
      <alignment horizontal="left" vertical="center" wrapText="1"/>
    </xf>
    <xf numFmtId="0" fontId="60" fillId="0" borderId="33" xfId="0" applyFont="1" applyFill="1" applyBorder="1" applyAlignment="1" applyProtection="1">
      <alignment horizontal="left" vertical="center" wrapText="1"/>
    </xf>
    <xf numFmtId="0" fontId="60" fillId="0" borderId="56" xfId="0" applyFont="1" applyFill="1" applyBorder="1" applyAlignment="1" applyProtection="1">
      <alignment horizontal="left" vertical="center" wrapText="1"/>
    </xf>
    <xf numFmtId="0" fontId="22" fillId="0" borderId="30" xfId="0" applyFont="1" applyFill="1" applyBorder="1" applyAlignment="1" applyProtection="1">
      <alignment horizontal="center" wrapText="1"/>
    </xf>
    <xf numFmtId="0" fontId="22" fillId="0" borderId="31" xfId="0" applyFont="1" applyFill="1" applyBorder="1" applyAlignment="1" applyProtection="1">
      <alignment horizontal="center" wrapText="1"/>
    </xf>
    <xf numFmtId="0" fontId="22" fillId="0" borderId="11" xfId="0" applyFont="1" applyFill="1" applyBorder="1" applyAlignment="1" applyProtection="1">
      <alignment horizontal="center" wrapText="1"/>
    </xf>
    <xf numFmtId="0" fontId="22" fillId="0" borderId="72" xfId="0" applyFont="1" applyFill="1" applyBorder="1" applyAlignment="1" applyProtection="1">
      <alignment horizontal="center" wrapText="1"/>
    </xf>
    <xf numFmtId="0" fontId="22" fillId="0" borderId="8" xfId="0" applyFont="1" applyFill="1" applyBorder="1" applyAlignment="1" applyProtection="1">
      <alignment horizontal="right" vertical="center" wrapText="1"/>
      <protection hidden="1"/>
    </xf>
    <xf numFmtId="0" fontId="22" fillId="0" borderId="5" xfId="0" applyFont="1" applyFill="1" applyBorder="1" applyAlignment="1" applyProtection="1">
      <alignment horizontal="center" vertical="center"/>
    </xf>
    <xf numFmtId="0" fontId="40" fillId="0" borderId="53" xfId="0" applyFont="1" applyFill="1" applyBorder="1" applyAlignment="1" applyProtection="1">
      <alignment horizontal="right" vertical="center" wrapText="1"/>
    </xf>
    <xf numFmtId="0" fontId="40" fillId="0" borderId="5" xfId="0" applyFont="1" applyFill="1" applyBorder="1" applyAlignment="1" applyProtection="1">
      <alignment horizontal="right" vertical="center" wrapText="1"/>
    </xf>
    <xf numFmtId="0" fontId="22" fillId="0" borderId="5" xfId="0" applyFont="1" applyFill="1" applyBorder="1" applyAlignment="1" applyProtection="1">
      <alignment horizontal="right" vertical="center" wrapText="1"/>
    </xf>
    <xf numFmtId="0" fontId="60" fillId="0" borderId="5" xfId="0" applyFont="1" applyFill="1" applyBorder="1" applyAlignment="1" applyProtection="1">
      <alignment horizontal="right" vertical="center" wrapText="1"/>
    </xf>
    <xf numFmtId="0" fontId="54" fillId="0" borderId="5" xfId="0" applyFont="1" applyFill="1" applyBorder="1" applyAlignment="1" applyProtection="1">
      <alignment horizontal="center" vertical="center" wrapText="1"/>
    </xf>
    <xf numFmtId="0" fontId="54" fillId="0" borderId="5" xfId="0" applyFont="1" applyFill="1" applyBorder="1" applyAlignment="1" applyProtection="1">
      <alignment horizontal="right" vertical="center" wrapText="1"/>
    </xf>
    <xf numFmtId="0" fontId="61" fillId="0" borderId="5" xfId="0" applyFont="1" applyBorder="1" applyAlignment="1" applyProtection="1">
      <alignment wrapText="1"/>
    </xf>
    <xf numFmtId="0" fontId="22" fillId="0" borderId="9" xfId="0" applyFont="1" applyFill="1" applyBorder="1" applyAlignment="1" applyProtection="1">
      <alignment horizontal="center" vertical="center" wrapText="1"/>
    </xf>
    <xf numFmtId="0" fontId="22" fillId="0" borderId="95"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xf>
    <xf numFmtId="0" fontId="22" fillId="0" borderId="13" xfId="0" applyFont="1" applyFill="1" applyBorder="1" applyAlignment="1" applyProtection="1">
      <alignment horizontal="center" vertical="center" wrapText="1"/>
    </xf>
    <xf numFmtId="0" fontId="22" fillId="0" borderId="14" xfId="0" applyFont="1" applyFill="1" applyBorder="1" applyAlignment="1" applyProtection="1">
      <alignment horizontal="center" vertical="center" wrapText="1"/>
    </xf>
    <xf numFmtId="0" fontId="26" fillId="0" borderId="9" xfId="0" applyFont="1" applyFill="1" applyBorder="1" applyAlignment="1" applyProtection="1">
      <alignment horizontal="center" vertical="center" wrapText="1"/>
    </xf>
    <xf numFmtId="0" fontId="26" fillId="0" borderId="95" xfId="0" applyFont="1" applyFill="1" applyBorder="1" applyAlignment="1" applyProtection="1">
      <alignment horizontal="center" vertical="center" wrapText="1"/>
    </xf>
    <xf numFmtId="0" fontId="26" fillId="10" borderId="5" xfId="0" applyFont="1" applyFill="1" applyBorder="1" applyAlignment="1" applyProtection="1">
      <alignment horizontal="center" vertical="center" wrapText="1"/>
    </xf>
    <xf numFmtId="0" fontId="26" fillId="10" borderId="53" xfId="0" applyFont="1" applyFill="1" applyBorder="1" applyAlignment="1" applyProtection="1">
      <alignment horizontal="center" vertical="center" wrapText="1"/>
    </xf>
    <xf numFmtId="0" fontId="26" fillId="0" borderId="5" xfId="0" applyFont="1" applyFill="1" applyBorder="1" applyAlignment="1" applyProtection="1">
      <alignment horizontal="right" vertical="center" wrapText="1"/>
    </xf>
    <xf numFmtId="0" fontId="40" fillId="0" borderId="5" xfId="0" applyFont="1" applyFill="1" applyBorder="1" applyAlignment="1" applyProtection="1">
      <alignment horizontal="center" vertical="center" textRotation="90" wrapText="1"/>
    </xf>
    <xf numFmtId="0" fontId="22" fillId="10" borderId="5" xfId="0" applyFont="1" applyFill="1" applyBorder="1" applyAlignment="1" applyProtection="1">
      <alignment horizontal="center" vertical="center" textRotation="90" wrapText="1"/>
    </xf>
    <xf numFmtId="0" fontId="22" fillId="0" borderId="5" xfId="0" applyFont="1" applyFill="1" applyBorder="1" applyAlignment="1" applyProtection="1">
      <alignment horizontal="center" vertical="center" textRotation="90" wrapText="1"/>
    </xf>
    <xf numFmtId="0" fontId="22" fillId="10" borderId="5" xfId="0" applyFont="1" applyFill="1" applyBorder="1" applyAlignment="1" applyProtection="1">
      <alignment horizontal="center" textRotation="90" wrapText="1"/>
    </xf>
    <xf numFmtId="0" fontId="22" fillId="0" borderId="93" xfId="0" applyFont="1" applyFill="1" applyBorder="1" applyAlignment="1" applyProtection="1">
      <alignment horizontal="center" vertical="center" wrapText="1"/>
    </xf>
    <xf numFmtId="0" fontId="22" fillId="0" borderId="94" xfId="0" applyFont="1" applyFill="1" applyBorder="1" applyAlignment="1" applyProtection="1">
      <alignment horizontal="center" vertical="center" wrapText="1"/>
    </xf>
    <xf numFmtId="0" fontId="22" fillId="10" borderId="5"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textRotation="90" wrapText="1"/>
    </xf>
    <xf numFmtId="164" fontId="22" fillId="0" borderId="5" xfId="0" applyNumberFormat="1" applyFont="1" applyFill="1" applyBorder="1" applyAlignment="1" applyProtection="1">
      <alignment horizontal="center" vertical="center" textRotation="90" wrapText="1"/>
    </xf>
    <xf numFmtId="0" fontId="73" fillId="0" borderId="5" xfId="0" applyFont="1" applyFill="1" applyBorder="1" applyAlignment="1" applyProtection="1">
      <alignment horizontal="center" vertical="center" textRotation="90" wrapText="1"/>
    </xf>
    <xf numFmtId="0" fontId="22" fillId="7" borderId="51" xfId="0" applyFont="1" applyFill="1" applyBorder="1" applyAlignment="1" applyProtection="1">
      <alignment horizontal="center" vertical="center" textRotation="90" wrapText="1"/>
    </xf>
    <xf numFmtId="0" fontId="22" fillId="0" borderId="48"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0" borderId="78" xfId="0" applyFont="1" applyFill="1" applyBorder="1" applyAlignment="1" applyProtection="1">
      <alignment horizontal="center" vertical="center" wrapText="1"/>
    </xf>
    <xf numFmtId="0" fontId="22" fillId="0" borderId="50" xfId="0" applyFont="1" applyFill="1" applyBorder="1" applyAlignment="1" applyProtection="1">
      <alignment horizontal="center" vertical="center" wrapText="1"/>
    </xf>
    <xf numFmtId="0" fontId="22" fillId="0" borderId="51" xfId="0" applyFont="1" applyFill="1" applyBorder="1" applyAlignment="1" applyProtection="1">
      <alignment horizontal="center" vertical="center" wrapText="1"/>
    </xf>
    <xf numFmtId="0" fontId="22" fillId="0" borderId="11" xfId="0" applyFont="1" applyFill="1" applyBorder="1" applyAlignment="1" applyProtection="1">
      <alignment horizontal="center" vertical="center" wrapText="1"/>
    </xf>
    <xf numFmtId="0" fontId="22" fillId="0" borderId="42" xfId="0" applyFont="1" applyFill="1" applyBorder="1" applyAlignment="1" applyProtection="1">
      <alignment horizontal="right" vertical="center" wrapText="1"/>
      <protection hidden="1"/>
    </xf>
    <xf numFmtId="0" fontId="22" fillId="0" borderId="2" xfId="0" applyFont="1" applyFill="1" applyBorder="1" applyAlignment="1" applyProtection="1">
      <alignment horizontal="center" vertical="center"/>
    </xf>
    <xf numFmtId="2" fontId="22" fillId="0" borderId="5" xfId="0" applyNumberFormat="1" applyFont="1" applyFill="1" applyBorder="1" applyAlignment="1" applyProtection="1">
      <alignment horizontal="center" vertical="center"/>
    </xf>
    <xf numFmtId="2" fontId="22" fillId="0" borderId="2" xfId="0" applyNumberFormat="1" applyFont="1" applyFill="1" applyBorder="1" applyAlignment="1" applyProtection="1">
      <alignment horizontal="center" vertical="center"/>
    </xf>
    <xf numFmtId="0" fontId="123" fillId="0" borderId="9" xfId="0" applyFont="1" applyBorder="1" applyAlignment="1">
      <alignment horizontal="center" vertical="center"/>
    </xf>
    <xf numFmtId="0" fontId="69" fillId="0" borderId="143" xfId="0" applyFont="1" applyFill="1" applyBorder="1" applyAlignment="1" applyProtection="1">
      <alignment horizontal="center" vertical="center" wrapText="1"/>
    </xf>
    <xf numFmtId="0" fontId="69" fillId="0" borderId="144" xfId="0" applyFont="1" applyFill="1" applyBorder="1" applyAlignment="1" applyProtection="1">
      <alignment horizontal="center" vertical="center" wrapText="1"/>
    </xf>
    <xf numFmtId="0" fontId="69" fillId="0" borderId="145" xfId="0" applyFont="1" applyFill="1" applyBorder="1" applyAlignment="1" applyProtection="1">
      <alignment horizontal="center" vertical="center" wrapText="1"/>
    </xf>
    <xf numFmtId="0" fontId="22" fillId="0" borderId="155" xfId="0" applyFont="1" applyFill="1" applyBorder="1" applyAlignment="1" applyProtection="1">
      <alignment horizontal="center" vertical="center" wrapText="1"/>
    </xf>
    <xf numFmtId="0" fontId="22" fillId="0" borderId="156" xfId="0" applyFont="1" applyFill="1" applyBorder="1" applyAlignment="1" applyProtection="1">
      <alignment horizontal="center" vertical="center" wrapText="1"/>
    </xf>
    <xf numFmtId="0" fontId="22" fillId="0" borderId="157" xfId="0" applyFont="1" applyFill="1" applyBorder="1" applyAlignment="1" applyProtection="1">
      <alignment horizontal="center" vertical="center" wrapText="1"/>
    </xf>
    <xf numFmtId="0" fontId="22" fillId="0" borderId="46" xfId="0" applyFont="1" applyFill="1" applyBorder="1" applyAlignment="1" applyProtection="1">
      <alignment horizontal="center" vertical="center" wrapText="1"/>
    </xf>
    <xf numFmtId="0" fontId="22" fillId="0" borderId="33" xfId="0" applyFont="1" applyFill="1" applyBorder="1" applyAlignment="1" applyProtection="1">
      <alignment horizontal="center" vertical="center" wrapText="1"/>
    </xf>
    <xf numFmtId="0" fontId="22" fillId="0" borderId="154" xfId="0" applyFont="1" applyFill="1" applyBorder="1" applyAlignment="1" applyProtection="1">
      <alignment horizontal="center" vertical="center" wrapText="1"/>
    </xf>
    <xf numFmtId="0" fontId="41" fillId="7" borderId="31" xfId="1" applyFont="1" applyFill="1" applyBorder="1" applyAlignment="1" applyProtection="1">
      <alignment horizontal="center" vertical="center" wrapText="1"/>
    </xf>
    <xf numFmtId="0" fontId="41" fillId="7" borderId="11" xfId="1" applyFont="1" applyFill="1" applyBorder="1" applyAlignment="1" applyProtection="1">
      <alignment horizontal="center" vertical="center" wrapText="1"/>
    </xf>
    <xf numFmtId="0" fontId="22" fillId="0" borderId="123" xfId="0" applyFont="1" applyFill="1" applyBorder="1" applyAlignment="1" applyProtection="1">
      <alignment horizontal="left" vertical="center" wrapText="1"/>
    </xf>
    <xf numFmtId="0" fontId="22" fillId="0" borderId="124" xfId="0" applyFont="1" applyFill="1" applyBorder="1" applyAlignment="1" applyProtection="1">
      <alignment horizontal="left" vertical="center" wrapText="1"/>
    </xf>
    <xf numFmtId="0" fontId="42" fillId="0" borderId="133" xfId="0" applyFont="1" applyFill="1" applyBorder="1" applyAlignment="1" applyProtection="1">
      <alignment horizontal="left" vertical="center" wrapText="1"/>
    </xf>
    <xf numFmtId="0" fontId="42" fillId="0" borderId="124" xfId="0" applyFont="1" applyFill="1" applyBorder="1" applyAlignment="1" applyProtection="1">
      <alignment horizontal="left" vertical="center" wrapText="1"/>
    </xf>
    <xf numFmtId="0" fontId="22" fillId="0" borderId="133" xfId="0" applyFont="1" applyFill="1" applyBorder="1" applyAlignment="1" applyProtection="1">
      <alignment horizontal="left" vertical="center" wrapText="1"/>
    </xf>
    <xf numFmtId="0" fontId="43" fillId="0" borderId="133" xfId="0" applyFont="1" applyFill="1" applyBorder="1" applyAlignment="1" applyProtection="1">
      <alignment horizontal="left" vertical="center" wrapText="1"/>
    </xf>
    <xf numFmtId="0" fontId="43" fillId="0" borderId="124" xfId="0" applyFont="1" applyFill="1" applyBorder="1" applyAlignment="1" applyProtection="1">
      <alignment horizontal="left" vertical="center" wrapText="1"/>
    </xf>
    <xf numFmtId="0" fontId="62" fillId="0" borderId="123" xfId="0" applyFont="1" applyFill="1" applyBorder="1" applyAlignment="1" applyProtection="1">
      <alignment horizontal="left" vertical="center" wrapText="1"/>
    </xf>
    <xf numFmtId="0" fontId="62" fillId="0" borderId="124" xfId="0" applyFont="1" applyFill="1" applyBorder="1" applyAlignment="1" applyProtection="1">
      <alignment horizontal="left" vertical="center" wrapText="1"/>
    </xf>
    <xf numFmtId="2" fontId="22" fillId="0" borderId="5" xfId="0" applyNumberFormat="1" applyFont="1" applyFill="1" applyBorder="1" applyAlignment="1" applyProtection="1">
      <alignment horizontal="center" vertical="center" wrapText="1"/>
    </xf>
    <xf numFmtId="2" fontId="22" fillId="0" borderId="4" xfId="0" applyNumberFormat="1" applyFont="1" applyFill="1" applyBorder="1" applyAlignment="1" applyProtection="1">
      <alignment horizontal="center" vertical="center" wrapText="1"/>
    </xf>
    <xf numFmtId="2" fontId="22" fillId="0" borderId="2" xfId="0" applyNumberFormat="1" applyFont="1" applyFill="1" applyBorder="1" applyAlignment="1" applyProtection="1">
      <alignment horizontal="center" vertical="center" wrapText="1"/>
    </xf>
    <xf numFmtId="2" fontId="22" fillId="0" borderId="1" xfId="0" applyNumberFormat="1" applyFont="1" applyFill="1" applyBorder="1" applyAlignment="1" applyProtection="1">
      <alignment horizontal="center" vertical="center" wrapText="1"/>
    </xf>
    <xf numFmtId="0" fontId="24" fillId="0" borderId="5" xfId="0" applyFont="1" applyFill="1" applyBorder="1" applyAlignment="1" applyProtection="1">
      <alignment horizontal="left" vertical="center" wrapText="1"/>
    </xf>
    <xf numFmtId="0" fontId="39" fillId="0" borderId="77" xfId="0" applyFont="1" applyBorder="1" applyAlignment="1" applyProtection="1">
      <alignment horizontal="center" vertical="center" wrapText="1"/>
    </xf>
    <xf numFmtId="0" fontId="39" fillId="0" borderId="56" xfId="0" applyFont="1" applyBorder="1" applyAlignment="1" applyProtection="1">
      <alignment horizontal="center" vertical="center" wrapText="1"/>
    </xf>
    <xf numFmtId="0" fontId="29" fillId="0" borderId="5" xfId="0" applyFont="1" applyBorder="1" applyAlignment="1" applyProtection="1">
      <alignment horizontal="center" vertical="center" wrapText="1"/>
    </xf>
    <xf numFmtId="0" fontId="29" fillId="0" borderId="55" xfId="0" applyFont="1" applyBorder="1" applyAlignment="1" applyProtection="1">
      <alignment horizontal="center" vertical="center" wrapText="1"/>
    </xf>
    <xf numFmtId="0" fontId="24" fillId="0" borderId="5" xfId="0" applyFont="1" applyFill="1" applyBorder="1" applyAlignment="1" applyProtection="1">
      <alignment horizontal="right" vertical="center" wrapText="1"/>
    </xf>
    <xf numFmtId="0" fontId="30" fillId="0" borderId="30" xfId="0" applyFont="1" applyFill="1" applyBorder="1" applyAlignment="1" applyProtection="1">
      <alignment horizontal="center" vertical="center" wrapText="1"/>
    </xf>
    <xf numFmtId="0" fontId="30" fillId="0" borderId="31" xfId="0" applyFont="1" applyFill="1" applyBorder="1" applyAlignment="1" applyProtection="1">
      <alignment horizontal="center" vertical="center" wrapText="1"/>
    </xf>
    <xf numFmtId="0" fontId="30" fillId="0" borderId="11" xfId="0" applyFont="1" applyFill="1" applyBorder="1" applyAlignment="1" applyProtection="1">
      <alignment horizontal="center" vertical="center" wrapText="1"/>
    </xf>
    <xf numFmtId="0" fontId="24" fillId="0" borderId="5" xfId="0" applyFont="1" applyFill="1" applyBorder="1" applyAlignment="1" applyProtection="1">
      <alignment horizontal="center" vertical="center" wrapText="1"/>
    </xf>
    <xf numFmtId="0" fontId="25" fillId="0" borderId="57" xfId="0" applyFont="1" applyFill="1" applyBorder="1" applyAlignment="1" applyProtection="1">
      <alignment horizontal="right" vertical="center" wrapText="1"/>
    </xf>
    <xf numFmtId="0" fontId="25" fillId="0" borderId="31" xfId="0" applyFont="1" applyFill="1" applyBorder="1" applyAlignment="1" applyProtection="1">
      <alignment horizontal="right" vertical="center" wrapText="1"/>
    </xf>
    <xf numFmtId="0" fontId="25" fillId="0" borderId="11" xfId="0" applyFont="1" applyFill="1" applyBorder="1" applyAlignment="1" applyProtection="1">
      <alignment horizontal="right" vertical="center" wrapText="1"/>
    </xf>
    <xf numFmtId="0" fontId="30" fillId="0" borderId="5" xfId="0" applyFont="1" applyFill="1" applyBorder="1" applyAlignment="1" applyProtection="1">
      <alignment horizontal="center" vertical="center" wrapText="1"/>
    </xf>
    <xf numFmtId="0" fontId="30" fillId="0" borderId="55" xfId="0" applyFont="1" applyFill="1" applyBorder="1" applyAlignment="1" applyProtection="1">
      <alignment horizontal="center" vertical="center" wrapText="1"/>
    </xf>
    <xf numFmtId="0" fontId="30" fillId="0" borderId="63" xfId="0" applyFont="1" applyFill="1" applyBorder="1" applyAlignment="1" applyProtection="1">
      <alignment horizontal="center" vertical="center" wrapText="1"/>
    </xf>
    <xf numFmtId="0" fontId="30" fillId="0" borderId="69" xfId="0" applyFont="1" applyFill="1" applyBorder="1" applyAlignment="1" applyProtection="1">
      <alignment horizontal="center" vertical="center" wrapText="1"/>
    </xf>
    <xf numFmtId="0" fontId="24" fillId="0" borderId="55" xfId="0" applyFont="1" applyFill="1" applyBorder="1" applyAlignment="1" applyProtection="1">
      <alignment horizontal="center" vertical="center" wrapText="1"/>
    </xf>
    <xf numFmtId="2" fontId="24" fillId="0" borderId="5" xfId="0" applyNumberFormat="1" applyFont="1" applyFill="1" applyBorder="1" applyAlignment="1" applyProtection="1">
      <alignment horizontal="center" vertical="center" wrapText="1"/>
    </xf>
    <xf numFmtId="0" fontId="24" fillId="0" borderId="30" xfId="0" applyFont="1" applyFill="1" applyBorder="1" applyAlignment="1" applyProtection="1">
      <alignment horizontal="left" vertical="center" wrapText="1"/>
    </xf>
    <xf numFmtId="0" fontId="24" fillId="0" borderId="31" xfId="0" applyFont="1" applyFill="1" applyBorder="1" applyAlignment="1" applyProtection="1">
      <alignment horizontal="left" vertical="center" wrapText="1"/>
    </xf>
    <xf numFmtId="0" fontId="24" fillId="0" borderId="83" xfId="0" applyFont="1" applyBorder="1" applyAlignment="1" applyProtection="1">
      <alignment horizontal="center" vertical="center" wrapText="1"/>
    </xf>
    <xf numFmtId="0" fontId="24" fillId="0" borderId="84" xfId="0" applyFont="1" applyBorder="1" applyAlignment="1" applyProtection="1">
      <alignment horizontal="center" vertical="center" wrapText="1"/>
    </xf>
    <xf numFmtId="0" fontId="24" fillId="0" borderId="85" xfId="0" applyFont="1" applyBorder="1" applyAlignment="1" applyProtection="1">
      <alignment horizontal="center" vertical="center" wrapText="1"/>
    </xf>
    <xf numFmtId="0" fontId="24" fillId="0" borderId="30" xfId="0" applyFont="1" applyBorder="1" applyAlignment="1" applyProtection="1">
      <alignment horizontal="center" vertical="center" wrapText="1"/>
    </xf>
    <xf numFmtId="0" fontId="24" fillId="0" borderId="11" xfId="0" applyFont="1" applyBorder="1" applyAlignment="1" applyProtection="1">
      <alignment horizontal="center" vertical="center" wrapText="1"/>
    </xf>
    <xf numFmtId="0" fontId="24" fillId="0" borderId="5" xfId="0" applyFont="1" applyBorder="1" applyAlignment="1" applyProtection="1">
      <alignment horizontal="center" vertical="center" wrapText="1"/>
    </xf>
    <xf numFmtId="0" fontId="24" fillId="0" borderId="34" xfId="0" applyFont="1" applyFill="1" applyBorder="1" applyAlignment="1" applyProtection="1">
      <alignment horizontal="center" vertical="center" textRotation="90" wrapText="1"/>
    </xf>
    <xf numFmtId="0" fontId="24" fillId="0" borderId="36" xfId="0" applyFont="1" applyFill="1" applyBorder="1" applyAlignment="1" applyProtection="1">
      <alignment horizontal="center" vertical="center" textRotation="90" wrapText="1"/>
    </xf>
    <xf numFmtId="0" fontId="68" fillId="0" borderId="34" xfId="0" applyFont="1" applyBorder="1" applyAlignment="1" applyProtection="1">
      <alignment horizontal="center" vertical="center" textRotation="90" wrapText="1"/>
    </xf>
    <xf numFmtId="0" fontId="68" fillId="0" borderId="36" xfId="0" applyFont="1" applyBorder="1" applyAlignment="1" applyProtection="1">
      <alignment horizontal="center" vertical="center" textRotation="90" wrapText="1"/>
    </xf>
    <xf numFmtId="0" fontId="24" fillId="0" borderId="30" xfId="0" applyFont="1" applyFill="1" applyBorder="1" applyAlignment="1" applyProtection="1">
      <alignment horizontal="center" vertical="center" wrapText="1"/>
    </xf>
    <xf numFmtId="0" fontId="24" fillId="0" borderId="31" xfId="0" applyFont="1" applyFill="1" applyBorder="1" applyAlignment="1" applyProtection="1">
      <alignment horizontal="center" vertical="center" wrapText="1"/>
    </xf>
    <xf numFmtId="0" fontId="24" fillId="0" borderId="11" xfId="0" applyFont="1" applyFill="1" applyBorder="1" applyAlignment="1" applyProtection="1">
      <alignment horizontal="center" vertical="center" wrapText="1"/>
    </xf>
    <xf numFmtId="0" fontId="24" fillId="0" borderId="89" xfId="0" applyFont="1" applyBorder="1" applyAlignment="1" applyProtection="1">
      <alignment horizontal="center" vertical="center" wrapText="1"/>
    </xf>
    <xf numFmtId="0" fontId="24" fillId="0" borderId="90" xfId="0" applyFont="1" applyBorder="1" applyAlignment="1" applyProtection="1">
      <alignment horizontal="center" vertical="center" wrapText="1"/>
    </xf>
    <xf numFmtId="0" fontId="24" fillId="0" borderId="91" xfId="0" applyFont="1" applyBorder="1" applyAlignment="1" applyProtection="1">
      <alignment horizontal="center" vertical="center" wrapText="1"/>
    </xf>
    <xf numFmtId="0" fontId="22" fillId="0" borderId="30" xfId="0" applyFont="1" applyBorder="1" applyAlignment="1" applyProtection="1">
      <alignment horizontal="center" vertical="center" wrapText="1"/>
    </xf>
    <xf numFmtId="0" fontId="22" fillId="0" borderId="58" xfId="0" applyFont="1" applyBorder="1" applyAlignment="1" applyProtection="1">
      <alignment horizontal="center" vertical="center" wrapText="1"/>
    </xf>
    <xf numFmtId="0" fontId="63" fillId="3" borderId="34" xfId="1" applyFont="1" applyFill="1" applyBorder="1" applyAlignment="1" applyProtection="1">
      <alignment horizontal="center" vertical="center" wrapText="1"/>
    </xf>
    <xf numFmtId="0" fontId="63" fillId="3" borderId="36" xfId="1" applyFont="1" applyFill="1" applyBorder="1" applyAlignment="1" applyProtection="1">
      <alignment horizontal="center" vertical="center" wrapText="1"/>
    </xf>
    <xf numFmtId="0" fontId="25" fillId="0" borderId="60" xfId="0" applyFont="1" applyFill="1" applyBorder="1" applyAlignment="1" applyProtection="1">
      <alignment horizontal="right" vertical="center" wrapText="1"/>
    </xf>
    <xf numFmtId="0" fontId="25" fillId="0" borderId="61" xfId="0" applyFont="1" applyFill="1" applyBorder="1" applyAlignment="1" applyProtection="1">
      <alignment horizontal="right" vertical="center" wrapText="1"/>
    </xf>
    <xf numFmtId="0" fontId="25" fillId="0" borderId="62" xfId="0" applyFont="1" applyFill="1" applyBorder="1" applyAlignment="1" applyProtection="1">
      <alignment horizontal="right" vertical="center" wrapText="1"/>
    </xf>
    <xf numFmtId="0" fontId="24" fillId="0" borderId="63" xfId="0" applyFont="1" applyFill="1" applyBorder="1" applyAlignment="1" applyProtection="1">
      <alignment horizontal="right" vertical="center" wrapText="1"/>
    </xf>
    <xf numFmtId="0" fontId="28" fillId="0" borderId="63" xfId="0" applyFont="1" applyBorder="1" applyAlignment="1" applyProtection="1">
      <alignment horizontal="right" vertical="center"/>
    </xf>
    <xf numFmtId="0" fontId="30" fillId="0" borderId="38" xfId="0" applyFont="1" applyFill="1" applyBorder="1" applyAlignment="1" applyProtection="1">
      <alignment horizontal="center" vertical="center" wrapText="1"/>
    </xf>
    <xf numFmtId="0" fontId="30" fillId="0" borderId="77" xfId="0" applyFont="1" applyFill="1" applyBorder="1" applyAlignment="1" applyProtection="1">
      <alignment horizontal="center" vertical="center" wrapText="1"/>
    </xf>
    <xf numFmtId="0" fontId="30" fillId="0" borderId="169" xfId="0" applyFont="1" applyFill="1" applyBorder="1" applyAlignment="1" applyProtection="1">
      <alignment horizontal="center" vertical="center" wrapText="1"/>
    </xf>
    <xf numFmtId="0" fontId="30" fillId="0" borderId="170" xfId="0" applyFont="1" applyFill="1" applyBorder="1" applyAlignment="1" applyProtection="1">
      <alignment horizontal="center" vertical="center" wrapText="1"/>
    </xf>
    <xf numFmtId="0" fontId="30" fillId="0" borderId="37" xfId="0" applyFont="1" applyFill="1" applyBorder="1" applyAlignment="1" applyProtection="1">
      <alignment horizontal="center" vertical="center" wrapText="1"/>
    </xf>
    <xf numFmtId="0" fontId="30" fillId="0" borderId="168" xfId="0" applyFont="1" applyFill="1" applyBorder="1" applyAlignment="1" applyProtection="1">
      <alignment horizontal="center" vertical="center" wrapText="1"/>
    </xf>
    <xf numFmtId="0" fontId="30" fillId="0" borderId="5" xfId="0" applyFont="1" applyBorder="1" applyAlignment="1" applyProtection="1">
      <alignment horizontal="center" vertical="center"/>
    </xf>
    <xf numFmtId="0" fontId="30" fillId="0" borderId="34" xfId="0" applyFont="1" applyBorder="1" applyAlignment="1" applyProtection="1">
      <alignment horizontal="center" vertical="center" wrapText="1"/>
    </xf>
    <xf numFmtId="0" fontId="30" fillId="0" borderId="36" xfId="0" applyFont="1" applyBorder="1" applyAlignment="1" applyProtection="1">
      <alignment horizontal="center" vertical="center" wrapText="1"/>
    </xf>
    <xf numFmtId="0" fontId="22" fillId="0" borderId="175" xfId="0" applyFont="1" applyBorder="1" applyAlignment="1" applyProtection="1">
      <alignment horizontal="center" vertical="center" wrapText="1"/>
    </xf>
    <xf numFmtId="0" fontId="22" fillId="0" borderId="171" xfId="0" applyFont="1" applyBorder="1" applyAlignment="1" applyProtection="1">
      <alignment horizontal="center" vertical="center" wrapText="1"/>
    </xf>
    <xf numFmtId="0" fontId="22" fillId="0" borderId="176" xfId="0" applyFont="1" applyBorder="1" applyAlignment="1" applyProtection="1">
      <alignment horizontal="center" vertical="center" wrapText="1"/>
    </xf>
    <xf numFmtId="0" fontId="40" fillId="0" borderId="178" xfId="0" applyFont="1" applyFill="1" applyBorder="1" applyAlignment="1" applyProtection="1">
      <alignment horizontal="center" vertical="center" wrapText="1"/>
    </xf>
    <xf numFmtId="0" fontId="2" fillId="0" borderId="64" xfId="0" applyFont="1" applyFill="1" applyBorder="1" applyAlignment="1" applyProtection="1">
      <alignment horizontal="center" vertical="center" wrapText="1"/>
    </xf>
    <xf numFmtId="0" fontId="2" fillId="0" borderId="65" xfId="0" applyFont="1" applyFill="1" applyBorder="1" applyAlignment="1" applyProtection="1">
      <alignment horizontal="center" vertical="center" wrapText="1"/>
    </xf>
    <xf numFmtId="0" fontId="2" fillId="0" borderId="66" xfId="0" applyFont="1" applyFill="1" applyBorder="1" applyAlignment="1" applyProtection="1">
      <alignment horizontal="center" vertical="center" wrapText="1"/>
    </xf>
    <xf numFmtId="0" fontId="2" fillId="0" borderId="67"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 fillId="0" borderId="68" xfId="0" applyFont="1" applyFill="1" applyBorder="1" applyAlignment="1" applyProtection="1">
      <alignment horizontal="center" vertical="center" wrapText="1"/>
    </xf>
    <xf numFmtId="0" fontId="22" fillId="0" borderId="79" xfId="0" applyFont="1" applyBorder="1" applyAlignment="1" applyProtection="1">
      <alignment horizontal="center" vertical="center" textRotation="90" wrapText="1"/>
    </xf>
    <xf numFmtId="0" fontId="22" fillId="0" borderId="54" xfId="0" applyFont="1" applyBorder="1" applyAlignment="1" applyProtection="1">
      <alignment horizontal="center" vertical="center" textRotation="90" wrapText="1"/>
    </xf>
    <xf numFmtId="0" fontId="22" fillId="0" borderId="36" xfId="0" applyFont="1" applyBorder="1" applyAlignment="1" applyProtection="1">
      <alignment horizontal="center" vertical="center" textRotation="90" wrapText="1"/>
    </xf>
    <xf numFmtId="0" fontId="22" fillId="0" borderId="35" xfId="0" applyFont="1" applyBorder="1" applyAlignment="1" applyProtection="1">
      <alignment horizontal="center" vertical="center" textRotation="90" wrapText="1"/>
    </xf>
    <xf numFmtId="0" fontId="22" fillId="0" borderId="32" xfId="0" applyFont="1" applyBorder="1" applyAlignment="1" applyProtection="1">
      <alignment horizontal="center" vertical="center" wrapText="1"/>
    </xf>
    <xf numFmtId="0" fontId="22" fillId="0" borderId="59" xfId="0" applyFont="1" applyBorder="1" applyAlignment="1" applyProtection="1">
      <alignment horizontal="center" vertical="center" wrapText="1"/>
    </xf>
    <xf numFmtId="0" fontId="22" fillId="0" borderId="81" xfId="0" applyFont="1" applyBorder="1" applyAlignment="1" applyProtection="1">
      <alignment horizontal="center" vertical="center" wrapText="1"/>
    </xf>
    <xf numFmtId="0" fontId="22" fillId="0" borderId="82" xfId="0" applyFont="1" applyBorder="1" applyAlignment="1" applyProtection="1">
      <alignment horizontal="center" vertical="center" wrapText="1"/>
    </xf>
    <xf numFmtId="0" fontId="22" fillId="0" borderId="160" xfId="0" applyFont="1" applyBorder="1" applyAlignment="1" applyProtection="1">
      <alignment horizontal="center" vertical="center" wrapText="1"/>
    </xf>
    <xf numFmtId="0" fontId="22" fillId="0" borderId="161" xfId="0" applyFont="1" applyBorder="1" applyAlignment="1" applyProtection="1">
      <alignment horizontal="center" vertical="center" wrapText="1"/>
    </xf>
    <xf numFmtId="0" fontId="22" fillId="0" borderId="105" xfId="0" applyFont="1" applyFill="1" applyBorder="1" applyAlignment="1" applyProtection="1">
      <alignment horizontal="center" vertical="center" wrapText="1"/>
    </xf>
    <xf numFmtId="0" fontId="22" fillId="0" borderId="107" xfId="0" applyFont="1" applyFill="1" applyBorder="1" applyAlignment="1" applyProtection="1">
      <alignment horizontal="center" vertical="center" wrapText="1"/>
    </xf>
    <xf numFmtId="0" fontId="22" fillId="0" borderId="108" xfId="0" applyFont="1" applyFill="1" applyBorder="1" applyAlignment="1" applyProtection="1">
      <alignment horizontal="center" vertical="center" wrapText="1"/>
    </xf>
    <xf numFmtId="0" fontId="22" fillId="0" borderId="80" xfId="0" applyFont="1" applyBorder="1" applyAlignment="1" applyProtection="1">
      <alignment horizontal="center" vertical="center" wrapText="1"/>
    </xf>
    <xf numFmtId="0" fontId="22" fillId="0" borderId="153" xfId="0" applyFont="1" applyFill="1" applyBorder="1" applyAlignment="1" applyProtection="1">
      <alignment horizontal="center" vertical="center" wrapText="1"/>
    </xf>
    <xf numFmtId="0" fontId="22" fillId="0" borderId="112" xfId="0" applyFont="1" applyFill="1" applyBorder="1" applyAlignment="1" applyProtection="1">
      <alignment horizontal="center" vertical="center" wrapText="1"/>
    </xf>
    <xf numFmtId="0" fontId="22" fillId="0" borderId="113" xfId="0" applyFont="1" applyFill="1" applyBorder="1" applyAlignment="1" applyProtection="1">
      <alignment horizontal="center" vertical="center" wrapText="1"/>
    </xf>
    <xf numFmtId="0" fontId="22" fillId="0" borderId="114" xfId="0" applyFont="1" applyFill="1" applyBorder="1" applyAlignment="1" applyProtection="1">
      <alignment horizontal="center" vertical="center" wrapText="1"/>
    </xf>
    <xf numFmtId="0" fontId="22" fillId="0" borderId="36" xfId="0" applyFont="1" applyBorder="1" applyAlignment="1" applyProtection="1">
      <alignment horizontal="center" vertical="center" wrapText="1"/>
    </xf>
    <xf numFmtId="0" fontId="22" fillId="0" borderId="35" xfId="0" applyFont="1" applyBorder="1" applyAlignment="1" applyProtection="1">
      <alignment horizontal="center" vertical="center" wrapText="1"/>
    </xf>
    <xf numFmtId="0" fontId="59" fillId="0" borderId="151" xfId="0" applyFont="1" applyBorder="1" applyAlignment="1" applyProtection="1">
      <alignment horizontal="center" vertical="center" wrapText="1"/>
    </xf>
    <xf numFmtId="0" fontId="59" fillId="0" borderId="152" xfId="0" applyFont="1" applyBorder="1" applyAlignment="1" applyProtection="1">
      <alignment horizontal="center" vertical="center" wrapText="1"/>
    </xf>
    <xf numFmtId="0" fontId="59" fillId="0" borderId="32" xfId="0" applyFont="1" applyBorder="1" applyAlignment="1" applyProtection="1">
      <alignment horizontal="center" vertical="center" wrapText="1"/>
    </xf>
    <xf numFmtId="0" fontId="59" fillId="0" borderId="56" xfId="0" applyFont="1" applyBorder="1" applyAlignment="1" applyProtection="1">
      <alignment horizontal="center" vertical="center" wrapText="1"/>
    </xf>
    <xf numFmtId="0" fontId="22" fillId="0" borderId="30" xfId="0" applyFont="1" applyFill="1" applyBorder="1" applyAlignment="1" applyProtection="1">
      <alignment horizontal="right" vertical="center" wrapText="1"/>
    </xf>
    <xf numFmtId="0" fontId="22" fillId="0" borderId="31" xfId="0" applyFont="1" applyFill="1" applyBorder="1" applyAlignment="1" applyProtection="1">
      <alignment horizontal="right" vertical="center" wrapText="1"/>
    </xf>
    <xf numFmtId="0" fontId="22" fillId="0" borderId="11" xfId="0" applyFont="1" applyFill="1" applyBorder="1" applyAlignment="1" applyProtection="1">
      <alignment horizontal="right" vertical="center" wrapText="1"/>
    </xf>
    <xf numFmtId="0" fontId="22" fillId="0" borderId="104" xfId="0" applyFont="1" applyBorder="1" applyAlignment="1" applyProtection="1">
      <alignment horizontal="center" vertical="center" wrapText="1"/>
    </xf>
    <xf numFmtId="0" fontId="22" fillId="0" borderId="105" xfId="0" applyFont="1" applyBorder="1" applyAlignment="1" applyProtection="1">
      <alignment horizontal="center" vertical="center" wrapText="1"/>
    </xf>
    <xf numFmtId="0" fontId="22" fillId="0" borderId="107" xfId="0" applyFont="1" applyFill="1" applyBorder="1" applyAlignment="1" applyProtection="1">
      <alignment horizontal="right" vertical="center" wrapText="1"/>
    </xf>
    <xf numFmtId="167" fontId="39" fillId="0" borderId="5" xfId="0" applyNumberFormat="1" applyFont="1" applyFill="1" applyBorder="1" applyAlignment="1" applyProtection="1">
      <alignment horizontal="center" vertical="center" wrapText="1"/>
    </xf>
    <xf numFmtId="167" fontId="39" fillId="0" borderId="105" xfId="0" applyNumberFormat="1" applyFont="1" applyFill="1" applyBorder="1" applyAlignment="1" applyProtection="1">
      <alignment horizontal="center" vertical="center" wrapText="1"/>
    </xf>
    <xf numFmtId="0" fontId="26" fillId="0" borderId="5" xfId="0" applyNumberFormat="1" applyFont="1" applyFill="1" applyBorder="1" applyAlignment="1" applyProtection="1">
      <alignment horizontal="center" vertical="center" wrapText="1"/>
    </xf>
    <xf numFmtId="0" fontId="45" fillId="0" borderId="101" xfId="0" applyFont="1" applyFill="1" applyBorder="1" applyAlignment="1" applyProtection="1">
      <alignment horizontal="center" vertical="center" wrapText="1"/>
    </xf>
    <xf numFmtId="0" fontId="45" fillId="0" borderId="102" xfId="0" applyFont="1" applyFill="1" applyBorder="1" applyAlignment="1" applyProtection="1">
      <alignment horizontal="center" vertical="center" wrapText="1"/>
    </xf>
    <xf numFmtId="0" fontId="45" fillId="0" borderId="103" xfId="0" applyFont="1" applyFill="1" applyBorder="1" applyAlignment="1" applyProtection="1">
      <alignment horizontal="center" vertical="center" wrapText="1"/>
    </xf>
    <xf numFmtId="0" fontId="35" fillId="0" borderId="104" xfId="0" applyFont="1" applyFill="1" applyBorder="1" applyAlignment="1" applyProtection="1">
      <alignment horizontal="center" vertical="center" wrapText="1"/>
    </xf>
    <xf numFmtId="0" fontId="35" fillId="0" borderId="5" xfId="0" applyFont="1" applyFill="1" applyBorder="1" applyAlignment="1" applyProtection="1">
      <alignment horizontal="center" vertical="center" wrapText="1"/>
    </xf>
    <xf numFmtId="0" fontId="35" fillId="0" borderId="105" xfId="0" applyFont="1" applyFill="1" applyBorder="1" applyAlignment="1" applyProtection="1">
      <alignment horizontal="center" vertical="center" wrapText="1"/>
    </xf>
    <xf numFmtId="0" fontId="39" fillId="0" borderId="104" xfId="0" applyFont="1" applyFill="1" applyBorder="1" applyAlignment="1" applyProtection="1">
      <alignment horizontal="left" vertical="center" wrapText="1"/>
    </xf>
    <xf numFmtId="0" fontId="39" fillId="0" borderId="5" xfId="0" applyFont="1" applyFill="1" applyBorder="1" applyAlignment="1" applyProtection="1">
      <alignment horizontal="left" vertical="center" wrapText="1"/>
    </xf>
    <xf numFmtId="0" fontId="39" fillId="0" borderId="5" xfId="0" applyFont="1" applyFill="1" applyBorder="1" applyAlignment="1" applyProtection="1">
      <alignment horizontal="center" vertical="center" wrapText="1"/>
    </xf>
    <xf numFmtId="0" fontId="39" fillId="0" borderId="105" xfId="0" applyFont="1" applyFill="1" applyBorder="1" applyAlignment="1" applyProtection="1">
      <alignment horizontal="center" vertical="center" wrapText="1"/>
    </xf>
    <xf numFmtId="0" fontId="35" fillId="0" borderId="104" xfId="0" applyNumberFormat="1" applyFont="1" applyFill="1" applyBorder="1" applyAlignment="1" applyProtection="1">
      <alignment horizontal="right" vertical="center" wrapText="1"/>
    </xf>
    <xf numFmtId="0" fontId="35" fillId="0" borderId="5" xfId="0" applyFont="1" applyFill="1" applyBorder="1" applyAlignment="1" applyProtection="1">
      <alignment horizontal="right" vertical="center" wrapText="1"/>
    </xf>
    <xf numFmtId="0" fontId="21" fillId="0" borderId="5" xfId="0" applyFont="1" applyFill="1" applyBorder="1" applyAlignment="1" applyProtection="1">
      <alignment horizontal="center" vertical="center" wrapText="1"/>
    </xf>
    <xf numFmtId="1" fontId="35" fillId="0" borderId="5" xfId="0" applyNumberFormat="1" applyFont="1" applyFill="1" applyBorder="1" applyAlignment="1" applyProtection="1">
      <alignment horizontal="center" vertical="center" wrapText="1"/>
    </xf>
    <xf numFmtId="0" fontId="35" fillId="0" borderId="104" xfId="0" applyNumberFormat="1" applyFont="1" applyFill="1" applyBorder="1" applyAlignment="1" applyProtection="1">
      <alignment horizontal="left" vertical="center" wrapText="1"/>
    </xf>
    <xf numFmtId="0" fontId="35" fillId="0" borderId="5" xfId="0" applyFont="1" applyFill="1" applyBorder="1" applyAlignment="1" applyProtection="1">
      <alignment horizontal="left" vertical="center" wrapText="1"/>
    </xf>
    <xf numFmtId="0" fontId="39" fillId="0" borderId="104" xfId="0" applyNumberFormat="1" applyFont="1" applyFill="1" applyBorder="1" applyAlignment="1" applyProtection="1">
      <alignment horizontal="left" vertical="center" wrapText="1"/>
    </xf>
    <xf numFmtId="0" fontId="36" fillId="0" borderId="5" xfId="0" applyFont="1" applyFill="1" applyBorder="1" applyAlignment="1" applyProtection="1">
      <alignment horizontal="center" vertical="center" wrapText="1"/>
    </xf>
    <xf numFmtId="0" fontId="26" fillId="0" borderId="105" xfId="0" applyFont="1" applyFill="1" applyBorder="1" applyAlignment="1" applyProtection="1">
      <alignment horizontal="center" vertical="center" wrapText="1"/>
    </xf>
    <xf numFmtId="0" fontId="39" fillId="0" borderId="105" xfId="0" applyFont="1" applyFill="1" applyBorder="1" applyAlignment="1" applyProtection="1">
      <alignment horizontal="left" vertical="center" wrapText="1"/>
    </xf>
    <xf numFmtId="0" fontId="36" fillId="0" borderId="104" xfId="0" applyFont="1" applyFill="1" applyBorder="1" applyAlignment="1" applyProtection="1">
      <alignment horizontal="center" vertical="center" wrapText="1"/>
    </xf>
    <xf numFmtId="0" fontId="21" fillId="0" borderId="104" xfId="0" applyFont="1" applyFill="1" applyBorder="1" applyAlignment="1" applyProtection="1">
      <alignment horizontal="right" vertical="center" wrapText="1"/>
    </xf>
    <xf numFmtId="0" fontId="21" fillId="0" borderId="5" xfId="0" applyFont="1" applyFill="1" applyBorder="1" applyAlignment="1" applyProtection="1">
      <alignment horizontal="right" vertical="center" wrapText="1"/>
    </xf>
    <xf numFmtId="0" fontId="21" fillId="0" borderId="105" xfId="0" applyFont="1" applyFill="1" applyBorder="1" applyAlignment="1" applyProtection="1">
      <alignment horizontal="center" vertical="center" wrapText="1"/>
    </xf>
    <xf numFmtId="0" fontId="21" fillId="0" borderId="107" xfId="0" applyFont="1" applyFill="1" applyBorder="1" applyAlignment="1" applyProtection="1">
      <alignment horizontal="center" vertical="center" wrapText="1"/>
    </xf>
    <xf numFmtId="0" fontId="21" fillId="0" borderId="108" xfId="0" applyFont="1" applyFill="1" applyBorder="1" applyAlignment="1" applyProtection="1">
      <alignment horizontal="center" vertical="center" wrapText="1"/>
    </xf>
    <xf numFmtId="0" fontId="59" fillId="0" borderId="5"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xf>
    <xf numFmtId="0" fontId="46" fillId="0" borderId="105" xfId="0" applyFont="1" applyFill="1" applyBorder="1" applyAlignment="1" applyProtection="1">
      <alignment horizontal="center" vertical="center" wrapText="1"/>
    </xf>
    <xf numFmtId="0" fontId="52" fillId="0" borderId="5" xfId="0" applyNumberFormat="1" applyFont="1" applyFill="1" applyBorder="1" applyAlignment="1" applyProtection="1">
      <alignment horizontal="center" vertical="center" wrapText="1"/>
    </xf>
    <xf numFmtId="0" fontId="39" fillId="0" borderId="5" xfId="0" applyNumberFormat="1" applyFont="1" applyFill="1" applyBorder="1" applyAlignment="1" applyProtection="1">
      <alignment horizontal="center" vertical="center" wrapText="1"/>
    </xf>
    <xf numFmtId="0" fontId="35" fillId="0" borderId="5" xfId="0" applyNumberFormat="1" applyFont="1" applyFill="1" applyBorder="1" applyAlignment="1" applyProtection="1">
      <alignment horizontal="center" vertical="center" wrapText="1"/>
    </xf>
    <xf numFmtId="1" fontId="21" fillId="0" borderId="5" xfId="0" applyNumberFormat="1" applyFont="1" applyFill="1" applyBorder="1" applyAlignment="1" applyProtection="1">
      <alignment horizontal="center" vertical="center" wrapText="1"/>
    </xf>
    <xf numFmtId="0" fontId="32" fillId="0" borderId="5" xfId="0" applyFont="1" applyFill="1" applyBorder="1" applyAlignment="1" applyProtection="1">
      <alignment horizontal="center"/>
    </xf>
    <xf numFmtId="0" fontId="22" fillId="0" borderId="5" xfId="0" applyNumberFormat="1" applyFont="1" applyFill="1" applyBorder="1" applyAlignment="1" applyProtection="1">
      <alignment horizontal="center" vertical="center" wrapText="1"/>
    </xf>
    <xf numFmtId="1" fontId="21" fillId="0" borderId="105" xfId="0" applyNumberFormat="1" applyFont="1" applyFill="1" applyBorder="1" applyAlignment="1" applyProtection="1">
      <alignment horizontal="center" vertical="center" wrapText="1"/>
    </xf>
    <xf numFmtId="1" fontId="39" fillId="0" borderId="5" xfId="0" applyNumberFormat="1" applyFont="1" applyFill="1" applyBorder="1" applyAlignment="1" applyProtection="1">
      <alignment horizontal="center" vertical="center" wrapText="1"/>
    </xf>
    <xf numFmtId="0" fontId="46" fillId="0" borderId="106" xfId="0" applyNumberFormat="1" applyFont="1" applyFill="1" applyBorder="1" applyAlignment="1" applyProtection="1">
      <alignment horizontal="center" vertical="center" wrapText="1"/>
    </xf>
    <xf numFmtId="0" fontId="46" fillId="0" borderId="107" xfId="0" applyFont="1" applyFill="1" applyBorder="1" applyAlignment="1" applyProtection="1">
      <alignment horizontal="center" vertical="center" wrapText="1"/>
    </xf>
    <xf numFmtId="0" fontId="21" fillId="0" borderId="104" xfId="0" applyNumberFormat="1" applyFont="1" applyFill="1" applyBorder="1" applyAlignment="1" applyProtection="1">
      <alignment horizontal="right" vertical="center" wrapText="1"/>
    </xf>
    <xf numFmtId="0" fontId="21" fillId="0" borderId="92" xfId="0" applyFont="1" applyFill="1" applyBorder="1" applyAlignment="1" applyProtection="1">
      <alignment horizontal="center" vertical="center" wrapText="1"/>
    </xf>
    <xf numFmtId="0" fontId="21" fillId="0" borderId="47" xfId="0" applyFont="1" applyFill="1" applyBorder="1" applyAlignment="1" applyProtection="1">
      <alignment horizontal="center" vertical="center" wrapText="1"/>
    </xf>
    <xf numFmtId="0" fontId="39" fillId="0" borderId="5" xfId="0" applyNumberFormat="1" applyFont="1" applyFill="1" applyBorder="1" applyAlignment="1" applyProtection="1">
      <alignment horizontal="right" vertical="center" wrapText="1"/>
    </xf>
    <xf numFmtId="0" fontId="39" fillId="0" borderId="5" xfId="0" applyFont="1" applyFill="1" applyBorder="1" applyAlignment="1" applyProtection="1">
      <alignment horizontal="right" vertical="center" wrapText="1"/>
    </xf>
    <xf numFmtId="1" fontId="35" fillId="0" borderId="105" xfId="0" applyNumberFormat="1" applyFont="1" applyFill="1" applyBorder="1" applyAlignment="1" applyProtection="1">
      <alignment horizontal="center" vertical="center" wrapText="1"/>
    </xf>
    <xf numFmtId="14" fontId="46" fillId="0" borderId="5" xfId="0" applyNumberFormat="1" applyFont="1" applyFill="1" applyBorder="1" applyAlignment="1" applyProtection="1">
      <alignment horizontal="center" vertical="center" wrapText="1"/>
    </xf>
    <xf numFmtId="14" fontId="46" fillId="0" borderId="105" xfId="0" applyNumberFormat="1" applyFont="1" applyFill="1" applyBorder="1" applyAlignment="1" applyProtection="1">
      <alignment horizontal="center" vertical="center" wrapText="1"/>
    </xf>
    <xf numFmtId="14" fontId="46" fillId="0" borderId="10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0" borderId="107" xfId="0" applyFont="1" applyFill="1" applyBorder="1" applyAlignment="1" applyProtection="1">
      <alignment horizontal="center" vertical="center" wrapText="1"/>
    </xf>
    <xf numFmtId="0" fontId="42" fillId="0" borderId="104" xfId="0" applyNumberFormat="1" applyFont="1" applyFill="1" applyBorder="1" applyAlignment="1" applyProtection="1">
      <alignment horizontal="left" vertical="center" wrapText="1"/>
    </xf>
  </cellXfs>
  <cellStyles count="179">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Hyperlink" xfId="1" builtinId="8"/>
    <cellStyle name="Normal" xfId="0" builtinId="0"/>
    <cellStyle name="Normal 2 2" xfId="2"/>
    <cellStyle name="Normal 2 3" xfId="4"/>
    <cellStyle name="Normal 3" xfId="3"/>
  </cellStyles>
  <dxfs count="527">
    <dxf>
      <font>
        <color theme="0"/>
      </font>
      <fill>
        <patternFill patternType="none">
          <fgColor indexed="64"/>
          <bgColor auto="1"/>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ont>
        <color theme="0"/>
      </font>
      <fill>
        <patternFill patternType="none">
          <fgColor indexed="64"/>
          <bgColor auto="1"/>
        </patternFill>
      </fill>
    </dxf>
    <dxf>
      <font>
        <condense val="0"/>
        <extend val="0"/>
        <color rgb="FF9C0006"/>
      </font>
      <fill>
        <patternFill>
          <bgColor theme="9" tint="0.79998168889431442"/>
        </patternFill>
      </fill>
    </dxf>
    <dxf>
      <font>
        <condense val="0"/>
        <extend val="0"/>
        <color rgb="FF9C0006"/>
      </font>
      <fill>
        <patternFill>
          <bgColor rgb="FFFFC7CE"/>
        </patternFill>
      </fill>
    </dxf>
    <dxf>
      <font>
        <color theme="0"/>
      </font>
    </dxf>
    <dxf>
      <font>
        <color rgb="FFFF0000"/>
      </font>
    </dxf>
    <dxf>
      <font>
        <color rgb="FFFF0000"/>
      </font>
      <fill>
        <patternFill>
          <bgColor rgb="FFFFFF99"/>
        </patternFill>
      </fill>
    </dxf>
    <dxf>
      <font>
        <color rgb="FFFF0000"/>
      </font>
      <fill>
        <patternFill>
          <bgColor rgb="FFFFFF99"/>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rgb="FFFF0000"/>
      </font>
      <fill>
        <patternFill>
          <bgColor rgb="FFFFFF66"/>
        </patternFill>
      </fill>
    </dxf>
    <dxf>
      <fill>
        <patternFill>
          <bgColor rgb="FFFFD5FF"/>
        </patternFill>
      </fill>
    </dxf>
    <dxf>
      <font>
        <color rgb="FF0000FF"/>
      </font>
    </dxf>
    <dxf>
      <fill>
        <patternFill>
          <bgColor rgb="FFE0C1FF"/>
        </patternFill>
      </fill>
    </dxf>
    <dxf>
      <fill>
        <patternFill>
          <bgColor rgb="FFFFD3A7"/>
        </patternFill>
      </fill>
    </dxf>
    <dxf>
      <font>
        <condense val="0"/>
        <extend val="0"/>
        <color rgb="FF9C0006"/>
      </font>
      <fill>
        <patternFill>
          <bgColor rgb="FFFFC7CE"/>
        </patternFill>
      </fill>
    </dxf>
    <dxf>
      <fill>
        <patternFill>
          <bgColor rgb="FFCC99FF"/>
        </patternFill>
      </fill>
    </dxf>
    <dxf>
      <fill>
        <patternFill>
          <bgColor theme="6" tint="0.39994506668294322"/>
        </patternFill>
      </fill>
    </dxf>
    <dxf>
      <fill>
        <patternFill>
          <bgColor rgb="FFFFFF99"/>
        </patternFill>
      </fill>
    </dxf>
    <dxf>
      <font>
        <color theme="0"/>
      </font>
      <fill>
        <patternFill patternType="none">
          <fgColor indexed="64"/>
          <bgColor auto="1"/>
        </patternFill>
      </fill>
    </dxf>
    <dxf>
      <font>
        <condense val="0"/>
        <extend val="0"/>
        <color rgb="FF9C0006"/>
      </font>
      <fill>
        <patternFill>
          <bgColor rgb="FFFFC7CE"/>
        </patternFill>
      </fill>
    </dxf>
    <dxf>
      <font>
        <condense val="0"/>
        <extend val="0"/>
        <color rgb="FF9C0006"/>
      </font>
      <fill>
        <patternFill>
          <bgColor theme="9" tint="0.79998168889431442"/>
        </patternFill>
      </fill>
    </dxf>
    <dxf>
      <fill>
        <patternFill>
          <bgColor rgb="FFFFD5FF"/>
        </patternFill>
      </fill>
    </dxf>
    <dxf>
      <font>
        <color rgb="FF0000FF"/>
      </font>
    </dxf>
    <dxf>
      <fill>
        <patternFill>
          <bgColor rgb="FFFFFF99"/>
        </patternFill>
      </fill>
    </dxf>
    <dxf>
      <font>
        <condense val="0"/>
        <extend val="0"/>
        <color rgb="FF9C0006"/>
      </font>
      <fill>
        <patternFill>
          <bgColor rgb="FFFFC7CE"/>
        </patternFill>
      </fill>
    </dxf>
    <dxf>
      <fill>
        <patternFill>
          <bgColor rgb="FFCC99FF"/>
        </patternFill>
      </fill>
    </dxf>
    <dxf>
      <fill>
        <patternFill>
          <bgColor theme="6" tint="0.39994506668294322"/>
        </patternFill>
      </fill>
    </dxf>
    <dxf>
      <font>
        <condense val="0"/>
        <extend val="0"/>
        <color rgb="FF9C0006"/>
      </font>
      <fill>
        <patternFill>
          <bgColor rgb="FFFFC7CE"/>
        </patternFill>
      </fill>
    </dxf>
    <dxf>
      <font>
        <color theme="0"/>
      </font>
    </dxf>
    <dxf>
      <font>
        <color theme="0" tint="-0.14999847407452621"/>
      </font>
      <fill>
        <patternFill patternType="none">
          <fgColor indexed="64"/>
          <bgColor auto="1"/>
        </patternFill>
      </fill>
    </dxf>
    <dxf>
      <font>
        <color theme="0"/>
      </font>
    </dxf>
    <dxf>
      <font>
        <color rgb="FF9C0006"/>
      </font>
      <fill>
        <patternFill>
          <bgColor rgb="FFFFC7CE"/>
        </patternFill>
      </fill>
    </dxf>
    <dxf>
      <font>
        <color theme="0"/>
      </font>
    </dxf>
    <dxf>
      <fill>
        <patternFill>
          <bgColor rgb="FF66FF33"/>
        </patternFill>
      </fill>
    </dxf>
    <dxf>
      <fill>
        <patternFill>
          <bgColor rgb="FFFFFF99"/>
        </patternFill>
      </fill>
    </dxf>
    <dxf>
      <font>
        <color rgb="FF0000FF"/>
      </font>
      <fill>
        <patternFill>
          <bgColor rgb="FFFFFF99"/>
        </patternFill>
      </fill>
    </dxf>
    <dxf>
      <font>
        <color rgb="FFFF0000"/>
      </font>
      <fill>
        <patternFill>
          <bgColor rgb="FFFFFF99"/>
        </patternFill>
      </fill>
    </dxf>
    <dxf>
      <font>
        <color rgb="FF0000FF"/>
      </font>
    </dxf>
    <dxf>
      <font>
        <color rgb="FFFF0000"/>
      </font>
    </dxf>
    <dxf>
      <font>
        <color rgb="FFFF0000"/>
      </font>
    </dxf>
    <dxf>
      <fill>
        <patternFill>
          <bgColor rgb="FFFFFFC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0033CC"/>
      </font>
      <fill>
        <patternFill>
          <bgColor rgb="FFFFFFCC"/>
        </patternFill>
      </fill>
    </dxf>
    <dxf>
      <font>
        <color rgb="FF0033CC"/>
      </font>
      <fill>
        <patternFill>
          <bgColor rgb="FFCCECFF"/>
        </patternFill>
      </fill>
    </dxf>
    <dxf>
      <fill>
        <patternFill>
          <bgColor indexed="42"/>
        </patternFill>
      </fill>
    </dxf>
    <dxf>
      <font>
        <color rgb="FFFF0000"/>
      </font>
      <fill>
        <patternFill>
          <bgColor rgb="FFFFFFCC"/>
        </patternFill>
      </fill>
    </dxf>
    <dxf>
      <font>
        <color indexed="60"/>
      </font>
      <fill>
        <patternFill>
          <bgColor theme="9" tint="0.79998168889431442"/>
        </patternFill>
      </fill>
    </dxf>
    <dxf>
      <font>
        <color auto="1"/>
      </font>
    </dxf>
    <dxf>
      <font>
        <color theme="0"/>
      </font>
      <fill>
        <patternFill patternType="none">
          <bgColor indexed="65"/>
        </patternFill>
      </fill>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color rgb="FF009900"/>
      </font>
    </dxf>
    <dxf>
      <font>
        <color rgb="FFFF0000"/>
      </font>
    </dxf>
    <dxf>
      <font>
        <color rgb="FFFF0000"/>
      </font>
    </dxf>
    <dxf>
      <font>
        <color rgb="FFFF3399"/>
      </font>
      <fill>
        <patternFill>
          <bgColor rgb="FFFFFF99"/>
        </patternFill>
      </fill>
    </dxf>
    <dxf>
      <font>
        <color rgb="FFFF0000"/>
      </font>
      <fill>
        <patternFill>
          <bgColor rgb="FFFFFF99"/>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rgb="FFFF0000"/>
      </font>
    </dxf>
    <dxf>
      <font>
        <b/>
        <i val="0"/>
        <color rgb="FF008000"/>
      </font>
    </dxf>
    <dxf>
      <font>
        <color theme="0"/>
      </font>
    </dxf>
    <dxf>
      <font>
        <color rgb="FF0000FF"/>
      </font>
    </dxf>
    <dxf>
      <font>
        <color auto="1"/>
      </font>
    </dxf>
    <dxf>
      <font>
        <color rgb="FF0000FF"/>
      </font>
    </dxf>
    <dxf>
      <font>
        <b/>
        <i val="0"/>
        <color rgb="FF008000"/>
      </font>
    </dxf>
    <dxf>
      <font>
        <color rgb="FF0000FF"/>
      </font>
    </dxf>
    <dxf>
      <font>
        <color rgb="FFFF0000"/>
      </font>
    </dxf>
    <dxf>
      <font>
        <color rgb="FFFF0000"/>
      </font>
    </dxf>
    <dxf>
      <font>
        <color rgb="FFFF0000"/>
      </font>
    </dxf>
    <dxf>
      <font>
        <color rgb="FF0000FF"/>
      </font>
    </dxf>
    <dxf>
      <font>
        <b val="0"/>
        <i val="0"/>
        <color rgb="FF008000"/>
      </font>
    </dxf>
    <dxf>
      <font>
        <color rgb="FFFF0000"/>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rgb="FF9C0006"/>
      </font>
      <fill>
        <patternFill>
          <bgColor rgb="FFFFC7CE"/>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rgb="FF9C0006"/>
      </font>
      <fill>
        <patternFill>
          <bgColor rgb="FFFFC7CE"/>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rgb="FF9C0006"/>
      </font>
      <fill>
        <patternFill>
          <bgColor rgb="FFFFC7CE"/>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rgb="FF9C0006"/>
      </font>
      <fill>
        <patternFill>
          <bgColor rgb="FFFFC7CE"/>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rgb="FF9C0006"/>
      </font>
      <fill>
        <patternFill>
          <bgColor rgb="FFFFC7CE"/>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rgb="FF9C0006"/>
      </font>
      <fill>
        <patternFill>
          <bgColor rgb="FFFFC7CE"/>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rgb="FF9C0006"/>
      </font>
      <fill>
        <patternFill>
          <bgColor rgb="FFFFC7CE"/>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rgb="FF9C0006"/>
      </font>
      <fill>
        <patternFill>
          <bgColor rgb="FFFFC7CE"/>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rgb="FF9C0006"/>
      </font>
      <fill>
        <patternFill>
          <bgColor rgb="FFFFC7CE"/>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rgb="FF9C0006"/>
      </font>
      <fill>
        <patternFill>
          <bgColor rgb="FFFFC7CE"/>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ndense val="0"/>
        <extend val="0"/>
        <color rgb="FF9C0006"/>
      </font>
      <fill>
        <patternFill>
          <bgColor rgb="FFFFC7CE"/>
        </patternFill>
      </fill>
    </dxf>
    <dxf>
      <font>
        <color rgb="FF9C0006"/>
      </font>
      <fill>
        <patternFill>
          <bgColor rgb="FFFFC7CE"/>
        </patternFill>
      </fill>
    </dxf>
    <dxf>
      <font>
        <color theme="6" tint="0.79998168889431442"/>
      </font>
    </dxf>
    <dxf>
      <font>
        <color rgb="FFFFFFCC"/>
      </font>
    </dxf>
    <dxf>
      <font>
        <color rgb="FF9C0006"/>
      </font>
      <fill>
        <patternFill>
          <bgColor rgb="FFFFC7CE"/>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theme="0"/>
      </font>
    </dxf>
    <dxf>
      <font>
        <color rgb="FFFFFFCC"/>
      </font>
    </dxf>
    <dxf>
      <font>
        <color theme="6" tint="0.79998168889431442"/>
      </font>
    </dxf>
    <dxf>
      <font>
        <color theme="0"/>
      </font>
    </dxf>
    <dxf>
      <font>
        <color rgb="FFFFFFCC"/>
      </font>
    </dxf>
    <dxf>
      <font>
        <condense val="0"/>
        <extend val="0"/>
        <color rgb="FF9C0006"/>
      </font>
      <fill>
        <patternFill>
          <bgColor rgb="FFFFC7CE"/>
        </patternFill>
      </fill>
    </dxf>
    <dxf>
      <font>
        <color rgb="FF9C0006"/>
      </font>
      <fill>
        <patternFill>
          <bgColor rgb="FFFFC7CE"/>
        </patternFill>
      </fill>
    </dxf>
    <dxf>
      <font>
        <color theme="6" tint="0.79998168889431442"/>
      </font>
    </dxf>
    <dxf>
      <font>
        <color rgb="FFFFFFCC"/>
      </font>
    </dxf>
    <dxf>
      <font>
        <color rgb="FF9C0006"/>
      </font>
      <fill>
        <patternFill>
          <bgColor rgb="FFFFC7CE"/>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theme="0"/>
      </font>
    </dxf>
    <dxf>
      <font>
        <color rgb="FFFFFFCC"/>
      </font>
    </dxf>
    <dxf>
      <font>
        <color theme="6" tint="0.79998168889431442"/>
      </font>
    </dxf>
    <dxf>
      <font>
        <color theme="0"/>
      </font>
    </dxf>
    <dxf>
      <font>
        <color rgb="FFFFFFCC"/>
      </font>
    </dxf>
    <dxf>
      <font>
        <color rgb="FF9C0006"/>
      </font>
      <fill>
        <patternFill>
          <bgColor rgb="FFFFC7CE"/>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ndense val="0"/>
        <extend val="0"/>
        <color rgb="FF9C0006"/>
      </font>
      <fill>
        <patternFill>
          <bgColor rgb="FFFFC7CE"/>
        </patternFill>
      </fill>
    </dxf>
    <dxf>
      <font>
        <color rgb="FF9C0006"/>
      </font>
      <fill>
        <patternFill>
          <bgColor rgb="FFFFC7CE"/>
        </patternFill>
      </fill>
    </dxf>
    <dxf>
      <font>
        <color theme="6" tint="0.79998168889431442"/>
      </font>
    </dxf>
    <dxf>
      <font>
        <color rgb="FFFFFFCC"/>
      </font>
    </dxf>
    <dxf>
      <font>
        <color theme="0"/>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theme="0"/>
      </font>
    </dxf>
    <dxf>
      <font>
        <color rgb="FFFFFFCC"/>
      </font>
    </dxf>
    <dxf>
      <font>
        <condense val="0"/>
        <extend val="0"/>
        <color rgb="FF9C0006"/>
      </font>
      <fill>
        <patternFill>
          <bgColor rgb="FFFFC7CE"/>
        </patternFill>
      </fill>
    </dxf>
    <dxf>
      <font>
        <color rgb="FF9C0006"/>
      </font>
      <fill>
        <patternFill>
          <bgColor rgb="FFFFC7CE"/>
        </patternFill>
      </fill>
    </dxf>
    <dxf>
      <font>
        <color theme="6" tint="0.79998168889431442"/>
      </font>
    </dxf>
    <dxf>
      <font>
        <color rgb="FFFFFFCC"/>
      </font>
    </dxf>
    <dxf>
      <font>
        <color rgb="FF9C0006"/>
      </font>
      <fill>
        <patternFill>
          <bgColor rgb="FFFFC7CE"/>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theme="0"/>
      </font>
    </dxf>
    <dxf>
      <font>
        <color rgb="FFFFFFCC"/>
      </font>
    </dxf>
    <dxf>
      <font>
        <color theme="6" tint="0.79998168889431442"/>
      </font>
    </dxf>
    <dxf>
      <font>
        <color theme="0"/>
      </font>
    </dxf>
    <dxf>
      <font>
        <color rgb="FFFFFFCC"/>
      </font>
    </dxf>
    <dxf>
      <font>
        <color rgb="FF9C0006"/>
      </font>
      <fill>
        <patternFill>
          <bgColor rgb="FFFFC7CE"/>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ndense val="0"/>
        <extend val="0"/>
        <color rgb="FF9C0006"/>
      </font>
      <fill>
        <patternFill>
          <bgColor rgb="FFFFC7CE"/>
        </patternFill>
      </fill>
    </dxf>
    <dxf>
      <font>
        <color rgb="FF9C0006"/>
      </font>
      <fill>
        <patternFill>
          <bgColor rgb="FFFFC7CE"/>
        </patternFill>
      </fill>
    </dxf>
    <dxf>
      <font>
        <color theme="6" tint="0.79998168889431442"/>
      </font>
    </dxf>
    <dxf>
      <font>
        <color rgb="FFFFFFCC"/>
      </font>
    </dxf>
    <dxf>
      <font>
        <color theme="0"/>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theme="0"/>
      </font>
    </dxf>
    <dxf>
      <font>
        <color rgb="FFFFFFCC"/>
      </font>
    </dxf>
    <dxf>
      <font>
        <condense val="0"/>
        <extend val="0"/>
        <color rgb="FF9C0006"/>
      </font>
      <fill>
        <patternFill>
          <bgColor rgb="FFFFC7CE"/>
        </patternFill>
      </fill>
    </dxf>
    <dxf>
      <font>
        <color rgb="FF9C0006"/>
      </font>
      <fill>
        <patternFill>
          <bgColor rgb="FFFFC7CE"/>
        </patternFill>
      </fill>
    </dxf>
    <dxf>
      <font>
        <color theme="6" tint="0.79998168889431442"/>
      </font>
    </dxf>
    <dxf>
      <font>
        <color rgb="FFFFFFCC"/>
      </font>
    </dxf>
    <dxf>
      <font>
        <color rgb="FF9C0006"/>
      </font>
      <fill>
        <patternFill>
          <bgColor rgb="FFFFC7CE"/>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theme="0"/>
      </font>
    </dxf>
    <dxf>
      <font>
        <color rgb="FFFFFFCC"/>
      </font>
    </dxf>
    <dxf>
      <font>
        <color theme="6" tint="0.79998168889431442"/>
      </font>
    </dxf>
    <dxf>
      <font>
        <color theme="0"/>
      </font>
    </dxf>
    <dxf>
      <font>
        <color rgb="FFFFFFCC"/>
      </font>
    </dxf>
    <dxf>
      <font>
        <condense val="0"/>
        <extend val="0"/>
        <color rgb="FF9C0006"/>
      </font>
      <fill>
        <patternFill>
          <bgColor rgb="FFFFC7CE"/>
        </patternFill>
      </fill>
    </dxf>
    <dxf>
      <font>
        <color rgb="FF9C0006"/>
      </font>
      <fill>
        <patternFill>
          <bgColor rgb="FFFFC7CE"/>
        </patternFill>
      </fill>
    </dxf>
    <dxf>
      <font>
        <color theme="6" tint="0.79998168889431442"/>
      </font>
    </dxf>
    <dxf>
      <font>
        <color rgb="FFFFFFCC"/>
      </font>
    </dxf>
    <dxf>
      <font>
        <color rgb="FF9C0006"/>
      </font>
      <fill>
        <patternFill>
          <bgColor rgb="FFFFC7CE"/>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theme="0"/>
      </font>
    </dxf>
    <dxf>
      <font>
        <color rgb="FFFFFFCC"/>
      </font>
    </dxf>
    <dxf>
      <font>
        <color theme="6" tint="0.79998168889431442"/>
      </font>
    </dxf>
    <dxf>
      <font>
        <color theme="0"/>
      </font>
    </dxf>
    <dxf>
      <font>
        <color rgb="FFFFFFCC"/>
      </font>
    </dxf>
    <dxf>
      <font>
        <color rgb="FF9C0006"/>
      </font>
      <fill>
        <patternFill>
          <bgColor rgb="FFFFC7CE"/>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ndense val="0"/>
        <extend val="0"/>
        <color rgb="FF9C0006"/>
      </font>
      <fill>
        <patternFill>
          <bgColor rgb="FFFFC7CE"/>
        </patternFill>
      </fill>
    </dxf>
    <dxf>
      <font>
        <color rgb="FF9C0006"/>
      </font>
      <fill>
        <patternFill>
          <bgColor rgb="FFFFC7CE"/>
        </patternFill>
      </fill>
    </dxf>
    <dxf>
      <font>
        <color theme="6" tint="0.79998168889431442"/>
      </font>
    </dxf>
    <dxf>
      <font>
        <color rgb="FFFFFFCC"/>
      </font>
    </dxf>
    <dxf>
      <font>
        <color theme="0"/>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theme="0"/>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s>
  <tableStyles count="0" defaultTableStyle="TableStyleMedium2" defaultPivotStyle="PivotStyleMedium9"/>
  <colors>
    <mruColors>
      <color rgb="FFFFFFCC"/>
      <color rgb="FFFFFF99"/>
      <color rgb="FF0000FF"/>
      <color rgb="FF008000"/>
      <color rgb="FFCC99FF"/>
      <color rgb="FFFF00FF"/>
      <color rgb="FFFF0066"/>
      <color rgb="FF9933FF"/>
      <color rgb="FF000099"/>
      <color rgb="FFFF33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theme" Target="theme/theme1.xml"/><Relationship Id="rId8" Type="http://schemas.openxmlformats.org/officeDocument/2006/relationships/styles" Target="styles.xml"/><Relationship Id="rId9" Type="http://schemas.openxmlformats.org/officeDocument/2006/relationships/sharedStrings" Target="sharedStrings.xml"/><Relationship Id="rId10"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25</xdr:col>
      <xdr:colOff>428625</xdr:colOff>
      <xdr:row>5</xdr:row>
      <xdr:rowOff>9525</xdr:rowOff>
    </xdr:from>
    <xdr:to>
      <xdr:col>25</xdr:col>
      <xdr:colOff>1743075</xdr:colOff>
      <xdr:row>6</xdr:row>
      <xdr:rowOff>9525</xdr:rowOff>
    </xdr:to>
    <xdr:cxnSp macro="">
      <xdr:nvCxnSpPr>
        <xdr:cNvPr id="3" name="Straight Arrow Connector 2"/>
        <xdr:cNvCxnSpPr/>
      </xdr:nvCxnSpPr>
      <xdr:spPr>
        <a:xfrm>
          <a:off x="12077700" y="1924050"/>
          <a:ext cx="1314450" cy="22860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247650</xdr:colOff>
      <xdr:row>0</xdr:row>
      <xdr:rowOff>76200</xdr:rowOff>
    </xdr:from>
    <xdr:to>
      <xdr:col>12</xdr:col>
      <xdr:colOff>246380</xdr:colOff>
      <xdr:row>1</xdr:row>
      <xdr:rowOff>197818</xdr:rowOff>
    </xdr:to>
    <xdr:pic>
      <xdr:nvPicPr>
        <xdr:cNvPr id="2"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76200"/>
          <a:ext cx="365125" cy="352758"/>
        </a:xfrm>
        <a:prstGeom prst="rect">
          <a:avLst/>
        </a:prstGeom>
        <a:noFill/>
        <a:ln w="9525">
          <a:noFill/>
          <a:miter lim="800000"/>
          <a:headEnd/>
          <a:tailEnd/>
        </a:ln>
      </xdr:spPr>
    </xdr:pic>
    <xdr:clientData/>
  </xdr:twoCellAnchor>
  <xdr:twoCellAnchor editAs="oneCell">
    <xdr:from>
      <xdr:col>11</xdr:col>
      <xdr:colOff>209550</xdr:colOff>
      <xdr:row>1911</xdr:row>
      <xdr:rowOff>76200</xdr:rowOff>
    </xdr:from>
    <xdr:to>
      <xdr:col>12</xdr:col>
      <xdr:colOff>208280</xdr:colOff>
      <xdr:row>1912</xdr:row>
      <xdr:rowOff>197818</xdr:rowOff>
    </xdr:to>
    <xdr:pic>
      <xdr:nvPicPr>
        <xdr:cNvPr id="107" name="Picture 3" descr="saraswati 2.jpg"/>
        <xdr:cNvPicPr>
          <a:picLocks noChangeAspect="1"/>
        </xdr:cNvPicPr>
      </xdr:nvPicPr>
      <xdr:blipFill>
        <a:blip xmlns:r="http://schemas.openxmlformats.org/officeDocument/2006/relationships" r:embed="rId1"/>
        <a:srcRect/>
        <a:stretch>
          <a:fillRect/>
        </a:stretch>
      </xdr:blipFill>
      <xdr:spPr bwMode="auto">
        <a:xfrm>
          <a:off x="4352925" y="162410775"/>
          <a:ext cx="323850" cy="359108"/>
        </a:xfrm>
        <a:prstGeom prst="rect">
          <a:avLst/>
        </a:prstGeom>
        <a:noFill/>
        <a:ln w="9525">
          <a:noFill/>
          <a:miter lim="800000"/>
          <a:headEnd/>
          <a:tailEnd/>
        </a:ln>
      </xdr:spPr>
    </xdr:pic>
    <xdr:clientData/>
  </xdr:twoCellAnchor>
  <xdr:twoCellAnchor editAs="oneCell">
    <xdr:from>
      <xdr:col>26</xdr:col>
      <xdr:colOff>190500</xdr:colOff>
      <xdr:row>1911</xdr:row>
      <xdr:rowOff>76200</xdr:rowOff>
    </xdr:from>
    <xdr:to>
      <xdr:col>27</xdr:col>
      <xdr:colOff>192405</xdr:colOff>
      <xdr:row>1912</xdr:row>
      <xdr:rowOff>197818</xdr:rowOff>
    </xdr:to>
    <xdr:pic>
      <xdr:nvPicPr>
        <xdr:cNvPr id="108" name="Picture 107" descr="saraswati 2.jpg"/>
        <xdr:cNvPicPr>
          <a:picLocks noChangeAspect="1"/>
        </xdr:cNvPicPr>
      </xdr:nvPicPr>
      <xdr:blipFill>
        <a:blip xmlns:r="http://schemas.openxmlformats.org/officeDocument/2006/relationships" r:embed="rId1"/>
        <a:srcRect/>
        <a:stretch>
          <a:fillRect/>
        </a:stretch>
      </xdr:blipFill>
      <xdr:spPr bwMode="auto">
        <a:xfrm>
          <a:off x="9210675" y="162410775"/>
          <a:ext cx="323850" cy="359108"/>
        </a:xfrm>
        <a:prstGeom prst="rect">
          <a:avLst/>
        </a:prstGeom>
        <a:noFill/>
        <a:ln w="9525">
          <a:noFill/>
          <a:miter lim="800000"/>
          <a:headEnd/>
          <a:tailEnd/>
        </a:ln>
      </xdr:spPr>
    </xdr:pic>
    <xdr:clientData/>
  </xdr:twoCellAnchor>
  <xdr:twoCellAnchor editAs="oneCell">
    <xdr:from>
      <xdr:col>26</xdr:col>
      <xdr:colOff>260350</xdr:colOff>
      <xdr:row>0</xdr:row>
      <xdr:rowOff>88900</xdr:rowOff>
    </xdr:from>
    <xdr:to>
      <xdr:col>27</xdr:col>
      <xdr:colOff>262255</xdr:colOff>
      <xdr:row>1</xdr:row>
      <xdr:rowOff>210518</xdr:rowOff>
    </xdr:to>
    <xdr:pic>
      <xdr:nvPicPr>
        <xdr:cNvPr id="109"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88900"/>
          <a:ext cx="365125" cy="352758"/>
        </a:xfrm>
        <a:prstGeom prst="rect">
          <a:avLst/>
        </a:prstGeom>
        <a:noFill/>
        <a:ln w="9525">
          <a:noFill/>
          <a:miter lim="800000"/>
          <a:headEnd/>
          <a:tailEnd/>
        </a:ln>
      </xdr:spPr>
    </xdr:pic>
    <xdr:clientData/>
  </xdr:twoCellAnchor>
  <xdr:twoCellAnchor editAs="oneCell">
    <xdr:from>
      <xdr:col>11</xdr:col>
      <xdr:colOff>247650</xdr:colOff>
      <xdr:row>39</xdr:row>
      <xdr:rowOff>76200</xdr:rowOff>
    </xdr:from>
    <xdr:to>
      <xdr:col>12</xdr:col>
      <xdr:colOff>246380</xdr:colOff>
      <xdr:row>40</xdr:row>
      <xdr:rowOff>197818</xdr:rowOff>
    </xdr:to>
    <xdr:pic>
      <xdr:nvPicPr>
        <xdr:cNvPr id="110"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76200"/>
          <a:ext cx="365125" cy="352758"/>
        </a:xfrm>
        <a:prstGeom prst="rect">
          <a:avLst/>
        </a:prstGeom>
        <a:noFill/>
        <a:ln w="9525">
          <a:noFill/>
          <a:miter lim="800000"/>
          <a:headEnd/>
          <a:tailEnd/>
        </a:ln>
      </xdr:spPr>
    </xdr:pic>
    <xdr:clientData/>
  </xdr:twoCellAnchor>
  <xdr:twoCellAnchor editAs="oneCell">
    <xdr:from>
      <xdr:col>26</xdr:col>
      <xdr:colOff>260350</xdr:colOff>
      <xdr:row>39</xdr:row>
      <xdr:rowOff>88900</xdr:rowOff>
    </xdr:from>
    <xdr:to>
      <xdr:col>27</xdr:col>
      <xdr:colOff>262255</xdr:colOff>
      <xdr:row>40</xdr:row>
      <xdr:rowOff>210518</xdr:rowOff>
    </xdr:to>
    <xdr:pic>
      <xdr:nvPicPr>
        <xdr:cNvPr id="111"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88900"/>
          <a:ext cx="365125" cy="352758"/>
        </a:xfrm>
        <a:prstGeom prst="rect">
          <a:avLst/>
        </a:prstGeom>
        <a:noFill/>
        <a:ln w="9525">
          <a:noFill/>
          <a:miter lim="800000"/>
          <a:headEnd/>
          <a:tailEnd/>
        </a:ln>
      </xdr:spPr>
    </xdr:pic>
    <xdr:clientData/>
  </xdr:twoCellAnchor>
  <xdr:twoCellAnchor editAs="oneCell">
    <xdr:from>
      <xdr:col>11</xdr:col>
      <xdr:colOff>247650</xdr:colOff>
      <xdr:row>78</xdr:row>
      <xdr:rowOff>76200</xdr:rowOff>
    </xdr:from>
    <xdr:to>
      <xdr:col>12</xdr:col>
      <xdr:colOff>246380</xdr:colOff>
      <xdr:row>79</xdr:row>
      <xdr:rowOff>197818</xdr:rowOff>
    </xdr:to>
    <xdr:pic>
      <xdr:nvPicPr>
        <xdr:cNvPr id="112"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76200"/>
          <a:ext cx="365125" cy="352758"/>
        </a:xfrm>
        <a:prstGeom prst="rect">
          <a:avLst/>
        </a:prstGeom>
        <a:noFill/>
        <a:ln w="9525">
          <a:noFill/>
          <a:miter lim="800000"/>
          <a:headEnd/>
          <a:tailEnd/>
        </a:ln>
      </xdr:spPr>
    </xdr:pic>
    <xdr:clientData/>
  </xdr:twoCellAnchor>
  <xdr:twoCellAnchor editAs="oneCell">
    <xdr:from>
      <xdr:col>26</xdr:col>
      <xdr:colOff>260350</xdr:colOff>
      <xdr:row>78</xdr:row>
      <xdr:rowOff>88900</xdr:rowOff>
    </xdr:from>
    <xdr:to>
      <xdr:col>27</xdr:col>
      <xdr:colOff>262255</xdr:colOff>
      <xdr:row>79</xdr:row>
      <xdr:rowOff>210518</xdr:rowOff>
    </xdr:to>
    <xdr:pic>
      <xdr:nvPicPr>
        <xdr:cNvPr id="113"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88900"/>
          <a:ext cx="365125" cy="352758"/>
        </a:xfrm>
        <a:prstGeom prst="rect">
          <a:avLst/>
        </a:prstGeom>
        <a:noFill/>
        <a:ln w="9525">
          <a:noFill/>
          <a:miter lim="800000"/>
          <a:headEnd/>
          <a:tailEnd/>
        </a:ln>
      </xdr:spPr>
    </xdr:pic>
    <xdr:clientData/>
  </xdr:twoCellAnchor>
  <xdr:twoCellAnchor editAs="oneCell">
    <xdr:from>
      <xdr:col>11</xdr:col>
      <xdr:colOff>247650</xdr:colOff>
      <xdr:row>117</xdr:row>
      <xdr:rowOff>76200</xdr:rowOff>
    </xdr:from>
    <xdr:to>
      <xdr:col>12</xdr:col>
      <xdr:colOff>246380</xdr:colOff>
      <xdr:row>118</xdr:row>
      <xdr:rowOff>197818</xdr:rowOff>
    </xdr:to>
    <xdr:pic>
      <xdr:nvPicPr>
        <xdr:cNvPr id="114"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7010400"/>
          <a:ext cx="365125" cy="352758"/>
        </a:xfrm>
        <a:prstGeom prst="rect">
          <a:avLst/>
        </a:prstGeom>
        <a:noFill/>
        <a:ln w="9525">
          <a:noFill/>
          <a:miter lim="800000"/>
          <a:headEnd/>
          <a:tailEnd/>
        </a:ln>
      </xdr:spPr>
    </xdr:pic>
    <xdr:clientData/>
  </xdr:twoCellAnchor>
  <xdr:twoCellAnchor editAs="oneCell">
    <xdr:from>
      <xdr:col>26</xdr:col>
      <xdr:colOff>260350</xdr:colOff>
      <xdr:row>117</xdr:row>
      <xdr:rowOff>88900</xdr:rowOff>
    </xdr:from>
    <xdr:to>
      <xdr:col>27</xdr:col>
      <xdr:colOff>262255</xdr:colOff>
      <xdr:row>118</xdr:row>
      <xdr:rowOff>210518</xdr:rowOff>
    </xdr:to>
    <xdr:pic>
      <xdr:nvPicPr>
        <xdr:cNvPr id="115"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7023100"/>
          <a:ext cx="365125" cy="352758"/>
        </a:xfrm>
        <a:prstGeom prst="rect">
          <a:avLst/>
        </a:prstGeom>
        <a:noFill/>
        <a:ln w="9525">
          <a:noFill/>
          <a:miter lim="800000"/>
          <a:headEnd/>
          <a:tailEnd/>
        </a:ln>
      </xdr:spPr>
    </xdr:pic>
    <xdr:clientData/>
  </xdr:twoCellAnchor>
  <xdr:twoCellAnchor editAs="oneCell">
    <xdr:from>
      <xdr:col>11</xdr:col>
      <xdr:colOff>247650</xdr:colOff>
      <xdr:row>156</xdr:row>
      <xdr:rowOff>76200</xdr:rowOff>
    </xdr:from>
    <xdr:to>
      <xdr:col>12</xdr:col>
      <xdr:colOff>246380</xdr:colOff>
      <xdr:row>157</xdr:row>
      <xdr:rowOff>197818</xdr:rowOff>
    </xdr:to>
    <xdr:pic>
      <xdr:nvPicPr>
        <xdr:cNvPr id="116"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76200"/>
          <a:ext cx="365125" cy="352758"/>
        </a:xfrm>
        <a:prstGeom prst="rect">
          <a:avLst/>
        </a:prstGeom>
        <a:noFill/>
        <a:ln w="9525">
          <a:noFill/>
          <a:miter lim="800000"/>
          <a:headEnd/>
          <a:tailEnd/>
        </a:ln>
      </xdr:spPr>
    </xdr:pic>
    <xdr:clientData/>
  </xdr:twoCellAnchor>
  <xdr:twoCellAnchor editAs="oneCell">
    <xdr:from>
      <xdr:col>26</xdr:col>
      <xdr:colOff>260350</xdr:colOff>
      <xdr:row>156</xdr:row>
      <xdr:rowOff>88900</xdr:rowOff>
    </xdr:from>
    <xdr:to>
      <xdr:col>27</xdr:col>
      <xdr:colOff>262255</xdr:colOff>
      <xdr:row>157</xdr:row>
      <xdr:rowOff>210518</xdr:rowOff>
    </xdr:to>
    <xdr:pic>
      <xdr:nvPicPr>
        <xdr:cNvPr id="117"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88900"/>
          <a:ext cx="365125" cy="352758"/>
        </a:xfrm>
        <a:prstGeom prst="rect">
          <a:avLst/>
        </a:prstGeom>
        <a:noFill/>
        <a:ln w="9525">
          <a:noFill/>
          <a:miter lim="800000"/>
          <a:headEnd/>
          <a:tailEnd/>
        </a:ln>
      </xdr:spPr>
    </xdr:pic>
    <xdr:clientData/>
  </xdr:twoCellAnchor>
  <xdr:twoCellAnchor editAs="oneCell">
    <xdr:from>
      <xdr:col>11</xdr:col>
      <xdr:colOff>247650</xdr:colOff>
      <xdr:row>195</xdr:row>
      <xdr:rowOff>76200</xdr:rowOff>
    </xdr:from>
    <xdr:to>
      <xdr:col>12</xdr:col>
      <xdr:colOff>246380</xdr:colOff>
      <xdr:row>196</xdr:row>
      <xdr:rowOff>197818</xdr:rowOff>
    </xdr:to>
    <xdr:pic>
      <xdr:nvPicPr>
        <xdr:cNvPr id="118"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7010400"/>
          <a:ext cx="365125" cy="352758"/>
        </a:xfrm>
        <a:prstGeom prst="rect">
          <a:avLst/>
        </a:prstGeom>
        <a:noFill/>
        <a:ln w="9525">
          <a:noFill/>
          <a:miter lim="800000"/>
          <a:headEnd/>
          <a:tailEnd/>
        </a:ln>
      </xdr:spPr>
    </xdr:pic>
    <xdr:clientData/>
  </xdr:twoCellAnchor>
  <xdr:twoCellAnchor editAs="oneCell">
    <xdr:from>
      <xdr:col>26</xdr:col>
      <xdr:colOff>260350</xdr:colOff>
      <xdr:row>195</xdr:row>
      <xdr:rowOff>88900</xdr:rowOff>
    </xdr:from>
    <xdr:to>
      <xdr:col>27</xdr:col>
      <xdr:colOff>262255</xdr:colOff>
      <xdr:row>196</xdr:row>
      <xdr:rowOff>210518</xdr:rowOff>
    </xdr:to>
    <xdr:pic>
      <xdr:nvPicPr>
        <xdr:cNvPr id="119"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7023100"/>
          <a:ext cx="365125" cy="352758"/>
        </a:xfrm>
        <a:prstGeom prst="rect">
          <a:avLst/>
        </a:prstGeom>
        <a:noFill/>
        <a:ln w="9525">
          <a:noFill/>
          <a:miter lim="800000"/>
          <a:headEnd/>
          <a:tailEnd/>
        </a:ln>
      </xdr:spPr>
    </xdr:pic>
    <xdr:clientData/>
  </xdr:twoCellAnchor>
  <xdr:twoCellAnchor editAs="oneCell">
    <xdr:from>
      <xdr:col>11</xdr:col>
      <xdr:colOff>247650</xdr:colOff>
      <xdr:row>234</xdr:row>
      <xdr:rowOff>76200</xdr:rowOff>
    </xdr:from>
    <xdr:to>
      <xdr:col>12</xdr:col>
      <xdr:colOff>246380</xdr:colOff>
      <xdr:row>235</xdr:row>
      <xdr:rowOff>197818</xdr:rowOff>
    </xdr:to>
    <xdr:pic>
      <xdr:nvPicPr>
        <xdr:cNvPr id="120"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13944600"/>
          <a:ext cx="365125" cy="352758"/>
        </a:xfrm>
        <a:prstGeom prst="rect">
          <a:avLst/>
        </a:prstGeom>
        <a:noFill/>
        <a:ln w="9525">
          <a:noFill/>
          <a:miter lim="800000"/>
          <a:headEnd/>
          <a:tailEnd/>
        </a:ln>
      </xdr:spPr>
    </xdr:pic>
    <xdr:clientData/>
  </xdr:twoCellAnchor>
  <xdr:twoCellAnchor editAs="oneCell">
    <xdr:from>
      <xdr:col>26</xdr:col>
      <xdr:colOff>260350</xdr:colOff>
      <xdr:row>234</xdr:row>
      <xdr:rowOff>88900</xdr:rowOff>
    </xdr:from>
    <xdr:to>
      <xdr:col>27</xdr:col>
      <xdr:colOff>262255</xdr:colOff>
      <xdr:row>235</xdr:row>
      <xdr:rowOff>210518</xdr:rowOff>
    </xdr:to>
    <xdr:pic>
      <xdr:nvPicPr>
        <xdr:cNvPr id="121"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13957300"/>
          <a:ext cx="365125" cy="352758"/>
        </a:xfrm>
        <a:prstGeom prst="rect">
          <a:avLst/>
        </a:prstGeom>
        <a:noFill/>
        <a:ln w="9525">
          <a:noFill/>
          <a:miter lim="800000"/>
          <a:headEnd/>
          <a:tailEnd/>
        </a:ln>
      </xdr:spPr>
    </xdr:pic>
    <xdr:clientData/>
  </xdr:twoCellAnchor>
  <xdr:twoCellAnchor editAs="oneCell">
    <xdr:from>
      <xdr:col>11</xdr:col>
      <xdr:colOff>247650</xdr:colOff>
      <xdr:row>273</xdr:row>
      <xdr:rowOff>76200</xdr:rowOff>
    </xdr:from>
    <xdr:to>
      <xdr:col>12</xdr:col>
      <xdr:colOff>246380</xdr:colOff>
      <xdr:row>274</xdr:row>
      <xdr:rowOff>197818</xdr:rowOff>
    </xdr:to>
    <xdr:pic>
      <xdr:nvPicPr>
        <xdr:cNvPr id="122"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20878800"/>
          <a:ext cx="365125" cy="352758"/>
        </a:xfrm>
        <a:prstGeom prst="rect">
          <a:avLst/>
        </a:prstGeom>
        <a:noFill/>
        <a:ln w="9525">
          <a:noFill/>
          <a:miter lim="800000"/>
          <a:headEnd/>
          <a:tailEnd/>
        </a:ln>
      </xdr:spPr>
    </xdr:pic>
    <xdr:clientData/>
  </xdr:twoCellAnchor>
  <xdr:twoCellAnchor editAs="oneCell">
    <xdr:from>
      <xdr:col>26</xdr:col>
      <xdr:colOff>260350</xdr:colOff>
      <xdr:row>273</xdr:row>
      <xdr:rowOff>88900</xdr:rowOff>
    </xdr:from>
    <xdr:to>
      <xdr:col>27</xdr:col>
      <xdr:colOff>262255</xdr:colOff>
      <xdr:row>274</xdr:row>
      <xdr:rowOff>210518</xdr:rowOff>
    </xdr:to>
    <xdr:pic>
      <xdr:nvPicPr>
        <xdr:cNvPr id="123"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20891500"/>
          <a:ext cx="365125" cy="352758"/>
        </a:xfrm>
        <a:prstGeom prst="rect">
          <a:avLst/>
        </a:prstGeom>
        <a:noFill/>
        <a:ln w="9525">
          <a:noFill/>
          <a:miter lim="800000"/>
          <a:headEnd/>
          <a:tailEnd/>
        </a:ln>
      </xdr:spPr>
    </xdr:pic>
    <xdr:clientData/>
  </xdr:twoCellAnchor>
  <xdr:twoCellAnchor editAs="oneCell">
    <xdr:from>
      <xdr:col>11</xdr:col>
      <xdr:colOff>247650</xdr:colOff>
      <xdr:row>312</xdr:row>
      <xdr:rowOff>76200</xdr:rowOff>
    </xdr:from>
    <xdr:to>
      <xdr:col>12</xdr:col>
      <xdr:colOff>246380</xdr:colOff>
      <xdr:row>313</xdr:row>
      <xdr:rowOff>197818</xdr:rowOff>
    </xdr:to>
    <xdr:pic>
      <xdr:nvPicPr>
        <xdr:cNvPr id="124"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76200"/>
          <a:ext cx="365125" cy="352758"/>
        </a:xfrm>
        <a:prstGeom prst="rect">
          <a:avLst/>
        </a:prstGeom>
        <a:noFill/>
        <a:ln w="9525">
          <a:noFill/>
          <a:miter lim="800000"/>
          <a:headEnd/>
          <a:tailEnd/>
        </a:ln>
      </xdr:spPr>
    </xdr:pic>
    <xdr:clientData/>
  </xdr:twoCellAnchor>
  <xdr:twoCellAnchor editAs="oneCell">
    <xdr:from>
      <xdr:col>26</xdr:col>
      <xdr:colOff>260350</xdr:colOff>
      <xdr:row>312</xdr:row>
      <xdr:rowOff>88900</xdr:rowOff>
    </xdr:from>
    <xdr:to>
      <xdr:col>27</xdr:col>
      <xdr:colOff>262255</xdr:colOff>
      <xdr:row>313</xdr:row>
      <xdr:rowOff>210518</xdr:rowOff>
    </xdr:to>
    <xdr:pic>
      <xdr:nvPicPr>
        <xdr:cNvPr id="125"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88900"/>
          <a:ext cx="365125" cy="352758"/>
        </a:xfrm>
        <a:prstGeom prst="rect">
          <a:avLst/>
        </a:prstGeom>
        <a:noFill/>
        <a:ln w="9525">
          <a:noFill/>
          <a:miter lim="800000"/>
          <a:headEnd/>
          <a:tailEnd/>
        </a:ln>
      </xdr:spPr>
    </xdr:pic>
    <xdr:clientData/>
  </xdr:twoCellAnchor>
  <xdr:twoCellAnchor editAs="oneCell">
    <xdr:from>
      <xdr:col>11</xdr:col>
      <xdr:colOff>247650</xdr:colOff>
      <xdr:row>351</xdr:row>
      <xdr:rowOff>76200</xdr:rowOff>
    </xdr:from>
    <xdr:to>
      <xdr:col>12</xdr:col>
      <xdr:colOff>246380</xdr:colOff>
      <xdr:row>352</xdr:row>
      <xdr:rowOff>197818</xdr:rowOff>
    </xdr:to>
    <xdr:pic>
      <xdr:nvPicPr>
        <xdr:cNvPr id="126"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7010400"/>
          <a:ext cx="365125" cy="352758"/>
        </a:xfrm>
        <a:prstGeom prst="rect">
          <a:avLst/>
        </a:prstGeom>
        <a:noFill/>
        <a:ln w="9525">
          <a:noFill/>
          <a:miter lim="800000"/>
          <a:headEnd/>
          <a:tailEnd/>
        </a:ln>
      </xdr:spPr>
    </xdr:pic>
    <xdr:clientData/>
  </xdr:twoCellAnchor>
  <xdr:twoCellAnchor editAs="oneCell">
    <xdr:from>
      <xdr:col>26</xdr:col>
      <xdr:colOff>260350</xdr:colOff>
      <xdr:row>351</xdr:row>
      <xdr:rowOff>88900</xdr:rowOff>
    </xdr:from>
    <xdr:to>
      <xdr:col>27</xdr:col>
      <xdr:colOff>262255</xdr:colOff>
      <xdr:row>352</xdr:row>
      <xdr:rowOff>210518</xdr:rowOff>
    </xdr:to>
    <xdr:pic>
      <xdr:nvPicPr>
        <xdr:cNvPr id="127"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7023100"/>
          <a:ext cx="365125" cy="352758"/>
        </a:xfrm>
        <a:prstGeom prst="rect">
          <a:avLst/>
        </a:prstGeom>
        <a:noFill/>
        <a:ln w="9525">
          <a:noFill/>
          <a:miter lim="800000"/>
          <a:headEnd/>
          <a:tailEnd/>
        </a:ln>
      </xdr:spPr>
    </xdr:pic>
    <xdr:clientData/>
  </xdr:twoCellAnchor>
  <xdr:twoCellAnchor editAs="oneCell">
    <xdr:from>
      <xdr:col>11</xdr:col>
      <xdr:colOff>247650</xdr:colOff>
      <xdr:row>390</xdr:row>
      <xdr:rowOff>76200</xdr:rowOff>
    </xdr:from>
    <xdr:to>
      <xdr:col>12</xdr:col>
      <xdr:colOff>246380</xdr:colOff>
      <xdr:row>391</xdr:row>
      <xdr:rowOff>197818</xdr:rowOff>
    </xdr:to>
    <xdr:pic>
      <xdr:nvPicPr>
        <xdr:cNvPr id="128"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13944600"/>
          <a:ext cx="365125" cy="352758"/>
        </a:xfrm>
        <a:prstGeom prst="rect">
          <a:avLst/>
        </a:prstGeom>
        <a:noFill/>
        <a:ln w="9525">
          <a:noFill/>
          <a:miter lim="800000"/>
          <a:headEnd/>
          <a:tailEnd/>
        </a:ln>
      </xdr:spPr>
    </xdr:pic>
    <xdr:clientData/>
  </xdr:twoCellAnchor>
  <xdr:twoCellAnchor editAs="oneCell">
    <xdr:from>
      <xdr:col>26</xdr:col>
      <xdr:colOff>260350</xdr:colOff>
      <xdr:row>390</xdr:row>
      <xdr:rowOff>88900</xdr:rowOff>
    </xdr:from>
    <xdr:to>
      <xdr:col>27</xdr:col>
      <xdr:colOff>262255</xdr:colOff>
      <xdr:row>391</xdr:row>
      <xdr:rowOff>210518</xdr:rowOff>
    </xdr:to>
    <xdr:pic>
      <xdr:nvPicPr>
        <xdr:cNvPr id="129"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13957300"/>
          <a:ext cx="365125" cy="352758"/>
        </a:xfrm>
        <a:prstGeom prst="rect">
          <a:avLst/>
        </a:prstGeom>
        <a:noFill/>
        <a:ln w="9525">
          <a:noFill/>
          <a:miter lim="800000"/>
          <a:headEnd/>
          <a:tailEnd/>
        </a:ln>
      </xdr:spPr>
    </xdr:pic>
    <xdr:clientData/>
  </xdr:twoCellAnchor>
  <xdr:twoCellAnchor editAs="oneCell">
    <xdr:from>
      <xdr:col>11</xdr:col>
      <xdr:colOff>247650</xdr:colOff>
      <xdr:row>429</xdr:row>
      <xdr:rowOff>76200</xdr:rowOff>
    </xdr:from>
    <xdr:to>
      <xdr:col>12</xdr:col>
      <xdr:colOff>246380</xdr:colOff>
      <xdr:row>430</xdr:row>
      <xdr:rowOff>197818</xdr:rowOff>
    </xdr:to>
    <xdr:pic>
      <xdr:nvPicPr>
        <xdr:cNvPr id="130"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20878800"/>
          <a:ext cx="365125" cy="352758"/>
        </a:xfrm>
        <a:prstGeom prst="rect">
          <a:avLst/>
        </a:prstGeom>
        <a:noFill/>
        <a:ln w="9525">
          <a:noFill/>
          <a:miter lim="800000"/>
          <a:headEnd/>
          <a:tailEnd/>
        </a:ln>
      </xdr:spPr>
    </xdr:pic>
    <xdr:clientData/>
  </xdr:twoCellAnchor>
  <xdr:twoCellAnchor editAs="oneCell">
    <xdr:from>
      <xdr:col>26</xdr:col>
      <xdr:colOff>260350</xdr:colOff>
      <xdr:row>429</xdr:row>
      <xdr:rowOff>88900</xdr:rowOff>
    </xdr:from>
    <xdr:to>
      <xdr:col>27</xdr:col>
      <xdr:colOff>262255</xdr:colOff>
      <xdr:row>430</xdr:row>
      <xdr:rowOff>210518</xdr:rowOff>
    </xdr:to>
    <xdr:pic>
      <xdr:nvPicPr>
        <xdr:cNvPr id="131"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20891500"/>
          <a:ext cx="365125" cy="352758"/>
        </a:xfrm>
        <a:prstGeom prst="rect">
          <a:avLst/>
        </a:prstGeom>
        <a:noFill/>
        <a:ln w="9525">
          <a:noFill/>
          <a:miter lim="800000"/>
          <a:headEnd/>
          <a:tailEnd/>
        </a:ln>
      </xdr:spPr>
    </xdr:pic>
    <xdr:clientData/>
  </xdr:twoCellAnchor>
  <xdr:twoCellAnchor editAs="oneCell">
    <xdr:from>
      <xdr:col>11</xdr:col>
      <xdr:colOff>247650</xdr:colOff>
      <xdr:row>468</xdr:row>
      <xdr:rowOff>76200</xdr:rowOff>
    </xdr:from>
    <xdr:to>
      <xdr:col>12</xdr:col>
      <xdr:colOff>246380</xdr:colOff>
      <xdr:row>469</xdr:row>
      <xdr:rowOff>197818</xdr:rowOff>
    </xdr:to>
    <xdr:pic>
      <xdr:nvPicPr>
        <xdr:cNvPr id="132"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27813000"/>
          <a:ext cx="365125" cy="352758"/>
        </a:xfrm>
        <a:prstGeom prst="rect">
          <a:avLst/>
        </a:prstGeom>
        <a:noFill/>
        <a:ln w="9525">
          <a:noFill/>
          <a:miter lim="800000"/>
          <a:headEnd/>
          <a:tailEnd/>
        </a:ln>
      </xdr:spPr>
    </xdr:pic>
    <xdr:clientData/>
  </xdr:twoCellAnchor>
  <xdr:twoCellAnchor editAs="oneCell">
    <xdr:from>
      <xdr:col>26</xdr:col>
      <xdr:colOff>260350</xdr:colOff>
      <xdr:row>468</xdr:row>
      <xdr:rowOff>88900</xdr:rowOff>
    </xdr:from>
    <xdr:to>
      <xdr:col>27</xdr:col>
      <xdr:colOff>262255</xdr:colOff>
      <xdr:row>469</xdr:row>
      <xdr:rowOff>210518</xdr:rowOff>
    </xdr:to>
    <xdr:pic>
      <xdr:nvPicPr>
        <xdr:cNvPr id="133"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27825700"/>
          <a:ext cx="365125" cy="352758"/>
        </a:xfrm>
        <a:prstGeom prst="rect">
          <a:avLst/>
        </a:prstGeom>
        <a:noFill/>
        <a:ln w="9525">
          <a:noFill/>
          <a:miter lim="800000"/>
          <a:headEnd/>
          <a:tailEnd/>
        </a:ln>
      </xdr:spPr>
    </xdr:pic>
    <xdr:clientData/>
  </xdr:twoCellAnchor>
  <xdr:twoCellAnchor editAs="oneCell">
    <xdr:from>
      <xdr:col>11</xdr:col>
      <xdr:colOff>247650</xdr:colOff>
      <xdr:row>507</xdr:row>
      <xdr:rowOff>76200</xdr:rowOff>
    </xdr:from>
    <xdr:to>
      <xdr:col>12</xdr:col>
      <xdr:colOff>246380</xdr:colOff>
      <xdr:row>508</xdr:row>
      <xdr:rowOff>197818</xdr:rowOff>
    </xdr:to>
    <xdr:pic>
      <xdr:nvPicPr>
        <xdr:cNvPr id="134"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34747200"/>
          <a:ext cx="365125" cy="352758"/>
        </a:xfrm>
        <a:prstGeom prst="rect">
          <a:avLst/>
        </a:prstGeom>
        <a:noFill/>
        <a:ln w="9525">
          <a:noFill/>
          <a:miter lim="800000"/>
          <a:headEnd/>
          <a:tailEnd/>
        </a:ln>
      </xdr:spPr>
    </xdr:pic>
    <xdr:clientData/>
  </xdr:twoCellAnchor>
  <xdr:twoCellAnchor editAs="oneCell">
    <xdr:from>
      <xdr:col>26</xdr:col>
      <xdr:colOff>260350</xdr:colOff>
      <xdr:row>507</xdr:row>
      <xdr:rowOff>88900</xdr:rowOff>
    </xdr:from>
    <xdr:to>
      <xdr:col>27</xdr:col>
      <xdr:colOff>262255</xdr:colOff>
      <xdr:row>508</xdr:row>
      <xdr:rowOff>210518</xdr:rowOff>
    </xdr:to>
    <xdr:pic>
      <xdr:nvPicPr>
        <xdr:cNvPr id="135"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34759900"/>
          <a:ext cx="365125" cy="352758"/>
        </a:xfrm>
        <a:prstGeom prst="rect">
          <a:avLst/>
        </a:prstGeom>
        <a:noFill/>
        <a:ln w="9525">
          <a:noFill/>
          <a:miter lim="800000"/>
          <a:headEnd/>
          <a:tailEnd/>
        </a:ln>
      </xdr:spPr>
    </xdr:pic>
    <xdr:clientData/>
  </xdr:twoCellAnchor>
  <xdr:twoCellAnchor editAs="oneCell">
    <xdr:from>
      <xdr:col>11</xdr:col>
      <xdr:colOff>247650</xdr:colOff>
      <xdr:row>546</xdr:row>
      <xdr:rowOff>76200</xdr:rowOff>
    </xdr:from>
    <xdr:to>
      <xdr:col>12</xdr:col>
      <xdr:colOff>246380</xdr:colOff>
      <xdr:row>547</xdr:row>
      <xdr:rowOff>197818</xdr:rowOff>
    </xdr:to>
    <xdr:pic>
      <xdr:nvPicPr>
        <xdr:cNvPr id="136"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41681400"/>
          <a:ext cx="365125" cy="352758"/>
        </a:xfrm>
        <a:prstGeom prst="rect">
          <a:avLst/>
        </a:prstGeom>
        <a:noFill/>
        <a:ln w="9525">
          <a:noFill/>
          <a:miter lim="800000"/>
          <a:headEnd/>
          <a:tailEnd/>
        </a:ln>
      </xdr:spPr>
    </xdr:pic>
    <xdr:clientData/>
  </xdr:twoCellAnchor>
  <xdr:twoCellAnchor editAs="oneCell">
    <xdr:from>
      <xdr:col>26</xdr:col>
      <xdr:colOff>260350</xdr:colOff>
      <xdr:row>546</xdr:row>
      <xdr:rowOff>88900</xdr:rowOff>
    </xdr:from>
    <xdr:to>
      <xdr:col>27</xdr:col>
      <xdr:colOff>262255</xdr:colOff>
      <xdr:row>547</xdr:row>
      <xdr:rowOff>210518</xdr:rowOff>
    </xdr:to>
    <xdr:pic>
      <xdr:nvPicPr>
        <xdr:cNvPr id="137"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41694100"/>
          <a:ext cx="365125" cy="352758"/>
        </a:xfrm>
        <a:prstGeom prst="rect">
          <a:avLst/>
        </a:prstGeom>
        <a:noFill/>
        <a:ln w="9525">
          <a:noFill/>
          <a:miter lim="800000"/>
          <a:headEnd/>
          <a:tailEnd/>
        </a:ln>
      </xdr:spPr>
    </xdr:pic>
    <xdr:clientData/>
  </xdr:twoCellAnchor>
  <xdr:twoCellAnchor editAs="oneCell">
    <xdr:from>
      <xdr:col>11</xdr:col>
      <xdr:colOff>247650</xdr:colOff>
      <xdr:row>585</xdr:row>
      <xdr:rowOff>76200</xdr:rowOff>
    </xdr:from>
    <xdr:to>
      <xdr:col>12</xdr:col>
      <xdr:colOff>246380</xdr:colOff>
      <xdr:row>586</xdr:row>
      <xdr:rowOff>197818</xdr:rowOff>
    </xdr:to>
    <xdr:pic>
      <xdr:nvPicPr>
        <xdr:cNvPr id="138"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48615600"/>
          <a:ext cx="365125" cy="352758"/>
        </a:xfrm>
        <a:prstGeom prst="rect">
          <a:avLst/>
        </a:prstGeom>
        <a:noFill/>
        <a:ln w="9525">
          <a:noFill/>
          <a:miter lim="800000"/>
          <a:headEnd/>
          <a:tailEnd/>
        </a:ln>
      </xdr:spPr>
    </xdr:pic>
    <xdr:clientData/>
  </xdr:twoCellAnchor>
  <xdr:twoCellAnchor editAs="oneCell">
    <xdr:from>
      <xdr:col>26</xdr:col>
      <xdr:colOff>260350</xdr:colOff>
      <xdr:row>585</xdr:row>
      <xdr:rowOff>88900</xdr:rowOff>
    </xdr:from>
    <xdr:to>
      <xdr:col>27</xdr:col>
      <xdr:colOff>262255</xdr:colOff>
      <xdr:row>586</xdr:row>
      <xdr:rowOff>210518</xdr:rowOff>
    </xdr:to>
    <xdr:pic>
      <xdr:nvPicPr>
        <xdr:cNvPr id="139"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48628300"/>
          <a:ext cx="365125" cy="352758"/>
        </a:xfrm>
        <a:prstGeom prst="rect">
          <a:avLst/>
        </a:prstGeom>
        <a:noFill/>
        <a:ln w="9525">
          <a:noFill/>
          <a:miter lim="800000"/>
          <a:headEnd/>
          <a:tailEnd/>
        </a:ln>
      </xdr:spPr>
    </xdr:pic>
    <xdr:clientData/>
  </xdr:twoCellAnchor>
  <xdr:twoCellAnchor editAs="oneCell">
    <xdr:from>
      <xdr:col>11</xdr:col>
      <xdr:colOff>247650</xdr:colOff>
      <xdr:row>624</xdr:row>
      <xdr:rowOff>76200</xdr:rowOff>
    </xdr:from>
    <xdr:to>
      <xdr:col>12</xdr:col>
      <xdr:colOff>246380</xdr:colOff>
      <xdr:row>625</xdr:row>
      <xdr:rowOff>197818</xdr:rowOff>
    </xdr:to>
    <xdr:pic>
      <xdr:nvPicPr>
        <xdr:cNvPr id="140"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76200"/>
          <a:ext cx="365125" cy="352758"/>
        </a:xfrm>
        <a:prstGeom prst="rect">
          <a:avLst/>
        </a:prstGeom>
        <a:noFill/>
        <a:ln w="9525">
          <a:noFill/>
          <a:miter lim="800000"/>
          <a:headEnd/>
          <a:tailEnd/>
        </a:ln>
      </xdr:spPr>
    </xdr:pic>
    <xdr:clientData/>
  </xdr:twoCellAnchor>
  <xdr:twoCellAnchor editAs="oneCell">
    <xdr:from>
      <xdr:col>26</xdr:col>
      <xdr:colOff>260350</xdr:colOff>
      <xdr:row>624</xdr:row>
      <xdr:rowOff>88900</xdr:rowOff>
    </xdr:from>
    <xdr:to>
      <xdr:col>27</xdr:col>
      <xdr:colOff>262255</xdr:colOff>
      <xdr:row>625</xdr:row>
      <xdr:rowOff>210518</xdr:rowOff>
    </xdr:to>
    <xdr:pic>
      <xdr:nvPicPr>
        <xdr:cNvPr id="141"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88900"/>
          <a:ext cx="365125" cy="352758"/>
        </a:xfrm>
        <a:prstGeom prst="rect">
          <a:avLst/>
        </a:prstGeom>
        <a:noFill/>
        <a:ln w="9525">
          <a:noFill/>
          <a:miter lim="800000"/>
          <a:headEnd/>
          <a:tailEnd/>
        </a:ln>
      </xdr:spPr>
    </xdr:pic>
    <xdr:clientData/>
  </xdr:twoCellAnchor>
  <xdr:twoCellAnchor editAs="oneCell">
    <xdr:from>
      <xdr:col>11</xdr:col>
      <xdr:colOff>247650</xdr:colOff>
      <xdr:row>663</xdr:row>
      <xdr:rowOff>76200</xdr:rowOff>
    </xdr:from>
    <xdr:to>
      <xdr:col>12</xdr:col>
      <xdr:colOff>246380</xdr:colOff>
      <xdr:row>664</xdr:row>
      <xdr:rowOff>197818</xdr:rowOff>
    </xdr:to>
    <xdr:pic>
      <xdr:nvPicPr>
        <xdr:cNvPr id="142"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7010400"/>
          <a:ext cx="365125" cy="352758"/>
        </a:xfrm>
        <a:prstGeom prst="rect">
          <a:avLst/>
        </a:prstGeom>
        <a:noFill/>
        <a:ln w="9525">
          <a:noFill/>
          <a:miter lim="800000"/>
          <a:headEnd/>
          <a:tailEnd/>
        </a:ln>
      </xdr:spPr>
    </xdr:pic>
    <xdr:clientData/>
  </xdr:twoCellAnchor>
  <xdr:twoCellAnchor editAs="oneCell">
    <xdr:from>
      <xdr:col>26</xdr:col>
      <xdr:colOff>260350</xdr:colOff>
      <xdr:row>663</xdr:row>
      <xdr:rowOff>88900</xdr:rowOff>
    </xdr:from>
    <xdr:to>
      <xdr:col>27</xdr:col>
      <xdr:colOff>262255</xdr:colOff>
      <xdr:row>664</xdr:row>
      <xdr:rowOff>210518</xdr:rowOff>
    </xdr:to>
    <xdr:pic>
      <xdr:nvPicPr>
        <xdr:cNvPr id="143"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7023100"/>
          <a:ext cx="365125" cy="352758"/>
        </a:xfrm>
        <a:prstGeom prst="rect">
          <a:avLst/>
        </a:prstGeom>
        <a:noFill/>
        <a:ln w="9525">
          <a:noFill/>
          <a:miter lim="800000"/>
          <a:headEnd/>
          <a:tailEnd/>
        </a:ln>
      </xdr:spPr>
    </xdr:pic>
    <xdr:clientData/>
  </xdr:twoCellAnchor>
  <xdr:twoCellAnchor editAs="oneCell">
    <xdr:from>
      <xdr:col>11</xdr:col>
      <xdr:colOff>247650</xdr:colOff>
      <xdr:row>702</xdr:row>
      <xdr:rowOff>76200</xdr:rowOff>
    </xdr:from>
    <xdr:to>
      <xdr:col>12</xdr:col>
      <xdr:colOff>246380</xdr:colOff>
      <xdr:row>703</xdr:row>
      <xdr:rowOff>197818</xdr:rowOff>
    </xdr:to>
    <xdr:pic>
      <xdr:nvPicPr>
        <xdr:cNvPr id="144"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13944600"/>
          <a:ext cx="365125" cy="352758"/>
        </a:xfrm>
        <a:prstGeom prst="rect">
          <a:avLst/>
        </a:prstGeom>
        <a:noFill/>
        <a:ln w="9525">
          <a:noFill/>
          <a:miter lim="800000"/>
          <a:headEnd/>
          <a:tailEnd/>
        </a:ln>
      </xdr:spPr>
    </xdr:pic>
    <xdr:clientData/>
  </xdr:twoCellAnchor>
  <xdr:twoCellAnchor editAs="oneCell">
    <xdr:from>
      <xdr:col>26</xdr:col>
      <xdr:colOff>260350</xdr:colOff>
      <xdr:row>702</xdr:row>
      <xdr:rowOff>88900</xdr:rowOff>
    </xdr:from>
    <xdr:to>
      <xdr:col>27</xdr:col>
      <xdr:colOff>262255</xdr:colOff>
      <xdr:row>703</xdr:row>
      <xdr:rowOff>210518</xdr:rowOff>
    </xdr:to>
    <xdr:pic>
      <xdr:nvPicPr>
        <xdr:cNvPr id="145"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13957300"/>
          <a:ext cx="365125" cy="352758"/>
        </a:xfrm>
        <a:prstGeom prst="rect">
          <a:avLst/>
        </a:prstGeom>
        <a:noFill/>
        <a:ln w="9525">
          <a:noFill/>
          <a:miter lim="800000"/>
          <a:headEnd/>
          <a:tailEnd/>
        </a:ln>
      </xdr:spPr>
    </xdr:pic>
    <xdr:clientData/>
  </xdr:twoCellAnchor>
  <xdr:twoCellAnchor editAs="oneCell">
    <xdr:from>
      <xdr:col>11</xdr:col>
      <xdr:colOff>247650</xdr:colOff>
      <xdr:row>741</xdr:row>
      <xdr:rowOff>76200</xdr:rowOff>
    </xdr:from>
    <xdr:to>
      <xdr:col>12</xdr:col>
      <xdr:colOff>246380</xdr:colOff>
      <xdr:row>742</xdr:row>
      <xdr:rowOff>197818</xdr:rowOff>
    </xdr:to>
    <xdr:pic>
      <xdr:nvPicPr>
        <xdr:cNvPr id="146"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20878800"/>
          <a:ext cx="365125" cy="352758"/>
        </a:xfrm>
        <a:prstGeom prst="rect">
          <a:avLst/>
        </a:prstGeom>
        <a:noFill/>
        <a:ln w="9525">
          <a:noFill/>
          <a:miter lim="800000"/>
          <a:headEnd/>
          <a:tailEnd/>
        </a:ln>
      </xdr:spPr>
    </xdr:pic>
    <xdr:clientData/>
  </xdr:twoCellAnchor>
  <xdr:twoCellAnchor editAs="oneCell">
    <xdr:from>
      <xdr:col>26</xdr:col>
      <xdr:colOff>260350</xdr:colOff>
      <xdr:row>741</xdr:row>
      <xdr:rowOff>88900</xdr:rowOff>
    </xdr:from>
    <xdr:to>
      <xdr:col>27</xdr:col>
      <xdr:colOff>262255</xdr:colOff>
      <xdr:row>742</xdr:row>
      <xdr:rowOff>210518</xdr:rowOff>
    </xdr:to>
    <xdr:pic>
      <xdr:nvPicPr>
        <xdr:cNvPr id="147"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20891500"/>
          <a:ext cx="365125" cy="352758"/>
        </a:xfrm>
        <a:prstGeom prst="rect">
          <a:avLst/>
        </a:prstGeom>
        <a:noFill/>
        <a:ln w="9525">
          <a:noFill/>
          <a:miter lim="800000"/>
          <a:headEnd/>
          <a:tailEnd/>
        </a:ln>
      </xdr:spPr>
    </xdr:pic>
    <xdr:clientData/>
  </xdr:twoCellAnchor>
  <xdr:twoCellAnchor editAs="oneCell">
    <xdr:from>
      <xdr:col>11</xdr:col>
      <xdr:colOff>247650</xdr:colOff>
      <xdr:row>780</xdr:row>
      <xdr:rowOff>76200</xdr:rowOff>
    </xdr:from>
    <xdr:to>
      <xdr:col>12</xdr:col>
      <xdr:colOff>246380</xdr:colOff>
      <xdr:row>781</xdr:row>
      <xdr:rowOff>197818</xdr:rowOff>
    </xdr:to>
    <xdr:pic>
      <xdr:nvPicPr>
        <xdr:cNvPr id="148"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27813000"/>
          <a:ext cx="365125" cy="352758"/>
        </a:xfrm>
        <a:prstGeom prst="rect">
          <a:avLst/>
        </a:prstGeom>
        <a:noFill/>
        <a:ln w="9525">
          <a:noFill/>
          <a:miter lim="800000"/>
          <a:headEnd/>
          <a:tailEnd/>
        </a:ln>
      </xdr:spPr>
    </xdr:pic>
    <xdr:clientData/>
  </xdr:twoCellAnchor>
  <xdr:twoCellAnchor editAs="oneCell">
    <xdr:from>
      <xdr:col>26</xdr:col>
      <xdr:colOff>260350</xdr:colOff>
      <xdr:row>780</xdr:row>
      <xdr:rowOff>88900</xdr:rowOff>
    </xdr:from>
    <xdr:to>
      <xdr:col>27</xdr:col>
      <xdr:colOff>262255</xdr:colOff>
      <xdr:row>781</xdr:row>
      <xdr:rowOff>210518</xdr:rowOff>
    </xdr:to>
    <xdr:pic>
      <xdr:nvPicPr>
        <xdr:cNvPr id="149"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27825700"/>
          <a:ext cx="365125" cy="352758"/>
        </a:xfrm>
        <a:prstGeom prst="rect">
          <a:avLst/>
        </a:prstGeom>
        <a:noFill/>
        <a:ln w="9525">
          <a:noFill/>
          <a:miter lim="800000"/>
          <a:headEnd/>
          <a:tailEnd/>
        </a:ln>
      </xdr:spPr>
    </xdr:pic>
    <xdr:clientData/>
  </xdr:twoCellAnchor>
  <xdr:twoCellAnchor editAs="oneCell">
    <xdr:from>
      <xdr:col>11</xdr:col>
      <xdr:colOff>247650</xdr:colOff>
      <xdr:row>819</xdr:row>
      <xdr:rowOff>76200</xdr:rowOff>
    </xdr:from>
    <xdr:to>
      <xdr:col>12</xdr:col>
      <xdr:colOff>246380</xdr:colOff>
      <xdr:row>820</xdr:row>
      <xdr:rowOff>197818</xdr:rowOff>
    </xdr:to>
    <xdr:pic>
      <xdr:nvPicPr>
        <xdr:cNvPr id="150"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34747200"/>
          <a:ext cx="365125" cy="352758"/>
        </a:xfrm>
        <a:prstGeom prst="rect">
          <a:avLst/>
        </a:prstGeom>
        <a:noFill/>
        <a:ln w="9525">
          <a:noFill/>
          <a:miter lim="800000"/>
          <a:headEnd/>
          <a:tailEnd/>
        </a:ln>
      </xdr:spPr>
    </xdr:pic>
    <xdr:clientData/>
  </xdr:twoCellAnchor>
  <xdr:twoCellAnchor editAs="oneCell">
    <xdr:from>
      <xdr:col>26</xdr:col>
      <xdr:colOff>260350</xdr:colOff>
      <xdr:row>819</xdr:row>
      <xdr:rowOff>88900</xdr:rowOff>
    </xdr:from>
    <xdr:to>
      <xdr:col>27</xdr:col>
      <xdr:colOff>262255</xdr:colOff>
      <xdr:row>820</xdr:row>
      <xdr:rowOff>210518</xdr:rowOff>
    </xdr:to>
    <xdr:pic>
      <xdr:nvPicPr>
        <xdr:cNvPr id="151"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34759900"/>
          <a:ext cx="365125" cy="352758"/>
        </a:xfrm>
        <a:prstGeom prst="rect">
          <a:avLst/>
        </a:prstGeom>
        <a:noFill/>
        <a:ln w="9525">
          <a:noFill/>
          <a:miter lim="800000"/>
          <a:headEnd/>
          <a:tailEnd/>
        </a:ln>
      </xdr:spPr>
    </xdr:pic>
    <xdr:clientData/>
  </xdr:twoCellAnchor>
  <xdr:twoCellAnchor editAs="oneCell">
    <xdr:from>
      <xdr:col>11</xdr:col>
      <xdr:colOff>247650</xdr:colOff>
      <xdr:row>858</xdr:row>
      <xdr:rowOff>76200</xdr:rowOff>
    </xdr:from>
    <xdr:to>
      <xdr:col>12</xdr:col>
      <xdr:colOff>246380</xdr:colOff>
      <xdr:row>859</xdr:row>
      <xdr:rowOff>197818</xdr:rowOff>
    </xdr:to>
    <xdr:pic>
      <xdr:nvPicPr>
        <xdr:cNvPr id="152"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41681400"/>
          <a:ext cx="365125" cy="352758"/>
        </a:xfrm>
        <a:prstGeom prst="rect">
          <a:avLst/>
        </a:prstGeom>
        <a:noFill/>
        <a:ln w="9525">
          <a:noFill/>
          <a:miter lim="800000"/>
          <a:headEnd/>
          <a:tailEnd/>
        </a:ln>
      </xdr:spPr>
    </xdr:pic>
    <xdr:clientData/>
  </xdr:twoCellAnchor>
  <xdr:twoCellAnchor editAs="oneCell">
    <xdr:from>
      <xdr:col>26</xdr:col>
      <xdr:colOff>260350</xdr:colOff>
      <xdr:row>858</xdr:row>
      <xdr:rowOff>88900</xdr:rowOff>
    </xdr:from>
    <xdr:to>
      <xdr:col>27</xdr:col>
      <xdr:colOff>262255</xdr:colOff>
      <xdr:row>859</xdr:row>
      <xdr:rowOff>210518</xdr:rowOff>
    </xdr:to>
    <xdr:pic>
      <xdr:nvPicPr>
        <xdr:cNvPr id="153"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41694100"/>
          <a:ext cx="365125" cy="352758"/>
        </a:xfrm>
        <a:prstGeom prst="rect">
          <a:avLst/>
        </a:prstGeom>
        <a:noFill/>
        <a:ln w="9525">
          <a:noFill/>
          <a:miter lim="800000"/>
          <a:headEnd/>
          <a:tailEnd/>
        </a:ln>
      </xdr:spPr>
    </xdr:pic>
    <xdr:clientData/>
  </xdr:twoCellAnchor>
  <xdr:twoCellAnchor editAs="oneCell">
    <xdr:from>
      <xdr:col>11</xdr:col>
      <xdr:colOff>247650</xdr:colOff>
      <xdr:row>897</xdr:row>
      <xdr:rowOff>76200</xdr:rowOff>
    </xdr:from>
    <xdr:to>
      <xdr:col>12</xdr:col>
      <xdr:colOff>246380</xdr:colOff>
      <xdr:row>898</xdr:row>
      <xdr:rowOff>197818</xdr:rowOff>
    </xdr:to>
    <xdr:pic>
      <xdr:nvPicPr>
        <xdr:cNvPr id="154"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48615600"/>
          <a:ext cx="365125" cy="352758"/>
        </a:xfrm>
        <a:prstGeom prst="rect">
          <a:avLst/>
        </a:prstGeom>
        <a:noFill/>
        <a:ln w="9525">
          <a:noFill/>
          <a:miter lim="800000"/>
          <a:headEnd/>
          <a:tailEnd/>
        </a:ln>
      </xdr:spPr>
    </xdr:pic>
    <xdr:clientData/>
  </xdr:twoCellAnchor>
  <xdr:twoCellAnchor editAs="oneCell">
    <xdr:from>
      <xdr:col>26</xdr:col>
      <xdr:colOff>260350</xdr:colOff>
      <xdr:row>897</xdr:row>
      <xdr:rowOff>88900</xdr:rowOff>
    </xdr:from>
    <xdr:to>
      <xdr:col>27</xdr:col>
      <xdr:colOff>262255</xdr:colOff>
      <xdr:row>898</xdr:row>
      <xdr:rowOff>210518</xdr:rowOff>
    </xdr:to>
    <xdr:pic>
      <xdr:nvPicPr>
        <xdr:cNvPr id="155"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48628300"/>
          <a:ext cx="365125" cy="352758"/>
        </a:xfrm>
        <a:prstGeom prst="rect">
          <a:avLst/>
        </a:prstGeom>
        <a:noFill/>
        <a:ln w="9525">
          <a:noFill/>
          <a:miter lim="800000"/>
          <a:headEnd/>
          <a:tailEnd/>
        </a:ln>
      </xdr:spPr>
    </xdr:pic>
    <xdr:clientData/>
  </xdr:twoCellAnchor>
  <xdr:twoCellAnchor editAs="oneCell">
    <xdr:from>
      <xdr:col>11</xdr:col>
      <xdr:colOff>247650</xdr:colOff>
      <xdr:row>936</xdr:row>
      <xdr:rowOff>76200</xdr:rowOff>
    </xdr:from>
    <xdr:to>
      <xdr:col>12</xdr:col>
      <xdr:colOff>246380</xdr:colOff>
      <xdr:row>937</xdr:row>
      <xdr:rowOff>197818</xdr:rowOff>
    </xdr:to>
    <xdr:pic>
      <xdr:nvPicPr>
        <xdr:cNvPr id="156"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55549800"/>
          <a:ext cx="365125" cy="352758"/>
        </a:xfrm>
        <a:prstGeom prst="rect">
          <a:avLst/>
        </a:prstGeom>
        <a:noFill/>
        <a:ln w="9525">
          <a:noFill/>
          <a:miter lim="800000"/>
          <a:headEnd/>
          <a:tailEnd/>
        </a:ln>
      </xdr:spPr>
    </xdr:pic>
    <xdr:clientData/>
  </xdr:twoCellAnchor>
  <xdr:twoCellAnchor editAs="oneCell">
    <xdr:from>
      <xdr:col>26</xdr:col>
      <xdr:colOff>260350</xdr:colOff>
      <xdr:row>936</xdr:row>
      <xdr:rowOff>88900</xdr:rowOff>
    </xdr:from>
    <xdr:to>
      <xdr:col>27</xdr:col>
      <xdr:colOff>262255</xdr:colOff>
      <xdr:row>937</xdr:row>
      <xdr:rowOff>210518</xdr:rowOff>
    </xdr:to>
    <xdr:pic>
      <xdr:nvPicPr>
        <xdr:cNvPr id="157"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55562500"/>
          <a:ext cx="365125" cy="352758"/>
        </a:xfrm>
        <a:prstGeom prst="rect">
          <a:avLst/>
        </a:prstGeom>
        <a:noFill/>
        <a:ln w="9525">
          <a:noFill/>
          <a:miter lim="800000"/>
          <a:headEnd/>
          <a:tailEnd/>
        </a:ln>
      </xdr:spPr>
    </xdr:pic>
    <xdr:clientData/>
  </xdr:twoCellAnchor>
  <xdr:twoCellAnchor editAs="oneCell">
    <xdr:from>
      <xdr:col>11</xdr:col>
      <xdr:colOff>247650</xdr:colOff>
      <xdr:row>975</xdr:row>
      <xdr:rowOff>76200</xdr:rowOff>
    </xdr:from>
    <xdr:to>
      <xdr:col>12</xdr:col>
      <xdr:colOff>246380</xdr:colOff>
      <xdr:row>976</xdr:row>
      <xdr:rowOff>197818</xdr:rowOff>
    </xdr:to>
    <xdr:pic>
      <xdr:nvPicPr>
        <xdr:cNvPr id="158"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62484000"/>
          <a:ext cx="365125" cy="352758"/>
        </a:xfrm>
        <a:prstGeom prst="rect">
          <a:avLst/>
        </a:prstGeom>
        <a:noFill/>
        <a:ln w="9525">
          <a:noFill/>
          <a:miter lim="800000"/>
          <a:headEnd/>
          <a:tailEnd/>
        </a:ln>
      </xdr:spPr>
    </xdr:pic>
    <xdr:clientData/>
  </xdr:twoCellAnchor>
  <xdr:twoCellAnchor editAs="oneCell">
    <xdr:from>
      <xdr:col>26</xdr:col>
      <xdr:colOff>260350</xdr:colOff>
      <xdr:row>975</xdr:row>
      <xdr:rowOff>88900</xdr:rowOff>
    </xdr:from>
    <xdr:to>
      <xdr:col>27</xdr:col>
      <xdr:colOff>262255</xdr:colOff>
      <xdr:row>976</xdr:row>
      <xdr:rowOff>210518</xdr:rowOff>
    </xdr:to>
    <xdr:pic>
      <xdr:nvPicPr>
        <xdr:cNvPr id="159"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62496700"/>
          <a:ext cx="365125" cy="352758"/>
        </a:xfrm>
        <a:prstGeom prst="rect">
          <a:avLst/>
        </a:prstGeom>
        <a:noFill/>
        <a:ln w="9525">
          <a:noFill/>
          <a:miter lim="800000"/>
          <a:headEnd/>
          <a:tailEnd/>
        </a:ln>
      </xdr:spPr>
    </xdr:pic>
    <xdr:clientData/>
  </xdr:twoCellAnchor>
  <xdr:twoCellAnchor editAs="oneCell">
    <xdr:from>
      <xdr:col>11</xdr:col>
      <xdr:colOff>247650</xdr:colOff>
      <xdr:row>1014</xdr:row>
      <xdr:rowOff>76200</xdr:rowOff>
    </xdr:from>
    <xdr:to>
      <xdr:col>12</xdr:col>
      <xdr:colOff>246380</xdr:colOff>
      <xdr:row>1015</xdr:row>
      <xdr:rowOff>197818</xdr:rowOff>
    </xdr:to>
    <xdr:pic>
      <xdr:nvPicPr>
        <xdr:cNvPr id="160"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69418200"/>
          <a:ext cx="365125" cy="352758"/>
        </a:xfrm>
        <a:prstGeom prst="rect">
          <a:avLst/>
        </a:prstGeom>
        <a:noFill/>
        <a:ln w="9525">
          <a:noFill/>
          <a:miter lim="800000"/>
          <a:headEnd/>
          <a:tailEnd/>
        </a:ln>
      </xdr:spPr>
    </xdr:pic>
    <xdr:clientData/>
  </xdr:twoCellAnchor>
  <xdr:twoCellAnchor editAs="oneCell">
    <xdr:from>
      <xdr:col>26</xdr:col>
      <xdr:colOff>260350</xdr:colOff>
      <xdr:row>1014</xdr:row>
      <xdr:rowOff>88900</xdr:rowOff>
    </xdr:from>
    <xdr:to>
      <xdr:col>27</xdr:col>
      <xdr:colOff>262255</xdr:colOff>
      <xdr:row>1015</xdr:row>
      <xdr:rowOff>210518</xdr:rowOff>
    </xdr:to>
    <xdr:pic>
      <xdr:nvPicPr>
        <xdr:cNvPr id="161"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69430900"/>
          <a:ext cx="365125" cy="352758"/>
        </a:xfrm>
        <a:prstGeom prst="rect">
          <a:avLst/>
        </a:prstGeom>
        <a:noFill/>
        <a:ln w="9525">
          <a:noFill/>
          <a:miter lim="800000"/>
          <a:headEnd/>
          <a:tailEnd/>
        </a:ln>
      </xdr:spPr>
    </xdr:pic>
    <xdr:clientData/>
  </xdr:twoCellAnchor>
  <xdr:twoCellAnchor editAs="oneCell">
    <xdr:from>
      <xdr:col>11</xdr:col>
      <xdr:colOff>247650</xdr:colOff>
      <xdr:row>1053</xdr:row>
      <xdr:rowOff>76200</xdr:rowOff>
    </xdr:from>
    <xdr:to>
      <xdr:col>12</xdr:col>
      <xdr:colOff>246380</xdr:colOff>
      <xdr:row>1054</xdr:row>
      <xdr:rowOff>197818</xdr:rowOff>
    </xdr:to>
    <xdr:pic>
      <xdr:nvPicPr>
        <xdr:cNvPr id="162"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76352400"/>
          <a:ext cx="365125" cy="352758"/>
        </a:xfrm>
        <a:prstGeom prst="rect">
          <a:avLst/>
        </a:prstGeom>
        <a:noFill/>
        <a:ln w="9525">
          <a:noFill/>
          <a:miter lim="800000"/>
          <a:headEnd/>
          <a:tailEnd/>
        </a:ln>
      </xdr:spPr>
    </xdr:pic>
    <xdr:clientData/>
  </xdr:twoCellAnchor>
  <xdr:twoCellAnchor editAs="oneCell">
    <xdr:from>
      <xdr:col>26</xdr:col>
      <xdr:colOff>260350</xdr:colOff>
      <xdr:row>1053</xdr:row>
      <xdr:rowOff>88900</xdr:rowOff>
    </xdr:from>
    <xdr:to>
      <xdr:col>27</xdr:col>
      <xdr:colOff>262255</xdr:colOff>
      <xdr:row>1054</xdr:row>
      <xdr:rowOff>210518</xdr:rowOff>
    </xdr:to>
    <xdr:pic>
      <xdr:nvPicPr>
        <xdr:cNvPr id="163"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76365100"/>
          <a:ext cx="365125" cy="352758"/>
        </a:xfrm>
        <a:prstGeom prst="rect">
          <a:avLst/>
        </a:prstGeom>
        <a:noFill/>
        <a:ln w="9525">
          <a:noFill/>
          <a:miter lim="800000"/>
          <a:headEnd/>
          <a:tailEnd/>
        </a:ln>
      </xdr:spPr>
    </xdr:pic>
    <xdr:clientData/>
  </xdr:twoCellAnchor>
  <xdr:twoCellAnchor editAs="oneCell">
    <xdr:from>
      <xdr:col>11</xdr:col>
      <xdr:colOff>247650</xdr:colOff>
      <xdr:row>1092</xdr:row>
      <xdr:rowOff>76200</xdr:rowOff>
    </xdr:from>
    <xdr:to>
      <xdr:col>12</xdr:col>
      <xdr:colOff>246380</xdr:colOff>
      <xdr:row>1093</xdr:row>
      <xdr:rowOff>197818</xdr:rowOff>
    </xdr:to>
    <xdr:pic>
      <xdr:nvPicPr>
        <xdr:cNvPr id="164"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83286600"/>
          <a:ext cx="365125" cy="352758"/>
        </a:xfrm>
        <a:prstGeom prst="rect">
          <a:avLst/>
        </a:prstGeom>
        <a:noFill/>
        <a:ln w="9525">
          <a:noFill/>
          <a:miter lim="800000"/>
          <a:headEnd/>
          <a:tailEnd/>
        </a:ln>
      </xdr:spPr>
    </xdr:pic>
    <xdr:clientData/>
  </xdr:twoCellAnchor>
  <xdr:twoCellAnchor editAs="oneCell">
    <xdr:from>
      <xdr:col>26</xdr:col>
      <xdr:colOff>260350</xdr:colOff>
      <xdr:row>1092</xdr:row>
      <xdr:rowOff>88900</xdr:rowOff>
    </xdr:from>
    <xdr:to>
      <xdr:col>27</xdr:col>
      <xdr:colOff>262255</xdr:colOff>
      <xdr:row>1093</xdr:row>
      <xdr:rowOff>210518</xdr:rowOff>
    </xdr:to>
    <xdr:pic>
      <xdr:nvPicPr>
        <xdr:cNvPr id="165"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83299300"/>
          <a:ext cx="365125" cy="352758"/>
        </a:xfrm>
        <a:prstGeom prst="rect">
          <a:avLst/>
        </a:prstGeom>
        <a:noFill/>
        <a:ln w="9525">
          <a:noFill/>
          <a:miter lim="800000"/>
          <a:headEnd/>
          <a:tailEnd/>
        </a:ln>
      </xdr:spPr>
    </xdr:pic>
    <xdr:clientData/>
  </xdr:twoCellAnchor>
  <xdr:twoCellAnchor editAs="oneCell">
    <xdr:from>
      <xdr:col>11</xdr:col>
      <xdr:colOff>247650</xdr:colOff>
      <xdr:row>1131</xdr:row>
      <xdr:rowOff>76200</xdr:rowOff>
    </xdr:from>
    <xdr:to>
      <xdr:col>12</xdr:col>
      <xdr:colOff>246380</xdr:colOff>
      <xdr:row>1132</xdr:row>
      <xdr:rowOff>197818</xdr:rowOff>
    </xdr:to>
    <xdr:pic>
      <xdr:nvPicPr>
        <xdr:cNvPr id="166"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90220800"/>
          <a:ext cx="365125" cy="352758"/>
        </a:xfrm>
        <a:prstGeom prst="rect">
          <a:avLst/>
        </a:prstGeom>
        <a:noFill/>
        <a:ln w="9525">
          <a:noFill/>
          <a:miter lim="800000"/>
          <a:headEnd/>
          <a:tailEnd/>
        </a:ln>
      </xdr:spPr>
    </xdr:pic>
    <xdr:clientData/>
  </xdr:twoCellAnchor>
  <xdr:twoCellAnchor editAs="oneCell">
    <xdr:from>
      <xdr:col>26</xdr:col>
      <xdr:colOff>260350</xdr:colOff>
      <xdr:row>1131</xdr:row>
      <xdr:rowOff>88900</xdr:rowOff>
    </xdr:from>
    <xdr:to>
      <xdr:col>27</xdr:col>
      <xdr:colOff>262255</xdr:colOff>
      <xdr:row>1132</xdr:row>
      <xdr:rowOff>210518</xdr:rowOff>
    </xdr:to>
    <xdr:pic>
      <xdr:nvPicPr>
        <xdr:cNvPr id="167"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90233500"/>
          <a:ext cx="365125" cy="352758"/>
        </a:xfrm>
        <a:prstGeom prst="rect">
          <a:avLst/>
        </a:prstGeom>
        <a:noFill/>
        <a:ln w="9525">
          <a:noFill/>
          <a:miter lim="800000"/>
          <a:headEnd/>
          <a:tailEnd/>
        </a:ln>
      </xdr:spPr>
    </xdr:pic>
    <xdr:clientData/>
  </xdr:twoCellAnchor>
  <xdr:twoCellAnchor editAs="oneCell">
    <xdr:from>
      <xdr:col>11</xdr:col>
      <xdr:colOff>247650</xdr:colOff>
      <xdr:row>1170</xdr:row>
      <xdr:rowOff>76200</xdr:rowOff>
    </xdr:from>
    <xdr:to>
      <xdr:col>12</xdr:col>
      <xdr:colOff>246380</xdr:colOff>
      <xdr:row>1171</xdr:row>
      <xdr:rowOff>197818</xdr:rowOff>
    </xdr:to>
    <xdr:pic>
      <xdr:nvPicPr>
        <xdr:cNvPr id="168"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97155000"/>
          <a:ext cx="365125" cy="352758"/>
        </a:xfrm>
        <a:prstGeom prst="rect">
          <a:avLst/>
        </a:prstGeom>
        <a:noFill/>
        <a:ln w="9525">
          <a:noFill/>
          <a:miter lim="800000"/>
          <a:headEnd/>
          <a:tailEnd/>
        </a:ln>
      </xdr:spPr>
    </xdr:pic>
    <xdr:clientData/>
  </xdr:twoCellAnchor>
  <xdr:twoCellAnchor editAs="oneCell">
    <xdr:from>
      <xdr:col>26</xdr:col>
      <xdr:colOff>260350</xdr:colOff>
      <xdr:row>1170</xdr:row>
      <xdr:rowOff>88900</xdr:rowOff>
    </xdr:from>
    <xdr:to>
      <xdr:col>27</xdr:col>
      <xdr:colOff>262255</xdr:colOff>
      <xdr:row>1171</xdr:row>
      <xdr:rowOff>210518</xdr:rowOff>
    </xdr:to>
    <xdr:pic>
      <xdr:nvPicPr>
        <xdr:cNvPr id="169"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97167700"/>
          <a:ext cx="365125" cy="352758"/>
        </a:xfrm>
        <a:prstGeom prst="rect">
          <a:avLst/>
        </a:prstGeom>
        <a:noFill/>
        <a:ln w="9525">
          <a:noFill/>
          <a:miter lim="800000"/>
          <a:headEnd/>
          <a:tailEnd/>
        </a:ln>
      </xdr:spPr>
    </xdr:pic>
    <xdr:clientData/>
  </xdr:twoCellAnchor>
  <xdr:twoCellAnchor editAs="oneCell">
    <xdr:from>
      <xdr:col>11</xdr:col>
      <xdr:colOff>247650</xdr:colOff>
      <xdr:row>1209</xdr:row>
      <xdr:rowOff>76200</xdr:rowOff>
    </xdr:from>
    <xdr:to>
      <xdr:col>12</xdr:col>
      <xdr:colOff>246380</xdr:colOff>
      <xdr:row>1210</xdr:row>
      <xdr:rowOff>197818</xdr:rowOff>
    </xdr:to>
    <xdr:pic>
      <xdr:nvPicPr>
        <xdr:cNvPr id="170"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104089200"/>
          <a:ext cx="365125" cy="352758"/>
        </a:xfrm>
        <a:prstGeom prst="rect">
          <a:avLst/>
        </a:prstGeom>
        <a:noFill/>
        <a:ln w="9525">
          <a:noFill/>
          <a:miter lim="800000"/>
          <a:headEnd/>
          <a:tailEnd/>
        </a:ln>
      </xdr:spPr>
    </xdr:pic>
    <xdr:clientData/>
  </xdr:twoCellAnchor>
  <xdr:twoCellAnchor editAs="oneCell">
    <xdr:from>
      <xdr:col>26</xdr:col>
      <xdr:colOff>260350</xdr:colOff>
      <xdr:row>1209</xdr:row>
      <xdr:rowOff>88900</xdr:rowOff>
    </xdr:from>
    <xdr:to>
      <xdr:col>27</xdr:col>
      <xdr:colOff>262255</xdr:colOff>
      <xdr:row>1210</xdr:row>
      <xdr:rowOff>210518</xdr:rowOff>
    </xdr:to>
    <xdr:pic>
      <xdr:nvPicPr>
        <xdr:cNvPr id="171"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104101900"/>
          <a:ext cx="365125" cy="352758"/>
        </a:xfrm>
        <a:prstGeom prst="rect">
          <a:avLst/>
        </a:prstGeom>
        <a:noFill/>
        <a:ln w="9525">
          <a:noFill/>
          <a:miter lim="800000"/>
          <a:headEnd/>
          <a:tailEnd/>
        </a:ln>
      </xdr:spPr>
    </xdr:pic>
    <xdr:clientData/>
  </xdr:twoCellAnchor>
  <xdr:twoCellAnchor editAs="oneCell">
    <xdr:from>
      <xdr:col>11</xdr:col>
      <xdr:colOff>247650</xdr:colOff>
      <xdr:row>1248</xdr:row>
      <xdr:rowOff>76200</xdr:rowOff>
    </xdr:from>
    <xdr:to>
      <xdr:col>12</xdr:col>
      <xdr:colOff>246380</xdr:colOff>
      <xdr:row>1249</xdr:row>
      <xdr:rowOff>197818</xdr:rowOff>
    </xdr:to>
    <xdr:pic>
      <xdr:nvPicPr>
        <xdr:cNvPr id="172"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76200"/>
          <a:ext cx="365125" cy="352758"/>
        </a:xfrm>
        <a:prstGeom prst="rect">
          <a:avLst/>
        </a:prstGeom>
        <a:noFill/>
        <a:ln w="9525">
          <a:noFill/>
          <a:miter lim="800000"/>
          <a:headEnd/>
          <a:tailEnd/>
        </a:ln>
      </xdr:spPr>
    </xdr:pic>
    <xdr:clientData/>
  </xdr:twoCellAnchor>
  <xdr:twoCellAnchor editAs="oneCell">
    <xdr:from>
      <xdr:col>26</xdr:col>
      <xdr:colOff>260350</xdr:colOff>
      <xdr:row>1248</xdr:row>
      <xdr:rowOff>88900</xdr:rowOff>
    </xdr:from>
    <xdr:to>
      <xdr:col>27</xdr:col>
      <xdr:colOff>262255</xdr:colOff>
      <xdr:row>1249</xdr:row>
      <xdr:rowOff>210518</xdr:rowOff>
    </xdr:to>
    <xdr:pic>
      <xdr:nvPicPr>
        <xdr:cNvPr id="173"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88900"/>
          <a:ext cx="365125" cy="352758"/>
        </a:xfrm>
        <a:prstGeom prst="rect">
          <a:avLst/>
        </a:prstGeom>
        <a:noFill/>
        <a:ln w="9525">
          <a:noFill/>
          <a:miter lim="800000"/>
          <a:headEnd/>
          <a:tailEnd/>
        </a:ln>
      </xdr:spPr>
    </xdr:pic>
    <xdr:clientData/>
  </xdr:twoCellAnchor>
  <xdr:twoCellAnchor editAs="oneCell">
    <xdr:from>
      <xdr:col>11</xdr:col>
      <xdr:colOff>247650</xdr:colOff>
      <xdr:row>1287</xdr:row>
      <xdr:rowOff>76200</xdr:rowOff>
    </xdr:from>
    <xdr:to>
      <xdr:col>12</xdr:col>
      <xdr:colOff>246380</xdr:colOff>
      <xdr:row>1288</xdr:row>
      <xdr:rowOff>197818</xdr:rowOff>
    </xdr:to>
    <xdr:pic>
      <xdr:nvPicPr>
        <xdr:cNvPr id="174"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7010400"/>
          <a:ext cx="365125" cy="352758"/>
        </a:xfrm>
        <a:prstGeom prst="rect">
          <a:avLst/>
        </a:prstGeom>
        <a:noFill/>
        <a:ln w="9525">
          <a:noFill/>
          <a:miter lim="800000"/>
          <a:headEnd/>
          <a:tailEnd/>
        </a:ln>
      </xdr:spPr>
    </xdr:pic>
    <xdr:clientData/>
  </xdr:twoCellAnchor>
  <xdr:twoCellAnchor editAs="oneCell">
    <xdr:from>
      <xdr:col>26</xdr:col>
      <xdr:colOff>260350</xdr:colOff>
      <xdr:row>1287</xdr:row>
      <xdr:rowOff>88900</xdr:rowOff>
    </xdr:from>
    <xdr:to>
      <xdr:col>27</xdr:col>
      <xdr:colOff>262255</xdr:colOff>
      <xdr:row>1288</xdr:row>
      <xdr:rowOff>210518</xdr:rowOff>
    </xdr:to>
    <xdr:pic>
      <xdr:nvPicPr>
        <xdr:cNvPr id="175"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7023100"/>
          <a:ext cx="365125" cy="352758"/>
        </a:xfrm>
        <a:prstGeom prst="rect">
          <a:avLst/>
        </a:prstGeom>
        <a:noFill/>
        <a:ln w="9525">
          <a:noFill/>
          <a:miter lim="800000"/>
          <a:headEnd/>
          <a:tailEnd/>
        </a:ln>
      </xdr:spPr>
    </xdr:pic>
    <xdr:clientData/>
  </xdr:twoCellAnchor>
  <xdr:twoCellAnchor editAs="oneCell">
    <xdr:from>
      <xdr:col>11</xdr:col>
      <xdr:colOff>247650</xdr:colOff>
      <xdr:row>1326</xdr:row>
      <xdr:rowOff>76200</xdr:rowOff>
    </xdr:from>
    <xdr:to>
      <xdr:col>12</xdr:col>
      <xdr:colOff>246380</xdr:colOff>
      <xdr:row>1327</xdr:row>
      <xdr:rowOff>197818</xdr:rowOff>
    </xdr:to>
    <xdr:pic>
      <xdr:nvPicPr>
        <xdr:cNvPr id="176"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13944600"/>
          <a:ext cx="365125" cy="352758"/>
        </a:xfrm>
        <a:prstGeom prst="rect">
          <a:avLst/>
        </a:prstGeom>
        <a:noFill/>
        <a:ln w="9525">
          <a:noFill/>
          <a:miter lim="800000"/>
          <a:headEnd/>
          <a:tailEnd/>
        </a:ln>
      </xdr:spPr>
    </xdr:pic>
    <xdr:clientData/>
  </xdr:twoCellAnchor>
  <xdr:twoCellAnchor editAs="oneCell">
    <xdr:from>
      <xdr:col>26</xdr:col>
      <xdr:colOff>260350</xdr:colOff>
      <xdr:row>1326</xdr:row>
      <xdr:rowOff>88900</xdr:rowOff>
    </xdr:from>
    <xdr:to>
      <xdr:col>27</xdr:col>
      <xdr:colOff>262255</xdr:colOff>
      <xdr:row>1327</xdr:row>
      <xdr:rowOff>210518</xdr:rowOff>
    </xdr:to>
    <xdr:pic>
      <xdr:nvPicPr>
        <xdr:cNvPr id="177"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13957300"/>
          <a:ext cx="365125" cy="352758"/>
        </a:xfrm>
        <a:prstGeom prst="rect">
          <a:avLst/>
        </a:prstGeom>
        <a:noFill/>
        <a:ln w="9525">
          <a:noFill/>
          <a:miter lim="800000"/>
          <a:headEnd/>
          <a:tailEnd/>
        </a:ln>
      </xdr:spPr>
    </xdr:pic>
    <xdr:clientData/>
  </xdr:twoCellAnchor>
  <xdr:twoCellAnchor editAs="oneCell">
    <xdr:from>
      <xdr:col>11</xdr:col>
      <xdr:colOff>247650</xdr:colOff>
      <xdr:row>1365</xdr:row>
      <xdr:rowOff>76200</xdr:rowOff>
    </xdr:from>
    <xdr:to>
      <xdr:col>12</xdr:col>
      <xdr:colOff>246380</xdr:colOff>
      <xdr:row>1366</xdr:row>
      <xdr:rowOff>197818</xdr:rowOff>
    </xdr:to>
    <xdr:pic>
      <xdr:nvPicPr>
        <xdr:cNvPr id="178"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20878800"/>
          <a:ext cx="365125" cy="352758"/>
        </a:xfrm>
        <a:prstGeom prst="rect">
          <a:avLst/>
        </a:prstGeom>
        <a:noFill/>
        <a:ln w="9525">
          <a:noFill/>
          <a:miter lim="800000"/>
          <a:headEnd/>
          <a:tailEnd/>
        </a:ln>
      </xdr:spPr>
    </xdr:pic>
    <xdr:clientData/>
  </xdr:twoCellAnchor>
  <xdr:twoCellAnchor editAs="oneCell">
    <xdr:from>
      <xdr:col>26</xdr:col>
      <xdr:colOff>260350</xdr:colOff>
      <xdr:row>1365</xdr:row>
      <xdr:rowOff>88900</xdr:rowOff>
    </xdr:from>
    <xdr:to>
      <xdr:col>27</xdr:col>
      <xdr:colOff>262255</xdr:colOff>
      <xdr:row>1366</xdr:row>
      <xdr:rowOff>210518</xdr:rowOff>
    </xdr:to>
    <xdr:pic>
      <xdr:nvPicPr>
        <xdr:cNvPr id="179"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20891500"/>
          <a:ext cx="365125" cy="352758"/>
        </a:xfrm>
        <a:prstGeom prst="rect">
          <a:avLst/>
        </a:prstGeom>
        <a:noFill/>
        <a:ln w="9525">
          <a:noFill/>
          <a:miter lim="800000"/>
          <a:headEnd/>
          <a:tailEnd/>
        </a:ln>
      </xdr:spPr>
    </xdr:pic>
    <xdr:clientData/>
  </xdr:twoCellAnchor>
  <xdr:twoCellAnchor editAs="oneCell">
    <xdr:from>
      <xdr:col>11</xdr:col>
      <xdr:colOff>247650</xdr:colOff>
      <xdr:row>1404</xdr:row>
      <xdr:rowOff>76200</xdr:rowOff>
    </xdr:from>
    <xdr:to>
      <xdr:col>12</xdr:col>
      <xdr:colOff>246380</xdr:colOff>
      <xdr:row>1405</xdr:row>
      <xdr:rowOff>197818</xdr:rowOff>
    </xdr:to>
    <xdr:pic>
      <xdr:nvPicPr>
        <xdr:cNvPr id="180"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27813000"/>
          <a:ext cx="365125" cy="352758"/>
        </a:xfrm>
        <a:prstGeom prst="rect">
          <a:avLst/>
        </a:prstGeom>
        <a:noFill/>
        <a:ln w="9525">
          <a:noFill/>
          <a:miter lim="800000"/>
          <a:headEnd/>
          <a:tailEnd/>
        </a:ln>
      </xdr:spPr>
    </xdr:pic>
    <xdr:clientData/>
  </xdr:twoCellAnchor>
  <xdr:twoCellAnchor editAs="oneCell">
    <xdr:from>
      <xdr:col>26</xdr:col>
      <xdr:colOff>260350</xdr:colOff>
      <xdr:row>1404</xdr:row>
      <xdr:rowOff>88900</xdr:rowOff>
    </xdr:from>
    <xdr:to>
      <xdr:col>27</xdr:col>
      <xdr:colOff>262255</xdr:colOff>
      <xdr:row>1405</xdr:row>
      <xdr:rowOff>210518</xdr:rowOff>
    </xdr:to>
    <xdr:pic>
      <xdr:nvPicPr>
        <xdr:cNvPr id="181"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27825700"/>
          <a:ext cx="365125" cy="352758"/>
        </a:xfrm>
        <a:prstGeom prst="rect">
          <a:avLst/>
        </a:prstGeom>
        <a:noFill/>
        <a:ln w="9525">
          <a:noFill/>
          <a:miter lim="800000"/>
          <a:headEnd/>
          <a:tailEnd/>
        </a:ln>
      </xdr:spPr>
    </xdr:pic>
    <xdr:clientData/>
  </xdr:twoCellAnchor>
  <xdr:twoCellAnchor editAs="oneCell">
    <xdr:from>
      <xdr:col>11</xdr:col>
      <xdr:colOff>247650</xdr:colOff>
      <xdr:row>1443</xdr:row>
      <xdr:rowOff>76200</xdr:rowOff>
    </xdr:from>
    <xdr:to>
      <xdr:col>12</xdr:col>
      <xdr:colOff>246380</xdr:colOff>
      <xdr:row>1444</xdr:row>
      <xdr:rowOff>197818</xdr:rowOff>
    </xdr:to>
    <xdr:pic>
      <xdr:nvPicPr>
        <xdr:cNvPr id="182"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34747200"/>
          <a:ext cx="365125" cy="352758"/>
        </a:xfrm>
        <a:prstGeom prst="rect">
          <a:avLst/>
        </a:prstGeom>
        <a:noFill/>
        <a:ln w="9525">
          <a:noFill/>
          <a:miter lim="800000"/>
          <a:headEnd/>
          <a:tailEnd/>
        </a:ln>
      </xdr:spPr>
    </xdr:pic>
    <xdr:clientData/>
  </xdr:twoCellAnchor>
  <xdr:twoCellAnchor editAs="oneCell">
    <xdr:from>
      <xdr:col>26</xdr:col>
      <xdr:colOff>260350</xdr:colOff>
      <xdr:row>1443</xdr:row>
      <xdr:rowOff>88900</xdr:rowOff>
    </xdr:from>
    <xdr:to>
      <xdr:col>27</xdr:col>
      <xdr:colOff>262255</xdr:colOff>
      <xdr:row>1444</xdr:row>
      <xdr:rowOff>210518</xdr:rowOff>
    </xdr:to>
    <xdr:pic>
      <xdr:nvPicPr>
        <xdr:cNvPr id="183"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34759900"/>
          <a:ext cx="365125" cy="352758"/>
        </a:xfrm>
        <a:prstGeom prst="rect">
          <a:avLst/>
        </a:prstGeom>
        <a:noFill/>
        <a:ln w="9525">
          <a:noFill/>
          <a:miter lim="800000"/>
          <a:headEnd/>
          <a:tailEnd/>
        </a:ln>
      </xdr:spPr>
    </xdr:pic>
    <xdr:clientData/>
  </xdr:twoCellAnchor>
  <xdr:twoCellAnchor editAs="oneCell">
    <xdr:from>
      <xdr:col>11</xdr:col>
      <xdr:colOff>247650</xdr:colOff>
      <xdr:row>1482</xdr:row>
      <xdr:rowOff>76200</xdr:rowOff>
    </xdr:from>
    <xdr:to>
      <xdr:col>12</xdr:col>
      <xdr:colOff>246380</xdr:colOff>
      <xdr:row>1483</xdr:row>
      <xdr:rowOff>197818</xdr:rowOff>
    </xdr:to>
    <xdr:pic>
      <xdr:nvPicPr>
        <xdr:cNvPr id="184"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41681400"/>
          <a:ext cx="365125" cy="352758"/>
        </a:xfrm>
        <a:prstGeom prst="rect">
          <a:avLst/>
        </a:prstGeom>
        <a:noFill/>
        <a:ln w="9525">
          <a:noFill/>
          <a:miter lim="800000"/>
          <a:headEnd/>
          <a:tailEnd/>
        </a:ln>
      </xdr:spPr>
    </xdr:pic>
    <xdr:clientData/>
  </xdr:twoCellAnchor>
  <xdr:twoCellAnchor editAs="oneCell">
    <xdr:from>
      <xdr:col>26</xdr:col>
      <xdr:colOff>260350</xdr:colOff>
      <xdr:row>1482</xdr:row>
      <xdr:rowOff>88900</xdr:rowOff>
    </xdr:from>
    <xdr:to>
      <xdr:col>27</xdr:col>
      <xdr:colOff>262255</xdr:colOff>
      <xdr:row>1483</xdr:row>
      <xdr:rowOff>210518</xdr:rowOff>
    </xdr:to>
    <xdr:pic>
      <xdr:nvPicPr>
        <xdr:cNvPr id="185"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41694100"/>
          <a:ext cx="365125" cy="352758"/>
        </a:xfrm>
        <a:prstGeom prst="rect">
          <a:avLst/>
        </a:prstGeom>
        <a:noFill/>
        <a:ln w="9525">
          <a:noFill/>
          <a:miter lim="800000"/>
          <a:headEnd/>
          <a:tailEnd/>
        </a:ln>
      </xdr:spPr>
    </xdr:pic>
    <xdr:clientData/>
  </xdr:twoCellAnchor>
  <xdr:twoCellAnchor editAs="oneCell">
    <xdr:from>
      <xdr:col>11</xdr:col>
      <xdr:colOff>247650</xdr:colOff>
      <xdr:row>1521</xdr:row>
      <xdr:rowOff>76200</xdr:rowOff>
    </xdr:from>
    <xdr:to>
      <xdr:col>12</xdr:col>
      <xdr:colOff>246380</xdr:colOff>
      <xdr:row>1522</xdr:row>
      <xdr:rowOff>197818</xdr:rowOff>
    </xdr:to>
    <xdr:pic>
      <xdr:nvPicPr>
        <xdr:cNvPr id="186"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48615600"/>
          <a:ext cx="365125" cy="352758"/>
        </a:xfrm>
        <a:prstGeom prst="rect">
          <a:avLst/>
        </a:prstGeom>
        <a:noFill/>
        <a:ln w="9525">
          <a:noFill/>
          <a:miter lim="800000"/>
          <a:headEnd/>
          <a:tailEnd/>
        </a:ln>
      </xdr:spPr>
    </xdr:pic>
    <xdr:clientData/>
  </xdr:twoCellAnchor>
  <xdr:twoCellAnchor editAs="oneCell">
    <xdr:from>
      <xdr:col>26</xdr:col>
      <xdr:colOff>260350</xdr:colOff>
      <xdr:row>1521</xdr:row>
      <xdr:rowOff>88900</xdr:rowOff>
    </xdr:from>
    <xdr:to>
      <xdr:col>27</xdr:col>
      <xdr:colOff>262255</xdr:colOff>
      <xdr:row>1522</xdr:row>
      <xdr:rowOff>210518</xdr:rowOff>
    </xdr:to>
    <xdr:pic>
      <xdr:nvPicPr>
        <xdr:cNvPr id="187"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48628300"/>
          <a:ext cx="365125" cy="352758"/>
        </a:xfrm>
        <a:prstGeom prst="rect">
          <a:avLst/>
        </a:prstGeom>
        <a:noFill/>
        <a:ln w="9525">
          <a:noFill/>
          <a:miter lim="800000"/>
          <a:headEnd/>
          <a:tailEnd/>
        </a:ln>
      </xdr:spPr>
    </xdr:pic>
    <xdr:clientData/>
  </xdr:twoCellAnchor>
  <xdr:twoCellAnchor editAs="oneCell">
    <xdr:from>
      <xdr:col>11</xdr:col>
      <xdr:colOff>247650</xdr:colOff>
      <xdr:row>1560</xdr:row>
      <xdr:rowOff>76200</xdr:rowOff>
    </xdr:from>
    <xdr:to>
      <xdr:col>12</xdr:col>
      <xdr:colOff>246380</xdr:colOff>
      <xdr:row>1561</xdr:row>
      <xdr:rowOff>197818</xdr:rowOff>
    </xdr:to>
    <xdr:pic>
      <xdr:nvPicPr>
        <xdr:cNvPr id="188"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55549800"/>
          <a:ext cx="365125" cy="352758"/>
        </a:xfrm>
        <a:prstGeom prst="rect">
          <a:avLst/>
        </a:prstGeom>
        <a:noFill/>
        <a:ln w="9525">
          <a:noFill/>
          <a:miter lim="800000"/>
          <a:headEnd/>
          <a:tailEnd/>
        </a:ln>
      </xdr:spPr>
    </xdr:pic>
    <xdr:clientData/>
  </xdr:twoCellAnchor>
  <xdr:twoCellAnchor editAs="oneCell">
    <xdr:from>
      <xdr:col>26</xdr:col>
      <xdr:colOff>260350</xdr:colOff>
      <xdr:row>1560</xdr:row>
      <xdr:rowOff>88900</xdr:rowOff>
    </xdr:from>
    <xdr:to>
      <xdr:col>27</xdr:col>
      <xdr:colOff>262255</xdr:colOff>
      <xdr:row>1561</xdr:row>
      <xdr:rowOff>210518</xdr:rowOff>
    </xdr:to>
    <xdr:pic>
      <xdr:nvPicPr>
        <xdr:cNvPr id="189"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55562500"/>
          <a:ext cx="365125" cy="352758"/>
        </a:xfrm>
        <a:prstGeom prst="rect">
          <a:avLst/>
        </a:prstGeom>
        <a:noFill/>
        <a:ln w="9525">
          <a:noFill/>
          <a:miter lim="800000"/>
          <a:headEnd/>
          <a:tailEnd/>
        </a:ln>
      </xdr:spPr>
    </xdr:pic>
    <xdr:clientData/>
  </xdr:twoCellAnchor>
  <xdr:twoCellAnchor editAs="oneCell">
    <xdr:from>
      <xdr:col>11</xdr:col>
      <xdr:colOff>247650</xdr:colOff>
      <xdr:row>1599</xdr:row>
      <xdr:rowOff>76200</xdr:rowOff>
    </xdr:from>
    <xdr:to>
      <xdr:col>12</xdr:col>
      <xdr:colOff>246380</xdr:colOff>
      <xdr:row>1600</xdr:row>
      <xdr:rowOff>197818</xdr:rowOff>
    </xdr:to>
    <xdr:pic>
      <xdr:nvPicPr>
        <xdr:cNvPr id="190"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62484000"/>
          <a:ext cx="365125" cy="352758"/>
        </a:xfrm>
        <a:prstGeom prst="rect">
          <a:avLst/>
        </a:prstGeom>
        <a:noFill/>
        <a:ln w="9525">
          <a:noFill/>
          <a:miter lim="800000"/>
          <a:headEnd/>
          <a:tailEnd/>
        </a:ln>
      </xdr:spPr>
    </xdr:pic>
    <xdr:clientData/>
  </xdr:twoCellAnchor>
  <xdr:twoCellAnchor editAs="oneCell">
    <xdr:from>
      <xdr:col>26</xdr:col>
      <xdr:colOff>260350</xdr:colOff>
      <xdr:row>1599</xdr:row>
      <xdr:rowOff>88900</xdr:rowOff>
    </xdr:from>
    <xdr:to>
      <xdr:col>27</xdr:col>
      <xdr:colOff>262255</xdr:colOff>
      <xdr:row>1600</xdr:row>
      <xdr:rowOff>210518</xdr:rowOff>
    </xdr:to>
    <xdr:pic>
      <xdr:nvPicPr>
        <xdr:cNvPr id="191"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62496700"/>
          <a:ext cx="365125" cy="352758"/>
        </a:xfrm>
        <a:prstGeom prst="rect">
          <a:avLst/>
        </a:prstGeom>
        <a:noFill/>
        <a:ln w="9525">
          <a:noFill/>
          <a:miter lim="800000"/>
          <a:headEnd/>
          <a:tailEnd/>
        </a:ln>
      </xdr:spPr>
    </xdr:pic>
    <xdr:clientData/>
  </xdr:twoCellAnchor>
  <xdr:twoCellAnchor editAs="oneCell">
    <xdr:from>
      <xdr:col>11</xdr:col>
      <xdr:colOff>247650</xdr:colOff>
      <xdr:row>1638</xdr:row>
      <xdr:rowOff>76200</xdr:rowOff>
    </xdr:from>
    <xdr:to>
      <xdr:col>12</xdr:col>
      <xdr:colOff>246380</xdr:colOff>
      <xdr:row>1639</xdr:row>
      <xdr:rowOff>197818</xdr:rowOff>
    </xdr:to>
    <xdr:pic>
      <xdr:nvPicPr>
        <xdr:cNvPr id="192"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69418200"/>
          <a:ext cx="365125" cy="352758"/>
        </a:xfrm>
        <a:prstGeom prst="rect">
          <a:avLst/>
        </a:prstGeom>
        <a:noFill/>
        <a:ln w="9525">
          <a:noFill/>
          <a:miter lim="800000"/>
          <a:headEnd/>
          <a:tailEnd/>
        </a:ln>
      </xdr:spPr>
    </xdr:pic>
    <xdr:clientData/>
  </xdr:twoCellAnchor>
  <xdr:twoCellAnchor editAs="oneCell">
    <xdr:from>
      <xdr:col>26</xdr:col>
      <xdr:colOff>260350</xdr:colOff>
      <xdr:row>1638</xdr:row>
      <xdr:rowOff>88900</xdr:rowOff>
    </xdr:from>
    <xdr:to>
      <xdr:col>27</xdr:col>
      <xdr:colOff>262255</xdr:colOff>
      <xdr:row>1639</xdr:row>
      <xdr:rowOff>210518</xdr:rowOff>
    </xdr:to>
    <xdr:pic>
      <xdr:nvPicPr>
        <xdr:cNvPr id="193"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69430900"/>
          <a:ext cx="365125" cy="352758"/>
        </a:xfrm>
        <a:prstGeom prst="rect">
          <a:avLst/>
        </a:prstGeom>
        <a:noFill/>
        <a:ln w="9525">
          <a:noFill/>
          <a:miter lim="800000"/>
          <a:headEnd/>
          <a:tailEnd/>
        </a:ln>
      </xdr:spPr>
    </xdr:pic>
    <xdr:clientData/>
  </xdr:twoCellAnchor>
  <xdr:twoCellAnchor editAs="oneCell">
    <xdr:from>
      <xdr:col>11</xdr:col>
      <xdr:colOff>247650</xdr:colOff>
      <xdr:row>1677</xdr:row>
      <xdr:rowOff>76200</xdr:rowOff>
    </xdr:from>
    <xdr:to>
      <xdr:col>12</xdr:col>
      <xdr:colOff>246380</xdr:colOff>
      <xdr:row>1678</xdr:row>
      <xdr:rowOff>197818</xdr:rowOff>
    </xdr:to>
    <xdr:pic>
      <xdr:nvPicPr>
        <xdr:cNvPr id="194"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76352400"/>
          <a:ext cx="365125" cy="352758"/>
        </a:xfrm>
        <a:prstGeom prst="rect">
          <a:avLst/>
        </a:prstGeom>
        <a:noFill/>
        <a:ln w="9525">
          <a:noFill/>
          <a:miter lim="800000"/>
          <a:headEnd/>
          <a:tailEnd/>
        </a:ln>
      </xdr:spPr>
    </xdr:pic>
    <xdr:clientData/>
  </xdr:twoCellAnchor>
  <xdr:twoCellAnchor editAs="oneCell">
    <xdr:from>
      <xdr:col>26</xdr:col>
      <xdr:colOff>260350</xdr:colOff>
      <xdr:row>1677</xdr:row>
      <xdr:rowOff>88900</xdr:rowOff>
    </xdr:from>
    <xdr:to>
      <xdr:col>27</xdr:col>
      <xdr:colOff>262255</xdr:colOff>
      <xdr:row>1678</xdr:row>
      <xdr:rowOff>210518</xdr:rowOff>
    </xdr:to>
    <xdr:pic>
      <xdr:nvPicPr>
        <xdr:cNvPr id="195"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76365100"/>
          <a:ext cx="365125" cy="352758"/>
        </a:xfrm>
        <a:prstGeom prst="rect">
          <a:avLst/>
        </a:prstGeom>
        <a:noFill/>
        <a:ln w="9525">
          <a:noFill/>
          <a:miter lim="800000"/>
          <a:headEnd/>
          <a:tailEnd/>
        </a:ln>
      </xdr:spPr>
    </xdr:pic>
    <xdr:clientData/>
  </xdr:twoCellAnchor>
  <xdr:twoCellAnchor editAs="oneCell">
    <xdr:from>
      <xdr:col>11</xdr:col>
      <xdr:colOff>247650</xdr:colOff>
      <xdr:row>1716</xdr:row>
      <xdr:rowOff>76200</xdr:rowOff>
    </xdr:from>
    <xdr:to>
      <xdr:col>12</xdr:col>
      <xdr:colOff>246380</xdr:colOff>
      <xdr:row>1717</xdr:row>
      <xdr:rowOff>197818</xdr:rowOff>
    </xdr:to>
    <xdr:pic>
      <xdr:nvPicPr>
        <xdr:cNvPr id="196"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83286600"/>
          <a:ext cx="365125" cy="352758"/>
        </a:xfrm>
        <a:prstGeom prst="rect">
          <a:avLst/>
        </a:prstGeom>
        <a:noFill/>
        <a:ln w="9525">
          <a:noFill/>
          <a:miter lim="800000"/>
          <a:headEnd/>
          <a:tailEnd/>
        </a:ln>
      </xdr:spPr>
    </xdr:pic>
    <xdr:clientData/>
  </xdr:twoCellAnchor>
  <xdr:twoCellAnchor editAs="oneCell">
    <xdr:from>
      <xdr:col>26</xdr:col>
      <xdr:colOff>260350</xdr:colOff>
      <xdr:row>1716</xdr:row>
      <xdr:rowOff>88900</xdr:rowOff>
    </xdr:from>
    <xdr:to>
      <xdr:col>27</xdr:col>
      <xdr:colOff>262255</xdr:colOff>
      <xdr:row>1717</xdr:row>
      <xdr:rowOff>210518</xdr:rowOff>
    </xdr:to>
    <xdr:pic>
      <xdr:nvPicPr>
        <xdr:cNvPr id="197"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83299300"/>
          <a:ext cx="365125" cy="352758"/>
        </a:xfrm>
        <a:prstGeom prst="rect">
          <a:avLst/>
        </a:prstGeom>
        <a:noFill/>
        <a:ln w="9525">
          <a:noFill/>
          <a:miter lim="800000"/>
          <a:headEnd/>
          <a:tailEnd/>
        </a:ln>
      </xdr:spPr>
    </xdr:pic>
    <xdr:clientData/>
  </xdr:twoCellAnchor>
  <xdr:twoCellAnchor editAs="oneCell">
    <xdr:from>
      <xdr:col>11</xdr:col>
      <xdr:colOff>247650</xdr:colOff>
      <xdr:row>1755</xdr:row>
      <xdr:rowOff>76200</xdr:rowOff>
    </xdr:from>
    <xdr:to>
      <xdr:col>12</xdr:col>
      <xdr:colOff>246380</xdr:colOff>
      <xdr:row>1756</xdr:row>
      <xdr:rowOff>197818</xdr:rowOff>
    </xdr:to>
    <xdr:pic>
      <xdr:nvPicPr>
        <xdr:cNvPr id="198"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90220800"/>
          <a:ext cx="365125" cy="352758"/>
        </a:xfrm>
        <a:prstGeom prst="rect">
          <a:avLst/>
        </a:prstGeom>
        <a:noFill/>
        <a:ln w="9525">
          <a:noFill/>
          <a:miter lim="800000"/>
          <a:headEnd/>
          <a:tailEnd/>
        </a:ln>
      </xdr:spPr>
    </xdr:pic>
    <xdr:clientData/>
  </xdr:twoCellAnchor>
  <xdr:twoCellAnchor editAs="oneCell">
    <xdr:from>
      <xdr:col>26</xdr:col>
      <xdr:colOff>260350</xdr:colOff>
      <xdr:row>1755</xdr:row>
      <xdr:rowOff>88900</xdr:rowOff>
    </xdr:from>
    <xdr:to>
      <xdr:col>27</xdr:col>
      <xdr:colOff>262255</xdr:colOff>
      <xdr:row>1756</xdr:row>
      <xdr:rowOff>210518</xdr:rowOff>
    </xdr:to>
    <xdr:pic>
      <xdr:nvPicPr>
        <xdr:cNvPr id="199"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90233500"/>
          <a:ext cx="365125" cy="352758"/>
        </a:xfrm>
        <a:prstGeom prst="rect">
          <a:avLst/>
        </a:prstGeom>
        <a:noFill/>
        <a:ln w="9525">
          <a:noFill/>
          <a:miter lim="800000"/>
          <a:headEnd/>
          <a:tailEnd/>
        </a:ln>
      </xdr:spPr>
    </xdr:pic>
    <xdr:clientData/>
  </xdr:twoCellAnchor>
  <xdr:twoCellAnchor editAs="oneCell">
    <xdr:from>
      <xdr:col>11</xdr:col>
      <xdr:colOff>247650</xdr:colOff>
      <xdr:row>1794</xdr:row>
      <xdr:rowOff>76200</xdr:rowOff>
    </xdr:from>
    <xdr:to>
      <xdr:col>12</xdr:col>
      <xdr:colOff>246380</xdr:colOff>
      <xdr:row>1795</xdr:row>
      <xdr:rowOff>197818</xdr:rowOff>
    </xdr:to>
    <xdr:pic>
      <xdr:nvPicPr>
        <xdr:cNvPr id="200"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97155000"/>
          <a:ext cx="365125" cy="352758"/>
        </a:xfrm>
        <a:prstGeom prst="rect">
          <a:avLst/>
        </a:prstGeom>
        <a:noFill/>
        <a:ln w="9525">
          <a:noFill/>
          <a:miter lim="800000"/>
          <a:headEnd/>
          <a:tailEnd/>
        </a:ln>
      </xdr:spPr>
    </xdr:pic>
    <xdr:clientData/>
  </xdr:twoCellAnchor>
  <xdr:twoCellAnchor editAs="oneCell">
    <xdr:from>
      <xdr:col>26</xdr:col>
      <xdr:colOff>260350</xdr:colOff>
      <xdr:row>1794</xdr:row>
      <xdr:rowOff>88900</xdr:rowOff>
    </xdr:from>
    <xdr:to>
      <xdr:col>27</xdr:col>
      <xdr:colOff>262255</xdr:colOff>
      <xdr:row>1795</xdr:row>
      <xdr:rowOff>210518</xdr:rowOff>
    </xdr:to>
    <xdr:pic>
      <xdr:nvPicPr>
        <xdr:cNvPr id="201"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97167700"/>
          <a:ext cx="365125" cy="352758"/>
        </a:xfrm>
        <a:prstGeom prst="rect">
          <a:avLst/>
        </a:prstGeom>
        <a:noFill/>
        <a:ln w="9525">
          <a:noFill/>
          <a:miter lim="800000"/>
          <a:headEnd/>
          <a:tailEnd/>
        </a:ln>
      </xdr:spPr>
    </xdr:pic>
    <xdr:clientData/>
  </xdr:twoCellAnchor>
  <xdr:twoCellAnchor editAs="oneCell">
    <xdr:from>
      <xdr:col>11</xdr:col>
      <xdr:colOff>247650</xdr:colOff>
      <xdr:row>1833</xdr:row>
      <xdr:rowOff>76200</xdr:rowOff>
    </xdr:from>
    <xdr:to>
      <xdr:col>12</xdr:col>
      <xdr:colOff>246380</xdr:colOff>
      <xdr:row>1834</xdr:row>
      <xdr:rowOff>197818</xdr:rowOff>
    </xdr:to>
    <xdr:pic>
      <xdr:nvPicPr>
        <xdr:cNvPr id="202"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104089200"/>
          <a:ext cx="365125" cy="352758"/>
        </a:xfrm>
        <a:prstGeom prst="rect">
          <a:avLst/>
        </a:prstGeom>
        <a:noFill/>
        <a:ln w="9525">
          <a:noFill/>
          <a:miter lim="800000"/>
          <a:headEnd/>
          <a:tailEnd/>
        </a:ln>
      </xdr:spPr>
    </xdr:pic>
    <xdr:clientData/>
  </xdr:twoCellAnchor>
  <xdr:twoCellAnchor editAs="oneCell">
    <xdr:from>
      <xdr:col>26</xdr:col>
      <xdr:colOff>260350</xdr:colOff>
      <xdr:row>1833</xdr:row>
      <xdr:rowOff>88900</xdr:rowOff>
    </xdr:from>
    <xdr:to>
      <xdr:col>27</xdr:col>
      <xdr:colOff>262255</xdr:colOff>
      <xdr:row>1834</xdr:row>
      <xdr:rowOff>210518</xdr:rowOff>
    </xdr:to>
    <xdr:pic>
      <xdr:nvPicPr>
        <xdr:cNvPr id="203"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104101900"/>
          <a:ext cx="365125" cy="352758"/>
        </a:xfrm>
        <a:prstGeom prst="rect">
          <a:avLst/>
        </a:prstGeom>
        <a:noFill/>
        <a:ln w="9525">
          <a:noFill/>
          <a:miter lim="800000"/>
          <a:headEnd/>
          <a:tailEnd/>
        </a:ln>
      </xdr:spPr>
    </xdr:pic>
    <xdr:clientData/>
  </xdr:twoCellAnchor>
  <xdr:twoCellAnchor editAs="oneCell">
    <xdr:from>
      <xdr:col>11</xdr:col>
      <xdr:colOff>247650</xdr:colOff>
      <xdr:row>1872</xdr:row>
      <xdr:rowOff>76200</xdr:rowOff>
    </xdr:from>
    <xdr:to>
      <xdr:col>12</xdr:col>
      <xdr:colOff>246380</xdr:colOff>
      <xdr:row>1873</xdr:row>
      <xdr:rowOff>197818</xdr:rowOff>
    </xdr:to>
    <xdr:pic>
      <xdr:nvPicPr>
        <xdr:cNvPr id="204"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111023400"/>
          <a:ext cx="365125" cy="352758"/>
        </a:xfrm>
        <a:prstGeom prst="rect">
          <a:avLst/>
        </a:prstGeom>
        <a:noFill/>
        <a:ln w="9525">
          <a:noFill/>
          <a:miter lim="800000"/>
          <a:headEnd/>
          <a:tailEnd/>
        </a:ln>
      </xdr:spPr>
    </xdr:pic>
    <xdr:clientData/>
  </xdr:twoCellAnchor>
  <xdr:twoCellAnchor editAs="oneCell">
    <xdr:from>
      <xdr:col>26</xdr:col>
      <xdr:colOff>260350</xdr:colOff>
      <xdr:row>1872</xdr:row>
      <xdr:rowOff>88900</xdr:rowOff>
    </xdr:from>
    <xdr:to>
      <xdr:col>27</xdr:col>
      <xdr:colOff>262255</xdr:colOff>
      <xdr:row>1873</xdr:row>
      <xdr:rowOff>210518</xdr:rowOff>
    </xdr:to>
    <xdr:pic>
      <xdr:nvPicPr>
        <xdr:cNvPr id="205"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111036100"/>
          <a:ext cx="365125" cy="352758"/>
        </a:xfrm>
        <a:prstGeom prst="rect">
          <a:avLst/>
        </a:prstGeom>
        <a:noFill/>
        <a:ln w="9525">
          <a:noFill/>
          <a:miter lim="800000"/>
          <a:headEnd/>
          <a:tailEnd/>
        </a:ln>
      </xdr:spPr>
    </xdr:pic>
    <xdr:clientData/>
  </xdr:twoCellAnchor>
  <xdr:twoCellAnchor editAs="oneCell">
    <xdr:from>
      <xdr:col>11</xdr:col>
      <xdr:colOff>247650</xdr:colOff>
      <xdr:row>1911</xdr:row>
      <xdr:rowOff>76200</xdr:rowOff>
    </xdr:from>
    <xdr:to>
      <xdr:col>12</xdr:col>
      <xdr:colOff>246380</xdr:colOff>
      <xdr:row>1912</xdr:row>
      <xdr:rowOff>197818</xdr:rowOff>
    </xdr:to>
    <xdr:pic>
      <xdr:nvPicPr>
        <xdr:cNvPr id="206" name="Picture 3" descr="saraswati 2.jpg"/>
        <xdr:cNvPicPr>
          <a:picLocks noChangeAspect="1"/>
        </xdr:cNvPicPr>
      </xdr:nvPicPr>
      <xdr:blipFill>
        <a:blip xmlns:r="http://schemas.openxmlformats.org/officeDocument/2006/relationships" r:embed="rId1"/>
        <a:srcRect/>
        <a:stretch>
          <a:fillRect/>
        </a:stretch>
      </xdr:blipFill>
      <xdr:spPr bwMode="auto">
        <a:xfrm>
          <a:off x="5048250" y="117957600"/>
          <a:ext cx="365125" cy="352758"/>
        </a:xfrm>
        <a:prstGeom prst="rect">
          <a:avLst/>
        </a:prstGeom>
        <a:noFill/>
        <a:ln w="9525">
          <a:noFill/>
          <a:miter lim="800000"/>
          <a:headEnd/>
          <a:tailEnd/>
        </a:ln>
      </xdr:spPr>
    </xdr:pic>
    <xdr:clientData/>
  </xdr:twoCellAnchor>
  <xdr:twoCellAnchor editAs="oneCell">
    <xdr:from>
      <xdr:col>26</xdr:col>
      <xdr:colOff>260350</xdr:colOff>
      <xdr:row>1911</xdr:row>
      <xdr:rowOff>88900</xdr:rowOff>
    </xdr:from>
    <xdr:to>
      <xdr:col>27</xdr:col>
      <xdr:colOff>262255</xdr:colOff>
      <xdr:row>1912</xdr:row>
      <xdr:rowOff>210518</xdr:rowOff>
    </xdr:to>
    <xdr:pic>
      <xdr:nvPicPr>
        <xdr:cNvPr id="207" name="Picture 3" descr="saraswati 2.jpg"/>
        <xdr:cNvPicPr>
          <a:picLocks noChangeAspect="1"/>
        </xdr:cNvPicPr>
      </xdr:nvPicPr>
      <xdr:blipFill>
        <a:blip xmlns:r="http://schemas.openxmlformats.org/officeDocument/2006/relationships" r:embed="rId1"/>
        <a:srcRect/>
        <a:stretch>
          <a:fillRect/>
        </a:stretch>
      </xdr:blipFill>
      <xdr:spPr bwMode="auto">
        <a:xfrm>
          <a:off x="10534650" y="117970300"/>
          <a:ext cx="365125" cy="352758"/>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2.vml"/><Relationship Id="rId3"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 Id="rId2" Type="http://schemas.openxmlformats.org/officeDocument/2006/relationships/vmlDrawing" Target="../drawings/vmlDrawing4.vml"/><Relationship Id="rId3"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2" tint="-0.499984740745262"/>
  </sheetPr>
  <dimension ref="A1:J105"/>
  <sheetViews>
    <sheetView tabSelected="1" zoomScale="150" zoomScaleNormal="150" zoomScalePageLayoutView="150" workbookViewId="0">
      <pane ySplit="6" topLeftCell="A24" activePane="bottomLeft" state="frozen"/>
      <selection pane="bottomLeft" sqref="A1:C2"/>
    </sheetView>
  </sheetViews>
  <sheetFormatPr baseColWidth="10" defaultColWidth="0" defaultRowHeight="28" customHeight="1" x14ac:dyDescent="0"/>
  <cols>
    <col min="1" max="4" width="37.83203125" style="391" customWidth="1"/>
    <col min="5" max="16384" width="37.83203125" style="391" hidden="1"/>
  </cols>
  <sheetData>
    <row r="1" spans="1:10" ht="28" customHeight="1">
      <c r="A1" s="501" t="s">
        <v>1</v>
      </c>
      <c r="B1" s="502"/>
      <c r="C1" s="503"/>
      <c r="D1" s="3"/>
      <c r="E1" s="3"/>
      <c r="F1" s="389"/>
      <c r="G1" s="389"/>
      <c r="H1" s="389"/>
      <c r="I1" s="389"/>
      <c r="J1" s="390"/>
    </row>
    <row r="2" spans="1:10" ht="28" customHeight="1">
      <c r="A2" s="504"/>
      <c r="B2" s="505"/>
      <c r="C2" s="506"/>
      <c r="D2" s="392"/>
      <c r="E2" s="392"/>
      <c r="F2" s="393"/>
      <c r="G2" s="393"/>
      <c r="H2" s="393"/>
      <c r="I2" s="393"/>
      <c r="J2" s="394"/>
    </row>
    <row r="3" spans="1:10" ht="28" customHeight="1">
      <c r="A3" s="525" t="s">
        <v>307</v>
      </c>
      <c r="B3" s="526"/>
      <c r="C3" s="527"/>
      <c r="D3" s="392"/>
      <c r="E3" s="392"/>
      <c r="F3" s="395"/>
      <c r="G3" s="395"/>
      <c r="H3" s="395"/>
      <c r="I3" s="395"/>
      <c r="J3" s="396"/>
    </row>
    <row r="4" spans="1:10" ht="28" customHeight="1">
      <c r="A4" s="528"/>
      <c r="B4" s="529"/>
      <c r="C4" s="530"/>
      <c r="D4" s="392"/>
      <c r="E4" s="392"/>
      <c r="F4" s="397"/>
      <c r="G4" s="397"/>
      <c r="H4" s="397"/>
      <c r="I4" s="397"/>
      <c r="J4" s="396"/>
    </row>
    <row r="5" spans="1:10" ht="28" customHeight="1">
      <c r="A5" s="528"/>
      <c r="B5" s="529"/>
      <c r="C5" s="530"/>
      <c r="F5" s="2"/>
      <c r="G5" s="3"/>
      <c r="H5" s="3"/>
      <c r="I5" s="3"/>
      <c r="J5" s="321"/>
    </row>
    <row r="6" spans="1:10" ht="28" customHeight="1">
      <c r="A6" s="531"/>
      <c r="B6" s="532"/>
      <c r="C6" s="533"/>
      <c r="F6" s="2"/>
      <c r="G6" s="3"/>
      <c r="H6" s="3"/>
      <c r="I6" s="3"/>
      <c r="J6" s="321"/>
    </row>
    <row r="7" spans="1:10" ht="28" customHeight="1">
      <c r="A7" s="534" t="s">
        <v>0</v>
      </c>
      <c r="B7" s="534"/>
      <c r="C7" s="534"/>
      <c r="D7" s="317"/>
      <c r="E7" s="317"/>
      <c r="F7" s="398"/>
      <c r="G7" s="398"/>
      <c r="H7" s="398"/>
      <c r="I7" s="398"/>
      <c r="J7" s="318"/>
    </row>
    <row r="8" spans="1:10" ht="28" customHeight="1">
      <c r="A8" s="535" t="s">
        <v>308</v>
      </c>
      <c r="B8" s="535" t="s">
        <v>299</v>
      </c>
      <c r="C8" s="535" t="s">
        <v>309</v>
      </c>
      <c r="D8" s="319"/>
      <c r="E8" s="319"/>
      <c r="F8" s="398"/>
      <c r="G8" s="398"/>
      <c r="H8" s="398"/>
      <c r="I8" s="398"/>
      <c r="J8" s="318"/>
    </row>
    <row r="9" spans="1:10" ht="28" customHeight="1">
      <c r="A9" s="536"/>
      <c r="B9" s="536"/>
      <c r="C9" s="536"/>
      <c r="D9" s="320"/>
      <c r="E9" s="319"/>
      <c r="F9" s="399"/>
      <c r="G9" s="399"/>
      <c r="H9" s="399"/>
      <c r="I9" s="399"/>
      <c r="J9" s="320"/>
    </row>
    <row r="10" spans="1:10" ht="28" customHeight="1">
      <c r="A10" s="536"/>
      <c r="B10" s="536"/>
      <c r="C10" s="536"/>
      <c r="D10" s="320"/>
      <c r="E10" s="319"/>
      <c r="F10" s="399"/>
      <c r="G10" s="399"/>
      <c r="H10" s="399"/>
      <c r="I10" s="399"/>
      <c r="J10" s="320"/>
    </row>
    <row r="11" spans="1:10" ht="28" customHeight="1">
      <c r="A11" s="537"/>
      <c r="B11" s="537"/>
      <c r="C11" s="537"/>
      <c r="D11" s="320"/>
      <c r="E11" s="319"/>
      <c r="F11" s="400"/>
      <c r="G11" s="400"/>
      <c r="H11" s="400"/>
      <c r="I11" s="400"/>
      <c r="J11" s="320"/>
    </row>
    <row r="12" spans="1:10" ht="28" customHeight="1">
      <c r="A12" s="538" t="s">
        <v>310</v>
      </c>
      <c r="B12" s="539"/>
      <c r="C12" s="540"/>
      <c r="D12" s="320"/>
      <c r="E12" s="319"/>
      <c r="F12" s="401"/>
      <c r="G12" s="401"/>
      <c r="H12" s="401"/>
      <c r="I12" s="401"/>
      <c r="J12" s="320"/>
    </row>
    <row r="13" spans="1:10" ht="28" customHeight="1">
      <c r="A13" s="541"/>
      <c r="B13" s="542"/>
      <c r="C13" s="543"/>
      <c r="D13" s="320"/>
      <c r="E13" s="319"/>
      <c r="F13" s="401"/>
      <c r="G13" s="401"/>
      <c r="H13" s="401"/>
      <c r="I13" s="401"/>
      <c r="J13" s="320"/>
    </row>
    <row r="14" spans="1:10" ht="28" customHeight="1">
      <c r="A14" s="507" t="s">
        <v>311</v>
      </c>
      <c r="B14" s="508"/>
      <c r="C14" s="509"/>
      <c r="D14" s="320"/>
      <c r="E14" s="319"/>
      <c r="F14" s="401"/>
      <c r="G14" s="401"/>
      <c r="H14" s="401"/>
      <c r="I14" s="401"/>
      <c r="J14" s="320"/>
    </row>
    <row r="15" spans="1:10" ht="28" customHeight="1">
      <c r="A15" s="510"/>
      <c r="B15" s="511"/>
      <c r="C15" s="512"/>
      <c r="D15" s="320"/>
      <c r="E15" s="319"/>
      <c r="F15" s="402"/>
      <c r="G15" s="402"/>
      <c r="H15" s="402"/>
      <c r="I15" s="402"/>
      <c r="J15" s="320"/>
    </row>
    <row r="16" spans="1:10" ht="28" customHeight="1">
      <c r="A16" s="510"/>
      <c r="B16" s="511"/>
      <c r="C16" s="512"/>
      <c r="D16" s="319"/>
      <c r="E16" s="319"/>
      <c r="F16" s="402"/>
      <c r="G16" s="402"/>
      <c r="H16" s="402"/>
      <c r="I16" s="402"/>
      <c r="J16" s="320"/>
    </row>
    <row r="17" spans="1:10" ht="28" customHeight="1">
      <c r="A17" s="510"/>
      <c r="B17" s="511"/>
      <c r="C17" s="512"/>
      <c r="D17" s="319"/>
      <c r="E17" s="319"/>
      <c r="F17" s="400"/>
      <c r="G17" s="400"/>
      <c r="H17" s="400"/>
      <c r="I17" s="400"/>
      <c r="J17" s="320"/>
    </row>
    <row r="18" spans="1:10" ht="28" customHeight="1">
      <c r="A18" s="510"/>
      <c r="B18" s="511"/>
      <c r="C18" s="512"/>
      <c r="D18" s="319"/>
      <c r="E18" s="319"/>
      <c r="F18" s="401"/>
      <c r="G18" s="401"/>
      <c r="H18" s="401"/>
      <c r="I18" s="401"/>
      <c r="J18" s="320"/>
    </row>
    <row r="19" spans="1:10" ht="28" customHeight="1">
      <c r="A19" s="510"/>
      <c r="B19" s="511"/>
      <c r="C19" s="512"/>
      <c r="D19" s="319"/>
      <c r="E19" s="319"/>
      <c r="F19" s="403"/>
      <c r="G19" s="403"/>
      <c r="H19" s="403"/>
      <c r="I19" s="403"/>
      <c r="J19" s="320"/>
    </row>
    <row r="20" spans="1:10" ht="28" customHeight="1">
      <c r="A20" s="513"/>
      <c r="B20" s="514"/>
      <c r="C20" s="515"/>
      <c r="D20" s="319"/>
      <c r="E20" s="319"/>
      <c r="F20" s="403"/>
      <c r="G20" s="403"/>
      <c r="H20" s="403"/>
      <c r="I20" s="403"/>
      <c r="J20" s="320"/>
    </row>
    <row r="21" spans="1:10" ht="28" customHeight="1">
      <c r="A21" s="516" t="s">
        <v>312</v>
      </c>
      <c r="B21" s="517"/>
      <c r="C21" s="518"/>
      <c r="D21" s="319"/>
      <c r="E21" s="319"/>
      <c r="F21" s="404"/>
      <c r="G21" s="404"/>
      <c r="H21" s="404"/>
      <c r="I21" s="404"/>
      <c r="J21" s="320"/>
    </row>
    <row r="22" spans="1:10" ht="28" customHeight="1">
      <c r="A22" s="519"/>
      <c r="B22" s="520"/>
      <c r="C22" s="521"/>
      <c r="D22" s="319"/>
      <c r="E22" s="319"/>
      <c r="F22" s="405"/>
      <c r="G22" s="405"/>
      <c r="H22" s="405"/>
      <c r="I22" s="405"/>
      <c r="J22" s="320"/>
    </row>
    <row r="23" spans="1:10" ht="28" customHeight="1">
      <c r="A23" s="522"/>
      <c r="B23" s="523"/>
      <c r="C23" s="524"/>
      <c r="D23" s="319"/>
      <c r="E23" s="319"/>
      <c r="F23" s="405"/>
      <c r="G23" s="405"/>
      <c r="H23" s="405"/>
      <c r="I23" s="405"/>
      <c r="J23" s="320"/>
    </row>
    <row r="24" spans="1:10" ht="28" customHeight="1">
      <c r="A24" s="559" t="s">
        <v>313</v>
      </c>
      <c r="B24" s="560"/>
      <c r="C24" s="561"/>
      <c r="D24" s="319"/>
      <c r="E24" s="319"/>
      <c r="F24" s="405"/>
      <c r="G24" s="405"/>
      <c r="H24" s="405"/>
      <c r="I24" s="405"/>
      <c r="J24" s="320"/>
    </row>
    <row r="25" spans="1:10" ht="28" customHeight="1">
      <c r="A25" s="562"/>
      <c r="B25" s="563"/>
      <c r="C25" s="564"/>
      <c r="D25" s="319"/>
      <c r="E25" s="319"/>
      <c r="F25" s="405"/>
      <c r="G25" s="405"/>
      <c r="H25" s="405"/>
      <c r="I25" s="405"/>
      <c r="J25" s="320"/>
    </row>
    <row r="26" spans="1:10" ht="28" customHeight="1">
      <c r="A26" s="562"/>
      <c r="B26" s="563"/>
      <c r="C26" s="564"/>
      <c r="D26" s="319"/>
      <c r="E26" s="319"/>
      <c r="F26" s="405"/>
      <c r="G26" s="405"/>
      <c r="H26" s="405"/>
      <c r="I26" s="405"/>
      <c r="J26" s="320"/>
    </row>
    <row r="27" spans="1:10" ht="28" customHeight="1">
      <c r="A27" s="565"/>
      <c r="B27" s="566"/>
      <c r="C27" s="567"/>
      <c r="D27" s="319"/>
      <c r="E27" s="319"/>
      <c r="F27" s="406"/>
      <c r="G27" s="406"/>
      <c r="H27" s="406"/>
      <c r="I27" s="406"/>
      <c r="J27" s="320"/>
    </row>
    <row r="28" spans="1:10" ht="28" customHeight="1">
      <c r="A28" s="568" t="s">
        <v>286</v>
      </c>
      <c r="B28" s="568"/>
      <c r="C28" s="568"/>
      <c r="D28" s="319"/>
      <c r="E28" s="319"/>
      <c r="F28" s="405"/>
      <c r="G28" s="405"/>
      <c r="H28" s="405"/>
      <c r="I28" s="405"/>
      <c r="J28" s="320"/>
    </row>
    <row r="29" spans="1:10" ht="28" customHeight="1">
      <c r="A29" s="569" t="s">
        <v>314</v>
      </c>
      <c r="B29" s="569"/>
      <c r="C29" s="569"/>
      <c r="D29" s="382"/>
      <c r="E29" s="382"/>
      <c r="F29" s="405"/>
      <c r="G29" s="405"/>
      <c r="H29" s="405"/>
      <c r="I29" s="405"/>
      <c r="J29" s="320"/>
    </row>
    <row r="30" spans="1:10" ht="28" customHeight="1">
      <c r="A30" s="570" t="s">
        <v>315</v>
      </c>
      <c r="B30" s="571"/>
      <c r="C30" s="572"/>
      <c r="D30" s="382"/>
      <c r="E30" s="382"/>
      <c r="F30" s="407"/>
      <c r="G30" s="407"/>
      <c r="H30" s="407"/>
      <c r="I30" s="407"/>
      <c r="J30" s="320"/>
    </row>
    <row r="31" spans="1:10" ht="28" customHeight="1">
      <c r="A31" s="573" t="s">
        <v>316</v>
      </c>
      <c r="B31" s="574"/>
      <c r="C31" s="575"/>
      <c r="D31" s="382"/>
      <c r="E31" s="382"/>
      <c r="F31" s="408"/>
      <c r="G31" s="408"/>
      <c r="H31" s="408"/>
      <c r="I31" s="408"/>
      <c r="J31" s="320"/>
    </row>
    <row r="32" spans="1:10" ht="28" customHeight="1">
      <c r="A32" s="576"/>
      <c r="B32" s="577"/>
      <c r="C32" s="578"/>
      <c r="D32" s="319"/>
      <c r="E32" s="319"/>
      <c r="F32" s="408"/>
      <c r="G32" s="408"/>
      <c r="H32" s="408"/>
      <c r="I32" s="408"/>
      <c r="J32" s="320"/>
    </row>
    <row r="33" spans="1:10" ht="28" customHeight="1">
      <c r="A33" s="579" t="s">
        <v>317</v>
      </c>
      <c r="B33" s="580"/>
      <c r="C33" s="581"/>
      <c r="D33" s="319"/>
      <c r="E33" s="319"/>
      <c r="F33" s="401"/>
      <c r="G33" s="401"/>
      <c r="H33" s="401"/>
      <c r="I33" s="401"/>
      <c r="J33" s="320"/>
    </row>
    <row r="34" spans="1:10" ht="28" customHeight="1">
      <c r="A34" s="582"/>
      <c r="B34" s="583"/>
      <c r="C34" s="584"/>
      <c r="D34" s="319"/>
      <c r="E34" s="319"/>
      <c r="F34" s="401"/>
      <c r="G34" s="401"/>
      <c r="H34" s="401"/>
      <c r="I34" s="401"/>
      <c r="J34" s="320"/>
    </row>
    <row r="35" spans="1:10" ht="28" customHeight="1">
      <c r="A35" s="585" t="s">
        <v>318</v>
      </c>
      <c r="B35" s="585"/>
      <c r="C35" s="585"/>
      <c r="D35" s="319"/>
      <c r="E35" s="319"/>
      <c r="F35" s="409"/>
      <c r="G35" s="409"/>
      <c r="H35" s="409"/>
      <c r="I35" s="409"/>
      <c r="J35" s="320"/>
    </row>
    <row r="36" spans="1:10" ht="28" customHeight="1">
      <c r="A36" s="586" t="s">
        <v>319</v>
      </c>
      <c r="B36" s="586"/>
      <c r="C36" s="586"/>
      <c r="D36" s="319"/>
      <c r="E36" s="319"/>
      <c r="F36" s="409"/>
      <c r="G36" s="409"/>
      <c r="H36" s="409"/>
      <c r="I36" s="409"/>
      <c r="J36" s="320"/>
    </row>
    <row r="37" spans="1:10" ht="28" customHeight="1">
      <c r="A37" s="593" t="s">
        <v>301</v>
      </c>
      <c r="B37" s="593"/>
      <c r="C37" s="593"/>
      <c r="D37" s="319"/>
      <c r="E37" s="319"/>
      <c r="F37" s="409"/>
      <c r="G37" s="409"/>
      <c r="H37" s="409"/>
      <c r="I37" s="409"/>
      <c r="J37" s="320"/>
    </row>
    <row r="38" spans="1:10" ht="28" customHeight="1">
      <c r="A38" s="594" t="s">
        <v>320</v>
      </c>
      <c r="B38" s="595"/>
      <c r="C38" s="596"/>
      <c r="D38" s="319"/>
      <c r="E38" s="319"/>
      <c r="F38" s="409"/>
      <c r="G38" s="409"/>
      <c r="H38" s="409"/>
      <c r="I38" s="409"/>
      <c r="J38" s="320"/>
    </row>
    <row r="39" spans="1:10" ht="28" customHeight="1">
      <c r="A39" s="544" t="s">
        <v>321</v>
      </c>
      <c r="B39" s="545"/>
      <c r="C39" s="546"/>
      <c r="D39" s="319"/>
      <c r="E39" s="319"/>
      <c r="F39" s="410"/>
      <c r="G39" s="410"/>
      <c r="H39" s="410"/>
      <c r="I39" s="410"/>
      <c r="J39" s="320"/>
    </row>
    <row r="40" spans="1:10" ht="28" customHeight="1">
      <c r="A40" s="547"/>
      <c r="B40" s="548"/>
      <c r="C40" s="549"/>
      <c r="D40" s="319"/>
      <c r="E40" s="319"/>
      <c r="F40" s="410"/>
      <c r="G40" s="410"/>
      <c r="H40" s="410"/>
      <c r="I40" s="410"/>
      <c r="J40" s="320"/>
    </row>
    <row r="41" spans="1:10" ht="28" customHeight="1">
      <c r="A41" s="587" t="s">
        <v>322</v>
      </c>
      <c r="B41" s="588"/>
      <c r="C41" s="589"/>
      <c r="D41" s="319"/>
      <c r="E41" s="319"/>
      <c r="F41" s="410"/>
      <c r="G41" s="410"/>
      <c r="H41" s="410"/>
      <c r="I41" s="410"/>
      <c r="J41" s="320"/>
    </row>
    <row r="42" spans="1:10" ht="28" customHeight="1">
      <c r="A42" s="590"/>
      <c r="B42" s="591"/>
      <c r="C42" s="592"/>
      <c r="D42" s="319"/>
      <c r="E42" s="319"/>
      <c r="F42" s="410"/>
      <c r="G42" s="410"/>
      <c r="H42" s="410"/>
      <c r="I42" s="410"/>
      <c r="J42" s="320"/>
    </row>
    <row r="43" spans="1:10" ht="28" customHeight="1">
      <c r="A43" s="556" t="s">
        <v>323</v>
      </c>
      <c r="B43" s="557"/>
      <c r="C43" s="558"/>
      <c r="D43" s="319"/>
      <c r="E43" s="319"/>
      <c r="F43" s="401"/>
      <c r="G43" s="401"/>
      <c r="H43" s="401"/>
      <c r="I43" s="401"/>
      <c r="J43" s="320"/>
    </row>
    <row r="44" spans="1:10" ht="28" customHeight="1">
      <c r="A44" s="544" t="s">
        <v>324</v>
      </c>
      <c r="B44" s="545"/>
      <c r="C44" s="546"/>
      <c r="D44" s="382"/>
      <c r="E44" s="382"/>
      <c r="F44" s="401"/>
      <c r="G44" s="401"/>
      <c r="H44" s="401"/>
      <c r="I44" s="401"/>
      <c r="J44" s="320"/>
    </row>
    <row r="45" spans="1:10" ht="28" customHeight="1">
      <c r="A45" s="547"/>
      <c r="B45" s="548"/>
      <c r="C45" s="549"/>
      <c r="D45" s="382"/>
      <c r="E45" s="382"/>
      <c r="F45" s="401"/>
      <c r="G45" s="401"/>
      <c r="H45" s="401"/>
      <c r="I45" s="401"/>
      <c r="J45" s="320"/>
    </row>
    <row r="46" spans="1:10" ht="28" customHeight="1">
      <c r="A46" s="550" t="s">
        <v>325</v>
      </c>
      <c r="B46" s="551"/>
      <c r="C46" s="552"/>
      <c r="D46" s="382"/>
      <c r="E46" s="382"/>
      <c r="F46" s="401"/>
      <c r="G46" s="401"/>
      <c r="H46" s="401"/>
      <c r="I46" s="401"/>
      <c r="J46" s="320"/>
    </row>
    <row r="47" spans="1:10" ht="28" customHeight="1">
      <c r="A47" s="553"/>
      <c r="B47" s="554"/>
      <c r="C47" s="555"/>
      <c r="D47" s="382"/>
      <c r="E47" s="382"/>
      <c r="F47" s="411"/>
      <c r="G47" s="411"/>
      <c r="H47" s="411"/>
      <c r="I47" s="411"/>
      <c r="J47" s="320"/>
    </row>
    <row r="48" spans="1:10" ht="28" customHeight="1">
      <c r="A48" s="556" t="s">
        <v>326</v>
      </c>
      <c r="B48" s="557"/>
      <c r="C48" s="558"/>
      <c r="D48" s="382"/>
      <c r="E48" s="382"/>
      <c r="F48" s="412"/>
      <c r="G48" s="412"/>
      <c r="H48" s="412"/>
      <c r="I48" s="412"/>
      <c r="J48" s="320"/>
    </row>
    <row r="49" spans="1:10" ht="28" customHeight="1">
      <c r="A49" s="601" t="s">
        <v>327</v>
      </c>
      <c r="B49" s="602"/>
      <c r="C49" s="603"/>
      <c r="D49" s="382"/>
      <c r="E49" s="382"/>
      <c r="F49" s="412"/>
      <c r="G49" s="412"/>
      <c r="H49" s="412"/>
      <c r="I49" s="412"/>
      <c r="J49" s="320"/>
    </row>
    <row r="50" spans="1:10" ht="28" customHeight="1">
      <c r="A50" s="604"/>
      <c r="B50" s="605"/>
      <c r="C50" s="606"/>
      <c r="D50" s="3"/>
      <c r="E50" s="3"/>
      <c r="F50" s="413"/>
      <c r="G50" s="413"/>
      <c r="H50" s="413"/>
      <c r="I50" s="413"/>
      <c r="J50" s="321"/>
    </row>
    <row r="51" spans="1:10" ht="28" customHeight="1">
      <c r="A51" s="607" t="s">
        <v>328</v>
      </c>
      <c r="B51" s="607"/>
      <c r="C51" s="607"/>
      <c r="D51" s="3"/>
      <c r="E51" s="3"/>
      <c r="F51" s="414"/>
      <c r="G51" s="414"/>
      <c r="H51" s="414"/>
      <c r="I51" s="414"/>
      <c r="J51" s="321"/>
    </row>
    <row r="52" spans="1:10" ht="28" customHeight="1">
      <c r="A52" s="607" t="s">
        <v>329</v>
      </c>
      <c r="B52" s="607"/>
      <c r="C52" s="607"/>
      <c r="D52" s="3"/>
      <c r="E52" s="3"/>
      <c r="F52" s="414"/>
      <c r="G52" s="414"/>
      <c r="H52" s="414"/>
      <c r="I52" s="414"/>
      <c r="J52" s="321"/>
    </row>
    <row r="53" spans="1:10" ht="28" customHeight="1">
      <c r="A53" s="607" t="s">
        <v>330</v>
      </c>
      <c r="B53" s="607"/>
      <c r="C53" s="607"/>
      <c r="D53" s="3"/>
      <c r="E53" s="3"/>
      <c r="F53" s="414"/>
      <c r="G53" s="414"/>
      <c r="H53" s="414"/>
      <c r="I53" s="414"/>
      <c r="J53" s="321"/>
    </row>
    <row r="54" spans="1:10" ht="28" customHeight="1">
      <c r="A54" s="607" t="s">
        <v>331</v>
      </c>
      <c r="B54" s="607"/>
      <c r="C54" s="607"/>
      <c r="D54" s="3"/>
      <c r="E54" s="3"/>
      <c r="F54" s="414"/>
      <c r="G54" s="414"/>
      <c r="H54" s="414"/>
      <c r="I54" s="414"/>
      <c r="J54" s="321"/>
    </row>
    <row r="55" spans="1:10" ht="28" customHeight="1">
      <c r="A55" s="556" t="s">
        <v>332</v>
      </c>
      <c r="B55" s="557"/>
      <c r="C55" s="558"/>
      <c r="D55" s="3"/>
      <c r="E55" s="3"/>
      <c r="F55" s="414"/>
      <c r="G55" s="414"/>
      <c r="H55" s="414"/>
      <c r="I55" s="414"/>
      <c r="J55" s="321"/>
    </row>
    <row r="56" spans="1:10" ht="28" customHeight="1">
      <c r="A56" s="607" t="s">
        <v>287</v>
      </c>
      <c r="B56" s="607"/>
      <c r="C56" s="607"/>
      <c r="D56" s="3"/>
      <c r="E56" s="3"/>
      <c r="F56" s="414"/>
      <c r="G56" s="414"/>
      <c r="H56" s="414"/>
      <c r="I56" s="414"/>
      <c r="J56" s="321"/>
    </row>
    <row r="57" spans="1:10" ht="28" customHeight="1">
      <c r="A57" s="607" t="s">
        <v>288</v>
      </c>
      <c r="B57" s="607"/>
      <c r="C57" s="607"/>
      <c r="D57" s="3"/>
      <c r="E57" s="3"/>
      <c r="F57" s="401"/>
      <c r="G57" s="401"/>
      <c r="H57" s="401"/>
      <c r="I57" s="401"/>
      <c r="J57" s="321"/>
    </row>
    <row r="58" spans="1:10" ht="28" customHeight="1">
      <c r="A58" s="556" t="s">
        <v>333</v>
      </c>
      <c r="B58" s="557"/>
      <c r="C58" s="558"/>
      <c r="D58" s="3"/>
      <c r="E58" s="3"/>
      <c r="F58" s="401"/>
      <c r="G58" s="401"/>
      <c r="H58" s="401"/>
      <c r="I58" s="401"/>
      <c r="J58" s="321"/>
    </row>
    <row r="59" spans="1:10" ht="28" customHeight="1">
      <c r="A59" s="608" t="s">
        <v>334</v>
      </c>
      <c r="B59" s="609"/>
      <c r="C59" s="610"/>
      <c r="D59" s="3"/>
      <c r="E59" s="3"/>
      <c r="F59" s="414"/>
      <c r="G59" s="414"/>
      <c r="H59" s="414"/>
      <c r="I59" s="414"/>
      <c r="J59" s="321"/>
    </row>
    <row r="60" spans="1:10" ht="28" customHeight="1">
      <c r="A60" s="611"/>
      <c r="B60" s="612"/>
      <c r="C60" s="613"/>
      <c r="D60" s="3"/>
      <c r="E60" s="3"/>
      <c r="F60" s="414"/>
      <c r="G60" s="414"/>
      <c r="H60" s="414"/>
      <c r="I60" s="414"/>
      <c r="J60" s="321"/>
    </row>
    <row r="61" spans="1:10" ht="28" customHeight="1">
      <c r="A61" s="614" t="s">
        <v>335</v>
      </c>
      <c r="B61" s="614"/>
      <c r="C61" s="614"/>
      <c r="D61" s="3"/>
      <c r="E61" s="3"/>
      <c r="F61" s="388"/>
      <c r="G61" s="388"/>
      <c r="H61" s="388"/>
      <c r="I61" s="388"/>
      <c r="J61" s="321"/>
    </row>
    <row r="62" spans="1:10" ht="28" customHeight="1">
      <c r="A62" s="614" t="s">
        <v>336</v>
      </c>
      <c r="B62" s="614"/>
      <c r="C62" s="614"/>
      <c r="D62" s="3"/>
      <c r="E62" s="3"/>
      <c r="F62" s="388"/>
      <c r="G62" s="388"/>
      <c r="H62" s="388"/>
      <c r="I62" s="388"/>
      <c r="J62" s="321"/>
    </row>
    <row r="63" spans="1:10" ht="28" customHeight="1">
      <c r="A63" s="544" t="s">
        <v>337</v>
      </c>
      <c r="B63" s="545"/>
      <c r="C63" s="546"/>
      <c r="D63" s="3"/>
      <c r="E63" s="3"/>
      <c r="F63" s="388"/>
      <c r="G63" s="388"/>
      <c r="H63" s="388"/>
      <c r="I63" s="388"/>
      <c r="J63" s="321"/>
    </row>
    <row r="64" spans="1:10" ht="28" customHeight="1">
      <c r="A64" s="547"/>
      <c r="B64" s="548"/>
      <c r="C64" s="549"/>
      <c r="D64" s="3"/>
      <c r="E64" s="3"/>
      <c r="F64" s="415"/>
      <c r="G64" s="415"/>
      <c r="H64" s="415"/>
      <c r="I64" s="415"/>
      <c r="J64" s="321"/>
    </row>
    <row r="65" spans="1:10" ht="28" customHeight="1">
      <c r="A65" s="597" t="s">
        <v>338</v>
      </c>
      <c r="B65" s="598"/>
      <c r="C65" s="599"/>
      <c r="D65" s="3"/>
      <c r="E65" s="3"/>
      <c r="F65" s="415"/>
      <c r="G65" s="415"/>
      <c r="H65" s="415"/>
      <c r="I65" s="415"/>
      <c r="J65" s="321"/>
    </row>
    <row r="66" spans="1:10" ht="28" customHeight="1">
      <c r="A66" s="600" t="s">
        <v>339</v>
      </c>
      <c r="B66" s="600"/>
      <c r="C66" s="600"/>
      <c r="D66" s="3"/>
      <c r="E66" s="3"/>
      <c r="F66" s="414"/>
      <c r="G66" s="414"/>
      <c r="H66" s="414"/>
      <c r="I66" s="414"/>
      <c r="J66" s="321"/>
    </row>
    <row r="67" spans="1:10" ht="28" customHeight="1">
      <c r="A67" s="600" t="s">
        <v>340</v>
      </c>
      <c r="B67" s="600"/>
      <c r="C67" s="600"/>
      <c r="D67" s="3"/>
      <c r="E67" s="3"/>
      <c r="F67" s="416"/>
      <c r="G67" s="416"/>
      <c r="H67" s="416"/>
      <c r="I67" s="416"/>
      <c r="J67" s="321"/>
    </row>
    <row r="68" spans="1:10" ht="28" customHeight="1">
      <c r="A68" s="597" t="s">
        <v>276</v>
      </c>
      <c r="B68" s="598"/>
      <c r="C68" s="599"/>
      <c r="D68" s="3"/>
      <c r="E68" s="3"/>
      <c r="F68" s="416"/>
      <c r="G68" s="416"/>
      <c r="H68" s="416"/>
      <c r="I68" s="416"/>
      <c r="J68" s="321"/>
    </row>
    <row r="69" spans="1:10" ht="28" customHeight="1">
      <c r="A69" s="614" t="s">
        <v>289</v>
      </c>
      <c r="B69" s="614"/>
      <c r="C69" s="614"/>
      <c r="D69" s="3"/>
      <c r="E69" s="3"/>
      <c r="F69" s="416"/>
      <c r="G69" s="416"/>
      <c r="H69" s="416"/>
      <c r="I69" s="416"/>
      <c r="J69" s="321"/>
    </row>
    <row r="70" spans="1:10" ht="28" customHeight="1">
      <c r="A70" s="614" t="s">
        <v>341</v>
      </c>
      <c r="B70" s="614"/>
      <c r="C70" s="614"/>
      <c r="D70" s="3"/>
      <c r="E70" s="3"/>
      <c r="F70" s="416"/>
      <c r="G70" s="416"/>
      <c r="H70" s="416"/>
      <c r="I70" s="416"/>
      <c r="J70" s="321"/>
    </row>
    <row r="71" spans="1:10" ht="28" customHeight="1">
      <c r="A71" s="614" t="s">
        <v>342</v>
      </c>
      <c r="B71" s="614"/>
      <c r="C71" s="614"/>
      <c r="D71" s="3"/>
      <c r="E71" s="3"/>
      <c r="F71" s="416"/>
      <c r="G71" s="416"/>
      <c r="H71" s="416"/>
      <c r="I71" s="416"/>
      <c r="J71" s="321"/>
    </row>
    <row r="72" spans="1:10" ht="28" customHeight="1">
      <c r="A72" s="614" t="s">
        <v>343</v>
      </c>
      <c r="B72" s="614"/>
      <c r="C72" s="614"/>
      <c r="D72" s="3"/>
      <c r="E72" s="3"/>
      <c r="F72" s="416"/>
      <c r="G72" s="416"/>
      <c r="H72" s="416"/>
      <c r="I72" s="416"/>
      <c r="J72" s="321"/>
    </row>
    <row r="73" spans="1:10" ht="28" customHeight="1">
      <c r="A73" s="614" t="s">
        <v>344</v>
      </c>
      <c r="B73" s="614"/>
      <c r="C73" s="614"/>
      <c r="D73" s="3"/>
      <c r="E73" s="3"/>
      <c r="F73" s="417"/>
      <c r="G73" s="417"/>
      <c r="H73" s="417"/>
      <c r="I73" s="417"/>
      <c r="J73" s="321"/>
    </row>
    <row r="74" spans="1:10" ht="28" customHeight="1">
      <c r="A74" s="614" t="s">
        <v>345</v>
      </c>
      <c r="B74" s="614"/>
      <c r="C74" s="614"/>
      <c r="D74" s="3"/>
      <c r="E74" s="3"/>
      <c r="F74" s="418"/>
      <c r="G74" s="418"/>
      <c r="H74" s="418"/>
      <c r="I74" s="418"/>
      <c r="J74" s="321"/>
    </row>
    <row r="75" spans="1:10" ht="28" customHeight="1">
      <c r="A75" s="614" t="s">
        <v>346</v>
      </c>
      <c r="B75" s="614"/>
      <c r="C75" s="614"/>
      <c r="D75" s="3"/>
      <c r="E75" s="3"/>
      <c r="F75" s="419"/>
      <c r="G75" s="419"/>
      <c r="H75" s="419"/>
      <c r="I75" s="419"/>
      <c r="J75" s="321"/>
    </row>
    <row r="76" spans="1:10" ht="28" customHeight="1">
      <c r="A76" s="597" t="s">
        <v>347</v>
      </c>
      <c r="B76" s="598"/>
      <c r="C76" s="599"/>
      <c r="D76" s="3"/>
      <c r="E76" s="3"/>
      <c r="F76" s="419"/>
      <c r="G76" s="419"/>
      <c r="H76" s="419"/>
      <c r="I76" s="419"/>
      <c r="J76" s="321"/>
    </row>
    <row r="77" spans="1:10" ht="28" customHeight="1">
      <c r="A77" s="614" t="s">
        <v>348</v>
      </c>
      <c r="B77" s="614"/>
      <c r="C77" s="614"/>
      <c r="D77" s="3"/>
      <c r="E77" s="3"/>
      <c r="F77" s="417"/>
      <c r="G77" s="417"/>
      <c r="H77" s="417"/>
      <c r="I77" s="417"/>
      <c r="J77" s="321"/>
    </row>
    <row r="78" spans="1:10" ht="28" customHeight="1">
      <c r="A78" s="614" t="s">
        <v>349</v>
      </c>
      <c r="B78" s="614"/>
      <c r="C78" s="614"/>
      <c r="D78" s="3"/>
      <c r="E78" s="3"/>
      <c r="F78" s="420"/>
      <c r="G78" s="420"/>
      <c r="H78" s="420"/>
      <c r="I78" s="420"/>
      <c r="J78" s="321"/>
    </row>
    <row r="79" spans="1:10" ht="28" customHeight="1">
      <c r="A79" s="544" t="s">
        <v>350</v>
      </c>
      <c r="B79" s="545"/>
      <c r="C79" s="546"/>
      <c r="D79" s="3"/>
      <c r="E79" s="3"/>
      <c r="F79" s="421"/>
      <c r="G79" s="421"/>
      <c r="H79" s="421"/>
      <c r="I79" s="421"/>
      <c r="J79" s="321"/>
    </row>
    <row r="80" spans="1:10" ht="28" customHeight="1">
      <c r="A80" s="628"/>
      <c r="B80" s="629"/>
      <c r="C80" s="630"/>
      <c r="D80" s="3"/>
      <c r="E80" s="3"/>
      <c r="F80" s="421"/>
      <c r="G80" s="421"/>
      <c r="H80" s="421"/>
      <c r="I80" s="421"/>
      <c r="J80" s="321"/>
    </row>
    <row r="81" spans="1:10" ht="28" customHeight="1">
      <c r="A81" s="547"/>
      <c r="B81" s="548"/>
      <c r="C81" s="549"/>
      <c r="D81" s="3"/>
      <c r="E81" s="3"/>
      <c r="F81" s="422"/>
      <c r="G81" s="422"/>
      <c r="H81" s="422"/>
      <c r="I81" s="422"/>
      <c r="J81" s="321"/>
    </row>
    <row r="82" spans="1:10" ht="28" customHeight="1">
      <c r="A82" s="631" t="s">
        <v>351</v>
      </c>
      <c r="B82" s="632"/>
      <c r="C82" s="633"/>
      <c r="D82" s="3"/>
      <c r="E82" s="3"/>
      <c r="F82" s="422"/>
      <c r="G82" s="422"/>
      <c r="H82" s="422"/>
      <c r="I82" s="422"/>
      <c r="J82" s="321"/>
    </row>
    <row r="83" spans="1:10" ht="28" customHeight="1">
      <c r="A83" s="634"/>
      <c r="B83" s="635"/>
      <c r="C83" s="636"/>
      <c r="D83" s="3"/>
      <c r="E83" s="3"/>
      <c r="F83" s="423"/>
      <c r="G83" s="423"/>
      <c r="H83" s="423"/>
      <c r="I83" s="423"/>
      <c r="J83" s="321"/>
    </row>
    <row r="84" spans="1:10" ht="28" customHeight="1">
      <c r="A84" s="614" t="s">
        <v>352</v>
      </c>
      <c r="B84" s="614"/>
      <c r="C84" s="614"/>
      <c r="D84" s="3"/>
      <c r="E84" s="3"/>
      <c r="F84" s="423"/>
      <c r="G84" s="423"/>
      <c r="H84" s="423"/>
      <c r="I84" s="423"/>
      <c r="J84" s="321"/>
    </row>
    <row r="85" spans="1:10" ht="28" customHeight="1">
      <c r="A85" s="618" t="s">
        <v>353</v>
      </c>
      <c r="B85" s="619"/>
      <c r="C85" s="620"/>
      <c r="D85" s="3"/>
      <c r="E85" s="3"/>
      <c r="F85" s="424"/>
      <c r="G85" s="424"/>
      <c r="H85" s="424"/>
      <c r="I85" s="424"/>
      <c r="J85" s="321"/>
    </row>
    <row r="86" spans="1:10" ht="28" customHeight="1">
      <c r="A86" s="621" t="s">
        <v>354</v>
      </c>
      <c r="B86" s="622"/>
      <c r="C86" s="623"/>
      <c r="D86" s="3"/>
      <c r="E86" s="3"/>
      <c r="F86" s="405"/>
      <c r="G86" s="405"/>
      <c r="H86" s="405"/>
      <c r="I86" s="405"/>
      <c r="J86" s="321"/>
    </row>
    <row r="87" spans="1:10" ht="28" customHeight="1">
      <c r="A87" s="624"/>
      <c r="B87" s="625"/>
      <c r="C87" s="626"/>
      <c r="D87" s="3"/>
      <c r="E87" s="3"/>
      <c r="F87" s="405"/>
      <c r="G87" s="405"/>
      <c r="H87" s="405"/>
      <c r="I87" s="405"/>
      <c r="J87" s="321"/>
    </row>
    <row r="88" spans="1:10" ht="28" customHeight="1">
      <c r="A88" s="621" t="s">
        <v>355</v>
      </c>
      <c r="B88" s="622"/>
      <c r="C88" s="623"/>
      <c r="D88" s="3"/>
      <c r="E88" s="3"/>
      <c r="F88" s="405"/>
      <c r="G88" s="405"/>
      <c r="H88" s="405"/>
      <c r="I88" s="405"/>
      <c r="J88" s="321"/>
    </row>
    <row r="89" spans="1:10" ht="28" customHeight="1">
      <c r="A89" s="624"/>
      <c r="B89" s="625"/>
      <c r="C89" s="626"/>
      <c r="D89" s="3"/>
      <c r="E89" s="3"/>
      <c r="F89" s="425"/>
      <c r="G89" s="425"/>
      <c r="H89" s="425"/>
      <c r="I89" s="425"/>
      <c r="J89" s="321"/>
    </row>
    <row r="90" spans="1:10" ht="28" customHeight="1">
      <c r="A90" s="627" t="s">
        <v>356</v>
      </c>
      <c r="B90" s="627"/>
      <c r="C90" s="627"/>
      <c r="D90" s="3"/>
      <c r="E90" s="3"/>
      <c r="F90" s="426"/>
      <c r="G90" s="426"/>
      <c r="H90" s="426"/>
      <c r="I90" s="426"/>
      <c r="J90" s="321"/>
    </row>
    <row r="91" spans="1:10" ht="28" customHeight="1">
      <c r="A91" s="615" t="s">
        <v>357</v>
      </c>
      <c r="B91" s="616"/>
      <c r="C91" s="617"/>
      <c r="D91" s="3"/>
      <c r="E91" s="3"/>
      <c r="F91" s="426"/>
      <c r="G91" s="426"/>
      <c r="H91" s="426"/>
      <c r="I91" s="426"/>
      <c r="J91" s="321"/>
    </row>
    <row r="92" spans="1:10" ht="28" customHeight="1">
      <c r="A92" s="638" t="s">
        <v>358</v>
      </c>
      <c r="B92" s="638"/>
      <c r="C92" s="638"/>
    </row>
    <row r="93" spans="1:10" ht="28" customHeight="1">
      <c r="A93" s="639" t="s">
        <v>359</v>
      </c>
      <c r="B93" s="640"/>
      <c r="C93" s="641"/>
    </row>
    <row r="94" spans="1:10" ht="28" customHeight="1">
      <c r="A94" s="642"/>
      <c r="B94" s="643"/>
      <c r="C94" s="644"/>
    </row>
    <row r="95" spans="1:10" ht="28" customHeight="1">
      <c r="A95" s="615" t="s">
        <v>360</v>
      </c>
      <c r="B95" s="616"/>
      <c r="C95" s="617"/>
    </row>
    <row r="96" spans="1:10" ht="28" customHeight="1">
      <c r="A96" s="638" t="s">
        <v>361</v>
      </c>
      <c r="B96" s="638"/>
      <c r="C96" s="638"/>
    </row>
    <row r="97" spans="1:3" ht="28" customHeight="1">
      <c r="A97" s="639" t="s">
        <v>362</v>
      </c>
      <c r="B97" s="640"/>
      <c r="C97" s="641"/>
    </row>
    <row r="98" spans="1:3" ht="28" customHeight="1">
      <c r="A98" s="642"/>
      <c r="B98" s="643"/>
      <c r="C98" s="644"/>
    </row>
    <row r="99" spans="1:3" ht="28" customHeight="1">
      <c r="A99" s="645" t="s">
        <v>363</v>
      </c>
      <c r="B99" s="645"/>
      <c r="C99" s="645"/>
    </row>
    <row r="100" spans="1:3" ht="28" customHeight="1">
      <c r="A100" s="638" t="s">
        <v>364</v>
      </c>
      <c r="B100" s="638"/>
      <c r="C100" s="638"/>
    </row>
    <row r="101" spans="1:3" ht="28" customHeight="1">
      <c r="A101" s="646" t="s">
        <v>365</v>
      </c>
      <c r="B101" s="646"/>
      <c r="C101" s="646"/>
    </row>
    <row r="102" spans="1:3" ht="28" customHeight="1">
      <c r="A102" s="607" t="s">
        <v>366</v>
      </c>
      <c r="B102" s="607"/>
      <c r="C102" s="607"/>
    </row>
    <row r="103" spans="1:3" ht="28" customHeight="1">
      <c r="A103" s="607" t="s">
        <v>367</v>
      </c>
      <c r="B103" s="607"/>
      <c r="C103" s="607"/>
    </row>
    <row r="104" spans="1:3" ht="28" customHeight="1">
      <c r="A104" s="607" t="s">
        <v>368</v>
      </c>
      <c r="B104" s="607"/>
      <c r="C104" s="607"/>
    </row>
    <row r="105" spans="1:3" ht="28" customHeight="1">
      <c r="A105" s="637" t="s">
        <v>369</v>
      </c>
      <c r="B105" s="637"/>
      <c r="C105" s="637"/>
    </row>
  </sheetData>
  <sheetProtection password="B68B" sheet="1" objects="1" scenarios="1" formatCells="0" formatColumns="0" formatRows="0"/>
  <mergeCells count="72">
    <mergeCell ref="A103:C103"/>
    <mergeCell ref="A104:C104"/>
    <mergeCell ref="A105:C105"/>
    <mergeCell ref="A92:C92"/>
    <mergeCell ref="A93:C94"/>
    <mergeCell ref="A95:C95"/>
    <mergeCell ref="A96:C96"/>
    <mergeCell ref="A97:C98"/>
    <mergeCell ref="A99:C99"/>
    <mergeCell ref="A100:C100"/>
    <mergeCell ref="A101:C101"/>
    <mergeCell ref="A102:C102"/>
    <mergeCell ref="A68:C68"/>
    <mergeCell ref="A69:C69"/>
    <mergeCell ref="A70:C70"/>
    <mergeCell ref="A71:C71"/>
    <mergeCell ref="A72:C72"/>
    <mergeCell ref="A73:C73"/>
    <mergeCell ref="A74:C74"/>
    <mergeCell ref="A75:C75"/>
    <mergeCell ref="A76:C76"/>
    <mergeCell ref="A91:C91"/>
    <mergeCell ref="A85:C85"/>
    <mergeCell ref="A86:C87"/>
    <mergeCell ref="A88:C89"/>
    <mergeCell ref="A90:C90"/>
    <mergeCell ref="A77:C77"/>
    <mergeCell ref="A78:C78"/>
    <mergeCell ref="A79:C81"/>
    <mergeCell ref="A82:C83"/>
    <mergeCell ref="A84:C84"/>
    <mergeCell ref="A65:C65"/>
    <mergeCell ref="A66:C66"/>
    <mergeCell ref="A67:C67"/>
    <mergeCell ref="A49:C50"/>
    <mergeCell ref="A51:C51"/>
    <mergeCell ref="A52:C52"/>
    <mergeCell ref="A53:C53"/>
    <mergeCell ref="A54:C54"/>
    <mergeCell ref="A55:C55"/>
    <mergeCell ref="A56:C56"/>
    <mergeCell ref="A59:C60"/>
    <mergeCell ref="A63:C64"/>
    <mergeCell ref="A57:C57"/>
    <mergeCell ref="A58:C58"/>
    <mergeCell ref="A61:C61"/>
    <mergeCell ref="A62:C62"/>
    <mergeCell ref="A44:C45"/>
    <mergeCell ref="A46:C47"/>
    <mergeCell ref="A48:C48"/>
    <mergeCell ref="A24:C27"/>
    <mergeCell ref="A28:C28"/>
    <mergeCell ref="A29:C29"/>
    <mergeCell ref="A30:C30"/>
    <mergeCell ref="A31:C32"/>
    <mergeCell ref="A33:C34"/>
    <mergeCell ref="A35:C35"/>
    <mergeCell ref="A36:C36"/>
    <mergeCell ref="A41:C42"/>
    <mergeCell ref="A37:C37"/>
    <mergeCell ref="A38:C38"/>
    <mergeCell ref="A39:C40"/>
    <mergeCell ref="A43:C43"/>
    <mergeCell ref="A1:C2"/>
    <mergeCell ref="A14:C20"/>
    <mergeCell ref="A21:C23"/>
    <mergeCell ref="A3:C6"/>
    <mergeCell ref="A7:C7"/>
    <mergeCell ref="A8:A11"/>
    <mergeCell ref="B8:B11"/>
    <mergeCell ref="C8:C11"/>
    <mergeCell ref="A12:C13"/>
  </mergeCells>
  <hyperlinks>
    <hyperlink ref="A29" location="details!G4" display="GO BACK TO DETAILS"/>
  </hyperlinks>
  <pageMargins left="0.75" right="0.75" top="1" bottom="1" header="0.5" footer="0.5"/>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1:DP109"/>
  <sheetViews>
    <sheetView zoomScale="150" zoomScaleNormal="150" zoomScalePageLayoutView="150" workbookViewId="0">
      <pane xSplit="4" ySplit="7" topLeftCell="E52" activePane="bottomRight" state="frozen"/>
      <selection pane="topRight" activeCell="E1" sqref="E1"/>
      <selection pane="bottomLeft" activeCell="A8" sqref="A8"/>
      <selection pane="bottomRight" activeCell="G6" sqref="G6"/>
    </sheetView>
  </sheetViews>
  <sheetFormatPr baseColWidth="10" defaultColWidth="8.83203125" defaultRowHeight="12" x14ac:dyDescent="0"/>
  <cols>
    <col min="1" max="1" width="4.33203125" style="9" customWidth="1"/>
    <col min="2" max="2" width="4.5" style="9" customWidth="1"/>
    <col min="3" max="3" width="5.6640625" style="9" customWidth="1"/>
    <col min="4" max="4" width="6.5" style="9" customWidth="1"/>
    <col min="5" max="5" width="8.83203125" style="9" customWidth="1"/>
    <col min="6" max="6" width="11.33203125" style="9" customWidth="1"/>
    <col min="7" max="7" width="27.1640625" style="9" customWidth="1"/>
    <col min="8" max="8" width="24.33203125" style="9" bestFit="1" customWidth="1"/>
    <col min="9" max="9" width="21.83203125" style="9" customWidth="1"/>
    <col min="10" max="23" width="4.33203125" style="9" customWidth="1"/>
    <col min="24" max="24" width="4.6640625" style="9" customWidth="1"/>
    <col min="25" max="69" width="4.33203125" style="9" customWidth="1"/>
    <col min="70" max="70" width="8.83203125" style="9"/>
    <col min="71" max="71" width="7.33203125" style="263" customWidth="1"/>
    <col min="72" max="98" width="4.6640625" style="9" customWidth="1"/>
    <col min="99" max="120" width="5.6640625" style="9" customWidth="1"/>
    <col min="121" max="124" width="4.6640625" style="9" customWidth="1"/>
    <col min="125" max="16384" width="8.83203125" style="9"/>
  </cols>
  <sheetData>
    <row r="1" spans="1:120" ht="23.25" customHeight="1">
      <c r="A1" s="323" t="s">
        <v>674</v>
      </c>
      <c r="B1" s="324"/>
      <c r="C1" s="324"/>
      <c r="D1" s="324"/>
      <c r="E1" s="324"/>
      <c r="F1" s="324"/>
      <c r="G1" s="324"/>
      <c r="H1" s="324"/>
      <c r="I1" s="325"/>
      <c r="J1" s="649" t="s">
        <v>60</v>
      </c>
      <c r="K1" s="649"/>
      <c r="L1" s="649"/>
      <c r="M1" s="649"/>
      <c r="N1" s="649"/>
      <c r="O1" s="657" t="s">
        <v>62</v>
      </c>
      <c r="P1" s="657"/>
      <c r="Q1" s="657"/>
      <c r="R1" s="657"/>
      <c r="S1" s="657"/>
      <c r="T1" s="649" t="s">
        <v>64</v>
      </c>
      <c r="U1" s="649"/>
      <c r="V1" s="649"/>
      <c r="W1" s="649"/>
      <c r="X1" s="649"/>
      <c r="Y1" s="649"/>
      <c r="Z1" s="657" t="s">
        <v>65</v>
      </c>
      <c r="AA1" s="657"/>
      <c r="AB1" s="657"/>
      <c r="AC1" s="657"/>
      <c r="AD1" s="657"/>
      <c r="AE1" s="649" t="s">
        <v>71</v>
      </c>
      <c r="AF1" s="649"/>
      <c r="AG1" s="649"/>
      <c r="AH1" s="649"/>
      <c r="AI1" s="649"/>
      <c r="AJ1" s="657" t="s">
        <v>48</v>
      </c>
      <c r="AK1" s="657"/>
      <c r="AL1" s="657"/>
      <c r="AM1" s="657"/>
      <c r="AN1" s="657"/>
      <c r="AO1" s="649" t="s">
        <v>72</v>
      </c>
      <c r="AP1" s="649"/>
      <c r="AQ1" s="649"/>
      <c r="AR1" s="649"/>
      <c r="AS1" s="649"/>
      <c r="AT1" s="657" t="s">
        <v>74</v>
      </c>
      <c r="AU1" s="657"/>
      <c r="AV1" s="657"/>
      <c r="AW1" s="657"/>
      <c r="AX1" s="657"/>
      <c r="AY1" s="657"/>
      <c r="AZ1" s="657"/>
      <c r="BA1" s="657"/>
      <c r="BB1" s="657"/>
      <c r="BC1" s="657"/>
      <c r="BD1" s="664" t="s">
        <v>75</v>
      </c>
      <c r="BE1" s="664"/>
      <c r="BF1" s="664"/>
      <c r="BG1" s="664"/>
      <c r="BH1" s="664"/>
      <c r="BI1" s="664"/>
      <c r="BJ1" s="664"/>
      <c r="BK1" s="661" t="s">
        <v>6</v>
      </c>
      <c r="BL1" s="662"/>
      <c r="BM1" s="663"/>
      <c r="BN1" s="649" t="s">
        <v>76</v>
      </c>
      <c r="BO1" s="649"/>
      <c r="BP1" s="649"/>
      <c r="BQ1" s="650"/>
      <c r="BR1" s="57"/>
      <c r="BS1" s="326"/>
      <c r="BT1" s="10"/>
      <c r="BU1" s="10"/>
      <c r="BV1" s="695" t="s">
        <v>246</v>
      </c>
      <c r="BW1" s="696"/>
      <c r="BX1" s="696"/>
      <c r="BY1" s="696"/>
      <c r="BZ1" s="696"/>
      <c r="CA1" s="696"/>
      <c r="CB1" s="696"/>
      <c r="CC1" s="696"/>
      <c r="CD1" s="696"/>
      <c r="CE1" s="696"/>
      <c r="CF1" s="696"/>
      <c r="CG1" s="696"/>
      <c r="CH1" s="696"/>
      <c r="CI1" s="696"/>
      <c r="CJ1" s="696"/>
      <c r="CK1" s="696"/>
      <c r="CL1" s="696"/>
      <c r="CM1" s="696"/>
      <c r="CN1" s="696"/>
      <c r="CO1" s="696"/>
      <c r="CP1" s="696"/>
      <c r="CQ1" s="696"/>
      <c r="CR1" s="696"/>
      <c r="CS1" s="696"/>
      <c r="CT1" s="258"/>
      <c r="CU1" s="699" t="s">
        <v>306</v>
      </c>
      <c r="CV1" s="700"/>
      <c r="CW1" s="700"/>
      <c r="CX1" s="700"/>
      <c r="CY1" s="700"/>
      <c r="CZ1" s="700"/>
      <c r="DA1" s="700"/>
      <c r="DB1" s="700"/>
      <c r="DC1" s="700"/>
      <c r="DD1" s="700"/>
      <c r="DE1" s="700"/>
      <c r="DF1" s="700"/>
      <c r="DG1" s="700"/>
      <c r="DH1" s="700"/>
      <c r="DI1" s="700"/>
      <c r="DJ1" s="700"/>
      <c r="DK1" s="700"/>
      <c r="DL1" s="700"/>
      <c r="DM1" s="700"/>
      <c r="DN1" s="700"/>
      <c r="DO1" s="700"/>
      <c r="DP1" s="701"/>
    </row>
    <row r="2" spans="1:120" s="17" customFormat="1" ht="23.25" hidden="1" customHeight="1">
      <c r="A2" s="327"/>
      <c r="B2" s="328"/>
      <c r="C2" s="329"/>
      <c r="D2" s="328"/>
      <c r="E2" s="328"/>
      <c r="F2" s="328"/>
      <c r="G2" s="329"/>
      <c r="H2" s="329"/>
      <c r="I2" s="329"/>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2"/>
      <c r="AU2" s="11"/>
      <c r="AV2" s="11"/>
      <c r="AW2" s="11"/>
      <c r="AX2" s="11"/>
      <c r="AY2" s="11"/>
      <c r="AZ2" s="11"/>
      <c r="BA2" s="11"/>
      <c r="BB2" s="11"/>
      <c r="BC2" s="11"/>
      <c r="BD2" s="11"/>
      <c r="BE2" s="11"/>
      <c r="BF2" s="11"/>
      <c r="BG2" s="11"/>
      <c r="BH2" s="11"/>
      <c r="BI2" s="11"/>
      <c r="BJ2" s="11"/>
      <c r="BK2" s="13"/>
      <c r="BL2" s="14"/>
      <c r="BM2" s="15"/>
      <c r="BN2" s="11"/>
      <c r="BO2" s="11"/>
      <c r="BP2" s="11"/>
      <c r="BQ2" s="16"/>
      <c r="BR2" s="330"/>
      <c r="BS2" s="331"/>
      <c r="BT2" s="10"/>
      <c r="BU2" s="10"/>
      <c r="BV2" s="697"/>
      <c r="BW2" s="698"/>
      <c r="BX2" s="698"/>
      <c r="BY2" s="698"/>
      <c r="BZ2" s="698"/>
      <c r="CA2" s="698"/>
      <c r="CB2" s="698"/>
      <c r="CC2" s="698"/>
      <c r="CD2" s="698"/>
      <c r="CE2" s="698"/>
      <c r="CF2" s="698"/>
      <c r="CG2" s="698"/>
      <c r="CH2" s="698"/>
      <c r="CI2" s="698"/>
      <c r="CJ2" s="698"/>
      <c r="CK2" s="698"/>
      <c r="CL2" s="698"/>
      <c r="CM2" s="698"/>
      <c r="CN2" s="698"/>
      <c r="CO2" s="698"/>
      <c r="CP2" s="698"/>
      <c r="CQ2" s="698"/>
      <c r="CR2" s="698"/>
      <c r="CS2" s="698"/>
      <c r="CT2" s="259"/>
      <c r="CU2" s="702"/>
      <c r="CV2" s="698"/>
      <c r="CW2" s="698"/>
      <c r="CX2" s="698"/>
      <c r="CY2" s="698"/>
      <c r="CZ2" s="698"/>
      <c r="DA2" s="698"/>
      <c r="DB2" s="698"/>
      <c r="DC2" s="698"/>
      <c r="DD2" s="698"/>
      <c r="DE2" s="698"/>
      <c r="DF2" s="698"/>
      <c r="DG2" s="698"/>
      <c r="DH2" s="698"/>
      <c r="DI2" s="698"/>
      <c r="DJ2" s="698"/>
      <c r="DK2" s="698"/>
      <c r="DL2" s="698"/>
      <c r="DM2" s="698"/>
      <c r="DN2" s="698"/>
      <c r="DO2" s="698"/>
      <c r="DP2" s="703"/>
    </row>
    <row r="3" spans="1:120" ht="20.25" customHeight="1">
      <c r="A3" s="670" t="s">
        <v>79</v>
      </c>
      <c r="B3" s="671" t="s">
        <v>80</v>
      </c>
      <c r="C3" s="651" t="s">
        <v>81</v>
      </c>
      <c r="D3" s="671" t="s">
        <v>82</v>
      </c>
      <c r="E3" s="674" t="s">
        <v>83</v>
      </c>
      <c r="F3" s="677" t="s">
        <v>50</v>
      </c>
      <c r="G3" s="306" t="s">
        <v>84</v>
      </c>
      <c r="H3" s="685" t="s">
        <v>371</v>
      </c>
      <c r="I3" s="687">
        <v>42140</v>
      </c>
      <c r="J3" s="679" t="s">
        <v>140</v>
      </c>
      <c r="K3" s="679"/>
      <c r="L3" s="679"/>
      <c r="M3" s="679"/>
      <c r="N3" s="679"/>
      <c r="O3" s="682" t="s">
        <v>14</v>
      </c>
      <c r="P3" s="682"/>
      <c r="Q3" s="682"/>
      <c r="R3" s="682"/>
      <c r="S3" s="682"/>
      <c r="T3" s="683" t="s">
        <v>14</v>
      </c>
      <c r="U3" s="684"/>
      <c r="V3" s="458" t="s">
        <v>675</v>
      </c>
      <c r="W3" s="459"/>
      <c r="X3" s="459"/>
      <c r="Y3" s="460"/>
      <c r="Z3" s="682" t="s">
        <v>676</v>
      </c>
      <c r="AA3" s="682"/>
      <c r="AB3" s="682"/>
      <c r="AC3" s="682"/>
      <c r="AD3" s="682"/>
      <c r="AE3" s="652" t="s">
        <v>14</v>
      </c>
      <c r="AF3" s="652"/>
      <c r="AG3" s="652"/>
      <c r="AH3" s="652"/>
      <c r="AI3" s="652"/>
      <c r="AJ3" s="682" t="s">
        <v>677</v>
      </c>
      <c r="AK3" s="682"/>
      <c r="AL3" s="682"/>
      <c r="AM3" s="682"/>
      <c r="AN3" s="682"/>
      <c r="AO3" s="652" t="s">
        <v>678</v>
      </c>
      <c r="AP3" s="652"/>
      <c r="AQ3" s="652"/>
      <c r="AR3" s="652"/>
      <c r="AS3" s="652"/>
      <c r="AT3" s="682" t="s">
        <v>678</v>
      </c>
      <c r="AU3" s="682"/>
      <c r="AV3" s="682"/>
      <c r="AW3" s="682"/>
      <c r="AX3" s="682"/>
      <c r="AY3" s="682"/>
      <c r="AZ3" s="682"/>
      <c r="BA3" s="682"/>
      <c r="BB3" s="682"/>
      <c r="BC3" s="682"/>
      <c r="BD3" s="652" t="s">
        <v>372</v>
      </c>
      <c r="BE3" s="652"/>
      <c r="BF3" s="652"/>
      <c r="BG3" s="652"/>
      <c r="BH3" s="652"/>
      <c r="BI3" s="652"/>
      <c r="BJ3" s="652"/>
      <c r="BK3" s="714" t="s">
        <v>302</v>
      </c>
      <c r="BL3" s="715"/>
      <c r="BM3" s="716"/>
      <c r="BN3" s="652" t="s">
        <v>303</v>
      </c>
      <c r="BO3" s="652"/>
      <c r="BP3" s="652"/>
      <c r="BQ3" s="653"/>
      <c r="BR3" s="332"/>
      <c r="BS3" s="332"/>
      <c r="BT3" s="333"/>
      <c r="BU3" s="333"/>
      <c r="BV3" s="704" t="s">
        <v>247</v>
      </c>
      <c r="BW3" s="694" t="s">
        <v>247</v>
      </c>
      <c r="BX3" s="690" t="s">
        <v>248</v>
      </c>
      <c r="BY3" s="694" t="s">
        <v>248</v>
      </c>
      <c r="BZ3" s="690" t="s">
        <v>249</v>
      </c>
      <c r="CA3" s="694" t="s">
        <v>249</v>
      </c>
      <c r="CB3" s="690" t="s">
        <v>229</v>
      </c>
      <c r="CC3" s="694" t="s">
        <v>229</v>
      </c>
      <c r="CD3" s="690" t="s">
        <v>250</v>
      </c>
      <c r="CE3" s="694" t="s">
        <v>250</v>
      </c>
      <c r="CF3" s="690" t="s">
        <v>231</v>
      </c>
      <c r="CG3" s="694" t="s">
        <v>231</v>
      </c>
      <c r="CH3" s="690" t="s">
        <v>251</v>
      </c>
      <c r="CI3" s="694" t="s">
        <v>251</v>
      </c>
      <c r="CJ3" s="690" t="s">
        <v>232</v>
      </c>
      <c r="CK3" s="694" t="s">
        <v>232</v>
      </c>
      <c r="CL3" s="690" t="s">
        <v>252</v>
      </c>
      <c r="CM3" s="694" t="s">
        <v>252</v>
      </c>
      <c r="CN3" s="690" t="s">
        <v>233</v>
      </c>
      <c r="CO3" s="694" t="s">
        <v>233</v>
      </c>
      <c r="CP3" s="690" t="s">
        <v>253</v>
      </c>
      <c r="CQ3" s="694" t="s">
        <v>253</v>
      </c>
      <c r="CR3" s="690" t="s">
        <v>247</v>
      </c>
      <c r="CS3" s="694" t="s">
        <v>247</v>
      </c>
      <c r="CT3" s="258"/>
      <c r="CU3" s="705" t="s">
        <v>254</v>
      </c>
      <c r="CV3" s="689"/>
      <c r="CW3" s="689" t="s">
        <v>255</v>
      </c>
      <c r="CX3" s="689"/>
      <c r="CY3" s="689" t="s">
        <v>256</v>
      </c>
      <c r="CZ3" s="689"/>
      <c r="DA3" s="689" t="s">
        <v>257</v>
      </c>
      <c r="DB3" s="689"/>
      <c r="DC3" s="689" t="s">
        <v>258</v>
      </c>
      <c r="DD3" s="689"/>
      <c r="DE3" s="689" t="s">
        <v>259</v>
      </c>
      <c r="DF3" s="689"/>
      <c r="DG3" s="689" t="s">
        <v>260</v>
      </c>
      <c r="DH3" s="689"/>
      <c r="DI3" s="689" t="s">
        <v>261</v>
      </c>
      <c r="DJ3" s="689"/>
      <c r="DK3" s="689" t="s">
        <v>262</v>
      </c>
      <c r="DL3" s="689"/>
      <c r="DM3" s="689" t="s">
        <v>263</v>
      </c>
      <c r="DN3" s="689"/>
      <c r="DO3" s="689" t="s">
        <v>264</v>
      </c>
      <c r="DP3" s="691"/>
    </row>
    <row r="4" spans="1:120" ht="36" customHeight="1">
      <c r="A4" s="670"/>
      <c r="B4" s="672"/>
      <c r="C4" s="651"/>
      <c r="D4" s="672"/>
      <c r="E4" s="675"/>
      <c r="F4" s="678"/>
      <c r="G4" s="307" t="s">
        <v>49</v>
      </c>
      <c r="H4" s="686"/>
      <c r="I4" s="688"/>
      <c r="J4" s="660" t="s">
        <v>86</v>
      </c>
      <c r="K4" s="660"/>
      <c r="L4" s="660"/>
      <c r="M4" s="659" t="s">
        <v>90</v>
      </c>
      <c r="N4" s="658" t="s">
        <v>91</v>
      </c>
      <c r="O4" s="660" t="s">
        <v>86</v>
      </c>
      <c r="P4" s="660"/>
      <c r="Q4" s="660"/>
      <c r="R4" s="659" t="s">
        <v>90</v>
      </c>
      <c r="S4" s="658" t="s">
        <v>91</v>
      </c>
      <c r="T4" s="680" t="s">
        <v>276</v>
      </c>
      <c r="U4" s="660" t="s">
        <v>86</v>
      </c>
      <c r="V4" s="660"/>
      <c r="W4" s="660"/>
      <c r="X4" s="659" t="s">
        <v>90</v>
      </c>
      <c r="Y4" s="658" t="s">
        <v>91</v>
      </c>
      <c r="Z4" s="660" t="s">
        <v>86</v>
      </c>
      <c r="AA4" s="660"/>
      <c r="AB4" s="660"/>
      <c r="AC4" s="659" t="s">
        <v>90</v>
      </c>
      <c r="AD4" s="658" t="s">
        <v>91</v>
      </c>
      <c r="AE4" s="660" t="s">
        <v>86</v>
      </c>
      <c r="AF4" s="660"/>
      <c r="AG4" s="660"/>
      <c r="AH4" s="659" t="s">
        <v>90</v>
      </c>
      <c r="AI4" s="658" t="s">
        <v>91</v>
      </c>
      <c r="AJ4" s="660" t="s">
        <v>86</v>
      </c>
      <c r="AK4" s="660"/>
      <c r="AL4" s="660"/>
      <c r="AM4" s="659" t="s">
        <v>90</v>
      </c>
      <c r="AN4" s="658" t="s">
        <v>91</v>
      </c>
      <c r="AO4" s="660" t="s">
        <v>86</v>
      </c>
      <c r="AP4" s="660"/>
      <c r="AQ4" s="660"/>
      <c r="AR4" s="659" t="s">
        <v>90</v>
      </c>
      <c r="AS4" s="658" t="s">
        <v>91</v>
      </c>
      <c r="AT4" s="712" t="s">
        <v>86</v>
      </c>
      <c r="AU4" s="712"/>
      <c r="AV4" s="712"/>
      <c r="AW4" s="712"/>
      <c r="AX4" s="712"/>
      <c r="AY4" s="712"/>
      <c r="AZ4" s="710" t="s">
        <v>92</v>
      </c>
      <c r="BA4" s="711"/>
      <c r="BB4" s="667" t="s">
        <v>91</v>
      </c>
      <c r="BC4" s="667"/>
      <c r="BD4" s="660" t="s">
        <v>86</v>
      </c>
      <c r="BE4" s="660"/>
      <c r="BF4" s="660"/>
      <c r="BG4" s="656" t="s">
        <v>92</v>
      </c>
      <c r="BH4" s="656"/>
      <c r="BI4" s="713" t="s">
        <v>99</v>
      </c>
      <c r="BJ4" s="713"/>
      <c r="BK4" s="665" t="s">
        <v>93</v>
      </c>
      <c r="BL4" s="665" t="s">
        <v>94</v>
      </c>
      <c r="BM4" s="651" t="s">
        <v>95</v>
      </c>
      <c r="BN4" s="654" t="s">
        <v>96</v>
      </c>
      <c r="BO4" s="654" t="s">
        <v>97</v>
      </c>
      <c r="BP4" s="654" t="s">
        <v>97</v>
      </c>
      <c r="BQ4" s="692" t="s">
        <v>98</v>
      </c>
      <c r="BR4" s="332"/>
      <c r="BS4" s="332"/>
      <c r="BT4" s="333"/>
      <c r="BU4" s="333"/>
      <c r="BV4" s="704"/>
      <c r="BW4" s="694"/>
      <c r="BX4" s="690"/>
      <c r="BY4" s="694"/>
      <c r="BZ4" s="690"/>
      <c r="CA4" s="694"/>
      <c r="CB4" s="690"/>
      <c r="CC4" s="694"/>
      <c r="CD4" s="690"/>
      <c r="CE4" s="694"/>
      <c r="CF4" s="690"/>
      <c r="CG4" s="694"/>
      <c r="CH4" s="690"/>
      <c r="CI4" s="694"/>
      <c r="CJ4" s="690"/>
      <c r="CK4" s="694"/>
      <c r="CL4" s="690"/>
      <c r="CM4" s="694"/>
      <c r="CN4" s="690"/>
      <c r="CO4" s="694"/>
      <c r="CP4" s="690"/>
      <c r="CQ4" s="694"/>
      <c r="CR4" s="690"/>
      <c r="CS4" s="694"/>
      <c r="CT4" s="258"/>
      <c r="CU4" s="705"/>
      <c r="CV4" s="689"/>
      <c r="CW4" s="689"/>
      <c r="CX4" s="689"/>
      <c r="CY4" s="689"/>
      <c r="CZ4" s="689"/>
      <c r="DA4" s="689"/>
      <c r="DB4" s="689"/>
      <c r="DC4" s="689"/>
      <c r="DD4" s="689"/>
      <c r="DE4" s="689"/>
      <c r="DF4" s="689"/>
      <c r="DG4" s="689"/>
      <c r="DH4" s="689"/>
      <c r="DI4" s="689"/>
      <c r="DJ4" s="689"/>
      <c r="DK4" s="689"/>
      <c r="DL4" s="689"/>
      <c r="DM4" s="689"/>
      <c r="DN4" s="689"/>
      <c r="DO4" s="689"/>
      <c r="DP4" s="691"/>
    </row>
    <row r="5" spans="1:120" ht="51" customHeight="1">
      <c r="A5" s="670"/>
      <c r="B5" s="673"/>
      <c r="C5" s="651"/>
      <c r="D5" s="673"/>
      <c r="E5" s="676"/>
      <c r="F5" s="455" t="s">
        <v>78</v>
      </c>
      <c r="G5" s="451" t="s">
        <v>40</v>
      </c>
      <c r="H5" s="455" t="s">
        <v>41</v>
      </c>
      <c r="I5" s="350" t="s">
        <v>42</v>
      </c>
      <c r="J5" s="18" t="s">
        <v>87</v>
      </c>
      <c r="K5" s="18" t="s">
        <v>88</v>
      </c>
      <c r="L5" s="18" t="s">
        <v>89</v>
      </c>
      <c r="M5" s="659"/>
      <c r="N5" s="658"/>
      <c r="O5" s="18" t="s">
        <v>87</v>
      </c>
      <c r="P5" s="18" t="s">
        <v>88</v>
      </c>
      <c r="Q5" s="18" t="s">
        <v>89</v>
      </c>
      <c r="R5" s="659"/>
      <c r="S5" s="658"/>
      <c r="T5" s="681"/>
      <c r="U5" s="18" t="s">
        <v>87</v>
      </c>
      <c r="V5" s="18" t="s">
        <v>88</v>
      </c>
      <c r="W5" s="18" t="s">
        <v>89</v>
      </c>
      <c r="X5" s="659"/>
      <c r="Y5" s="658"/>
      <c r="Z5" s="18" t="s">
        <v>87</v>
      </c>
      <c r="AA5" s="18" t="s">
        <v>88</v>
      </c>
      <c r="AB5" s="18" t="s">
        <v>89</v>
      </c>
      <c r="AC5" s="659"/>
      <c r="AD5" s="658"/>
      <c r="AE5" s="18" t="s">
        <v>87</v>
      </c>
      <c r="AF5" s="18" t="s">
        <v>88</v>
      </c>
      <c r="AG5" s="18" t="s">
        <v>89</v>
      </c>
      <c r="AH5" s="659"/>
      <c r="AI5" s="658"/>
      <c r="AJ5" s="18" t="s">
        <v>87</v>
      </c>
      <c r="AK5" s="18" t="s">
        <v>88</v>
      </c>
      <c r="AL5" s="18" t="s">
        <v>89</v>
      </c>
      <c r="AM5" s="659"/>
      <c r="AN5" s="658"/>
      <c r="AO5" s="18" t="s">
        <v>87</v>
      </c>
      <c r="AP5" s="18" t="s">
        <v>88</v>
      </c>
      <c r="AQ5" s="18" t="s">
        <v>89</v>
      </c>
      <c r="AR5" s="659"/>
      <c r="AS5" s="658"/>
      <c r="AT5" s="281" t="s">
        <v>277</v>
      </c>
      <c r="AU5" s="281" t="s">
        <v>278</v>
      </c>
      <c r="AV5" s="281" t="s">
        <v>279</v>
      </c>
      <c r="AW5" s="281" t="s">
        <v>280</v>
      </c>
      <c r="AX5" s="281" t="s">
        <v>281</v>
      </c>
      <c r="AY5" s="281" t="s">
        <v>282</v>
      </c>
      <c r="AZ5" s="282" t="s">
        <v>96</v>
      </c>
      <c r="BA5" s="282" t="s">
        <v>283</v>
      </c>
      <c r="BB5" s="283" t="s">
        <v>96</v>
      </c>
      <c r="BC5" s="284" t="s">
        <v>283</v>
      </c>
      <c r="BD5" s="18" t="s">
        <v>87</v>
      </c>
      <c r="BE5" s="18" t="s">
        <v>88</v>
      </c>
      <c r="BF5" s="18" t="s">
        <v>89</v>
      </c>
      <c r="BG5" s="285" t="s">
        <v>96</v>
      </c>
      <c r="BH5" s="285" t="s">
        <v>283</v>
      </c>
      <c r="BI5" s="286" t="s">
        <v>96</v>
      </c>
      <c r="BJ5" s="287" t="s">
        <v>283</v>
      </c>
      <c r="BK5" s="666"/>
      <c r="BL5" s="666"/>
      <c r="BM5" s="651"/>
      <c r="BN5" s="655"/>
      <c r="BO5" s="655"/>
      <c r="BP5" s="655"/>
      <c r="BQ5" s="693"/>
      <c r="BR5" s="332"/>
      <c r="BS5" s="332"/>
      <c r="BT5" s="333"/>
      <c r="BU5" s="333"/>
      <c r="BV5" s="19" t="s">
        <v>265</v>
      </c>
      <c r="BW5" s="20"/>
      <c r="BX5" s="21" t="s">
        <v>265</v>
      </c>
      <c r="BY5" s="20" t="s">
        <v>165</v>
      </c>
      <c r="BZ5" s="21" t="s">
        <v>265</v>
      </c>
      <c r="CA5" s="20" t="s">
        <v>165</v>
      </c>
      <c r="CB5" s="21" t="s">
        <v>265</v>
      </c>
      <c r="CC5" s="20" t="s">
        <v>165</v>
      </c>
      <c r="CD5" s="21" t="s">
        <v>265</v>
      </c>
      <c r="CE5" s="20" t="s">
        <v>165</v>
      </c>
      <c r="CF5" s="21" t="s">
        <v>265</v>
      </c>
      <c r="CG5" s="20" t="s">
        <v>165</v>
      </c>
      <c r="CH5" s="21" t="s">
        <v>265</v>
      </c>
      <c r="CI5" s="20" t="s">
        <v>165</v>
      </c>
      <c r="CJ5" s="21" t="s">
        <v>265</v>
      </c>
      <c r="CK5" s="20" t="s">
        <v>165</v>
      </c>
      <c r="CL5" s="21" t="s">
        <v>265</v>
      </c>
      <c r="CM5" s="20" t="s">
        <v>165</v>
      </c>
      <c r="CN5" s="21" t="s">
        <v>265</v>
      </c>
      <c r="CO5" s="20" t="s">
        <v>165</v>
      </c>
      <c r="CP5" s="21" t="s">
        <v>265</v>
      </c>
      <c r="CQ5" s="20" t="s">
        <v>165</v>
      </c>
      <c r="CR5" s="21" t="s">
        <v>265</v>
      </c>
      <c r="CS5" s="20" t="s">
        <v>165</v>
      </c>
      <c r="CT5" s="258"/>
      <c r="CU5" s="487" t="s">
        <v>265</v>
      </c>
      <c r="CV5" s="23" t="s">
        <v>165</v>
      </c>
      <c r="CW5" s="22" t="s">
        <v>265</v>
      </c>
      <c r="CX5" s="23" t="s">
        <v>165</v>
      </c>
      <c r="CY5" s="22" t="s">
        <v>265</v>
      </c>
      <c r="CZ5" s="23" t="s">
        <v>165</v>
      </c>
      <c r="DA5" s="22" t="s">
        <v>265</v>
      </c>
      <c r="DB5" s="23" t="s">
        <v>165</v>
      </c>
      <c r="DC5" s="22" t="s">
        <v>265</v>
      </c>
      <c r="DD5" s="23" t="s">
        <v>165</v>
      </c>
      <c r="DE5" s="22" t="s">
        <v>265</v>
      </c>
      <c r="DF5" s="23" t="s">
        <v>165</v>
      </c>
      <c r="DG5" s="22" t="s">
        <v>265</v>
      </c>
      <c r="DH5" s="23" t="s">
        <v>165</v>
      </c>
      <c r="DI5" s="22" t="s">
        <v>265</v>
      </c>
      <c r="DJ5" s="23" t="s">
        <v>165</v>
      </c>
      <c r="DK5" s="22" t="s">
        <v>265</v>
      </c>
      <c r="DL5" s="23" t="s">
        <v>165</v>
      </c>
      <c r="DM5" s="22" t="s">
        <v>265</v>
      </c>
      <c r="DN5" s="23" t="s">
        <v>165</v>
      </c>
      <c r="DO5" s="22" t="s">
        <v>265</v>
      </c>
      <c r="DP5" s="488" t="s">
        <v>165</v>
      </c>
    </row>
    <row r="6" spans="1:120" ht="21.75" customHeight="1">
      <c r="A6" s="668" t="s">
        <v>85</v>
      </c>
      <c r="B6" s="669"/>
      <c r="C6" s="669"/>
      <c r="D6" s="669"/>
      <c r="E6" s="669"/>
      <c r="F6" s="467">
        <v>42460</v>
      </c>
      <c r="G6" s="24" t="s">
        <v>373</v>
      </c>
      <c r="H6" s="25" t="s">
        <v>679</v>
      </c>
      <c r="I6" s="26"/>
      <c r="J6" s="27">
        <v>10</v>
      </c>
      <c r="K6" s="27">
        <v>10</v>
      </c>
      <c r="L6" s="27">
        <v>10</v>
      </c>
      <c r="M6" s="28">
        <v>70</v>
      </c>
      <c r="N6" s="29">
        <v>100</v>
      </c>
      <c r="O6" s="27">
        <v>10</v>
      </c>
      <c r="P6" s="27">
        <v>10</v>
      </c>
      <c r="Q6" s="27">
        <v>10</v>
      </c>
      <c r="R6" s="28">
        <v>70</v>
      </c>
      <c r="S6" s="29">
        <v>100</v>
      </c>
      <c r="T6" s="39" t="s">
        <v>14</v>
      </c>
      <c r="U6" s="27">
        <v>10</v>
      </c>
      <c r="V6" s="27">
        <v>10</v>
      </c>
      <c r="W6" s="27">
        <v>10</v>
      </c>
      <c r="X6" s="28">
        <v>70</v>
      </c>
      <c r="Y6" s="29">
        <v>100</v>
      </c>
      <c r="Z6" s="27">
        <v>10</v>
      </c>
      <c r="AA6" s="27">
        <v>10</v>
      </c>
      <c r="AB6" s="27">
        <v>10</v>
      </c>
      <c r="AC6" s="28">
        <v>70</v>
      </c>
      <c r="AD6" s="29">
        <v>100</v>
      </c>
      <c r="AE6" s="27">
        <v>10</v>
      </c>
      <c r="AF6" s="27">
        <v>10</v>
      </c>
      <c r="AG6" s="27">
        <v>10</v>
      </c>
      <c r="AH6" s="28">
        <v>70</v>
      </c>
      <c r="AI6" s="29">
        <v>100</v>
      </c>
      <c r="AJ6" s="27">
        <v>10</v>
      </c>
      <c r="AK6" s="27">
        <v>10</v>
      </c>
      <c r="AL6" s="27">
        <v>10</v>
      </c>
      <c r="AM6" s="28">
        <v>70</v>
      </c>
      <c r="AN6" s="29">
        <v>100</v>
      </c>
      <c r="AO6" s="27">
        <v>10</v>
      </c>
      <c r="AP6" s="27">
        <v>10</v>
      </c>
      <c r="AQ6" s="27">
        <v>10</v>
      </c>
      <c r="AR6" s="28">
        <v>70</v>
      </c>
      <c r="AS6" s="29">
        <v>100</v>
      </c>
      <c r="AT6" s="27">
        <v>10</v>
      </c>
      <c r="AU6" s="27">
        <v>8</v>
      </c>
      <c r="AV6" s="27">
        <v>10</v>
      </c>
      <c r="AW6" s="27">
        <v>7</v>
      </c>
      <c r="AX6" s="27">
        <v>15</v>
      </c>
      <c r="AY6" s="27">
        <v>10</v>
      </c>
      <c r="AZ6" s="28">
        <v>25</v>
      </c>
      <c r="BA6" s="28">
        <v>15</v>
      </c>
      <c r="BB6" s="29">
        <v>30</v>
      </c>
      <c r="BC6" s="29">
        <v>70</v>
      </c>
      <c r="BD6" s="27">
        <v>10</v>
      </c>
      <c r="BE6" s="27">
        <v>10</v>
      </c>
      <c r="BF6" s="27">
        <v>10</v>
      </c>
      <c r="BG6" s="28">
        <v>50</v>
      </c>
      <c r="BH6" s="28">
        <v>20</v>
      </c>
      <c r="BI6" s="29">
        <v>70</v>
      </c>
      <c r="BJ6" s="29">
        <v>30</v>
      </c>
      <c r="BK6" s="27">
        <v>25</v>
      </c>
      <c r="BL6" s="27">
        <v>45</v>
      </c>
      <c r="BM6" s="27">
        <v>30</v>
      </c>
      <c r="BN6" s="27">
        <v>25</v>
      </c>
      <c r="BO6" s="30">
        <v>30</v>
      </c>
      <c r="BP6" s="31">
        <v>30</v>
      </c>
      <c r="BQ6" s="32">
        <v>15</v>
      </c>
      <c r="BR6" s="332"/>
      <c r="BS6" s="332"/>
      <c r="BT6" s="706" t="s">
        <v>184</v>
      </c>
      <c r="BU6" s="707"/>
      <c r="BV6" s="308"/>
      <c r="BW6" s="309"/>
      <c r="BX6" s="462"/>
      <c r="BY6" s="463">
        <v>0</v>
      </c>
      <c r="BZ6" s="462"/>
      <c r="CA6" s="463">
        <v>0</v>
      </c>
      <c r="CB6" s="462"/>
      <c r="CC6" s="463">
        <v>0</v>
      </c>
      <c r="CD6" s="462"/>
      <c r="CE6" s="463">
        <v>0</v>
      </c>
      <c r="CF6" s="462"/>
      <c r="CG6" s="463">
        <v>0</v>
      </c>
      <c r="CH6" s="462"/>
      <c r="CI6" s="463">
        <v>0</v>
      </c>
      <c r="CJ6" s="462"/>
      <c r="CK6" s="463">
        <v>0</v>
      </c>
      <c r="CL6" s="462"/>
      <c r="CM6" s="463">
        <v>0</v>
      </c>
      <c r="CN6" s="462"/>
      <c r="CO6" s="463">
        <v>0</v>
      </c>
      <c r="CP6" s="462"/>
      <c r="CQ6" s="463">
        <v>0</v>
      </c>
      <c r="CR6" s="462"/>
      <c r="CS6" s="463">
        <v>0</v>
      </c>
      <c r="CT6" s="264"/>
      <c r="CU6" s="489" t="str">
        <f t="shared" ref="CU6:CV8" si="0">IF(BX6="","",SUM(BV6,BX6))</f>
        <v/>
      </c>
      <c r="CV6" s="266">
        <f t="shared" si="0"/>
        <v>0</v>
      </c>
      <c r="CW6" s="265" t="str">
        <f t="shared" ref="CW6:DL21" si="1">IF(BZ6="","",SUM(CU6,BZ6))</f>
        <v/>
      </c>
      <c r="CX6" s="266">
        <f t="shared" si="1"/>
        <v>0</v>
      </c>
      <c r="CY6" s="265" t="str">
        <f t="shared" si="1"/>
        <v/>
      </c>
      <c r="CZ6" s="266">
        <f t="shared" si="1"/>
        <v>0</v>
      </c>
      <c r="DA6" s="265" t="str">
        <f t="shared" si="1"/>
        <v/>
      </c>
      <c r="DB6" s="266">
        <f t="shared" si="1"/>
        <v>0</v>
      </c>
      <c r="DC6" s="265" t="str">
        <f t="shared" si="1"/>
        <v/>
      </c>
      <c r="DD6" s="266">
        <f t="shared" si="1"/>
        <v>0</v>
      </c>
      <c r="DE6" s="265" t="str">
        <f t="shared" si="1"/>
        <v/>
      </c>
      <c r="DF6" s="266">
        <f t="shared" si="1"/>
        <v>0</v>
      </c>
      <c r="DG6" s="265" t="str">
        <f t="shared" si="1"/>
        <v/>
      </c>
      <c r="DH6" s="266">
        <f t="shared" si="1"/>
        <v>0</v>
      </c>
      <c r="DI6" s="265" t="str">
        <f t="shared" si="1"/>
        <v/>
      </c>
      <c r="DJ6" s="266">
        <f t="shared" si="1"/>
        <v>0</v>
      </c>
      <c r="DK6" s="265" t="str">
        <f t="shared" si="1"/>
        <v/>
      </c>
      <c r="DL6" s="266">
        <f t="shared" si="1"/>
        <v>0</v>
      </c>
      <c r="DM6" s="265" t="str">
        <f t="shared" ref="DG6:DP21" si="2">IF(CP6="","",SUM(DK6,CP6))</f>
        <v/>
      </c>
      <c r="DN6" s="266">
        <f t="shared" si="2"/>
        <v>0</v>
      </c>
      <c r="DO6" s="265" t="str">
        <f t="shared" si="2"/>
        <v/>
      </c>
      <c r="DP6" s="490">
        <f t="shared" si="2"/>
        <v>0</v>
      </c>
    </row>
    <row r="7" spans="1:120" ht="15" customHeight="1">
      <c r="A7" s="33">
        <v>1</v>
      </c>
      <c r="B7" s="34" t="s">
        <v>3</v>
      </c>
      <c r="C7" s="450" t="s">
        <v>2</v>
      </c>
      <c r="D7" s="461">
        <v>9101</v>
      </c>
      <c r="E7" s="35">
        <v>11024</v>
      </c>
      <c r="F7" s="467">
        <v>36624</v>
      </c>
      <c r="G7" s="261" t="s">
        <v>377</v>
      </c>
      <c r="H7" s="262" t="s">
        <v>378</v>
      </c>
      <c r="I7" s="261" t="s">
        <v>379</v>
      </c>
      <c r="J7" s="36">
        <v>5</v>
      </c>
      <c r="K7" s="36">
        <v>7</v>
      </c>
      <c r="L7" s="36">
        <v>9</v>
      </c>
      <c r="M7" s="36">
        <v>55</v>
      </c>
      <c r="N7" s="36">
        <v>79</v>
      </c>
      <c r="O7" s="450">
        <v>8</v>
      </c>
      <c r="P7" s="450">
        <v>6</v>
      </c>
      <c r="Q7" s="450">
        <v>10</v>
      </c>
      <c r="R7" s="452">
        <v>41</v>
      </c>
      <c r="S7" s="457">
        <v>72</v>
      </c>
      <c r="T7" s="39" t="s">
        <v>14</v>
      </c>
      <c r="U7" s="36">
        <v>6</v>
      </c>
      <c r="V7" s="36">
        <v>10</v>
      </c>
      <c r="W7" s="36">
        <v>10</v>
      </c>
      <c r="X7" s="37">
        <v>51</v>
      </c>
      <c r="Y7" s="38">
        <v>54</v>
      </c>
      <c r="Z7" s="450">
        <v>1</v>
      </c>
      <c r="AA7" s="450">
        <v>8</v>
      </c>
      <c r="AB7" s="450">
        <v>9</v>
      </c>
      <c r="AC7" s="452">
        <v>42</v>
      </c>
      <c r="AD7" s="457">
        <v>70</v>
      </c>
      <c r="AE7" s="36">
        <v>6</v>
      </c>
      <c r="AF7" s="36">
        <v>10</v>
      </c>
      <c r="AG7" s="36">
        <v>10</v>
      </c>
      <c r="AH7" s="37">
        <v>23</v>
      </c>
      <c r="AI7" s="38">
        <v>69</v>
      </c>
      <c r="AJ7" s="450">
        <v>8</v>
      </c>
      <c r="AK7" s="450">
        <v>8</v>
      </c>
      <c r="AL7" s="450">
        <v>8</v>
      </c>
      <c r="AM7" s="452">
        <v>56</v>
      </c>
      <c r="AN7" s="457">
        <v>41</v>
      </c>
      <c r="AO7" s="36">
        <v>8</v>
      </c>
      <c r="AP7" s="36">
        <v>4</v>
      </c>
      <c r="AQ7" s="36">
        <v>9</v>
      </c>
      <c r="AR7" s="37">
        <v>43</v>
      </c>
      <c r="AS7" s="38">
        <v>68</v>
      </c>
      <c r="AT7" s="450">
        <v>10</v>
      </c>
      <c r="AU7" s="450">
        <v>8</v>
      </c>
      <c r="AV7" s="450">
        <v>9</v>
      </c>
      <c r="AW7" s="450">
        <v>7</v>
      </c>
      <c r="AX7" s="450">
        <v>14</v>
      </c>
      <c r="AY7" s="450">
        <v>9</v>
      </c>
      <c r="AZ7" s="452">
        <v>20</v>
      </c>
      <c r="BA7" s="452">
        <v>14</v>
      </c>
      <c r="BB7" s="457">
        <v>25</v>
      </c>
      <c r="BC7" s="457">
        <v>66</v>
      </c>
      <c r="BD7" s="453">
        <v>9</v>
      </c>
      <c r="BE7" s="453">
        <v>6</v>
      </c>
      <c r="BF7" s="453">
        <v>8</v>
      </c>
      <c r="BG7" s="456">
        <v>32</v>
      </c>
      <c r="BH7" s="456">
        <v>14</v>
      </c>
      <c r="BI7" s="454">
        <v>32</v>
      </c>
      <c r="BJ7" s="454">
        <v>20</v>
      </c>
      <c r="BK7" s="450">
        <v>23</v>
      </c>
      <c r="BL7" s="450">
        <v>39</v>
      </c>
      <c r="BM7" s="450">
        <v>16</v>
      </c>
      <c r="BN7" s="36">
        <v>20</v>
      </c>
      <c r="BO7" s="40">
        <v>22</v>
      </c>
      <c r="BP7" s="41">
        <v>26</v>
      </c>
      <c r="BQ7" s="42">
        <v>12</v>
      </c>
      <c r="BR7" s="332"/>
      <c r="BS7" s="334"/>
      <c r="BT7" s="335"/>
      <c r="BU7" s="335"/>
      <c r="BV7" s="464" t="str">
        <f>IF(BV$6="","",BV$6)</f>
        <v/>
      </c>
      <c r="BW7" s="267"/>
      <c r="BX7" s="464" t="str">
        <f>IF(BX$6="","",BX$6)</f>
        <v/>
      </c>
      <c r="BY7" s="465"/>
      <c r="BZ7" s="464" t="str">
        <f>IF(BZ$6="","",BZ$6)</f>
        <v/>
      </c>
      <c r="CA7" s="465"/>
      <c r="CB7" s="464" t="str">
        <f>IF(CB$6="","",CB$6)</f>
        <v/>
      </c>
      <c r="CC7" s="465"/>
      <c r="CD7" s="464" t="str">
        <f>IF(CD$6="","",CD$6)</f>
        <v/>
      </c>
      <c r="CE7" s="465"/>
      <c r="CF7" s="464" t="str">
        <f>IF(CF$6="","",CF$6)</f>
        <v/>
      </c>
      <c r="CG7" s="465"/>
      <c r="CH7" s="464" t="str">
        <f>IF(CH$6="","",CH$6)</f>
        <v/>
      </c>
      <c r="CI7" s="465"/>
      <c r="CJ7" s="464" t="str">
        <f>IF(CJ$6="","",CJ$6)</f>
        <v/>
      </c>
      <c r="CK7" s="465"/>
      <c r="CL7" s="464" t="str">
        <f>IF(CL$6="","",CL$6)</f>
        <v/>
      </c>
      <c r="CM7" s="465"/>
      <c r="CN7" s="464" t="str">
        <f>IF(CN$6="","",CN$6)</f>
        <v/>
      </c>
      <c r="CO7" s="465"/>
      <c r="CP7" s="464" t="str">
        <f>IF(CP$6="","",CP$6)</f>
        <v/>
      </c>
      <c r="CQ7" s="465"/>
      <c r="CR7" s="464" t="str">
        <f>IF(CR$6="","",CR$6)</f>
        <v/>
      </c>
      <c r="CS7" s="465"/>
      <c r="CT7" s="258"/>
      <c r="CU7" s="491" t="str">
        <f>IF(BX7="","",SUM(BV7,BX7))</f>
        <v/>
      </c>
      <c r="CV7" s="269" t="str">
        <f t="shared" si="0"/>
        <v/>
      </c>
      <c r="CW7" s="268" t="str">
        <f t="shared" ref="CW7" si="3">IF(BZ7="","",SUM(CU7,BZ7))</f>
        <v/>
      </c>
      <c r="CX7" s="269" t="str">
        <f t="shared" ref="CX7" si="4">IF(CA7="","",SUM(CV7,CA7))</f>
        <v/>
      </c>
      <c r="CY7" s="268" t="str">
        <f t="shared" ref="CY7" si="5">IF(CB7="","",SUM(CW7,CB7))</f>
        <v/>
      </c>
      <c r="CZ7" s="269" t="str">
        <f t="shared" ref="CZ7" si="6">IF(CC7="","",SUM(CX7,CC7))</f>
        <v/>
      </c>
      <c r="DA7" s="268" t="str">
        <f t="shared" ref="DA7" si="7">IF(CD7="","",SUM(CY7,CD7))</f>
        <v/>
      </c>
      <c r="DB7" s="269" t="str">
        <f t="shared" ref="DB7" si="8">IF(CE7="","",SUM(CZ7,CE7))</f>
        <v/>
      </c>
      <c r="DC7" s="268" t="str">
        <f t="shared" ref="DC7" si="9">IF(CF7="","",SUM(DA7,CF7))</f>
        <v/>
      </c>
      <c r="DD7" s="269" t="str">
        <f t="shared" ref="DD7" si="10">IF(CG7="","",SUM(DB7,CG7))</f>
        <v/>
      </c>
      <c r="DE7" s="268" t="str">
        <f t="shared" ref="DE7" si="11">IF(CH7="","",SUM(DC7,CH7))</f>
        <v/>
      </c>
      <c r="DF7" s="269" t="str">
        <f t="shared" ref="DF7" si="12">IF(CI7="","",SUM(DD7,CI7))</f>
        <v/>
      </c>
      <c r="DG7" s="268" t="str">
        <f t="shared" si="1"/>
        <v/>
      </c>
      <c r="DH7" s="269" t="str">
        <f t="shared" si="1"/>
        <v/>
      </c>
      <c r="DI7" s="268" t="str">
        <f t="shared" si="1"/>
        <v/>
      </c>
      <c r="DJ7" s="269" t="str">
        <f t="shared" si="1"/>
        <v/>
      </c>
      <c r="DK7" s="268" t="str">
        <f t="shared" si="1"/>
        <v/>
      </c>
      <c r="DL7" s="269" t="str">
        <f t="shared" si="1"/>
        <v/>
      </c>
      <c r="DM7" s="268" t="str">
        <f t="shared" ref="DM7" si="13">IF(CP7="","",SUM(DK7,CP7))</f>
        <v/>
      </c>
      <c r="DN7" s="269" t="str">
        <f t="shared" ref="DN7" si="14">IF(CQ7="","",SUM(DL7,CQ7))</f>
        <v/>
      </c>
      <c r="DO7" s="268" t="str">
        <f t="shared" si="2"/>
        <v/>
      </c>
      <c r="DP7" s="492" t="str">
        <f t="shared" si="2"/>
        <v/>
      </c>
    </row>
    <row r="8" spans="1:120" ht="15" customHeight="1">
      <c r="A8" s="33">
        <v>2</v>
      </c>
      <c r="B8" s="34" t="s">
        <v>4</v>
      </c>
      <c r="C8" s="450" t="s">
        <v>2</v>
      </c>
      <c r="D8" s="461">
        <v>9102</v>
      </c>
      <c r="E8" s="35">
        <v>11121</v>
      </c>
      <c r="F8" s="467">
        <v>36348</v>
      </c>
      <c r="G8" s="261" t="s">
        <v>380</v>
      </c>
      <c r="H8" s="262" t="s">
        <v>381</v>
      </c>
      <c r="I8" s="261" t="s">
        <v>382</v>
      </c>
      <c r="J8" s="36"/>
      <c r="K8" s="36"/>
      <c r="L8" s="36"/>
      <c r="M8" s="36"/>
      <c r="N8" s="36"/>
      <c r="O8" s="450"/>
      <c r="P8" s="450"/>
      <c r="Q8" s="450"/>
      <c r="R8" s="452"/>
      <c r="S8" s="457"/>
      <c r="T8" s="39"/>
      <c r="U8" s="36"/>
      <c r="V8" s="36"/>
      <c r="W8" s="36"/>
      <c r="X8" s="37"/>
      <c r="Y8" s="38"/>
      <c r="Z8" s="450"/>
      <c r="AA8" s="450"/>
      <c r="AB8" s="450"/>
      <c r="AC8" s="452"/>
      <c r="AD8" s="457"/>
      <c r="AE8" s="36"/>
      <c r="AF8" s="36"/>
      <c r="AG8" s="36"/>
      <c r="AH8" s="37"/>
      <c r="AI8" s="38"/>
      <c r="AJ8" s="450"/>
      <c r="AK8" s="450"/>
      <c r="AL8" s="450"/>
      <c r="AM8" s="452"/>
      <c r="AN8" s="457"/>
      <c r="AO8" s="36"/>
      <c r="AP8" s="36"/>
      <c r="AQ8" s="36"/>
      <c r="AR8" s="37"/>
      <c r="AS8" s="38"/>
      <c r="AT8" s="450"/>
      <c r="AU8" s="450"/>
      <c r="AV8" s="450"/>
      <c r="AW8" s="450"/>
      <c r="AX8" s="450"/>
      <c r="AY8" s="450"/>
      <c r="AZ8" s="452"/>
      <c r="BA8" s="452"/>
      <c r="BB8" s="457"/>
      <c r="BC8" s="457"/>
      <c r="BD8" s="453"/>
      <c r="BE8" s="453"/>
      <c r="BF8" s="453"/>
      <c r="BG8" s="456"/>
      <c r="BH8" s="456"/>
      <c r="BI8" s="454"/>
      <c r="BJ8" s="454"/>
      <c r="BK8" s="450"/>
      <c r="BL8" s="450"/>
      <c r="BM8" s="450"/>
      <c r="BN8" s="36"/>
      <c r="BO8" s="40"/>
      <c r="BP8" s="41"/>
      <c r="BQ8" s="42"/>
      <c r="BR8" s="332"/>
      <c r="BS8" s="336"/>
      <c r="BT8" s="337"/>
      <c r="BU8" s="337"/>
      <c r="BV8" s="464" t="str">
        <f t="shared" ref="BV8:BV71" si="15">IF(BV$6="","",BV$6)</f>
        <v/>
      </c>
      <c r="BW8" s="267"/>
      <c r="BX8" s="464" t="str">
        <f t="shared" ref="BX8:BX71" si="16">IF(BX$6="","",BX$6)</f>
        <v/>
      </c>
      <c r="BY8" s="465"/>
      <c r="BZ8" s="464" t="str">
        <f t="shared" ref="BZ8:BZ71" si="17">IF(BZ$6="","",BZ$6)</f>
        <v/>
      </c>
      <c r="CA8" s="465"/>
      <c r="CB8" s="464" t="str">
        <f t="shared" ref="CB8:CB71" si="18">IF(CB$6="","",CB$6)</f>
        <v/>
      </c>
      <c r="CC8" s="465"/>
      <c r="CD8" s="464" t="str">
        <f t="shared" ref="CD8:CD71" si="19">IF(CD$6="","",CD$6)</f>
        <v/>
      </c>
      <c r="CE8" s="465"/>
      <c r="CF8" s="464" t="str">
        <f t="shared" ref="CF8:CF71" si="20">IF(CF$6="","",CF$6)</f>
        <v/>
      </c>
      <c r="CG8" s="465"/>
      <c r="CH8" s="464" t="str">
        <f t="shared" ref="CH8:CH71" si="21">IF(CH$6="","",CH$6)</f>
        <v/>
      </c>
      <c r="CI8" s="465"/>
      <c r="CJ8" s="464" t="str">
        <f t="shared" ref="CJ8:CJ71" si="22">IF(CJ$6="","",CJ$6)</f>
        <v/>
      </c>
      <c r="CK8" s="465"/>
      <c r="CL8" s="464" t="str">
        <f t="shared" ref="CL8:CL71" si="23">IF(CL$6="","",CL$6)</f>
        <v/>
      </c>
      <c r="CM8" s="465"/>
      <c r="CN8" s="464" t="str">
        <f t="shared" ref="CN8:CR71" si="24">IF(CN$6="","",CN$6)</f>
        <v/>
      </c>
      <c r="CO8" s="465"/>
      <c r="CP8" s="464" t="str">
        <f t="shared" si="24"/>
        <v/>
      </c>
      <c r="CQ8" s="465"/>
      <c r="CR8" s="464" t="str">
        <f t="shared" si="24"/>
        <v/>
      </c>
      <c r="CS8" s="465"/>
      <c r="CT8" s="258"/>
      <c r="CU8" s="491" t="str">
        <f t="shared" si="0"/>
        <v/>
      </c>
      <c r="CV8" s="269" t="str">
        <f t="shared" si="0"/>
        <v/>
      </c>
      <c r="CW8" s="268" t="str">
        <f t="shared" si="1"/>
        <v/>
      </c>
      <c r="CX8" s="269" t="str">
        <f t="shared" si="1"/>
        <v/>
      </c>
      <c r="CY8" s="268" t="str">
        <f t="shared" si="1"/>
        <v/>
      </c>
      <c r="CZ8" s="269" t="str">
        <f t="shared" si="1"/>
        <v/>
      </c>
      <c r="DA8" s="268" t="str">
        <f t="shared" si="1"/>
        <v/>
      </c>
      <c r="DB8" s="269" t="str">
        <f t="shared" si="1"/>
        <v/>
      </c>
      <c r="DC8" s="268" t="str">
        <f t="shared" si="1"/>
        <v/>
      </c>
      <c r="DD8" s="269" t="str">
        <f t="shared" si="1"/>
        <v/>
      </c>
      <c r="DE8" s="268" t="str">
        <f t="shared" si="1"/>
        <v/>
      </c>
      <c r="DF8" s="269" t="str">
        <f t="shared" si="1"/>
        <v/>
      </c>
      <c r="DG8" s="268" t="str">
        <f t="shared" si="2"/>
        <v/>
      </c>
      <c r="DH8" s="269" t="str">
        <f t="shared" si="2"/>
        <v/>
      </c>
      <c r="DI8" s="268" t="str">
        <f t="shared" si="2"/>
        <v/>
      </c>
      <c r="DJ8" s="269" t="str">
        <f t="shared" si="2"/>
        <v/>
      </c>
      <c r="DK8" s="268" t="str">
        <f t="shared" si="2"/>
        <v/>
      </c>
      <c r="DL8" s="269" t="str">
        <f t="shared" si="2"/>
        <v/>
      </c>
      <c r="DM8" s="268" t="str">
        <f t="shared" si="2"/>
        <v/>
      </c>
      <c r="DN8" s="269" t="str">
        <f t="shared" si="2"/>
        <v/>
      </c>
      <c r="DO8" s="268" t="str">
        <f t="shared" ref="DO8:DO71" si="25">IF(CR8="","",SUM(DM8,CR8))</f>
        <v/>
      </c>
      <c r="DP8" s="492" t="str">
        <f t="shared" ref="DP8:DP71" si="26">IF(CS8="","",SUM(DN8,CS8))</f>
        <v/>
      </c>
    </row>
    <row r="9" spans="1:120" ht="15" customHeight="1">
      <c r="A9" s="33">
        <v>3</v>
      </c>
      <c r="B9" s="34" t="s">
        <v>3</v>
      </c>
      <c r="C9" s="450" t="s">
        <v>2</v>
      </c>
      <c r="D9" s="461">
        <v>9103</v>
      </c>
      <c r="E9" s="35">
        <v>11041</v>
      </c>
      <c r="F9" s="467">
        <v>36503</v>
      </c>
      <c r="G9" s="261" t="s">
        <v>383</v>
      </c>
      <c r="H9" s="262" t="s">
        <v>384</v>
      </c>
      <c r="I9" s="261" t="s">
        <v>385</v>
      </c>
      <c r="J9" s="36"/>
      <c r="K9" s="36"/>
      <c r="L9" s="36"/>
      <c r="M9" s="36"/>
      <c r="N9" s="36"/>
      <c r="O9" s="450"/>
      <c r="P9" s="450"/>
      <c r="Q9" s="450"/>
      <c r="R9" s="452"/>
      <c r="S9" s="457"/>
      <c r="T9" s="39"/>
      <c r="U9" s="36"/>
      <c r="V9" s="36"/>
      <c r="W9" s="36"/>
      <c r="X9" s="37"/>
      <c r="Y9" s="38"/>
      <c r="Z9" s="450"/>
      <c r="AA9" s="450"/>
      <c r="AB9" s="450"/>
      <c r="AC9" s="452"/>
      <c r="AD9" s="457"/>
      <c r="AE9" s="36"/>
      <c r="AF9" s="36"/>
      <c r="AG9" s="36"/>
      <c r="AH9" s="37"/>
      <c r="AI9" s="38"/>
      <c r="AJ9" s="450"/>
      <c r="AK9" s="450"/>
      <c r="AL9" s="450"/>
      <c r="AM9" s="452"/>
      <c r="AN9" s="457"/>
      <c r="AO9" s="36"/>
      <c r="AP9" s="36"/>
      <c r="AQ9" s="36"/>
      <c r="AR9" s="37"/>
      <c r="AS9" s="38"/>
      <c r="AT9" s="450"/>
      <c r="AU9" s="450"/>
      <c r="AV9" s="450"/>
      <c r="AW9" s="450"/>
      <c r="AX9" s="450"/>
      <c r="AY9" s="450"/>
      <c r="AZ9" s="452"/>
      <c r="BA9" s="452"/>
      <c r="BB9" s="457"/>
      <c r="BC9" s="457"/>
      <c r="BD9" s="453"/>
      <c r="BE9" s="453"/>
      <c r="BF9" s="453"/>
      <c r="BG9" s="456"/>
      <c r="BH9" s="456"/>
      <c r="BI9" s="454"/>
      <c r="BJ9" s="454"/>
      <c r="BK9" s="450"/>
      <c r="BL9" s="450"/>
      <c r="BM9" s="450"/>
      <c r="BN9" s="36"/>
      <c r="BO9" s="40"/>
      <c r="BP9" s="41"/>
      <c r="BQ9" s="42"/>
      <c r="BR9" s="332"/>
      <c r="BS9" s="338" t="s">
        <v>5</v>
      </c>
      <c r="BT9" s="339"/>
      <c r="BU9" s="339"/>
      <c r="BV9" s="464" t="str">
        <f t="shared" si="15"/>
        <v/>
      </c>
      <c r="BW9" s="267"/>
      <c r="BX9" s="464" t="str">
        <f t="shared" si="16"/>
        <v/>
      </c>
      <c r="BY9" s="465"/>
      <c r="BZ9" s="464" t="str">
        <f t="shared" si="17"/>
        <v/>
      </c>
      <c r="CA9" s="465"/>
      <c r="CB9" s="464" t="str">
        <f t="shared" si="18"/>
        <v/>
      </c>
      <c r="CC9" s="465"/>
      <c r="CD9" s="464" t="str">
        <f t="shared" si="19"/>
        <v/>
      </c>
      <c r="CE9" s="465"/>
      <c r="CF9" s="464" t="str">
        <f t="shared" si="20"/>
        <v/>
      </c>
      <c r="CG9" s="465"/>
      <c r="CH9" s="464" t="str">
        <f t="shared" si="21"/>
        <v/>
      </c>
      <c r="CI9" s="465"/>
      <c r="CJ9" s="464" t="str">
        <f t="shared" si="22"/>
        <v/>
      </c>
      <c r="CK9" s="465"/>
      <c r="CL9" s="464" t="str">
        <f t="shared" si="23"/>
        <v/>
      </c>
      <c r="CM9" s="465"/>
      <c r="CN9" s="464" t="str">
        <f t="shared" si="24"/>
        <v/>
      </c>
      <c r="CO9" s="465"/>
      <c r="CP9" s="464" t="str">
        <f t="shared" si="24"/>
        <v/>
      </c>
      <c r="CQ9" s="465"/>
      <c r="CR9" s="464" t="str">
        <f t="shared" si="24"/>
        <v/>
      </c>
      <c r="CS9" s="465"/>
      <c r="CT9" s="258"/>
      <c r="CU9" s="491" t="str">
        <f t="shared" ref="CU9:CV72" si="27">IF(BX9="","",SUM(BV9,BX9))</f>
        <v/>
      </c>
      <c r="CV9" s="269" t="str">
        <f t="shared" si="27"/>
        <v/>
      </c>
      <c r="CW9" s="268" t="str">
        <f t="shared" si="1"/>
        <v/>
      </c>
      <c r="CX9" s="269" t="str">
        <f t="shared" si="1"/>
        <v/>
      </c>
      <c r="CY9" s="268" t="str">
        <f t="shared" si="1"/>
        <v/>
      </c>
      <c r="CZ9" s="269" t="str">
        <f t="shared" si="1"/>
        <v/>
      </c>
      <c r="DA9" s="268" t="str">
        <f t="shared" si="1"/>
        <v/>
      </c>
      <c r="DB9" s="269" t="str">
        <f t="shared" si="1"/>
        <v/>
      </c>
      <c r="DC9" s="268" t="str">
        <f t="shared" si="1"/>
        <v/>
      </c>
      <c r="DD9" s="269" t="str">
        <f t="shared" si="1"/>
        <v/>
      </c>
      <c r="DE9" s="268" t="str">
        <f t="shared" si="1"/>
        <v/>
      </c>
      <c r="DF9" s="269" t="str">
        <f t="shared" si="1"/>
        <v/>
      </c>
      <c r="DG9" s="268" t="str">
        <f t="shared" si="2"/>
        <v/>
      </c>
      <c r="DH9" s="269" t="str">
        <f t="shared" si="2"/>
        <v/>
      </c>
      <c r="DI9" s="268" t="str">
        <f t="shared" si="2"/>
        <v/>
      </c>
      <c r="DJ9" s="269" t="str">
        <f t="shared" si="2"/>
        <v/>
      </c>
      <c r="DK9" s="268" t="str">
        <f t="shared" si="2"/>
        <v/>
      </c>
      <c r="DL9" s="269" t="str">
        <f t="shared" si="2"/>
        <v/>
      </c>
      <c r="DM9" s="268" t="str">
        <f t="shared" si="2"/>
        <v/>
      </c>
      <c r="DN9" s="269" t="str">
        <f t="shared" si="2"/>
        <v/>
      </c>
      <c r="DO9" s="268" t="str">
        <f t="shared" si="25"/>
        <v/>
      </c>
      <c r="DP9" s="492" t="str">
        <f t="shared" si="26"/>
        <v/>
      </c>
    </row>
    <row r="10" spans="1:120" ht="15" customHeight="1">
      <c r="A10" s="33">
        <v>4</v>
      </c>
      <c r="B10" s="34" t="s">
        <v>4</v>
      </c>
      <c r="C10" s="450" t="s">
        <v>2</v>
      </c>
      <c r="D10" s="461">
        <v>9104</v>
      </c>
      <c r="E10" s="35">
        <v>11120</v>
      </c>
      <c r="F10" s="467">
        <v>36287</v>
      </c>
      <c r="G10" s="261" t="s">
        <v>386</v>
      </c>
      <c r="H10" s="262" t="s">
        <v>387</v>
      </c>
      <c r="I10" s="261" t="s">
        <v>388</v>
      </c>
      <c r="J10" s="36"/>
      <c r="K10" s="36"/>
      <c r="L10" s="36"/>
      <c r="M10" s="36"/>
      <c r="N10" s="36"/>
      <c r="O10" s="450"/>
      <c r="P10" s="450"/>
      <c r="Q10" s="450"/>
      <c r="R10" s="452"/>
      <c r="S10" s="457"/>
      <c r="T10" s="39"/>
      <c r="U10" s="36"/>
      <c r="V10" s="36"/>
      <c r="W10" s="36"/>
      <c r="X10" s="37"/>
      <c r="Y10" s="38"/>
      <c r="Z10" s="450"/>
      <c r="AA10" s="450"/>
      <c r="AB10" s="450"/>
      <c r="AC10" s="452"/>
      <c r="AD10" s="457"/>
      <c r="AE10" s="36"/>
      <c r="AF10" s="36"/>
      <c r="AG10" s="36"/>
      <c r="AH10" s="37"/>
      <c r="AI10" s="38"/>
      <c r="AJ10" s="450"/>
      <c r="AK10" s="450"/>
      <c r="AL10" s="450"/>
      <c r="AM10" s="452"/>
      <c r="AN10" s="457"/>
      <c r="AO10" s="36"/>
      <c r="AP10" s="36"/>
      <c r="AQ10" s="36"/>
      <c r="AR10" s="37"/>
      <c r="AS10" s="38"/>
      <c r="AT10" s="450"/>
      <c r="AU10" s="450"/>
      <c r="AV10" s="450"/>
      <c r="AW10" s="450"/>
      <c r="AX10" s="450"/>
      <c r="AY10" s="450"/>
      <c r="AZ10" s="452"/>
      <c r="BA10" s="452"/>
      <c r="BB10" s="457"/>
      <c r="BC10" s="457"/>
      <c r="BD10" s="453"/>
      <c r="BE10" s="453"/>
      <c r="BF10" s="453"/>
      <c r="BG10" s="456"/>
      <c r="BH10" s="456"/>
      <c r="BI10" s="454"/>
      <c r="BJ10" s="454"/>
      <c r="BK10" s="450"/>
      <c r="BL10" s="450"/>
      <c r="BM10" s="450"/>
      <c r="BN10" s="36"/>
      <c r="BO10" s="40"/>
      <c r="BP10" s="41"/>
      <c r="BQ10" s="42"/>
      <c r="BR10" s="332"/>
      <c r="BS10" s="338" t="s">
        <v>45</v>
      </c>
      <c r="BT10" s="339"/>
      <c r="BU10" s="339"/>
      <c r="BV10" s="464" t="str">
        <f t="shared" si="15"/>
        <v/>
      </c>
      <c r="BW10" s="267"/>
      <c r="BX10" s="464" t="str">
        <f t="shared" si="16"/>
        <v/>
      </c>
      <c r="BY10" s="465"/>
      <c r="BZ10" s="464" t="str">
        <f t="shared" si="17"/>
        <v/>
      </c>
      <c r="CA10" s="465"/>
      <c r="CB10" s="464" t="str">
        <f t="shared" si="18"/>
        <v/>
      </c>
      <c r="CC10" s="465"/>
      <c r="CD10" s="464" t="str">
        <f t="shared" si="19"/>
        <v/>
      </c>
      <c r="CE10" s="465"/>
      <c r="CF10" s="464" t="str">
        <f t="shared" si="20"/>
        <v/>
      </c>
      <c r="CG10" s="465"/>
      <c r="CH10" s="464" t="str">
        <f t="shared" si="21"/>
        <v/>
      </c>
      <c r="CI10" s="465"/>
      <c r="CJ10" s="464" t="str">
        <f t="shared" si="22"/>
        <v/>
      </c>
      <c r="CK10" s="465"/>
      <c r="CL10" s="464" t="str">
        <f t="shared" si="23"/>
        <v/>
      </c>
      <c r="CM10" s="465"/>
      <c r="CN10" s="464" t="str">
        <f t="shared" si="24"/>
        <v/>
      </c>
      <c r="CO10" s="465"/>
      <c r="CP10" s="464" t="str">
        <f t="shared" si="24"/>
        <v/>
      </c>
      <c r="CQ10" s="465"/>
      <c r="CR10" s="464" t="str">
        <f t="shared" si="24"/>
        <v/>
      </c>
      <c r="CS10" s="465"/>
      <c r="CT10" s="258"/>
      <c r="CU10" s="491" t="str">
        <f t="shared" si="27"/>
        <v/>
      </c>
      <c r="CV10" s="269" t="str">
        <f t="shared" si="27"/>
        <v/>
      </c>
      <c r="CW10" s="268" t="str">
        <f t="shared" si="1"/>
        <v/>
      </c>
      <c r="CX10" s="269" t="str">
        <f t="shared" si="1"/>
        <v/>
      </c>
      <c r="CY10" s="268" t="str">
        <f t="shared" si="1"/>
        <v/>
      </c>
      <c r="CZ10" s="269" t="str">
        <f t="shared" si="1"/>
        <v/>
      </c>
      <c r="DA10" s="268" t="str">
        <f t="shared" si="1"/>
        <v/>
      </c>
      <c r="DB10" s="269" t="str">
        <f t="shared" si="1"/>
        <v/>
      </c>
      <c r="DC10" s="268" t="str">
        <f t="shared" si="1"/>
        <v/>
      </c>
      <c r="DD10" s="269" t="str">
        <f t="shared" si="1"/>
        <v/>
      </c>
      <c r="DE10" s="268" t="str">
        <f t="shared" si="1"/>
        <v/>
      </c>
      <c r="DF10" s="269" t="str">
        <f t="shared" si="1"/>
        <v/>
      </c>
      <c r="DG10" s="268" t="str">
        <f t="shared" si="2"/>
        <v/>
      </c>
      <c r="DH10" s="269" t="str">
        <f t="shared" si="2"/>
        <v/>
      </c>
      <c r="DI10" s="268" t="str">
        <f t="shared" si="2"/>
        <v/>
      </c>
      <c r="DJ10" s="269" t="str">
        <f t="shared" si="2"/>
        <v/>
      </c>
      <c r="DK10" s="268" t="str">
        <f t="shared" si="2"/>
        <v/>
      </c>
      <c r="DL10" s="269" t="str">
        <f t="shared" si="2"/>
        <v/>
      </c>
      <c r="DM10" s="268" t="str">
        <f t="shared" si="2"/>
        <v/>
      </c>
      <c r="DN10" s="269" t="str">
        <f t="shared" si="2"/>
        <v/>
      </c>
      <c r="DO10" s="268" t="str">
        <f t="shared" si="25"/>
        <v/>
      </c>
      <c r="DP10" s="492" t="str">
        <f t="shared" si="26"/>
        <v/>
      </c>
    </row>
    <row r="11" spans="1:120" ht="15" customHeight="1">
      <c r="A11" s="33">
        <v>5</v>
      </c>
      <c r="B11" s="34" t="s">
        <v>3</v>
      </c>
      <c r="C11" s="450" t="s">
        <v>2</v>
      </c>
      <c r="D11" s="461">
        <v>9105</v>
      </c>
      <c r="E11" s="35">
        <v>11165</v>
      </c>
      <c r="F11" s="467">
        <v>36255</v>
      </c>
      <c r="G11" s="261" t="s">
        <v>389</v>
      </c>
      <c r="H11" s="262" t="s">
        <v>390</v>
      </c>
      <c r="I11" s="261" t="s">
        <v>391</v>
      </c>
      <c r="J11" s="36"/>
      <c r="K11" s="36"/>
      <c r="L11" s="36"/>
      <c r="M11" s="36"/>
      <c r="N11" s="36"/>
      <c r="O11" s="450"/>
      <c r="P11" s="450"/>
      <c r="Q11" s="450"/>
      <c r="R11" s="452"/>
      <c r="S11" s="457"/>
      <c r="T11" s="39"/>
      <c r="U11" s="36"/>
      <c r="V11" s="36"/>
      <c r="W11" s="36"/>
      <c r="X11" s="37"/>
      <c r="Y11" s="38"/>
      <c r="Z11" s="450"/>
      <c r="AA11" s="450"/>
      <c r="AB11" s="450"/>
      <c r="AC11" s="452"/>
      <c r="AD11" s="457"/>
      <c r="AE11" s="36"/>
      <c r="AF11" s="36"/>
      <c r="AG11" s="36"/>
      <c r="AH11" s="37"/>
      <c r="AI11" s="38"/>
      <c r="AJ11" s="450"/>
      <c r="AK11" s="450"/>
      <c r="AL11" s="450"/>
      <c r="AM11" s="452"/>
      <c r="AN11" s="457"/>
      <c r="AO11" s="36"/>
      <c r="AP11" s="36"/>
      <c r="AQ11" s="36"/>
      <c r="AR11" s="37"/>
      <c r="AS11" s="38"/>
      <c r="AT11" s="450"/>
      <c r="AU11" s="450"/>
      <c r="AV11" s="450"/>
      <c r="AW11" s="450"/>
      <c r="AX11" s="450"/>
      <c r="AY11" s="450"/>
      <c r="AZ11" s="452"/>
      <c r="BA11" s="452"/>
      <c r="BB11" s="457"/>
      <c r="BC11" s="457"/>
      <c r="BD11" s="453"/>
      <c r="BE11" s="453"/>
      <c r="BF11" s="453"/>
      <c r="BG11" s="456"/>
      <c r="BH11" s="456"/>
      <c r="BI11" s="454"/>
      <c r="BJ11" s="454"/>
      <c r="BK11" s="450"/>
      <c r="BL11" s="450"/>
      <c r="BM11" s="450"/>
      <c r="BN11" s="36"/>
      <c r="BO11" s="40"/>
      <c r="BP11" s="41"/>
      <c r="BQ11" s="42"/>
      <c r="BR11" s="332"/>
      <c r="BS11" s="338" t="s">
        <v>3</v>
      </c>
      <c r="BT11" s="339"/>
      <c r="BU11" s="339"/>
      <c r="BV11" s="464" t="str">
        <f t="shared" si="15"/>
        <v/>
      </c>
      <c r="BW11" s="267"/>
      <c r="BX11" s="464" t="str">
        <f t="shared" si="16"/>
        <v/>
      </c>
      <c r="BY11" s="465"/>
      <c r="BZ11" s="464" t="str">
        <f t="shared" si="17"/>
        <v/>
      </c>
      <c r="CA11" s="465"/>
      <c r="CB11" s="464" t="str">
        <f t="shared" si="18"/>
        <v/>
      </c>
      <c r="CC11" s="465"/>
      <c r="CD11" s="464" t="str">
        <f t="shared" si="19"/>
        <v/>
      </c>
      <c r="CE11" s="465"/>
      <c r="CF11" s="464" t="str">
        <f t="shared" si="20"/>
        <v/>
      </c>
      <c r="CG11" s="465"/>
      <c r="CH11" s="464" t="str">
        <f t="shared" si="21"/>
        <v/>
      </c>
      <c r="CI11" s="465"/>
      <c r="CJ11" s="464" t="str">
        <f t="shared" si="22"/>
        <v/>
      </c>
      <c r="CK11" s="465"/>
      <c r="CL11" s="464" t="str">
        <f t="shared" si="23"/>
        <v/>
      </c>
      <c r="CM11" s="465"/>
      <c r="CN11" s="464" t="str">
        <f t="shared" si="24"/>
        <v/>
      </c>
      <c r="CO11" s="465"/>
      <c r="CP11" s="464" t="str">
        <f t="shared" si="24"/>
        <v/>
      </c>
      <c r="CQ11" s="465"/>
      <c r="CR11" s="464" t="str">
        <f t="shared" si="24"/>
        <v/>
      </c>
      <c r="CS11" s="465"/>
      <c r="CT11" s="258"/>
      <c r="CU11" s="491" t="str">
        <f t="shared" si="27"/>
        <v/>
      </c>
      <c r="CV11" s="269" t="str">
        <f t="shared" si="27"/>
        <v/>
      </c>
      <c r="CW11" s="268" t="str">
        <f t="shared" si="1"/>
        <v/>
      </c>
      <c r="CX11" s="269" t="str">
        <f t="shared" si="1"/>
        <v/>
      </c>
      <c r="CY11" s="268" t="str">
        <f t="shared" si="1"/>
        <v/>
      </c>
      <c r="CZ11" s="269" t="str">
        <f t="shared" si="1"/>
        <v/>
      </c>
      <c r="DA11" s="268" t="str">
        <f t="shared" si="1"/>
        <v/>
      </c>
      <c r="DB11" s="269" t="str">
        <f t="shared" si="1"/>
        <v/>
      </c>
      <c r="DC11" s="268" t="str">
        <f t="shared" si="1"/>
        <v/>
      </c>
      <c r="DD11" s="269" t="str">
        <f t="shared" si="1"/>
        <v/>
      </c>
      <c r="DE11" s="268" t="str">
        <f t="shared" si="1"/>
        <v/>
      </c>
      <c r="DF11" s="269" t="str">
        <f t="shared" si="1"/>
        <v/>
      </c>
      <c r="DG11" s="268" t="str">
        <f t="shared" si="2"/>
        <v/>
      </c>
      <c r="DH11" s="269" t="str">
        <f t="shared" si="2"/>
        <v/>
      </c>
      <c r="DI11" s="268" t="str">
        <f t="shared" si="2"/>
        <v/>
      </c>
      <c r="DJ11" s="269" t="str">
        <f t="shared" si="2"/>
        <v/>
      </c>
      <c r="DK11" s="268" t="str">
        <f t="shared" si="2"/>
        <v/>
      </c>
      <c r="DL11" s="269" t="str">
        <f t="shared" si="2"/>
        <v/>
      </c>
      <c r="DM11" s="268" t="str">
        <f t="shared" si="2"/>
        <v/>
      </c>
      <c r="DN11" s="269" t="str">
        <f t="shared" si="2"/>
        <v/>
      </c>
      <c r="DO11" s="268" t="str">
        <f t="shared" si="25"/>
        <v/>
      </c>
      <c r="DP11" s="492" t="str">
        <f t="shared" si="26"/>
        <v/>
      </c>
    </row>
    <row r="12" spans="1:120" ht="15" customHeight="1">
      <c r="A12" s="33">
        <v>6</v>
      </c>
      <c r="B12" s="34" t="s">
        <v>5</v>
      </c>
      <c r="C12" s="450" t="s">
        <v>2</v>
      </c>
      <c r="D12" s="461">
        <v>9106</v>
      </c>
      <c r="E12" s="35">
        <v>11211</v>
      </c>
      <c r="F12" s="467">
        <v>35591</v>
      </c>
      <c r="G12" s="261" t="s">
        <v>392</v>
      </c>
      <c r="H12" s="262" t="s">
        <v>393</v>
      </c>
      <c r="I12" s="261" t="s">
        <v>394</v>
      </c>
      <c r="J12" s="36"/>
      <c r="K12" s="36"/>
      <c r="L12" s="36"/>
      <c r="M12" s="36"/>
      <c r="N12" s="36"/>
      <c r="O12" s="450"/>
      <c r="P12" s="450"/>
      <c r="Q12" s="450"/>
      <c r="R12" s="452"/>
      <c r="S12" s="457"/>
      <c r="T12" s="39"/>
      <c r="U12" s="36"/>
      <c r="V12" s="36"/>
      <c r="W12" s="36"/>
      <c r="X12" s="37"/>
      <c r="Y12" s="38"/>
      <c r="Z12" s="450"/>
      <c r="AA12" s="450"/>
      <c r="AB12" s="450"/>
      <c r="AC12" s="452"/>
      <c r="AD12" s="457"/>
      <c r="AE12" s="36"/>
      <c r="AF12" s="36"/>
      <c r="AG12" s="36"/>
      <c r="AH12" s="37"/>
      <c r="AI12" s="38"/>
      <c r="AJ12" s="450"/>
      <c r="AK12" s="450"/>
      <c r="AL12" s="450"/>
      <c r="AM12" s="452"/>
      <c r="AN12" s="457"/>
      <c r="AO12" s="36"/>
      <c r="AP12" s="36"/>
      <c r="AQ12" s="36"/>
      <c r="AR12" s="37"/>
      <c r="AS12" s="38"/>
      <c r="AT12" s="450"/>
      <c r="AU12" s="450"/>
      <c r="AV12" s="450"/>
      <c r="AW12" s="450"/>
      <c r="AX12" s="450"/>
      <c r="AY12" s="450"/>
      <c r="AZ12" s="452"/>
      <c r="BA12" s="452"/>
      <c r="BB12" s="457"/>
      <c r="BC12" s="457"/>
      <c r="BD12" s="453"/>
      <c r="BE12" s="453"/>
      <c r="BF12" s="453"/>
      <c r="BG12" s="456"/>
      <c r="BH12" s="456"/>
      <c r="BI12" s="454"/>
      <c r="BJ12" s="454"/>
      <c r="BK12" s="450"/>
      <c r="BL12" s="450"/>
      <c r="BM12" s="450"/>
      <c r="BN12" s="36"/>
      <c r="BO12" s="40"/>
      <c r="BP12" s="41"/>
      <c r="BQ12" s="42"/>
      <c r="BR12" s="332"/>
      <c r="BS12" s="338" t="s">
        <v>47</v>
      </c>
      <c r="BT12" s="339"/>
      <c r="BU12" s="339"/>
      <c r="BV12" s="464" t="str">
        <f t="shared" si="15"/>
        <v/>
      </c>
      <c r="BW12" s="267"/>
      <c r="BX12" s="464" t="str">
        <f t="shared" si="16"/>
        <v/>
      </c>
      <c r="BY12" s="465"/>
      <c r="BZ12" s="464" t="str">
        <f t="shared" si="17"/>
        <v/>
      </c>
      <c r="CA12" s="465"/>
      <c r="CB12" s="464" t="str">
        <f t="shared" si="18"/>
        <v/>
      </c>
      <c r="CC12" s="465"/>
      <c r="CD12" s="464" t="str">
        <f t="shared" si="19"/>
        <v/>
      </c>
      <c r="CE12" s="465"/>
      <c r="CF12" s="464" t="str">
        <f t="shared" si="20"/>
        <v/>
      </c>
      <c r="CG12" s="465"/>
      <c r="CH12" s="464" t="str">
        <f t="shared" si="21"/>
        <v/>
      </c>
      <c r="CI12" s="465"/>
      <c r="CJ12" s="464" t="str">
        <f t="shared" si="22"/>
        <v/>
      </c>
      <c r="CK12" s="465"/>
      <c r="CL12" s="464" t="str">
        <f t="shared" si="23"/>
        <v/>
      </c>
      <c r="CM12" s="465"/>
      <c r="CN12" s="464" t="str">
        <f t="shared" si="24"/>
        <v/>
      </c>
      <c r="CO12" s="465"/>
      <c r="CP12" s="464" t="str">
        <f t="shared" si="24"/>
        <v/>
      </c>
      <c r="CQ12" s="465"/>
      <c r="CR12" s="464" t="str">
        <f t="shared" si="24"/>
        <v/>
      </c>
      <c r="CS12" s="465"/>
      <c r="CT12" s="258"/>
      <c r="CU12" s="491" t="str">
        <f t="shared" si="27"/>
        <v/>
      </c>
      <c r="CV12" s="269" t="str">
        <f t="shared" si="27"/>
        <v/>
      </c>
      <c r="CW12" s="268" t="str">
        <f t="shared" si="1"/>
        <v/>
      </c>
      <c r="CX12" s="269" t="str">
        <f t="shared" si="1"/>
        <v/>
      </c>
      <c r="CY12" s="268" t="str">
        <f t="shared" si="1"/>
        <v/>
      </c>
      <c r="CZ12" s="269" t="str">
        <f t="shared" si="1"/>
        <v/>
      </c>
      <c r="DA12" s="268" t="str">
        <f t="shared" si="1"/>
        <v/>
      </c>
      <c r="DB12" s="269" t="str">
        <f t="shared" si="1"/>
        <v/>
      </c>
      <c r="DC12" s="268" t="str">
        <f t="shared" si="1"/>
        <v/>
      </c>
      <c r="DD12" s="269" t="str">
        <f t="shared" si="1"/>
        <v/>
      </c>
      <c r="DE12" s="268" t="str">
        <f t="shared" si="1"/>
        <v/>
      </c>
      <c r="DF12" s="269" t="str">
        <f t="shared" si="1"/>
        <v/>
      </c>
      <c r="DG12" s="268" t="str">
        <f t="shared" si="2"/>
        <v/>
      </c>
      <c r="DH12" s="269" t="str">
        <f t="shared" si="2"/>
        <v/>
      </c>
      <c r="DI12" s="268" t="str">
        <f t="shared" si="2"/>
        <v/>
      </c>
      <c r="DJ12" s="269" t="str">
        <f t="shared" si="2"/>
        <v/>
      </c>
      <c r="DK12" s="268" t="str">
        <f t="shared" si="2"/>
        <v/>
      </c>
      <c r="DL12" s="269" t="str">
        <f t="shared" si="2"/>
        <v/>
      </c>
      <c r="DM12" s="268" t="str">
        <f t="shared" si="2"/>
        <v/>
      </c>
      <c r="DN12" s="269" t="str">
        <f t="shared" si="2"/>
        <v/>
      </c>
      <c r="DO12" s="268" t="str">
        <f t="shared" si="25"/>
        <v/>
      </c>
      <c r="DP12" s="492" t="str">
        <f t="shared" si="26"/>
        <v/>
      </c>
    </row>
    <row r="13" spans="1:120" ht="15" customHeight="1">
      <c r="A13" s="33">
        <v>7</v>
      </c>
      <c r="B13" s="34" t="s">
        <v>5</v>
      </c>
      <c r="C13" s="450" t="s">
        <v>2</v>
      </c>
      <c r="D13" s="461">
        <v>9107</v>
      </c>
      <c r="E13" s="35">
        <v>11130</v>
      </c>
      <c r="F13" s="467">
        <v>35716</v>
      </c>
      <c r="G13" s="261" t="s">
        <v>395</v>
      </c>
      <c r="H13" s="262" t="s">
        <v>396</v>
      </c>
      <c r="I13" s="261" t="s">
        <v>397</v>
      </c>
      <c r="J13" s="36"/>
      <c r="K13" s="36"/>
      <c r="L13" s="36"/>
      <c r="M13" s="36"/>
      <c r="N13" s="36"/>
      <c r="O13" s="450"/>
      <c r="P13" s="450"/>
      <c r="Q13" s="450"/>
      <c r="R13" s="452"/>
      <c r="S13" s="457"/>
      <c r="T13" s="39"/>
      <c r="U13" s="36"/>
      <c r="V13" s="36"/>
      <c r="W13" s="36"/>
      <c r="X13" s="37"/>
      <c r="Y13" s="38"/>
      <c r="Z13" s="450"/>
      <c r="AA13" s="450"/>
      <c r="AB13" s="450"/>
      <c r="AC13" s="452"/>
      <c r="AD13" s="457"/>
      <c r="AE13" s="36"/>
      <c r="AF13" s="36"/>
      <c r="AG13" s="36"/>
      <c r="AH13" s="37"/>
      <c r="AI13" s="38"/>
      <c r="AJ13" s="450"/>
      <c r="AK13" s="450"/>
      <c r="AL13" s="450"/>
      <c r="AM13" s="452"/>
      <c r="AN13" s="457"/>
      <c r="AO13" s="36"/>
      <c r="AP13" s="36"/>
      <c r="AQ13" s="36"/>
      <c r="AR13" s="37"/>
      <c r="AS13" s="38"/>
      <c r="AT13" s="450"/>
      <c r="AU13" s="450"/>
      <c r="AV13" s="450"/>
      <c r="AW13" s="450"/>
      <c r="AX13" s="450"/>
      <c r="AY13" s="450"/>
      <c r="AZ13" s="452"/>
      <c r="BA13" s="452"/>
      <c r="BB13" s="457"/>
      <c r="BC13" s="457"/>
      <c r="BD13" s="453"/>
      <c r="BE13" s="453"/>
      <c r="BF13" s="453"/>
      <c r="BG13" s="456"/>
      <c r="BH13" s="456"/>
      <c r="BI13" s="454"/>
      <c r="BJ13" s="454"/>
      <c r="BK13" s="450"/>
      <c r="BL13" s="450"/>
      <c r="BM13" s="450"/>
      <c r="BN13" s="36"/>
      <c r="BO13" s="40"/>
      <c r="BP13" s="41"/>
      <c r="BQ13" s="42"/>
      <c r="BR13" s="332"/>
      <c r="BS13" s="338" t="s">
        <v>4</v>
      </c>
      <c r="BT13" s="339"/>
      <c r="BU13" s="339"/>
      <c r="BV13" s="464" t="str">
        <f t="shared" si="15"/>
        <v/>
      </c>
      <c r="BW13" s="267"/>
      <c r="BX13" s="464" t="str">
        <f t="shared" si="16"/>
        <v/>
      </c>
      <c r="BY13" s="465"/>
      <c r="BZ13" s="464" t="str">
        <f t="shared" si="17"/>
        <v/>
      </c>
      <c r="CA13" s="465"/>
      <c r="CB13" s="464" t="str">
        <f t="shared" si="18"/>
        <v/>
      </c>
      <c r="CC13" s="465"/>
      <c r="CD13" s="464" t="str">
        <f t="shared" si="19"/>
        <v/>
      </c>
      <c r="CE13" s="465"/>
      <c r="CF13" s="464" t="str">
        <f t="shared" si="20"/>
        <v/>
      </c>
      <c r="CG13" s="465"/>
      <c r="CH13" s="464" t="str">
        <f t="shared" si="21"/>
        <v/>
      </c>
      <c r="CI13" s="465"/>
      <c r="CJ13" s="464" t="str">
        <f t="shared" si="22"/>
        <v/>
      </c>
      <c r="CK13" s="465"/>
      <c r="CL13" s="464" t="str">
        <f t="shared" si="23"/>
        <v/>
      </c>
      <c r="CM13" s="465"/>
      <c r="CN13" s="464" t="str">
        <f t="shared" si="24"/>
        <v/>
      </c>
      <c r="CO13" s="465"/>
      <c r="CP13" s="464" t="str">
        <f t="shared" si="24"/>
        <v/>
      </c>
      <c r="CQ13" s="465"/>
      <c r="CR13" s="464" t="str">
        <f t="shared" si="24"/>
        <v/>
      </c>
      <c r="CS13" s="465"/>
      <c r="CT13" s="258"/>
      <c r="CU13" s="491" t="str">
        <f t="shared" si="27"/>
        <v/>
      </c>
      <c r="CV13" s="269" t="str">
        <f t="shared" si="27"/>
        <v/>
      </c>
      <c r="CW13" s="268" t="str">
        <f t="shared" si="1"/>
        <v/>
      </c>
      <c r="CX13" s="269" t="str">
        <f t="shared" si="1"/>
        <v/>
      </c>
      <c r="CY13" s="268" t="str">
        <f t="shared" si="1"/>
        <v/>
      </c>
      <c r="CZ13" s="269" t="str">
        <f t="shared" si="1"/>
        <v/>
      </c>
      <c r="DA13" s="268" t="str">
        <f t="shared" si="1"/>
        <v/>
      </c>
      <c r="DB13" s="269" t="str">
        <f t="shared" si="1"/>
        <v/>
      </c>
      <c r="DC13" s="268" t="str">
        <f t="shared" si="1"/>
        <v/>
      </c>
      <c r="DD13" s="269" t="str">
        <f t="shared" si="1"/>
        <v/>
      </c>
      <c r="DE13" s="268" t="str">
        <f t="shared" si="1"/>
        <v/>
      </c>
      <c r="DF13" s="269" t="str">
        <f t="shared" si="1"/>
        <v/>
      </c>
      <c r="DG13" s="268" t="str">
        <f t="shared" si="2"/>
        <v/>
      </c>
      <c r="DH13" s="269" t="str">
        <f t="shared" si="2"/>
        <v/>
      </c>
      <c r="DI13" s="268" t="str">
        <f t="shared" si="2"/>
        <v/>
      </c>
      <c r="DJ13" s="269" t="str">
        <f t="shared" si="2"/>
        <v/>
      </c>
      <c r="DK13" s="268" t="str">
        <f t="shared" si="2"/>
        <v/>
      </c>
      <c r="DL13" s="269" t="str">
        <f t="shared" si="2"/>
        <v/>
      </c>
      <c r="DM13" s="268" t="str">
        <f t="shared" si="2"/>
        <v/>
      </c>
      <c r="DN13" s="269" t="str">
        <f t="shared" si="2"/>
        <v/>
      </c>
      <c r="DO13" s="268" t="str">
        <f t="shared" si="25"/>
        <v/>
      </c>
      <c r="DP13" s="492" t="str">
        <f t="shared" si="26"/>
        <v/>
      </c>
    </row>
    <row r="14" spans="1:120" ht="15" customHeight="1">
      <c r="A14" s="33">
        <v>8</v>
      </c>
      <c r="B14" s="34" t="s">
        <v>4</v>
      </c>
      <c r="C14" s="450" t="s">
        <v>2</v>
      </c>
      <c r="D14" s="461">
        <v>9108</v>
      </c>
      <c r="E14" s="35">
        <v>11023</v>
      </c>
      <c r="F14" s="467">
        <v>36856</v>
      </c>
      <c r="G14" s="261" t="s">
        <v>398</v>
      </c>
      <c r="H14" s="262" t="s">
        <v>399</v>
      </c>
      <c r="I14" s="261" t="s">
        <v>400</v>
      </c>
      <c r="J14" s="36"/>
      <c r="K14" s="36"/>
      <c r="L14" s="36"/>
      <c r="M14" s="36"/>
      <c r="N14" s="36"/>
      <c r="O14" s="450"/>
      <c r="P14" s="450"/>
      <c r="Q14" s="450"/>
      <c r="R14" s="452"/>
      <c r="S14" s="457"/>
      <c r="T14" s="39"/>
      <c r="U14" s="36"/>
      <c r="V14" s="36"/>
      <c r="W14" s="36"/>
      <c r="X14" s="37"/>
      <c r="Y14" s="38"/>
      <c r="Z14" s="450"/>
      <c r="AA14" s="450"/>
      <c r="AB14" s="450"/>
      <c r="AC14" s="452"/>
      <c r="AD14" s="457"/>
      <c r="AE14" s="36"/>
      <c r="AF14" s="36"/>
      <c r="AG14" s="36"/>
      <c r="AH14" s="37"/>
      <c r="AI14" s="38"/>
      <c r="AJ14" s="450"/>
      <c r="AK14" s="450"/>
      <c r="AL14" s="450"/>
      <c r="AM14" s="452"/>
      <c r="AN14" s="457"/>
      <c r="AO14" s="36"/>
      <c r="AP14" s="36"/>
      <c r="AQ14" s="36"/>
      <c r="AR14" s="37"/>
      <c r="AS14" s="38"/>
      <c r="AT14" s="450"/>
      <c r="AU14" s="450"/>
      <c r="AV14" s="450"/>
      <c r="AW14" s="450"/>
      <c r="AX14" s="450"/>
      <c r="AY14" s="450"/>
      <c r="AZ14" s="452"/>
      <c r="BA14" s="452"/>
      <c r="BB14" s="457"/>
      <c r="BC14" s="457"/>
      <c r="BD14" s="453"/>
      <c r="BE14" s="453"/>
      <c r="BF14" s="453"/>
      <c r="BG14" s="456"/>
      <c r="BH14" s="456"/>
      <c r="BI14" s="454"/>
      <c r="BJ14" s="454"/>
      <c r="BK14" s="450"/>
      <c r="BL14" s="450"/>
      <c r="BM14" s="450"/>
      <c r="BN14" s="36"/>
      <c r="BO14" s="40"/>
      <c r="BP14" s="41"/>
      <c r="BQ14" s="42"/>
      <c r="BR14" s="332"/>
      <c r="BS14" s="338" t="s">
        <v>46</v>
      </c>
      <c r="BT14" s="339"/>
      <c r="BU14" s="339"/>
      <c r="BV14" s="464" t="str">
        <f t="shared" si="15"/>
        <v/>
      </c>
      <c r="BW14" s="267"/>
      <c r="BX14" s="464" t="str">
        <f t="shared" si="16"/>
        <v/>
      </c>
      <c r="BY14" s="465"/>
      <c r="BZ14" s="464" t="str">
        <f t="shared" si="17"/>
        <v/>
      </c>
      <c r="CA14" s="465"/>
      <c r="CB14" s="464" t="str">
        <f t="shared" si="18"/>
        <v/>
      </c>
      <c r="CC14" s="465"/>
      <c r="CD14" s="464" t="str">
        <f t="shared" si="19"/>
        <v/>
      </c>
      <c r="CE14" s="465"/>
      <c r="CF14" s="464" t="str">
        <f t="shared" si="20"/>
        <v/>
      </c>
      <c r="CG14" s="465"/>
      <c r="CH14" s="464" t="str">
        <f t="shared" si="21"/>
        <v/>
      </c>
      <c r="CI14" s="465"/>
      <c r="CJ14" s="464" t="str">
        <f t="shared" si="22"/>
        <v/>
      </c>
      <c r="CK14" s="465"/>
      <c r="CL14" s="464" t="str">
        <f t="shared" si="23"/>
        <v/>
      </c>
      <c r="CM14" s="465"/>
      <c r="CN14" s="464" t="str">
        <f t="shared" si="24"/>
        <v/>
      </c>
      <c r="CO14" s="465"/>
      <c r="CP14" s="464" t="str">
        <f t="shared" si="24"/>
        <v/>
      </c>
      <c r="CQ14" s="465"/>
      <c r="CR14" s="464" t="str">
        <f t="shared" si="24"/>
        <v/>
      </c>
      <c r="CS14" s="465"/>
      <c r="CT14" s="258"/>
      <c r="CU14" s="491" t="str">
        <f t="shared" si="27"/>
        <v/>
      </c>
      <c r="CV14" s="269" t="str">
        <f t="shared" si="27"/>
        <v/>
      </c>
      <c r="CW14" s="268" t="str">
        <f t="shared" si="1"/>
        <v/>
      </c>
      <c r="CX14" s="269" t="str">
        <f t="shared" si="1"/>
        <v/>
      </c>
      <c r="CY14" s="268" t="str">
        <f t="shared" si="1"/>
        <v/>
      </c>
      <c r="CZ14" s="269" t="str">
        <f t="shared" si="1"/>
        <v/>
      </c>
      <c r="DA14" s="268" t="str">
        <f t="shared" si="1"/>
        <v/>
      </c>
      <c r="DB14" s="269" t="str">
        <f t="shared" si="1"/>
        <v/>
      </c>
      <c r="DC14" s="268" t="str">
        <f t="shared" si="1"/>
        <v/>
      </c>
      <c r="DD14" s="269" t="str">
        <f t="shared" si="1"/>
        <v/>
      </c>
      <c r="DE14" s="268" t="str">
        <f t="shared" si="1"/>
        <v/>
      </c>
      <c r="DF14" s="269" t="str">
        <f t="shared" si="1"/>
        <v/>
      </c>
      <c r="DG14" s="268" t="str">
        <f t="shared" si="2"/>
        <v/>
      </c>
      <c r="DH14" s="269" t="str">
        <f t="shared" si="2"/>
        <v/>
      </c>
      <c r="DI14" s="268" t="str">
        <f t="shared" si="2"/>
        <v/>
      </c>
      <c r="DJ14" s="269" t="str">
        <f t="shared" si="2"/>
        <v/>
      </c>
      <c r="DK14" s="268" t="str">
        <f t="shared" si="2"/>
        <v/>
      </c>
      <c r="DL14" s="269" t="str">
        <f t="shared" si="2"/>
        <v/>
      </c>
      <c r="DM14" s="268" t="str">
        <f t="shared" si="2"/>
        <v/>
      </c>
      <c r="DN14" s="269" t="str">
        <f t="shared" si="2"/>
        <v/>
      </c>
      <c r="DO14" s="268" t="str">
        <f t="shared" si="25"/>
        <v/>
      </c>
      <c r="DP14" s="492" t="str">
        <f t="shared" si="26"/>
        <v/>
      </c>
    </row>
    <row r="15" spans="1:120" ht="15" customHeight="1">
      <c r="A15" s="33">
        <v>9</v>
      </c>
      <c r="B15" s="34" t="s">
        <v>5</v>
      </c>
      <c r="C15" s="450" t="s">
        <v>2</v>
      </c>
      <c r="D15" s="461">
        <v>9109</v>
      </c>
      <c r="E15" s="35">
        <v>11075</v>
      </c>
      <c r="F15" s="467">
        <v>37084</v>
      </c>
      <c r="G15" s="261" t="s">
        <v>401</v>
      </c>
      <c r="H15" s="262" t="s">
        <v>402</v>
      </c>
      <c r="I15" s="261" t="s">
        <v>403</v>
      </c>
      <c r="J15" s="36"/>
      <c r="K15" s="36"/>
      <c r="L15" s="36"/>
      <c r="M15" s="36"/>
      <c r="N15" s="36"/>
      <c r="O15" s="450"/>
      <c r="P15" s="450"/>
      <c r="Q15" s="450"/>
      <c r="R15" s="452"/>
      <c r="S15" s="457"/>
      <c r="T15" s="39"/>
      <c r="U15" s="36"/>
      <c r="V15" s="36"/>
      <c r="W15" s="36"/>
      <c r="X15" s="37"/>
      <c r="Y15" s="38"/>
      <c r="Z15" s="450"/>
      <c r="AA15" s="450"/>
      <c r="AB15" s="450"/>
      <c r="AC15" s="452"/>
      <c r="AD15" s="457"/>
      <c r="AE15" s="36"/>
      <c r="AF15" s="36"/>
      <c r="AG15" s="36"/>
      <c r="AH15" s="37"/>
      <c r="AI15" s="38"/>
      <c r="AJ15" s="450"/>
      <c r="AK15" s="450"/>
      <c r="AL15" s="450"/>
      <c r="AM15" s="452"/>
      <c r="AN15" s="457"/>
      <c r="AO15" s="36"/>
      <c r="AP15" s="36"/>
      <c r="AQ15" s="36"/>
      <c r="AR15" s="37"/>
      <c r="AS15" s="38"/>
      <c r="AT15" s="450"/>
      <c r="AU15" s="450"/>
      <c r="AV15" s="450"/>
      <c r="AW15" s="450"/>
      <c r="AX15" s="450"/>
      <c r="AY15" s="450"/>
      <c r="AZ15" s="452"/>
      <c r="BA15" s="452"/>
      <c r="BB15" s="457"/>
      <c r="BC15" s="457"/>
      <c r="BD15" s="453"/>
      <c r="BE15" s="453"/>
      <c r="BF15" s="453"/>
      <c r="BG15" s="456"/>
      <c r="BH15" s="456"/>
      <c r="BI15" s="454"/>
      <c r="BJ15" s="454"/>
      <c r="BK15" s="450"/>
      <c r="BL15" s="450"/>
      <c r="BM15" s="450"/>
      <c r="BN15" s="36"/>
      <c r="BO15" s="40"/>
      <c r="BP15" s="41"/>
      <c r="BQ15" s="42"/>
      <c r="BR15" s="332"/>
      <c r="BS15" s="338"/>
      <c r="BT15" s="339"/>
      <c r="BU15" s="339"/>
      <c r="BV15" s="464" t="str">
        <f t="shared" si="15"/>
        <v/>
      </c>
      <c r="BW15" s="267"/>
      <c r="BX15" s="464" t="str">
        <f t="shared" si="16"/>
        <v/>
      </c>
      <c r="BY15" s="465"/>
      <c r="BZ15" s="464" t="str">
        <f t="shared" si="17"/>
        <v/>
      </c>
      <c r="CA15" s="465"/>
      <c r="CB15" s="464" t="str">
        <f t="shared" si="18"/>
        <v/>
      </c>
      <c r="CC15" s="465"/>
      <c r="CD15" s="464" t="str">
        <f t="shared" si="19"/>
        <v/>
      </c>
      <c r="CE15" s="465"/>
      <c r="CF15" s="464" t="str">
        <f t="shared" si="20"/>
        <v/>
      </c>
      <c r="CG15" s="465"/>
      <c r="CH15" s="464" t="str">
        <f t="shared" si="21"/>
        <v/>
      </c>
      <c r="CI15" s="465"/>
      <c r="CJ15" s="464" t="str">
        <f t="shared" si="22"/>
        <v/>
      </c>
      <c r="CK15" s="465"/>
      <c r="CL15" s="464" t="str">
        <f t="shared" si="23"/>
        <v/>
      </c>
      <c r="CM15" s="465"/>
      <c r="CN15" s="464" t="str">
        <f t="shared" si="24"/>
        <v/>
      </c>
      <c r="CO15" s="465"/>
      <c r="CP15" s="464" t="str">
        <f t="shared" si="24"/>
        <v/>
      </c>
      <c r="CQ15" s="465"/>
      <c r="CR15" s="464" t="str">
        <f t="shared" si="24"/>
        <v/>
      </c>
      <c r="CS15" s="465"/>
      <c r="CT15" s="258"/>
      <c r="CU15" s="491" t="str">
        <f t="shared" si="27"/>
        <v/>
      </c>
      <c r="CV15" s="269" t="str">
        <f t="shared" si="27"/>
        <v/>
      </c>
      <c r="CW15" s="268" t="str">
        <f t="shared" si="1"/>
        <v/>
      </c>
      <c r="CX15" s="269" t="str">
        <f t="shared" si="1"/>
        <v/>
      </c>
      <c r="CY15" s="268" t="str">
        <f t="shared" si="1"/>
        <v/>
      </c>
      <c r="CZ15" s="269" t="str">
        <f t="shared" si="1"/>
        <v/>
      </c>
      <c r="DA15" s="268" t="str">
        <f t="shared" si="1"/>
        <v/>
      </c>
      <c r="DB15" s="269" t="str">
        <f t="shared" si="1"/>
        <v/>
      </c>
      <c r="DC15" s="268" t="str">
        <f t="shared" si="1"/>
        <v/>
      </c>
      <c r="DD15" s="269" t="str">
        <f t="shared" si="1"/>
        <v/>
      </c>
      <c r="DE15" s="268" t="str">
        <f t="shared" si="1"/>
        <v/>
      </c>
      <c r="DF15" s="269" t="str">
        <f t="shared" si="1"/>
        <v/>
      </c>
      <c r="DG15" s="268" t="str">
        <f t="shared" si="2"/>
        <v/>
      </c>
      <c r="DH15" s="269" t="str">
        <f t="shared" si="2"/>
        <v/>
      </c>
      <c r="DI15" s="268" t="str">
        <f t="shared" si="2"/>
        <v/>
      </c>
      <c r="DJ15" s="269" t="str">
        <f t="shared" si="2"/>
        <v/>
      </c>
      <c r="DK15" s="268" t="str">
        <f t="shared" si="2"/>
        <v/>
      </c>
      <c r="DL15" s="269" t="str">
        <f t="shared" si="2"/>
        <v/>
      </c>
      <c r="DM15" s="268" t="str">
        <f t="shared" si="2"/>
        <v/>
      </c>
      <c r="DN15" s="269" t="str">
        <f t="shared" si="2"/>
        <v/>
      </c>
      <c r="DO15" s="268" t="str">
        <f t="shared" si="25"/>
        <v/>
      </c>
      <c r="DP15" s="492" t="str">
        <f t="shared" si="26"/>
        <v/>
      </c>
    </row>
    <row r="16" spans="1:120" ht="15" customHeight="1">
      <c r="A16" s="33">
        <v>10</v>
      </c>
      <c r="B16" s="34" t="s">
        <v>3</v>
      </c>
      <c r="C16" s="450" t="s">
        <v>2</v>
      </c>
      <c r="D16" s="461">
        <v>9110</v>
      </c>
      <c r="E16" s="35">
        <v>11183</v>
      </c>
      <c r="F16" s="467">
        <v>36483</v>
      </c>
      <c r="G16" s="261" t="s">
        <v>404</v>
      </c>
      <c r="H16" s="262" t="s">
        <v>405</v>
      </c>
      <c r="I16" s="261" t="s">
        <v>406</v>
      </c>
      <c r="J16" s="36"/>
      <c r="K16" s="36"/>
      <c r="L16" s="36"/>
      <c r="M16" s="36"/>
      <c r="N16" s="36"/>
      <c r="O16" s="450"/>
      <c r="P16" s="450"/>
      <c r="Q16" s="450"/>
      <c r="R16" s="452"/>
      <c r="S16" s="457"/>
      <c r="T16" s="39"/>
      <c r="U16" s="36"/>
      <c r="V16" s="36"/>
      <c r="W16" s="36"/>
      <c r="X16" s="37"/>
      <c r="Y16" s="38"/>
      <c r="Z16" s="450"/>
      <c r="AA16" s="450"/>
      <c r="AB16" s="450"/>
      <c r="AC16" s="452"/>
      <c r="AD16" s="457"/>
      <c r="AE16" s="36"/>
      <c r="AF16" s="36"/>
      <c r="AG16" s="36"/>
      <c r="AH16" s="37"/>
      <c r="AI16" s="38"/>
      <c r="AJ16" s="450"/>
      <c r="AK16" s="450"/>
      <c r="AL16" s="450"/>
      <c r="AM16" s="452"/>
      <c r="AN16" s="457"/>
      <c r="AO16" s="36"/>
      <c r="AP16" s="36"/>
      <c r="AQ16" s="36"/>
      <c r="AR16" s="37"/>
      <c r="AS16" s="38"/>
      <c r="AT16" s="450"/>
      <c r="AU16" s="450"/>
      <c r="AV16" s="450"/>
      <c r="AW16" s="450"/>
      <c r="AX16" s="450"/>
      <c r="AY16" s="450"/>
      <c r="AZ16" s="452"/>
      <c r="BA16" s="452"/>
      <c r="BB16" s="457"/>
      <c r="BC16" s="457"/>
      <c r="BD16" s="453"/>
      <c r="BE16" s="453"/>
      <c r="BF16" s="453"/>
      <c r="BG16" s="456"/>
      <c r="BH16" s="456"/>
      <c r="BI16" s="454"/>
      <c r="BJ16" s="454"/>
      <c r="BK16" s="450"/>
      <c r="BL16" s="450"/>
      <c r="BM16" s="450"/>
      <c r="BN16" s="36"/>
      <c r="BO16" s="40"/>
      <c r="BP16" s="41"/>
      <c r="BQ16" s="42"/>
      <c r="BR16" s="332"/>
      <c r="BS16" s="338"/>
      <c r="BT16" s="339"/>
      <c r="BU16" s="339"/>
      <c r="BV16" s="464" t="str">
        <f t="shared" si="15"/>
        <v/>
      </c>
      <c r="BW16" s="267"/>
      <c r="BX16" s="464" t="str">
        <f t="shared" si="16"/>
        <v/>
      </c>
      <c r="BY16" s="465"/>
      <c r="BZ16" s="464" t="str">
        <f t="shared" si="17"/>
        <v/>
      </c>
      <c r="CA16" s="465"/>
      <c r="CB16" s="464" t="str">
        <f t="shared" si="18"/>
        <v/>
      </c>
      <c r="CC16" s="465"/>
      <c r="CD16" s="464" t="str">
        <f t="shared" si="19"/>
        <v/>
      </c>
      <c r="CE16" s="465"/>
      <c r="CF16" s="464" t="str">
        <f t="shared" si="20"/>
        <v/>
      </c>
      <c r="CG16" s="465"/>
      <c r="CH16" s="464" t="str">
        <f t="shared" si="21"/>
        <v/>
      </c>
      <c r="CI16" s="465"/>
      <c r="CJ16" s="464" t="str">
        <f t="shared" si="22"/>
        <v/>
      </c>
      <c r="CK16" s="465"/>
      <c r="CL16" s="464" t="str">
        <f t="shared" si="23"/>
        <v/>
      </c>
      <c r="CM16" s="465"/>
      <c r="CN16" s="464" t="str">
        <f t="shared" si="24"/>
        <v/>
      </c>
      <c r="CO16" s="465"/>
      <c r="CP16" s="464" t="str">
        <f t="shared" si="24"/>
        <v/>
      </c>
      <c r="CQ16" s="465"/>
      <c r="CR16" s="464" t="str">
        <f t="shared" si="24"/>
        <v/>
      </c>
      <c r="CS16" s="465"/>
      <c r="CT16" s="258"/>
      <c r="CU16" s="491" t="str">
        <f t="shared" si="27"/>
        <v/>
      </c>
      <c r="CV16" s="269" t="str">
        <f t="shared" si="27"/>
        <v/>
      </c>
      <c r="CW16" s="268" t="str">
        <f t="shared" si="1"/>
        <v/>
      </c>
      <c r="CX16" s="269" t="str">
        <f t="shared" si="1"/>
        <v/>
      </c>
      <c r="CY16" s="268" t="str">
        <f t="shared" si="1"/>
        <v/>
      </c>
      <c r="CZ16" s="269" t="str">
        <f t="shared" si="1"/>
        <v/>
      </c>
      <c r="DA16" s="268" t="str">
        <f t="shared" si="1"/>
        <v/>
      </c>
      <c r="DB16" s="269" t="str">
        <f t="shared" si="1"/>
        <v/>
      </c>
      <c r="DC16" s="268" t="str">
        <f t="shared" si="1"/>
        <v/>
      </c>
      <c r="DD16" s="269" t="str">
        <f t="shared" si="1"/>
        <v/>
      </c>
      <c r="DE16" s="268" t="str">
        <f t="shared" si="1"/>
        <v/>
      </c>
      <c r="DF16" s="269" t="str">
        <f t="shared" si="1"/>
        <v/>
      </c>
      <c r="DG16" s="268" t="str">
        <f t="shared" si="2"/>
        <v/>
      </c>
      <c r="DH16" s="269" t="str">
        <f t="shared" si="2"/>
        <v/>
      </c>
      <c r="DI16" s="268" t="str">
        <f t="shared" si="2"/>
        <v/>
      </c>
      <c r="DJ16" s="269" t="str">
        <f t="shared" si="2"/>
        <v/>
      </c>
      <c r="DK16" s="268" t="str">
        <f t="shared" si="2"/>
        <v/>
      </c>
      <c r="DL16" s="269" t="str">
        <f t="shared" si="2"/>
        <v/>
      </c>
      <c r="DM16" s="268" t="str">
        <f t="shared" si="2"/>
        <v/>
      </c>
      <c r="DN16" s="269" t="str">
        <f t="shared" si="2"/>
        <v/>
      </c>
      <c r="DO16" s="268" t="str">
        <f t="shared" si="25"/>
        <v/>
      </c>
      <c r="DP16" s="492" t="str">
        <f t="shared" si="26"/>
        <v/>
      </c>
    </row>
    <row r="17" spans="1:120" ht="15" customHeight="1">
      <c r="A17" s="33">
        <v>11</v>
      </c>
      <c r="B17" s="34" t="s">
        <v>3</v>
      </c>
      <c r="C17" s="450" t="s">
        <v>2</v>
      </c>
      <c r="D17" s="461">
        <v>9111</v>
      </c>
      <c r="E17" s="35">
        <v>11098</v>
      </c>
      <c r="F17" s="467">
        <v>36653</v>
      </c>
      <c r="G17" s="261" t="s">
        <v>407</v>
      </c>
      <c r="H17" s="262" t="s">
        <v>408</v>
      </c>
      <c r="I17" s="261" t="s">
        <v>409</v>
      </c>
      <c r="J17" s="36"/>
      <c r="K17" s="36"/>
      <c r="L17" s="36"/>
      <c r="M17" s="36"/>
      <c r="N17" s="36"/>
      <c r="O17" s="450"/>
      <c r="P17" s="450"/>
      <c r="Q17" s="450"/>
      <c r="R17" s="452"/>
      <c r="S17" s="457"/>
      <c r="T17" s="39"/>
      <c r="U17" s="36"/>
      <c r="V17" s="36"/>
      <c r="W17" s="36"/>
      <c r="X17" s="37"/>
      <c r="Y17" s="38"/>
      <c r="Z17" s="450"/>
      <c r="AA17" s="450"/>
      <c r="AB17" s="450"/>
      <c r="AC17" s="452"/>
      <c r="AD17" s="457"/>
      <c r="AE17" s="36"/>
      <c r="AF17" s="36"/>
      <c r="AG17" s="36"/>
      <c r="AH17" s="37"/>
      <c r="AI17" s="38"/>
      <c r="AJ17" s="450"/>
      <c r="AK17" s="450"/>
      <c r="AL17" s="450"/>
      <c r="AM17" s="452"/>
      <c r="AN17" s="457"/>
      <c r="AO17" s="36"/>
      <c r="AP17" s="36"/>
      <c r="AQ17" s="36"/>
      <c r="AR17" s="37"/>
      <c r="AS17" s="38"/>
      <c r="AT17" s="450"/>
      <c r="AU17" s="450"/>
      <c r="AV17" s="450"/>
      <c r="AW17" s="450"/>
      <c r="AX17" s="450"/>
      <c r="AY17" s="450"/>
      <c r="AZ17" s="452"/>
      <c r="BA17" s="452"/>
      <c r="BB17" s="457"/>
      <c r="BC17" s="457"/>
      <c r="BD17" s="453"/>
      <c r="BE17" s="453"/>
      <c r="BF17" s="453"/>
      <c r="BG17" s="456"/>
      <c r="BH17" s="456"/>
      <c r="BI17" s="454"/>
      <c r="BJ17" s="454"/>
      <c r="BK17" s="450"/>
      <c r="BL17" s="450"/>
      <c r="BM17" s="450"/>
      <c r="BN17" s="36"/>
      <c r="BO17" s="40"/>
      <c r="BP17" s="41"/>
      <c r="BQ17" s="42"/>
      <c r="BR17" s="332"/>
      <c r="BS17" s="338" t="s">
        <v>23</v>
      </c>
      <c r="BT17" s="339"/>
      <c r="BU17" s="339"/>
      <c r="BV17" s="464" t="str">
        <f t="shared" si="15"/>
        <v/>
      </c>
      <c r="BW17" s="267"/>
      <c r="BX17" s="464" t="str">
        <f t="shared" si="16"/>
        <v/>
      </c>
      <c r="BY17" s="465"/>
      <c r="BZ17" s="464" t="str">
        <f t="shared" si="17"/>
        <v/>
      </c>
      <c r="CA17" s="465"/>
      <c r="CB17" s="464" t="str">
        <f t="shared" si="18"/>
        <v/>
      </c>
      <c r="CC17" s="465"/>
      <c r="CD17" s="464" t="str">
        <f t="shared" si="19"/>
        <v/>
      </c>
      <c r="CE17" s="465"/>
      <c r="CF17" s="464" t="str">
        <f t="shared" si="20"/>
        <v/>
      </c>
      <c r="CG17" s="465"/>
      <c r="CH17" s="464" t="str">
        <f t="shared" si="21"/>
        <v/>
      </c>
      <c r="CI17" s="465"/>
      <c r="CJ17" s="464" t="str">
        <f t="shared" si="22"/>
        <v/>
      </c>
      <c r="CK17" s="465"/>
      <c r="CL17" s="464" t="str">
        <f t="shared" si="23"/>
        <v/>
      </c>
      <c r="CM17" s="465"/>
      <c r="CN17" s="464" t="str">
        <f t="shared" si="24"/>
        <v/>
      </c>
      <c r="CO17" s="465"/>
      <c r="CP17" s="464" t="str">
        <f t="shared" si="24"/>
        <v/>
      </c>
      <c r="CQ17" s="465"/>
      <c r="CR17" s="464" t="str">
        <f t="shared" si="24"/>
        <v/>
      </c>
      <c r="CS17" s="465"/>
      <c r="CT17" s="258"/>
      <c r="CU17" s="491" t="str">
        <f t="shared" si="27"/>
        <v/>
      </c>
      <c r="CV17" s="269" t="str">
        <f t="shared" si="27"/>
        <v/>
      </c>
      <c r="CW17" s="268" t="str">
        <f t="shared" si="1"/>
        <v/>
      </c>
      <c r="CX17" s="269" t="str">
        <f t="shared" si="1"/>
        <v/>
      </c>
      <c r="CY17" s="268" t="str">
        <f t="shared" si="1"/>
        <v/>
      </c>
      <c r="CZ17" s="269" t="str">
        <f t="shared" si="1"/>
        <v/>
      </c>
      <c r="DA17" s="268" t="str">
        <f t="shared" si="1"/>
        <v/>
      </c>
      <c r="DB17" s="269" t="str">
        <f t="shared" si="1"/>
        <v/>
      </c>
      <c r="DC17" s="268" t="str">
        <f t="shared" si="1"/>
        <v/>
      </c>
      <c r="DD17" s="269" t="str">
        <f t="shared" si="1"/>
        <v/>
      </c>
      <c r="DE17" s="268" t="str">
        <f t="shared" si="1"/>
        <v/>
      </c>
      <c r="DF17" s="269" t="str">
        <f t="shared" si="1"/>
        <v/>
      </c>
      <c r="DG17" s="268" t="str">
        <f t="shared" si="2"/>
        <v/>
      </c>
      <c r="DH17" s="269" t="str">
        <f t="shared" si="2"/>
        <v/>
      </c>
      <c r="DI17" s="268" t="str">
        <f t="shared" si="2"/>
        <v/>
      </c>
      <c r="DJ17" s="269" t="str">
        <f t="shared" si="2"/>
        <v/>
      </c>
      <c r="DK17" s="268" t="str">
        <f t="shared" si="2"/>
        <v/>
      </c>
      <c r="DL17" s="269" t="str">
        <f t="shared" si="2"/>
        <v/>
      </c>
      <c r="DM17" s="268" t="str">
        <f t="shared" si="2"/>
        <v/>
      </c>
      <c r="DN17" s="269" t="str">
        <f t="shared" si="2"/>
        <v/>
      </c>
      <c r="DO17" s="268" t="str">
        <f t="shared" si="25"/>
        <v/>
      </c>
      <c r="DP17" s="492" t="str">
        <f t="shared" si="26"/>
        <v/>
      </c>
    </row>
    <row r="18" spans="1:120" ht="15" customHeight="1">
      <c r="A18" s="33">
        <v>12</v>
      </c>
      <c r="B18" s="34" t="s">
        <v>4</v>
      </c>
      <c r="C18" s="450" t="s">
        <v>2</v>
      </c>
      <c r="D18" s="461">
        <v>9112</v>
      </c>
      <c r="E18" s="35">
        <v>11076</v>
      </c>
      <c r="F18" s="467">
        <v>36954</v>
      </c>
      <c r="G18" s="261" t="s">
        <v>410</v>
      </c>
      <c r="H18" s="262" t="s">
        <v>411</v>
      </c>
      <c r="I18" s="261" t="s">
        <v>412</v>
      </c>
      <c r="J18" s="36"/>
      <c r="K18" s="36"/>
      <c r="L18" s="36"/>
      <c r="M18" s="36"/>
      <c r="N18" s="36"/>
      <c r="O18" s="450"/>
      <c r="P18" s="450"/>
      <c r="Q18" s="450"/>
      <c r="R18" s="452"/>
      <c r="S18" s="457"/>
      <c r="T18" s="39"/>
      <c r="U18" s="36"/>
      <c r="V18" s="36"/>
      <c r="W18" s="36"/>
      <c r="X18" s="37"/>
      <c r="Y18" s="38"/>
      <c r="Z18" s="450"/>
      <c r="AA18" s="450"/>
      <c r="AB18" s="450"/>
      <c r="AC18" s="452"/>
      <c r="AD18" s="457"/>
      <c r="AE18" s="36"/>
      <c r="AF18" s="36"/>
      <c r="AG18" s="36"/>
      <c r="AH18" s="37"/>
      <c r="AI18" s="38"/>
      <c r="AJ18" s="450"/>
      <c r="AK18" s="450"/>
      <c r="AL18" s="450"/>
      <c r="AM18" s="452"/>
      <c r="AN18" s="457"/>
      <c r="AO18" s="36"/>
      <c r="AP18" s="36"/>
      <c r="AQ18" s="36"/>
      <c r="AR18" s="37"/>
      <c r="AS18" s="38"/>
      <c r="AT18" s="450"/>
      <c r="AU18" s="450"/>
      <c r="AV18" s="450"/>
      <c r="AW18" s="450"/>
      <c r="AX18" s="450"/>
      <c r="AY18" s="450"/>
      <c r="AZ18" s="452"/>
      <c r="BA18" s="452"/>
      <c r="BB18" s="457"/>
      <c r="BC18" s="457"/>
      <c r="BD18" s="453"/>
      <c r="BE18" s="453"/>
      <c r="BF18" s="453"/>
      <c r="BG18" s="456"/>
      <c r="BH18" s="456"/>
      <c r="BI18" s="454"/>
      <c r="BJ18" s="454"/>
      <c r="BK18" s="450"/>
      <c r="BL18" s="450"/>
      <c r="BM18" s="450"/>
      <c r="BN18" s="36"/>
      <c r="BO18" s="40"/>
      <c r="BP18" s="41"/>
      <c r="BQ18" s="42"/>
      <c r="BR18" s="332"/>
      <c r="BS18" s="338" t="s">
        <v>2</v>
      </c>
      <c r="BT18" s="339"/>
      <c r="BU18" s="339"/>
      <c r="BV18" s="464" t="str">
        <f t="shared" si="15"/>
        <v/>
      </c>
      <c r="BW18" s="267"/>
      <c r="BX18" s="464" t="str">
        <f t="shared" si="16"/>
        <v/>
      </c>
      <c r="BY18" s="465"/>
      <c r="BZ18" s="464" t="str">
        <f t="shared" si="17"/>
        <v/>
      </c>
      <c r="CA18" s="465"/>
      <c r="CB18" s="464" t="str">
        <f t="shared" si="18"/>
        <v/>
      </c>
      <c r="CC18" s="465"/>
      <c r="CD18" s="464" t="str">
        <f t="shared" si="19"/>
        <v/>
      </c>
      <c r="CE18" s="465"/>
      <c r="CF18" s="464" t="str">
        <f t="shared" si="20"/>
        <v/>
      </c>
      <c r="CG18" s="465"/>
      <c r="CH18" s="464" t="str">
        <f t="shared" si="21"/>
        <v/>
      </c>
      <c r="CI18" s="465"/>
      <c r="CJ18" s="464" t="str">
        <f t="shared" si="22"/>
        <v/>
      </c>
      <c r="CK18" s="465"/>
      <c r="CL18" s="464" t="str">
        <f t="shared" si="23"/>
        <v/>
      </c>
      <c r="CM18" s="465"/>
      <c r="CN18" s="464" t="str">
        <f t="shared" si="24"/>
        <v/>
      </c>
      <c r="CO18" s="465"/>
      <c r="CP18" s="464" t="str">
        <f t="shared" si="24"/>
        <v/>
      </c>
      <c r="CQ18" s="465"/>
      <c r="CR18" s="464" t="str">
        <f t="shared" si="24"/>
        <v/>
      </c>
      <c r="CS18" s="465"/>
      <c r="CT18" s="258"/>
      <c r="CU18" s="491" t="str">
        <f t="shared" si="27"/>
        <v/>
      </c>
      <c r="CV18" s="269" t="str">
        <f t="shared" si="27"/>
        <v/>
      </c>
      <c r="CW18" s="268" t="str">
        <f t="shared" si="1"/>
        <v/>
      </c>
      <c r="CX18" s="269" t="str">
        <f t="shared" si="1"/>
        <v/>
      </c>
      <c r="CY18" s="268" t="str">
        <f t="shared" si="1"/>
        <v/>
      </c>
      <c r="CZ18" s="269" t="str">
        <f t="shared" si="1"/>
        <v/>
      </c>
      <c r="DA18" s="268" t="str">
        <f t="shared" si="1"/>
        <v/>
      </c>
      <c r="DB18" s="269" t="str">
        <f t="shared" si="1"/>
        <v/>
      </c>
      <c r="DC18" s="268" t="str">
        <f t="shared" si="1"/>
        <v/>
      </c>
      <c r="DD18" s="269" t="str">
        <f t="shared" si="1"/>
        <v/>
      </c>
      <c r="DE18" s="268" t="str">
        <f t="shared" si="1"/>
        <v/>
      </c>
      <c r="DF18" s="269" t="str">
        <f t="shared" si="1"/>
        <v/>
      </c>
      <c r="DG18" s="268" t="str">
        <f t="shared" si="2"/>
        <v/>
      </c>
      <c r="DH18" s="269" t="str">
        <f t="shared" si="2"/>
        <v/>
      </c>
      <c r="DI18" s="268" t="str">
        <f t="shared" si="2"/>
        <v/>
      </c>
      <c r="DJ18" s="269" t="str">
        <f t="shared" si="2"/>
        <v/>
      </c>
      <c r="DK18" s="268" t="str">
        <f t="shared" si="2"/>
        <v/>
      </c>
      <c r="DL18" s="269" t="str">
        <f t="shared" si="2"/>
        <v/>
      </c>
      <c r="DM18" s="268" t="str">
        <f t="shared" si="2"/>
        <v/>
      </c>
      <c r="DN18" s="269" t="str">
        <f t="shared" si="2"/>
        <v/>
      </c>
      <c r="DO18" s="268" t="str">
        <f t="shared" si="25"/>
        <v/>
      </c>
      <c r="DP18" s="492" t="str">
        <f t="shared" si="26"/>
        <v/>
      </c>
    </row>
    <row r="19" spans="1:120" ht="15" customHeight="1">
      <c r="A19" s="33">
        <v>13</v>
      </c>
      <c r="B19" s="34" t="s">
        <v>46</v>
      </c>
      <c r="C19" s="450" t="s">
        <v>2</v>
      </c>
      <c r="D19" s="461">
        <v>9113</v>
      </c>
      <c r="E19" s="35">
        <v>11111</v>
      </c>
      <c r="F19" s="467">
        <v>36922</v>
      </c>
      <c r="G19" s="261" t="s">
        <v>413</v>
      </c>
      <c r="H19" s="262" t="s">
        <v>414</v>
      </c>
      <c r="I19" s="261" t="s">
        <v>415</v>
      </c>
      <c r="J19" s="36"/>
      <c r="K19" s="36"/>
      <c r="L19" s="36"/>
      <c r="M19" s="36"/>
      <c r="N19" s="36"/>
      <c r="O19" s="450"/>
      <c r="P19" s="450"/>
      <c r="Q19" s="450"/>
      <c r="R19" s="452"/>
      <c r="S19" s="457"/>
      <c r="T19" s="39"/>
      <c r="U19" s="36"/>
      <c r="V19" s="36"/>
      <c r="W19" s="36"/>
      <c r="X19" s="37"/>
      <c r="Y19" s="38"/>
      <c r="Z19" s="450"/>
      <c r="AA19" s="450"/>
      <c r="AB19" s="450"/>
      <c r="AC19" s="452"/>
      <c r="AD19" s="457"/>
      <c r="AE19" s="36"/>
      <c r="AF19" s="36"/>
      <c r="AG19" s="36"/>
      <c r="AH19" s="37"/>
      <c r="AI19" s="38"/>
      <c r="AJ19" s="450"/>
      <c r="AK19" s="450"/>
      <c r="AL19" s="450"/>
      <c r="AM19" s="452"/>
      <c r="AN19" s="457"/>
      <c r="AO19" s="36"/>
      <c r="AP19" s="36"/>
      <c r="AQ19" s="36"/>
      <c r="AR19" s="37"/>
      <c r="AS19" s="38"/>
      <c r="AT19" s="450"/>
      <c r="AU19" s="450"/>
      <c r="AV19" s="450"/>
      <c r="AW19" s="450"/>
      <c r="AX19" s="450"/>
      <c r="AY19" s="450"/>
      <c r="AZ19" s="452"/>
      <c r="BA19" s="452"/>
      <c r="BB19" s="457"/>
      <c r="BC19" s="457"/>
      <c r="BD19" s="453"/>
      <c r="BE19" s="453"/>
      <c r="BF19" s="453"/>
      <c r="BG19" s="456"/>
      <c r="BH19" s="456"/>
      <c r="BI19" s="454"/>
      <c r="BJ19" s="454"/>
      <c r="BK19" s="450"/>
      <c r="BL19" s="450"/>
      <c r="BM19" s="450"/>
      <c r="BN19" s="36"/>
      <c r="BO19" s="40"/>
      <c r="BP19" s="41"/>
      <c r="BQ19" s="42"/>
      <c r="BR19" s="332"/>
      <c r="BS19" s="340"/>
      <c r="BT19" s="339"/>
      <c r="BU19" s="339"/>
      <c r="BV19" s="464" t="str">
        <f t="shared" si="15"/>
        <v/>
      </c>
      <c r="BW19" s="267"/>
      <c r="BX19" s="464" t="str">
        <f t="shared" si="16"/>
        <v/>
      </c>
      <c r="BY19" s="465"/>
      <c r="BZ19" s="464" t="str">
        <f t="shared" si="17"/>
        <v/>
      </c>
      <c r="CA19" s="465"/>
      <c r="CB19" s="464" t="str">
        <f t="shared" si="18"/>
        <v/>
      </c>
      <c r="CC19" s="465"/>
      <c r="CD19" s="464" t="str">
        <f t="shared" si="19"/>
        <v/>
      </c>
      <c r="CE19" s="465"/>
      <c r="CF19" s="464" t="str">
        <f t="shared" si="20"/>
        <v/>
      </c>
      <c r="CG19" s="465"/>
      <c r="CH19" s="464" t="str">
        <f t="shared" si="21"/>
        <v/>
      </c>
      <c r="CI19" s="465"/>
      <c r="CJ19" s="464" t="str">
        <f t="shared" si="22"/>
        <v/>
      </c>
      <c r="CK19" s="465"/>
      <c r="CL19" s="464" t="str">
        <f t="shared" si="23"/>
        <v/>
      </c>
      <c r="CM19" s="465"/>
      <c r="CN19" s="464" t="str">
        <f t="shared" si="24"/>
        <v/>
      </c>
      <c r="CO19" s="465"/>
      <c r="CP19" s="464" t="str">
        <f t="shared" si="24"/>
        <v/>
      </c>
      <c r="CQ19" s="465"/>
      <c r="CR19" s="464" t="str">
        <f t="shared" si="24"/>
        <v/>
      </c>
      <c r="CS19" s="465"/>
      <c r="CT19" s="258"/>
      <c r="CU19" s="491" t="str">
        <f t="shared" si="27"/>
        <v/>
      </c>
      <c r="CV19" s="269" t="str">
        <f t="shared" si="27"/>
        <v/>
      </c>
      <c r="CW19" s="268" t="str">
        <f t="shared" si="1"/>
        <v/>
      </c>
      <c r="CX19" s="269" t="str">
        <f t="shared" si="1"/>
        <v/>
      </c>
      <c r="CY19" s="268" t="str">
        <f t="shared" si="1"/>
        <v/>
      </c>
      <c r="CZ19" s="269" t="str">
        <f t="shared" si="1"/>
        <v/>
      </c>
      <c r="DA19" s="268" t="str">
        <f t="shared" si="1"/>
        <v/>
      </c>
      <c r="DB19" s="269" t="str">
        <f t="shared" si="1"/>
        <v/>
      </c>
      <c r="DC19" s="268" t="str">
        <f t="shared" si="1"/>
        <v/>
      </c>
      <c r="DD19" s="269" t="str">
        <f t="shared" si="1"/>
        <v/>
      </c>
      <c r="DE19" s="268" t="str">
        <f t="shared" si="1"/>
        <v/>
      </c>
      <c r="DF19" s="269" t="str">
        <f t="shared" si="1"/>
        <v/>
      </c>
      <c r="DG19" s="268" t="str">
        <f t="shared" si="2"/>
        <v/>
      </c>
      <c r="DH19" s="269" t="str">
        <f t="shared" si="2"/>
        <v/>
      </c>
      <c r="DI19" s="268" t="str">
        <f t="shared" si="2"/>
        <v/>
      </c>
      <c r="DJ19" s="269" t="str">
        <f t="shared" si="2"/>
        <v/>
      </c>
      <c r="DK19" s="268" t="str">
        <f t="shared" si="2"/>
        <v/>
      </c>
      <c r="DL19" s="269" t="str">
        <f t="shared" si="2"/>
        <v/>
      </c>
      <c r="DM19" s="268" t="str">
        <f t="shared" si="2"/>
        <v/>
      </c>
      <c r="DN19" s="269" t="str">
        <f t="shared" si="2"/>
        <v/>
      </c>
      <c r="DO19" s="268" t="str">
        <f t="shared" si="25"/>
        <v/>
      </c>
      <c r="DP19" s="492" t="str">
        <f t="shared" si="26"/>
        <v/>
      </c>
    </row>
    <row r="20" spans="1:120" ht="15" customHeight="1">
      <c r="A20" s="33">
        <v>14</v>
      </c>
      <c r="B20" s="34" t="s">
        <v>46</v>
      </c>
      <c r="C20" s="450" t="s">
        <v>2</v>
      </c>
      <c r="D20" s="461" t="s">
        <v>100</v>
      </c>
      <c r="E20" s="35">
        <v>11198</v>
      </c>
      <c r="F20" s="467">
        <v>36872</v>
      </c>
      <c r="G20" s="261" t="s">
        <v>416</v>
      </c>
      <c r="H20" s="262" t="s">
        <v>417</v>
      </c>
      <c r="I20" s="261" t="s">
        <v>418</v>
      </c>
      <c r="J20" s="36"/>
      <c r="K20" s="36"/>
      <c r="L20" s="36"/>
      <c r="M20" s="36"/>
      <c r="N20" s="36"/>
      <c r="O20" s="450"/>
      <c r="P20" s="450"/>
      <c r="Q20" s="450"/>
      <c r="R20" s="452"/>
      <c r="S20" s="457"/>
      <c r="T20" s="39"/>
      <c r="U20" s="36"/>
      <c r="V20" s="36"/>
      <c r="W20" s="36"/>
      <c r="X20" s="37"/>
      <c r="Y20" s="38"/>
      <c r="Z20" s="450"/>
      <c r="AA20" s="450"/>
      <c r="AB20" s="450"/>
      <c r="AC20" s="452"/>
      <c r="AD20" s="457"/>
      <c r="AE20" s="36"/>
      <c r="AF20" s="36"/>
      <c r="AG20" s="36"/>
      <c r="AH20" s="37"/>
      <c r="AI20" s="38"/>
      <c r="AJ20" s="450"/>
      <c r="AK20" s="450"/>
      <c r="AL20" s="450"/>
      <c r="AM20" s="452"/>
      <c r="AN20" s="457"/>
      <c r="AO20" s="36"/>
      <c r="AP20" s="36"/>
      <c r="AQ20" s="36"/>
      <c r="AR20" s="37"/>
      <c r="AS20" s="38"/>
      <c r="AT20" s="450"/>
      <c r="AU20" s="450"/>
      <c r="AV20" s="450"/>
      <c r="AW20" s="450"/>
      <c r="AX20" s="450"/>
      <c r="AY20" s="450"/>
      <c r="AZ20" s="452"/>
      <c r="BA20" s="452"/>
      <c r="BB20" s="457"/>
      <c r="BC20" s="457"/>
      <c r="BD20" s="453"/>
      <c r="BE20" s="453"/>
      <c r="BF20" s="453"/>
      <c r="BG20" s="456"/>
      <c r="BH20" s="456"/>
      <c r="BI20" s="454"/>
      <c r="BJ20" s="454"/>
      <c r="BK20" s="450"/>
      <c r="BL20" s="450"/>
      <c r="BM20" s="450"/>
      <c r="BN20" s="36"/>
      <c r="BO20" s="40"/>
      <c r="BP20" s="41"/>
      <c r="BQ20" s="42"/>
      <c r="BR20" s="332"/>
      <c r="BS20" s="341" t="s">
        <v>293</v>
      </c>
      <c r="BT20" s="339"/>
      <c r="BU20" s="339"/>
      <c r="BV20" s="464" t="str">
        <f t="shared" si="15"/>
        <v/>
      </c>
      <c r="BW20" s="267"/>
      <c r="BX20" s="464" t="str">
        <f t="shared" si="16"/>
        <v/>
      </c>
      <c r="BY20" s="465"/>
      <c r="BZ20" s="464" t="str">
        <f t="shared" si="17"/>
        <v/>
      </c>
      <c r="CA20" s="465"/>
      <c r="CB20" s="464" t="str">
        <f t="shared" si="18"/>
        <v/>
      </c>
      <c r="CC20" s="465"/>
      <c r="CD20" s="464" t="str">
        <f t="shared" si="19"/>
        <v/>
      </c>
      <c r="CE20" s="465"/>
      <c r="CF20" s="464" t="str">
        <f t="shared" si="20"/>
        <v/>
      </c>
      <c r="CG20" s="465"/>
      <c r="CH20" s="464" t="str">
        <f t="shared" si="21"/>
        <v/>
      </c>
      <c r="CI20" s="465"/>
      <c r="CJ20" s="464" t="str">
        <f t="shared" si="22"/>
        <v/>
      </c>
      <c r="CK20" s="465"/>
      <c r="CL20" s="464" t="str">
        <f t="shared" si="23"/>
        <v/>
      </c>
      <c r="CM20" s="465"/>
      <c r="CN20" s="464" t="str">
        <f t="shared" si="24"/>
        <v/>
      </c>
      <c r="CO20" s="465"/>
      <c r="CP20" s="464" t="str">
        <f t="shared" si="24"/>
        <v/>
      </c>
      <c r="CQ20" s="465"/>
      <c r="CR20" s="464" t="str">
        <f t="shared" si="24"/>
        <v/>
      </c>
      <c r="CS20" s="465"/>
      <c r="CT20" s="258"/>
      <c r="CU20" s="491" t="str">
        <f t="shared" si="27"/>
        <v/>
      </c>
      <c r="CV20" s="269" t="str">
        <f t="shared" si="27"/>
        <v/>
      </c>
      <c r="CW20" s="268" t="str">
        <f t="shared" si="1"/>
        <v/>
      </c>
      <c r="CX20" s="269" t="str">
        <f t="shared" si="1"/>
        <v/>
      </c>
      <c r="CY20" s="268" t="str">
        <f t="shared" si="1"/>
        <v/>
      </c>
      <c r="CZ20" s="269" t="str">
        <f t="shared" si="1"/>
        <v/>
      </c>
      <c r="DA20" s="268" t="str">
        <f t="shared" si="1"/>
        <v/>
      </c>
      <c r="DB20" s="269" t="str">
        <f t="shared" si="1"/>
        <v/>
      </c>
      <c r="DC20" s="268" t="str">
        <f t="shared" si="1"/>
        <v/>
      </c>
      <c r="DD20" s="269" t="str">
        <f t="shared" si="1"/>
        <v/>
      </c>
      <c r="DE20" s="268" t="str">
        <f t="shared" si="1"/>
        <v/>
      </c>
      <c r="DF20" s="269" t="str">
        <f t="shared" si="1"/>
        <v/>
      </c>
      <c r="DG20" s="268" t="str">
        <f t="shared" si="2"/>
        <v/>
      </c>
      <c r="DH20" s="269" t="str">
        <f t="shared" si="2"/>
        <v/>
      </c>
      <c r="DI20" s="268" t="str">
        <f t="shared" si="2"/>
        <v/>
      </c>
      <c r="DJ20" s="269" t="str">
        <f t="shared" si="2"/>
        <v/>
      </c>
      <c r="DK20" s="268" t="str">
        <f t="shared" si="2"/>
        <v/>
      </c>
      <c r="DL20" s="269" t="str">
        <f t="shared" si="2"/>
        <v/>
      </c>
      <c r="DM20" s="268" t="str">
        <f t="shared" si="2"/>
        <v/>
      </c>
      <c r="DN20" s="269" t="str">
        <f t="shared" si="2"/>
        <v/>
      </c>
      <c r="DO20" s="268" t="str">
        <f t="shared" si="25"/>
        <v/>
      </c>
      <c r="DP20" s="492" t="str">
        <f t="shared" si="26"/>
        <v/>
      </c>
    </row>
    <row r="21" spans="1:120" ht="15" customHeight="1">
      <c r="A21" s="33">
        <v>15</v>
      </c>
      <c r="B21" s="34" t="s">
        <v>3</v>
      </c>
      <c r="C21" s="450" t="s">
        <v>2</v>
      </c>
      <c r="D21" s="461">
        <v>9115</v>
      </c>
      <c r="E21" s="35">
        <v>11100</v>
      </c>
      <c r="F21" s="467">
        <v>36747</v>
      </c>
      <c r="G21" s="261" t="s">
        <v>419</v>
      </c>
      <c r="H21" s="262" t="s">
        <v>420</v>
      </c>
      <c r="I21" s="261" t="s">
        <v>421</v>
      </c>
      <c r="J21" s="36"/>
      <c r="K21" s="36"/>
      <c r="L21" s="36"/>
      <c r="M21" s="36"/>
      <c r="N21" s="36"/>
      <c r="O21" s="450"/>
      <c r="P21" s="450"/>
      <c r="Q21" s="450"/>
      <c r="R21" s="452"/>
      <c r="S21" s="457"/>
      <c r="T21" s="39"/>
      <c r="U21" s="36"/>
      <c r="V21" s="36"/>
      <c r="W21" s="36"/>
      <c r="X21" s="37"/>
      <c r="Y21" s="38"/>
      <c r="Z21" s="450"/>
      <c r="AA21" s="450"/>
      <c r="AB21" s="450"/>
      <c r="AC21" s="452"/>
      <c r="AD21" s="457"/>
      <c r="AE21" s="36"/>
      <c r="AF21" s="36"/>
      <c r="AG21" s="36"/>
      <c r="AH21" s="37"/>
      <c r="AI21" s="38"/>
      <c r="AJ21" s="450"/>
      <c r="AK21" s="450"/>
      <c r="AL21" s="450"/>
      <c r="AM21" s="452"/>
      <c r="AN21" s="457"/>
      <c r="AO21" s="36"/>
      <c r="AP21" s="36"/>
      <c r="AQ21" s="36"/>
      <c r="AR21" s="37"/>
      <c r="AS21" s="38"/>
      <c r="AT21" s="450"/>
      <c r="AU21" s="450"/>
      <c r="AV21" s="450"/>
      <c r="AW21" s="450"/>
      <c r="AX21" s="450"/>
      <c r="AY21" s="450"/>
      <c r="AZ21" s="452"/>
      <c r="BA21" s="452"/>
      <c r="BB21" s="457"/>
      <c r="BC21" s="457"/>
      <c r="BD21" s="453"/>
      <c r="BE21" s="453"/>
      <c r="BF21" s="453"/>
      <c r="BG21" s="456"/>
      <c r="BH21" s="456"/>
      <c r="BI21" s="454"/>
      <c r="BJ21" s="454"/>
      <c r="BK21" s="450"/>
      <c r="BL21" s="450"/>
      <c r="BM21" s="450"/>
      <c r="BN21" s="36"/>
      <c r="BO21" s="40"/>
      <c r="BP21" s="41"/>
      <c r="BQ21" s="42"/>
      <c r="BR21" s="332"/>
      <c r="BS21" s="341" t="s">
        <v>294</v>
      </c>
      <c r="BT21" s="339"/>
      <c r="BU21" s="339"/>
      <c r="BV21" s="464" t="str">
        <f t="shared" si="15"/>
        <v/>
      </c>
      <c r="BW21" s="267"/>
      <c r="BX21" s="464" t="str">
        <f t="shared" si="16"/>
        <v/>
      </c>
      <c r="BY21" s="465"/>
      <c r="BZ21" s="464" t="str">
        <f t="shared" si="17"/>
        <v/>
      </c>
      <c r="CA21" s="465"/>
      <c r="CB21" s="464" t="str">
        <f t="shared" si="18"/>
        <v/>
      </c>
      <c r="CC21" s="465"/>
      <c r="CD21" s="464" t="str">
        <f t="shared" si="19"/>
        <v/>
      </c>
      <c r="CE21" s="465"/>
      <c r="CF21" s="464" t="str">
        <f t="shared" si="20"/>
        <v/>
      </c>
      <c r="CG21" s="465"/>
      <c r="CH21" s="464" t="str">
        <f t="shared" si="21"/>
        <v/>
      </c>
      <c r="CI21" s="465"/>
      <c r="CJ21" s="464" t="str">
        <f t="shared" si="22"/>
        <v/>
      </c>
      <c r="CK21" s="465"/>
      <c r="CL21" s="464" t="str">
        <f t="shared" si="23"/>
        <v/>
      </c>
      <c r="CM21" s="465"/>
      <c r="CN21" s="464" t="str">
        <f t="shared" si="24"/>
        <v/>
      </c>
      <c r="CO21" s="465"/>
      <c r="CP21" s="464" t="str">
        <f t="shared" si="24"/>
        <v/>
      </c>
      <c r="CQ21" s="465"/>
      <c r="CR21" s="464" t="str">
        <f t="shared" si="24"/>
        <v/>
      </c>
      <c r="CS21" s="465"/>
      <c r="CT21" s="258"/>
      <c r="CU21" s="491" t="str">
        <f t="shared" si="27"/>
        <v/>
      </c>
      <c r="CV21" s="269" t="str">
        <f t="shared" si="27"/>
        <v/>
      </c>
      <c r="CW21" s="268" t="str">
        <f t="shared" si="1"/>
        <v/>
      </c>
      <c r="CX21" s="269" t="str">
        <f t="shared" si="1"/>
        <v/>
      </c>
      <c r="CY21" s="268" t="str">
        <f t="shared" si="1"/>
        <v/>
      </c>
      <c r="CZ21" s="269" t="str">
        <f t="shared" si="1"/>
        <v/>
      </c>
      <c r="DA21" s="268" t="str">
        <f t="shared" si="1"/>
        <v/>
      </c>
      <c r="DB21" s="269" t="str">
        <f t="shared" si="1"/>
        <v/>
      </c>
      <c r="DC21" s="268" t="str">
        <f t="shared" si="1"/>
        <v/>
      </c>
      <c r="DD21" s="269" t="str">
        <f t="shared" si="1"/>
        <v/>
      </c>
      <c r="DE21" s="268" t="str">
        <f t="shared" si="1"/>
        <v/>
      </c>
      <c r="DF21" s="269" t="str">
        <f t="shared" si="1"/>
        <v/>
      </c>
      <c r="DG21" s="268" t="str">
        <f t="shared" si="2"/>
        <v/>
      </c>
      <c r="DH21" s="269" t="str">
        <f t="shared" si="2"/>
        <v/>
      </c>
      <c r="DI21" s="268" t="str">
        <f t="shared" si="2"/>
        <v/>
      </c>
      <c r="DJ21" s="269" t="str">
        <f t="shared" si="2"/>
        <v/>
      </c>
      <c r="DK21" s="268" t="str">
        <f t="shared" si="2"/>
        <v/>
      </c>
      <c r="DL21" s="269" t="str">
        <f t="shared" si="2"/>
        <v/>
      </c>
      <c r="DM21" s="268" t="str">
        <f t="shared" si="2"/>
        <v/>
      </c>
      <c r="DN21" s="269" t="str">
        <f t="shared" si="2"/>
        <v/>
      </c>
      <c r="DO21" s="268" t="str">
        <f t="shared" si="25"/>
        <v/>
      </c>
      <c r="DP21" s="492" t="str">
        <f t="shared" si="26"/>
        <v/>
      </c>
    </row>
    <row r="22" spans="1:120" ht="15" customHeight="1">
      <c r="A22" s="33">
        <v>16</v>
      </c>
      <c r="B22" s="34" t="s">
        <v>4</v>
      </c>
      <c r="C22" s="450" t="s">
        <v>2</v>
      </c>
      <c r="D22" s="461">
        <v>9116</v>
      </c>
      <c r="E22" s="35">
        <v>11068</v>
      </c>
      <c r="F22" s="467">
        <v>36516</v>
      </c>
      <c r="G22" s="261" t="s">
        <v>422</v>
      </c>
      <c r="H22" s="262" t="s">
        <v>423</v>
      </c>
      <c r="I22" s="261" t="s">
        <v>424</v>
      </c>
      <c r="J22" s="36"/>
      <c r="K22" s="36"/>
      <c r="L22" s="36"/>
      <c r="M22" s="36"/>
      <c r="N22" s="36"/>
      <c r="O22" s="450"/>
      <c r="P22" s="450"/>
      <c r="Q22" s="450"/>
      <c r="R22" s="452"/>
      <c r="S22" s="457"/>
      <c r="T22" s="39"/>
      <c r="U22" s="36"/>
      <c r="V22" s="36"/>
      <c r="W22" s="36"/>
      <c r="X22" s="37"/>
      <c r="Y22" s="38"/>
      <c r="Z22" s="450"/>
      <c r="AA22" s="450"/>
      <c r="AB22" s="450"/>
      <c r="AC22" s="452"/>
      <c r="AD22" s="457"/>
      <c r="AE22" s="36"/>
      <c r="AF22" s="36"/>
      <c r="AG22" s="36"/>
      <c r="AH22" s="37"/>
      <c r="AI22" s="38"/>
      <c r="AJ22" s="450"/>
      <c r="AK22" s="450"/>
      <c r="AL22" s="450"/>
      <c r="AM22" s="452"/>
      <c r="AN22" s="457"/>
      <c r="AO22" s="36"/>
      <c r="AP22" s="36"/>
      <c r="AQ22" s="36"/>
      <c r="AR22" s="37"/>
      <c r="AS22" s="38"/>
      <c r="AT22" s="450"/>
      <c r="AU22" s="450"/>
      <c r="AV22" s="450"/>
      <c r="AW22" s="450"/>
      <c r="AX22" s="450"/>
      <c r="AY22" s="450"/>
      <c r="AZ22" s="452"/>
      <c r="BA22" s="452"/>
      <c r="BB22" s="457"/>
      <c r="BC22" s="457"/>
      <c r="BD22" s="453"/>
      <c r="BE22" s="453"/>
      <c r="BF22" s="453"/>
      <c r="BG22" s="456"/>
      <c r="BH22" s="456"/>
      <c r="BI22" s="454"/>
      <c r="BJ22" s="454"/>
      <c r="BK22" s="450"/>
      <c r="BL22" s="450"/>
      <c r="BM22" s="450"/>
      <c r="BN22" s="36"/>
      <c r="BO22" s="40"/>
      <c r="BP22" s="41"/>
      <c r="BQ22" s="42"/>
      <c r="BR22" s="332"/>
      <c r="BS22" s="341" t="s">
        <v>295</v>
      </c>
      <c r="BT22" s="339"/>
      <c r="BU22" s="339"/>
      <c r="BV22" s="464" t="str">
        <f t="shared" si="15"/>
        <v/>
      </c>
      <c r="BW22" s="267"/>
      <c r="BX22" s="464" t="str">
        <f t="shared" si="16"/>
        <v/>
      </c>
      <c r="BY22" s="465"/>
      <c r="BZ22" s="464" t="str">
        <f t="shared" si="17"/>
        <v/>
      </c>
      <c r="CA22" s="465"/>
      <c r="CB22" s="464" t="str">
        <f t="shared" si="18"/>
        <v/>
      </c>
      <c r="CC22" s="465"/>
      <c r="CD22" s="464" t="str">
        <f t="shared" si="19"/>
        <v/>
      </c>
      <c r="CE22" s="465"/>
      <c r="CF22" s="464" t="str">
        <f t="shared" si="20"/>
        <v/>
      </c>
      <c r="CG22" s="465"/>
      <c r="CH22" s="464" t="str">
        <f t="shared" si="21"/>
        <v/>
      </c>
      <c r="CI22" s="465"/>
      <c r="CJ22" s="464" t="str">
        <f t="shared" si="22"/>
        <v/>
      </c>
      <c r="CK22" s="465"/>
      <c r="CL22" s="464" t="str">
        <f t="shared" si="23"/>
        <v/>
      </c>
      <c r="CM22" s="465"/>
      <c r="CN22" s="464" t="str">
        <f t="shared" si="24"/>
        <v/>
      </c>
      <c r="CO22" s="465"/>
      <c r="CP22" s="464" t="str">
        <f t="shared" si="24"/>
        <v/>
      </c>
      <c r="CQ22" s="465"/>
      <c r="CR22" s="464" t="str">
        <f t="shared" si="24"/>
        <v/>
      </c>
      <c r="CS22" s="465"/>
      <c r="CT22" s="258"/>
      <c r="CU22" s="491" t="str">
        <f t="shared" si="27"/>
        <v/>
      </c>
      <c r="CV22" s="269" t="str">
        <f t="shared" si="27"/>
        <v/>
      </c>
      <c r="CW22" s="268" t="str">
        <f t="shared" ref="CW22:DL37" si="28">IF(BZ22="","",SUM(CU22,BZ22))</f>
        <v/>
      </c>
      <c r="CX22" s="269" t="str">
        <f t="shared" si="28"/>
        <v/>
      </c>
      <c r="CY22" s="268" t="str">
        <f t="shared" si="28"/>
        <v/>
      </c>
      <c r="CZ22" s="269" t="str">
        <f t="shared" si="28"/>
        <v/>
      </c>
      <c r="DA22" s="268" t="str">
        <f t="shared" si="28"/>
        <v/>
      </c>
      <c r="DB22" s="269" t="str">
        <f t="shared" si="28"/>
        <v/>
      </c>
      <c r="DC22" s="268" t="str">
        <f t="shared" si="28"/>
        <v/>
      </c>
      <c r="DD22" s="269" t="str">
        <f t="shared" si="28"/>
        <v/>
      </c>
      <c r="DE22" s="268" t="str">
        <f t="shared" si="28"/>
        <v/>
      </c>
      <c r="DF22" s="269" t="str">
        <f t="shared" si="28"/>
        <v/>
      </c>
      <c r="DG22" s="268" t="str">
        <f t="shared" si="28"/>
        <v/>
      </c>
      <c r="DH22" s="269" t="str">
        <f t="shared" si="28"/>
        <v/>
      </c>
      <c r="DI22" s="268" t="str">
        <f t="shared" si="28"/>
        <v/>
      </c>
      <c r="DJ22" s="269" t="str">
        <f t="shared" si="28"/>
        <v/>
      </c>
      <c r="DK22" s="268" t="str">
        <f t="shared" si="28"/>
        <v/>
      </c>
      <c r="DL22" s="269" t="str">
        <f t="shared" si="28"/>
        <v/>
      </c>
      <c r="DM22" s="268" t="str">
        <f t="shared" ref="DM22:DN85" si="29">IF(CP22="","",SUM(DK22,CP22))</f>
        <v/>
      </c>
      <c r="DN22" s="269" t="str">
        <f t="shared" si="29"/>
        <v/>
      </c>
      <c r="DO22" s="268" t="str">
        <f t="shared" si="25"/>
        <v/>
      </c>
      <c r="DP22" s="492" t="str">
        <f t="shared" si="26"/>
        <v/>
      </c>
    </row>
    <row r="23" spans="1:120" ht="15" customHeight="1">
      <c r="A23" s="33">
        <v>17</v>
      </c>
      <c r="B23" s="34" t="s">
        <v>4</v>
      </c>
      <c r="C23" s="450" t="s">
        <v>2</v>
      </c>
      <c r="D23" s="461">
        <v>9117</v>
      </c>
      <c r="E23" s="35">
        <v>11159</v>
      </c>
      <c r="F23" s="467">
        <v>36490</v>
      </c>
      <c r="G23" s="261" t="s">
        <v>425</v>
      </c>
      <c r="H23" s="262" t="s">
        <v>426</v>
      </c>
      <c r="I23" s="261" t="s">
        <v>427</v>
      </c>
      <c r="J23" s="36"/>
      <c r="K23" s="36"/>
      <c r="L23" s="36"/>
      <c r="M23" s="36"/>
      <c r="N23" s="36"/>
      <c r="O23" s="450"/>
      <c r="P23" s="450"/>
      <c r="Q23" s="450"/>
      <c r="R23" s="452"/>
      <c r="S23" s="457"/>
      <c r="T23" s="39"/>
      <c r="U23" s="36"/>
      <c r="V23" s="36"/>
      <c r="W23" s="36"/>
      <c r="X23" s="37"/>
      <c r="Y23" s="38"/>
      <c r="Z23" s="450"/>
      <c r="AA23" s="450"/>
      <c r="AB23" s="450"/>
      <c r="AC23" s="452"/>
      <c r="AD23" s="457"/>
      <c r="AE23" s="36"/>
      <c r="AF23" s="36"/>
      <c r="AG23" s="36"/>
      <c r="AH23" s="37"/>
      <c r="AI23" s="38"/>
      <c r="AJ23" s="450"/>
      <c r="AK23" s="450"/>
      <c r="AL23" s="450"/>
      <c r="AM23" s="452"/>
      <c r="AN23" s="457"/>
      <c r="AO23" s="36"/>
      <c r="AP23" s="36"/>
      <c r="AQ23" s="36"/>
      <c r="AR23" s="37"/>
      <c r="AS23" s="38"/>
      <c r="AT23" s="450"/>
      <c r="AU23" s="450"/>
      <c r="AV23" s="450"/>
      <c r="AW23" s="450"/>
      <c r="AX23" s="450"/>
      <c r="AY23" s="450"/>
      <c r="AZ23" s="452"/>
      <c r="BA23" s="452"/>
      <c r="BB23" s="457"/>
      <c r="BC23" s="457"/>
      <c r="BD23" s="453"/>
      <c r="BE23" s="453"/>
      <c r="BF23" s="453"/>
      <c r="BG23" s="456"/>
      <c r="BH23" s="456"/>
      <c r="BI23" s="454"/>
      <c r="BJ23" s="454"/>
      <c r="BK23" s="450"/>
      <c r="BL23" s="450"/>
      <c r="BM23" s="450"/>
      <c r="BN23" s="36"/>
      <c r="BO23" s="40"/>
      <c r="BP23" s="41"/>
      <c r="BQ23" s="42"/>
      <c r="BR23" s="332"/>
      <c r="BS23" s="341" t="s">
        <v>296</v>
      </c>
      <c r="BT23" s="339"/>
      <c r="BU23" s="339"/>
      <c r="BV23" s="464" t="str">
        <f t="shared" si="15"/>
        <v/>
      </c>
      <c r="BW23" s="267"/>
      <c r="BX23" s="464" t="str">
        <f t="shared" si="16"/>
        <v/>
      </c>
      <c r="BY23" s="465"/>
      <c r="BZ23" s="464" t="str">
        <f t="shared" si="17"/>
        <v/>
      </c>
      <c r="CA23" s="465"/>
      <c r="CB23" s="464" t="str">
        <f t="shared" si="18"/>
        <v/>
      </c>
      <c r="CC23" s="465"/>
      <c r="CD23" s="464" t="str">
        <f t="shared" si="19"/>
        <v/>
      </c>
      <c r="CE23" s="465"/>
      <c r="CF23" s="464" t="str">
        <f t="shared" si="20"/>
        <v/>
      </c>
      <c r="CG23" s="465"/>
      <c r="CH23" s="464" t="str">
        <f t="shared" si="21"/>
        <v/>
      </c>
      <c r="CI23" s="465"/>
      <c r="CJ23" s="464" t="str">
        <f t="shared" si="22"/>
        <v/>
      </c>
      <c r="CK23" s="465"/>
      <c r="CL23" s="464" t="str">
        <f t="shared" si="23"/>
        <v/>
      </c>
      <c r="CM23" s="465"/>
      <c r="CN23" s="464" t="str">
        <f t="shared" si="24"/>
        <v/>
      </c>
      <c r="CO23" s="465"/>
      <c r="CP23" s="464" t="str">
        <f t="shared" si="24"/>
        <v/>
      </c>
      <c r="CQ23" s="465"/>
      <c r="CR23" s="464" t="str">
        <f t="shared" si="24"/>
        <v/>
      </c>
      <c r="CS23" s="465"/>
      <c r="CT23" s="258"/>
      <c r="CU23" s="491" t="str">
        <f t="shared" si="27"/>
        <v/>
      </c>
      <c r="CV23" s="269" t="str">
        <f t="shared" si="27"/>
        <v/>
      </c>
      <c r="CW23" s="268" t="str">
        <f t="shared" si="28"/>
        <v/>
      </c>
      <c r="CX23" s="269" t="str">
        <f t="shared" si="28"/>
        <v/>
      </c>
      <c r="CY23" s="268" t="str">
        <f t="shared" si="28"/>
        <v/>
      </c>
      <c r="CZ23" s="269" t="str">
        <f t="shared" si="28"/>
        <v/>
      </c>
      <c r="DA23" s="268" t="str">
        <f t="shared" si="28"/>
        <v/>
      </c>
      <c r="DB23" s="269" t="str">
        <f t="shared" si="28"/>
        <v/>
      </c>
      <c r="DC23" s="268" t="str">
        <f t="shared" si="28"/>
        <v/>
      </c>
      <c r="DD23" s="269" t="str">
        <f t="shared" si="28"/>
        <v/>
      </c>
      <c r="DE23" s="268" t="str">
        <f t="shared" si="28"/>
        <v/>
      </c>
      <c r="DF23" s="269" t="str">
        <f t="shared" si="28"/>
        <v/>
      </c>
      <c r="DG23" s="268" t="str">
        <f t="shared" si="28"/>
        <v/>
      </c>
      <c r="DH23" s="269" t="str">
        <f t="shared" si="28"/>
        <v/>
      </c>
      <c r="DI23" s="268" t="str">
        <f t="shared" si="28"/>
        <v/>
      </c>
      <c r="DJ23" s="269" t="str">
        <f t="shared" si="28"/>
        <v/>
      </c>
      <c r="DK23" s="268" t="str">
        <f t="shared" si="28"/>
        <v/>
      </c>
      <c r="DL23" s="269" t="str">
        <f t="shared" si="28"/>
        <v/>
      </c>
      <c r="DM23" s="268" t="str">
        <f t="shared" si="29"/>
        <v/>
      </c>
      <c r="DN23" s="269" t="str">
        <f t="shared" si="29"/>
        <v/>
      </c>
      <c r="DO23" s="268" t="str">
        <f t="shared" si="25"/>
        <v/>
      </c>
      <c r="DP23" s="492" t="str">
        <f t="shared" si="26"/>
        <v/>
      </c>
    </row>
    <row r="24" spans="1:120" ht="15" customHeight="1">
      <c r="A24" s="33">
        <v>18</v>
      </c>
      <c r="B24" s="34" t="s">
        <v>5</v>
      </c>
      <c r="C24" s="450" t="s">
        <v>2</v>
      </c>
      <c r="D24" s="461" t="s">
        <v>100</v>
      </c>
      <c r="E24" s="35">
        <v>11260</v>
      </c>
      <c r="F24" s="467">
        <v>35836</v>
      </c>
      <c r="G24" s="261" t="s">
        <v>428</v>
      </c>
      <c r="H24" s="262" t="s">
        <v>429</v>
      </c>
      <c r="I24" s="261" t="s">
        <v>430</v>
      </c>
      <c r="J24" s="36"/>
      <c r="K24" s="36"/>
      <c r="L24" s="36"/>
      <c r="M24" s="36"/>
      <c r="N24" s="36"/>
      <c r="O24" s="450"/>
      <c r="P24" s="450"/>
      <c r="Q24" s="450"/>
      <c r="R24" s="452"/>
      <c r="S24" s="457"/>
      <c r="T24" s="39"/>
      <c r="U24" s="36"/>
      <c r="V24" s="36"/>
      <c r="W24" s="36"/>
      <c r="X24" s="37"/>
      <c r="Y24" s="38"/>
      <c r="Z24" s="450"/>
      <c r="AA24" s="450"/>
      <c r="AB24" s="450"/>
      <c r="AC24" s="452"/>
      <c r="AD24" s="457"/>
      <c r="AE24" s="36"/>
      <c r="AF24" s="36"/>
      <c r="AG24" s="36"/>
      <c r="AH24" s="37"/>
      <c r="AI24" s="38"/>
      <c r="AJ24" s="450"/>
      <c r="AK24" s="450"/>
      <c r="AL24" s="450"/>
      <c r="AM24" s="452"/>
      <c r="AN24" s="457"/>
      <c r="AO24" s="36"/>
      <c r="AP24" s="36"/>
      <c r="AQ24" s="36"/>
      <c r="AR24" s="37"/>
      <c r="AS24" s="38"/>
      <c r="AT24" s="450"/>
      <c r="AU24" s="450"/>
      <c r="AV24" s="450"/>
      <c r="AW24" s="450"/>
      <c r="AX24" s="450"/>
      <c r="AY24" s="450"/>
      <c r="AZ24" s="452"/>
      <c r="BA24" s="452"/>
      <c r="BB24" s="457"/>
      <c r="BC24" s="457"/>
      <c r="BD24" s="453"/>
      <c r="BE24" s="453"/>
      <c r="BF24" s="453"/>
      <c r="BG24" s="456"/>
      <c r="BH24" s="456"/>
      <c r="BI24" s="454"/>
      <c r="BJ24" s="454"/>
      <c r="BK24" s="450"/>
      <c r="BL24" s="450"/>
      <c r="BM24" s="450"/>
      <c r="BN24" s="36"/>
      <c r="BO24" s="40"/>
      <c r="BP24" s="41"/>
      <c r="BQ24" s="42"/>
      <c r="BR24" s="332"/>
      <c r="BS24" s="340"/>
      <c r="BT24" s="339"/>
      <c r="BU24" s="339"/>
      <c r="BV24" s="464" t="str">
        <f t="shared" si="15"/>
        <v/>
      </c>
      <c r="BW24" s="267"/>
      <c r="BX24" s="464" t="str">
        <f t="shared" si="16"/>
        <v/>
      </c>
      <c r="BY24" s="465"/>
      <c r="BZ24" s="464" t="str">
        <f t="shared" si="17"/>
        <v/>
      </c>
      <c r="CA24" s="465"/>
      <c r="CB24" s="464" t="str">
        <f t="shared" si="18"/>
        <v/>
      </c>
      <c r="CC24" s="465"/>
      <c r="CD24" s="464" t="str">
        <f t="shared" si="19"/>
        <v/>
      </c>
      <c r="CE24" s="465"/>
      <c r="CF24" s="464" t="str">
        <f t="shared" si="20"/>
        <v/>
      </c>
      <c r="CG24" s="465"/>
      <c r="CH24" s="464" t="str">
        <f t="shared" si="21"/>
        <v/>
      </c>
      <c r="CI24" s="465"/>
      <c r="CJ24" s="464" t="str">
        <f t="shared" si="22"/>
        <v/>
      </c>
      <c r="CK24" s="465"/>
      <c r="CL24" s="464" t="str">
        <f t="shared" si="23"/>
        <v/>
      </c>
      <c r="CM24" s="465"/>
      <c r="CN24" s="464" t="str">
        <f t="shared" si="24"/>
        <v/>
      </c>
      <c r="CO24" s="465"/>
      <c r="CP24" s="464" t="str">
        <f t="shared" si="24"/>
        <v/>
      </c>
      <c r="CQ24" s="465"/>
      <c r="CR24" s="464" t="str">
        <f t="shared" si="24"/>
        <v/>
      </c>
      <c r="CS24" s="465"/>
      <c r="CT24" s="258"/>
      <c r="CU24" s="491" t="str">
        <f t="shared" si="27"/>
        <v/>
      </c>
      <c r="CV24" s="269" t="str">
        <f t="shared" si="27"/>
        <v/>
      </c>
      <c r="CW24" s="268" t="str">
        <f t="shared" si="28"/>
        <v/>
      </c>
      <c r="CX24" s="269" t="str">
        <f t="shared" si="28"/>
        <v/>
      </c>
      <c r="CY24" s="268" t="str">
        <f t="shared" si="28"/>
        <v/>
      </c>
      <c r="CZ24" s="269" t="str">
        <f t="shared" si="28"/>
        <v/>
      </c>
      <c r="DA24" s="268" t="str">
        <f t="shared" si="28"/>
        <v/>
      </c>
      <c r="DB24" s="269" t="str">
        <f t="shared" si="28"/>
        <v/>
      </c>
      <c r="DC24" s="268" t="str">
        <f t="shared" si="28"/>
        <v/>
      </c>
      <c r="DD24" s="269" t="str">
        <f t="shared" si="28"/>
        <v/>
      </c>
      <c r="DE24" s="268" t="str">
        <f t="shared" si="28"/>
        <v/>
      </c>
      <c r="DF24" s="269" t="str">
        <f t="shared" si="28"/>
        <v/>
      </c>
      <c r="DG24" s="268" t="str">
        <f t="shared" si="28"/>
        <v/>
      </c>
      <c r="DH24" s="269" t="str">
        <f t="shared" si="28"/>
        <v/>
      </c>
      <c r="DI24" s="268" t="str">
        <f t="shared" si="28"/>
        <v/>
      </c>
      <c r="DJ24" s="269" t="str">
        <f t="shared" si="28"/>
        <v/>
      </c>
      <c r="DK24" s="268" t="str">
        <f t="shared" si="28"/>
        <v/>
      </c>
      <c r="DL24" s="269" t="str">
        <f t="shared" si="28"/>
        <v/>
      </c>
      <c r="DM24" s="268" t="str">
        <f t="shared" si="29"/>
        <v/>
      </c>
      <c r="DN24" s="269" t="str">
        <f t="shared" si="29"/>
        <v/>
      </c>
      <c r="DO24" s="268" t="str">
        <f t="shared" si="25"/>
        <v/>
      </c>
      <c r="DP24" s="492" t="str">
        <f t="shared" si="26"/>
        <v/>
      </c>
    </row>
    <row r="25" spans="1:120" ht="15" customHeight="1">
      <c r="A25" s="33">
        <v>19</v>
      </c>
      <c r="B25" s="34" t="s">
        <v>3</v>
      </c>
      <c r="C25" s="450" t="s">
        <v>2</v>
      </c>
      <c r="D25" s="461">
        <v>9119</v>
      </c>
      <c r="E25" s="35">
        <v>11018</v>
      </c>
      <c r="F25" s="467">
        <v>36032</v>
      </c>
      <c r="G25" s="261" t="s">
        <v>431</v>
      </c>
      <c r="H25" s="262" t="s">
        <v>432</v>
      </c>
      <c r="I25" s="261" t="s">
        <v>433</v>
      </c>
      <c r="J25" s="36"/>
      <c r="K25" s="36"/>
      <c r="L25" s="36"/>
      <c r="M25" s="36"/>
      <c r="N25" s="36"/>
      <c r="O25" s="450"/>
      <c r="P25" s="450"/>
      <c r="Q25" s="450"/>
      <c r="R25" s="452"/>
      <c r="S25" s="457"/>
      <c r="T25" s="39"/>
      <c r="U25" s="36"/>
      <c r="V25" s="36"/>
      <c r="W25" s="36"/>
      <c r="X25" s="37"/>
      <c r="Y25" s="38"/>
      <c r="Z25" s="450"/>
      <c r="AA25" s="450"/>
      <c r="AB25" s="450"/>
      <c r="AC25" s="452"/>
      <c r="AD25" s="457"/>
      <c r="AE25" s="36"/>
      <c r="AF25" s="36"/>
      <c r="AG25" s="36"/>
      <c r="AH25" s="37"/>
      <c r="AI25" s="38"/>
      <c r="AJ25" s="450"/>
      <c r="AK25" s="450"/>
      <c r="AL25" s="450"/>
      <c r="AM25" s="452"/>
      <c r="AN25" s="457"/>
      <c r="AO25" s="36"/>
      <c r="AP25" s="36"/>
      <c r="AQ25" s="36"/>
      <c r="AR25" s="37"/>
      <c r="AS25" s="38"/>
      <c r="AT25" s="450"/>
      <c r="AU25" s="450"/>
      <c r="AV25" s="450"/>
      <c r="AW25" s="450"/>
      <c r="AX25" s="450"/>
      <c r="AY25" s="450"/>
      <c r="AZ25" s="452"/>
      <c r="BA25" s="452"/>
      <c r="BB25" s="457"/>
      <c r="BC25" s="457"/>
      <c r="BD25" s="453"/>
      <c r="BE25" s="453"/>
      <c r="BF25" s="453"/>
      <c r="BG25" s="456"/>
      <c r="BH25" s="456"/>
      <c r="BI25" s="454"/>
      <c r="BJ25" s="454"/>
      <c r="BK25" s="450"/>
      <c r="BL25" s="450"/>
      <c r="BM25" s="450"/>
      <c r="BN25" s="36"/>
      <c r="BO25" s="40"/>
      <c r="BP25" s="41"/>
      <c r="BQ25" s="42"/>
      <c r="BR25" s="332"/>
      <c r="BS25" s="340"/>
      <c r="BT25" s="339"/>
      <c r="BU25" s="339"/>
      <c r="BV25" s="464" t="str">
        <f t="shared" si="15"/>
        <v/>
      </c>
      <c r="BW25" s="267"/>
      <c r="BX25" s="464" t="str">
        <f t="shared" si="16"/>
        <v/>
      </c>
      <c r="BY25" s="465"/>
      <c r="BZ25" s="464" t="str">
        <f t="shared" si="17"/>
        <v/>
      </c>
      <c r="CA25" s="465"/>
      <c r="CB25" s="464" t="str">
        <f t="shared" si="18"/>
        <v/>
      </c>
      <c r="CC25" s="465"/>
      <c r="CD25" s="464" t="str">
        <f t="shared" si="19"/>
        <v/>
      </c>
      <c r="CE25" s="465"/>
      <c r="CF25" s="464" t="str">
        <f t="shared" si="20"/>
        <v/>
      </c>
      <c r="CG25" s="465"/>
      <c r="CH25" s="464" t="str">
        <f t="shared" si="21"/>
        <v/>
      </c>
      <c r="CI25" s="465"/>
      <c r="CJ25" s="464" t="str">
        <f t="shared" si="22"/>
        <v/>
      </c>
      <c r="CK25" s="465"/>
      <c r="CL25" s="464" t="str">
        <f t="shared" si="23"/>
        <v/>
      </c>
      <c r="CM25" s="465"/>
      <c r="CN25" s="464" t="str">
        <f t="shared" si="24"/>
        <v/>
      </c>
      <c r="CO25" s="465"/>
      <c r="CP25" s="464" t="str">
        <f t="shared" si="24"/>
        <v/>
      </c>
      <c r="CQ25" s="465"/>
      <c r="CR25" s="464" t="str">
        <f t="shared" si="24"/>
        <v/>
      </c>
      <c r="CS25" s="465"/>
      <c r="CT25" s="258"/>
      <c r="CU25" s="491" t="str">
        <f t="shared" si="27"/>
        <v/>
      </c>
      <c r="CV25" s="269" t="str">
        <f t="shared" si="27"/>
        <v/>
      </c>
      <c r="CW25" s="268" t="str">
        <f t="shared" si="28"/>
        <v/>
      </c>
      <c r="CX25" s="269" t="str">
        <f t="shared" si="28"/>
        <v/>
      </c>
      <c r="CY25" s="268" t="str">
        <f t="shared" si="28"/>
        <v/>
      </c>
      <c r="CZ25" s="269" t="str">
        <f t="shared" si="28"/>
        <v/>
      </c>
      <c r="DA25" s="268" t="str">
        <f t="shared" si="28"/>
        <v/>
      </c>
      <c r="DB25" s="269" t="str">
        <f t="shared" si="28"/>
        <v/>
      </c>
      <c r="DC25" s="268" t="str">
        <f t="shared" si="28"/>
        <v/>
      </c>
      <c r="DD25" s="269" t="str">
        <f t="shared" si="28"/>
        <v/>
      </c>
      <c r="DE25" s="268" t="str">
        <f t="shared" si="28"/>
        <v/>
      </c>
      <c r="DF25" s="269" t="str">
        <f t="shared" si="28"/>
        <v/>
      </c>
      <c r="DG25" s="268" t="str">
        <f t="shared" si="28"/>
        <v/>
      </c>
      <c r="DH25" s="269" t="str">
        <f t="shared" si="28"/>
        <v/>
      </c>
      <c r="DI25" s="268" t="str">
        <f t="shared" si="28"/>
        <v/>
      </c>
      <c r="DJ25" s="269" t="str">
        <f t="shared" si="28"/>
        <v/>
      </c>
      <c r="DK25" s="268" t="str">
        <f t="shared" si="28"/>
        <v/>
      </c>
      <c r="DL25" s="269" t="str">
        <f t="shared" si="28"/>
        <v/>
      </c>
      <c r="DM25" s="268" t="str">
        <f t="shared" si="29"/>
        <v/>
      </c>
      <c r="DN25" s="269" t="str">
        <f t="shared" si="29"/>
        <v/>
      </c>
      <c r="DO25" s="268" t="str">
        <f t="shared" si="25"/>
        <v/>
      </c>
      <c r="DP25" s="492" t="str">
        <f t="shared" si="26"/>
        <v/>
      </c>
    </row>
    <row r="26" spans="1:120" ht="15" customHeight="1">
      <c r="A26" s="33">
        <v>20</v>
      </c>
      <c r="B26" s="34" t="s">
        <v>3</v>
      </c>
      <c r="C26" s="450" t="s">
        <v>2</v>
      </c>
      <c r="D26" s="461">
        <v>9120</v>
      </c>
      <c r="E26" s="35">
        <v>11189</v>
      </c>
      <c r="F26" s="467">
        <v>36533</v>
      </c>
      <c r="G26" s="261" t="s">
        <v>434</v>
      </c>
      <c r="H26" s="262" t="s">
        <v>435</v>
      </c>
      <c r="I26" s="261" t="s">
        <v>436</v>
      </c>
      <c r="J26" s="36"/>
      <c r="K26" s="36"/>
      <c r="L26" s="36"/>
      <c r="M26" s="36"/>
      <c r="N26" s="36"/>
      <c r="O26" s="450"/>
      <c r="P26" s="450"/>
      <c r="Q26" s="450"/>
      <c r="R26" s="452"/>
      <c r="S26" s="457"/>
      <c r="T26" s="39"/>
      <c r="U26" s="36"/>
      <c r="V26" s="36"/>
      <c r="W26" s="36"/>
      <c r="X26" s="37"/>
      <c r="Y26" s="38"/>
      <c r="Z26" s="450"/>
      <c r="AA26" s="450"/>
      <c r="AB26" s="450"/>
      <c r="AC26" s="452"/>
      <c r="AD26" s="457"/>
      <c r="AE26" s="36"/>
      <c r="AF26" s="36"/>
      <c r="AG26" s="36"/>
      <c r="AH26" s="37"/>
      <c r="AI26" s="38"/>
      <c r="AJ26" s="450"/>
      <c r="AK26" s="450"/>
      <c r="AL26" s="450"/>
      <c r="AM26" s="452"/>
      <c r="AN26" s="457"/>
      <c r="AO26" s="36"/>
      <c r="AP26" s="36"/>
      <c r="AQ26" s="36"/>
      <c r="AR26" s="37"/>
      <c r="AS26" s="38"/>
      <c r="AT26" s="450"/>
      <c r="AU26" s="450"/>
      <c r="AV26" s="450"/>
      <c r="AW26" s="450"/>
      <c r="AX26" s="450"/>
      <c r="AY26" s="450"/>
      <c r="AZ26" s="452"/>
      <c r="BA26" s="452"/>
      <c r="BB26" s="457"/>
      <c r="BC26" s="457"/>
      <c r="BD26" s="453"/>
      <c r="BE26" s="453"/>
      <c r="BF26" s="453"/>
      <c r="BG26" s="456"/>
      <c r="BH26" s="456"/>
      <c r="BI26" s="454"/>
      <c r="BJ26" s="454"/>
      <c r="BK26" s="450"/>
      <c r="BL26" s="450"/>
      <c r="BM26" s="450"/>
      <c r="BN26" s="36"/>
      <c r="BO26" s="40"/>
      <c r="BP26" s="41"/>
      <c r="BQ26" s="42"/>
      <c r="BR26" s="332"/>
      <c r="BS26" s="340"/>
      <c r="BT26" s="339"/>
      <c r="BU26" s="339"/>
      <c r="BV26" s="464" t="str">
        <f t="shared" si="15"/>
        <v/>
      </c>
      <c r="BW26" s="267"/>
      <c r="BX26" s="464" t="str">
        <f t="shared" si="16"/>
        <v/>
      </c>
      <c r="BY26" s="465"/>
      <c r="BZ26" s="464" t="str">
        <f t="shared" si="17"/>
        <v/>
      </c>
      <c r="CA26" s="465"/>
      <c r="CB26" s="464" t="str">
        <f t="shared" si="18"/>
        <v/>
      </c>
      <c r="CC26" s="465"/>
      <c r="CD26" s="464" t="str">
        <f t="shared" si="19"/>
        <v/>
      </c>
      <c r="CE26" s="465"/>
      <c r="CF26" s="464" t="str">
        <f t="shared" si="20"/>
        <v/>
      </c>
      <c r="CG26" s="465"/>
      <c r="CH26" s="464" t="str">
        <f t="shared" si="21"/>
        <v/>
      </c>
      <c r="CI26" s="465"/>
      <c r="CJ26" s="464" t="str">
        <f t="shared" si="22"/>
        <v/>
      </c>
      <c r="CK26" s="465"/>
      <c r="CL26" s="464" t="str">
        <f t="shared" si="23"/>
        <v/>
      </c>
      <c r="CM26" s="465"/>
      <c r="CN26" s="464" t="str">
        <f t="shared" si="24"/>
        <v/>
      </c>
      <c r="CO26" s="465"/>
      <c r="CP26" s="464" t="str">
        <f t="shared" si="24"/>
        <v/>
      </c>
      <c r="CQ26" s="465"/>
      <c r="CR26" s="464" t="str">
        <f t="shared" si="24"/>
        <v/>
      </c>
      <c r="CS26" s="465"/>
      <c r="CT26" s="258"/>
      <c r="CU26" s="491" t="str">
        <f t="shared" si="27"/>
        <v/>
      </c>
      <c r="CV26" s="269" t="str">
        <f t="shared" si="27"/>
        <v/>
      </c>
      <c r="CW26" s="268" t="str">
        <f t="shared" si="28"/>
        <v/>
      </c>
      <c r="CX26" s="269" t="str">
        <f t="shared" si="28"/>
        <v/>
      </c>
      <c r="CY26" s="268" t="str">
        <f t="shared" si="28"/>
        <v/>
      </c>
      <c r="CZ26" s="269" t="str">
        <f t="shared" si="28"/>
        <v/>
      </c>
      <c r="DA26" s="268" t="str">
        <f t="shared" si="28"/>
        <v/>
      </c>
      <c r="DB26" s="269" t="str">
        <f t="shared" si="28"/>
        <v/>
      </c>
      <c r="DC26" s="268" t="str">
        <f t="shared" si="28"/>
        <v/>
      </c>
      <c r="DD26" s="269" t="str">
        <f t="shared" si="28"/>
        <v/>
      </c>
      <c r="DE26" s="268" t="str">
        <f t="shared" si="28"/>
        <v/>
      </c>
      <c r="DF26" s="269" t="str">
        <f t="shared" si="28"/>
        <v/>
      </c>
      <c r="DG26" s="268" t="str">
        <f t="shared" si="28"/>
        <v/>
      </c>
      <c r="DH26" s="269" t="str">
        <f t="shared" si="28"/>
        <v/>
      </c>
      <c r="DI26" s="268" t="str">
        <f t="shared" si="28"/>
        <v/>
      </c>
      <c r="DJ26" s="269" t="str">
        <f t="shared" si="28"/>
        <v/>
      </c>
      <c r="DK26" s="268" t="str">
        <f t="shared" si="28"/>
        <v/>
      </c>
      <c r="DL26" s="269" t="str">
        <f t="shared" si="28"/>
        <v/>
      </c>
      <c r="DM26" s="268" t="str">
        <f t="shared" si="29"/>
        <v/>
      </c>
      <c r="DN26" s="269" t="str">
        <f t="shared" si="29"/>
        <v/>
      </c>
      <c r="DO26" s="268" t="str">
        <f t="shared" si="25"/>
        <v/>
      </c>
      <c r="DP26" s="492" t="str">
        <f t="shared" si="26"/>
        <v/>
      </c>
    </row>
    <row r="27" spans="1:120" ht="15" customHeight="1">
      <c r="A27" s="33">
        <v>21</v>
      </c>
      <c r="B27" s="34" t="s">
        <v>45</v>
      </c>
      <c r="C27" s="450" t="s">
        <v>2</v>
      </c>
      <c r="D27" s="461">
        <v>9121</v>
      </c>
      <c r="E27" s="35">
        <v>11244</v>
      </c>
      <c r="F27" s="467">
        <v>36258</v>
      </c>
      <c r="G27" s="261" t="s">
        <v>437</v>
      </c>
      <c r="H27" s="262" t="s">
        <v>438</v>
      </c>
      <c r="I27" s="261" t="s">
        <v>439</v>
      </c>
      <c r="J27" s="36"/>
      <c r="K27" s="36"/>
      <c r="L27" s="36"/>
      <c r="M27" s="36"/>
      <c r="N27" s="36"/>
      <c r="O27" s="450"/>
      <c r="P27" s="450"/>
      <c r="Q27" s="450"/>
      <c r="R27" s="452"/>
      <c r="S27" s="457"/>
      <c r="T27" s="39"/>
      <c r="U27" s="36"/>
      <c r="V27" s="36"/>
      <c r="W27" s="36"/>
      <c r="X27" s="37"/>
      <c r="Y27" s="38"/>
      <c r="Z27" s="450"/>
      <c r="AA27" s="450"/>
      <c r="AB27" s="450"/>
      <c r="AC27" s="452"/>
      <c r="AD27" s="457"/>
      <c r="AE27" s="36"/>
      <c r="AF27" s="36"/>
      <c r="AG27" s="36"/>
      <c r="AH27" s="37"/>
      <c r="AI27" s="38"/>
      <c r="AJ27" s="450"/>
      <c r="AK27" s="450"/>
      <c r="AL27" s="450"/>
      <c r="AM27" s="452"/>
      <c r="AN27" s="457"/>
      <c r="AO27" s="36"/>
      <c r="AP27" s="36"/>
      <c r="AQ27" s="36"/>
      <c r="AR27" s="37"/>
      <c r="AS27" s="38"/>
      <c r="AT27" s="450"/>
      <c r="AU27" s="450"/>
      <c r="AV27" s="450"/>
      <c r="AW27" s="450"/>
      <c r="AX27" s="450"/>
      <c r="AY27" s="450"/>
      <c r="AZ27" s="452"/>
      <c r="BA27" s="452"/>
      <c r="BB27" s="457"/>
      <c r="BC27" s="457"/>
      <c r="BD27" s="453"/>
      <c r="BE27" s="453"/>
      <c r="BF27" s="453"/>
      <c r="BG27" s="456"/>
      <c r="BH27" s="456"/>
      <c r="BI27" s="454"/>
      <c r="BJ27" s="454"/>
      <c r="BK27" s="450"/>
      <c r="BL27" s="450"/>
      <c r="BM27" s="450"/>
      <c r="BN27" s="36"/>
      <c r="BO27" s="40"/>
      <c r="BP27" s="41"/>
      <c r="BQ27" s="42"/>
      <c r="BR27" s="332"/>
      <c r="BS27" s="340"/>
      <c r="BT27" s="339"/>
      <c r="BU27" s="339"/>
      <c r="BV27" s="464" t="str">
        <f t="shared" si="15"/>
        <v/>
      </c>
      <c r="BW27" s="267"/>
      <c r="BX27" s="464" t="str">
        <f t="shared" si="16"/>
        <v/>
      </c>
      <c r="BY27" s="465"/>
      <c r="BZ27" s="464" t="str">
        <f t="shared" si="17"/>
        <v/>
      </c>
      <c r="CA27" s="465"/>
      <c r="CB27" s="464" t="str">
        <f t="shared" si="18"/>
        <v/>
      </c>
      <c r="CC27" s="465"/>
      <c r="CD27" s="464" t="str">
        <f t="shared" si="19"/>
        <v/>
      </c>
      <c r="CE27" s="465"/>
      <c r="CF27" s="464" t="str">
        <f t="shared" si="20"/>
        <v/>
      </c>
      <c r="CG27" s="465"/>
      <c r="CH27" s="464" t="str">
        <f t="shared" si="21"/>
        <v/>
      </c>
      <c r="CI27" s="465"/>
      <c r="CJ27" s="464" t="str">
        <f t="shared" si="22"/>
        <v/>
      </c>
      <c r="CK27" s="465"/>
      <c r="CL27" s="464" t="str">
        <f t="shared" si="23"/>
        <v/>
      </c>
      <c r="CM27" s="465"/>
      <c r="CN27" s="464" t="str">
        <f t="shared" si="24"/>
        <v/>
      </c>
      <c r="CO27" s="465"/>
      <c r="CP27" s="464" t="str">
        <f t="shared" si="24"/>
        <v/>
      </c>
      <c r="CQ27" s="465"/>
      <c r="CR27" s="464" t="str">
        <f t="shared" si="24"/>
        <v/>
      </c>
      <c r="CS27" s="465"/>
      <c r="CT27" s="258"/>
      <c r="CU27" s="491" t="str">
        <f t="shared" si="27"/>
        <v/>
      </c>
      <c r="CV27" s="269" t="str">
        <f t="shared" si="27"/>
        <v/>
      </c>
      <c r="CW27" s="268" t="str">
        <f t="shared" si="28"/>
        <v/>
      </c>
      <c r="CX27" s="269" t="str">
        <f t="shared" si="28"/>
        <v/>
      </c>
      <c r="CY27" s="268" t="str">
        <f t="shared" si="28"/>
        <v/>
      </c>
      <c r="CZ27" s="269" t="str">
        <f t="shared" si="28"/>
        <v/>
      </c>
      <c r="DA27" s="268" t="str">
        <f t="shared" si="28"/>
        <v/>
      </c>
      <c r="DB27" s="269" t="str">
        <f t="shared" si="28"/>
        <v/>
      </c>
      <c r="DC27" s="268" t="str">
        <f t="shared" si="28"/>
        <v/>
      </c>
      <c r="DD27" s="269" t="str">
        <f t="shared" si="28"/>
        <v/>
      </c>
      <c r="DE27" s="268" t="str">
        <f t="shared" si="28"/>
        <v/>
      </c>
      <c r="DF27" s="269" t="str">
        <f t="shared" si="28"/>
        <v/>
      </c>
      <c r="DG27" s="268" t="str">
        <f t="shared" si="28"/>
        <v/>
      </c>
      <c r="DH27" s="269" t="str">
        <f t="shared" si="28"/>
        <v/>
      </c>
      <c r="DI27" s="268" t="str">
        <f t="shared" si="28"/>
        <v/>
      </c>
      <c r="DJ27" s="269" t="str">
        <f t="shared" si="28"/>
        <v/>
      </c>
      <c r="DK27" s="268" t="str">
        <f t="shared" si="28"/>
        <v/>
      </c>
      <c r="DL27" s="269" t="str">
        <f t="shared" si="28"/>
        <v/>
      </c>
      <c r="DM27" s="268" t="str">
        <f t="shared" si="29"/>
        <v/>
      </c>
      <c r="DN27" s="269" t="str">
        <f t="shared" si="29"/>
        <v/>
      </c>
      <c r="DO27" s="268" t="str">
        <f t="shared" si="25"/>
        <v/>
      </c>
      <c r="DP27" s="492" t="str">
        <f t="shared" si="26"/>
        <v/>
      </c>
    </row>
    <row r="28" spans="1:120" ht="15" customHeight="1">
      <c r="A28" s="33">
        <v>22</v>
      </c>
      <c r="B28" s="34" t="s">
        <v>3</v>
      </c>
      <c r="C28" s="450" t="s">
        <v>2</v>
      </c>
      <c r="D28" s="461">
        <v>9122</v>
      </c>
      <c r="E28" s="35">
        <v>11015</v>
      </c>
      <c r="F28" s="467">
        <v>36407</v>
      </c>
      <c r="G28" s="261" t="s">
        <v>440</v>
      </c>
      <c r="H28" s="262" t="s">
        <v>441</v>
      </c>
      <c r="I28" s="261" t="s">
        <v>442</v>
      </c>
      <c r="J28" s="36"/>
      <c r="K28" s="36"/>
      <c r="L28" s="36"/>
      <c r="M28" s="36"/>
      <c r="N28" s="36"/>
      <c r="O28" s="450"/>
      <c r="P28" s="450"/>
      <c r="Q28" s="450"/>
      <c r="R28" s="452"/>
      <c r="S28" s="457"/>
      <c r="T28" s="39"/>
      <c r="U28" s="36"/>
      <c r="V28" s="36"/>
      <c r="W28" s="36"/>
      <c r="X28" s="37"/>
      <c r="Y28" s="38"/>
      <c r="Z28" s="450"/>
      <c r="AA28" s="450"/>
      <c r="AB28" s="450"/>
      <c r="AC28" s="452"/>
      <c r="AD28" s="457"/>
      <c r="AE28" s="36"/>
      <c r="AF28" s="36"/>
      <c r="AG28" s="36"/>
      <c r="AH28" s="37"/>
      <c r="AI28" s="38"/>
      <c r="AJ28" s="450"/>
      <c r="AK28" s="450"/>
      <c r="AL28" s="450"/>
      <c r="AM28" s="452"/>
      <c r="AN28" s="457"/>
      <c r="AO28" s="36"/>
      <c r="AP28" s="36"/>
      <c r="AQ28" s="36"/>
      <c r="AR28" s="37"/>
      <c r="AS28" s="38"/>
      <c r="AT28" s="450"/>
      <c r="AU28" s="450"/>
      <c r="AV28" s="450"/>
      <c r="AW28" s="450"/>
      <c r="AX28" s="450"/>
      <c r="AY28" s="450"/>
      <c r="AZ28" s="452"/>
      <c r="BA28" s="452"/>
      <c r="BB28" s="457"/>
      <c r="BC28" s="457"/>
      <c r="BD28" s="453"/>
      <c r="BE28" s="453"/>
      <c r="BF28" s="453"/>
      <c r="BG28" s="456"/>
      <c r="BH28" s="456"/>
      <c r="BI28" s="454"/>
      <c r="BJ28" s="454"/>
      <c r="BK28" s="450"/>
      <c r="BL28" s="450"/>
      <c r="BM28" s="450"/>
      <c r="BN28" s="36"/>
      <c r="BO28" s="40"/>
      <c r="BP28" s="41"/>
      <c r="BQ28" s="42"/>
      <c r="BR28" s="332"/>
      <c r="BS28" s="340"/>
      <c r="BT28" s="339"/>
      <c r="BU28" s="339"/>
      <c r="BV28" s="464" t="str">
        <f t="shared" si="15"/>
        <v/>
      </c>
      <c r="BW28" s="267"/>
      <c r="BX28" s="464" t="str">
        <f t="shared" si="16"/>
        <v/>
      </c>
      <c r="BY28" s="465"/>
      <c r="BZ28" s="464" t="str">
        <f t="shared" si="17"/>
        <v/>
      </c>
      <c r="CA28" s="465"/>
      <c r="CB28" s="464" t="str">
        <f t="shared" si="18"/>
        <v/>
      </c>
      <c r="CC28" s="465"/>
      <c r="CD28" s="464" t="str">
        <f t="shared" si="19"/>
        <v/>
      </c>
      <c r="CE28" s="465"/>
      <c r="CF28" s="464" t="str">
        <f t="shared" si="20"/>
        <v/>
      </c>
      <c r="CG28" s="465"/>
      <c r="CH28" s="464" t="str">
        <f t="shared" si="21"/>
        <v/>
      </c>
      <c r="CI28" s="465"/>
      <c r="CJ28" s="464" t="str">
        <f t="shared" si="22"/>
        <v/>
      </c>
      <c r="CK28" s="465"/>
      <c r="CL28" s="464" t="str">
        <f t="shared" si="23"/>
        <v/>
      </c>
      <c r="CM28" s="465"/>
      <c r="CN28" s="464" t="str">
        <f t="shared" si="24"/>
        <v/>
      </c>
      <c r="CO28" s="465"/>
      <c r="CP28" s="464" t="str">
        <f t="shared" si="24"/>
        <v/>
      </c>
      <c r="CQ28" s="465"/>
      <c r="CR28" s="464" t="str">
        <f t="shared" si="24"/>
        <v/>
      </c>
      <c r="CS28" s="465"/>
      <c r="CT28" s="258"/>
      <c r="CU28" s="491" t="str">
        <f t="shared" si="27"/>
        <v/>
      </c>
      <c r="CV28" s="269" t="str">
        <f t="shared" si="27"/>
        <v/>
      </c>
      <c r="CW28" s="268" t="str">
        <f t="shared" si="28"/>
        <v/>
      </c>
      <c r="CX28" s="269" t="str">
        <f t="shared" si="28"/>
        <v/>
      </c>
      <c r="CY28" s="268" t="str">
        <f t="shared" si="28"/>
        <v/>
      </c>
      <c r="CZ28" s="269" t="str">
        <f t="shared" si="28"/>
        <v/>
      </c>
      <c r="DA28" s="268" t="str">
        <f t="shared" si="28"/>
        <v/>
      </c>
      <c r="DB28" s="269" t="str">
        <f t="shared" si="28"/>
        <v/>
      </c>
      <c r="DC28" s="268" t="str">
        <f t="shared" si="28"/>
        <v/>
      </c>
      <c r="DD28" s="269" t="str">
        <f t="shared" si="28"/>
        <v/>
      </c>
      <c r="DE28" s="268" t="str">
        <f t="shared" si="28"/>
        <v/>
      </c>
      <c r="DF28" s="269" t="str">
        <f t="shared" si="28"/>
        <v/>
      </c>
      <c r="DG28" s="268" t="str">
        <f t="shared" si="28"/>
        <v/>
      </c>
      <c r="DH28" s="269" t="str">
        <f t="shared" si="28"/>
        <v/>
      </c>
      <c r="DI28" s="268" t="str">
        <f t="shared" si="28"/>
        <v/>
      </c>
      <c r="DJ28" s="269" t="str">
        <f t="shared" si="28"/>
        <v/>
      </c>
      <c r="DK28" s="268" t="str">
        <f t="shared" si="28"/>
        <v/>
      </c>
      <c r="DL28" s="269" t="str">
        <f t="shared" si="28"/>
        <v/>
      </c>
      <c r="DM28" s="268" t="str">
        <f t="shared" si="29"/>
        <v/>
      </c>
      <c r="DN28" s="269" t="str">
        <f t="shared" si="29"/>
        <v/>
      </c>
      <c r="DO28" s="268" t="str">
        <f t="shared" si="25"/>
        <v/>
      </c>
      <c r="DP28" s="492" t="str">
        <f t="shared" si="26"/>
        <v/>
      </c>
    </row>
    <row r="29" spans="1:120" ht="15" customHeight="1">
      <c r="A29" s="33">
        <v>23</v>
      </c>
      <c r="B29" s="34" t="s">
        <v>4</v>
      </c>
      <c r="C29" s="450" t="s">
        <v>2</v>
      </c>
      <c r="D29" s="461">
        <v>9123</v>
      </c>
      <c r="E29" s="35">
        <v>11033</v>
      </c>
      <c r="F29" s="467">
        <v>36161</v>
      </c>
      <c r="G29" s="261" t="s">
        <v>443</v>
      </c>
      <c r="H29" s="262" t="s">
        <v>444</v>
      </c>
      <c r="I29" s="261" t="s">
        <v>445</v>
      </c>
      <c r="J29" s="36"/>
      <c r="K29" s="36"/>
      <c r="L29" s="36"/>
      <c r="M29" s="36"/>
      <c r="N29" s="36"/>
      <c r="O29" s="450"/>
      <c r="P29" s="450"/>
      <c r="Q29" s="450"/>
      <c r="R29" s="452"/>
      <c r="S29" s="457"/>
      <c r="T29" s="39"/>
      <c r="U29" s="36"/>
      <c r="V29" s="36"/>
      <c r="W29" s="36"/>
      <c r="X29" s="37"/>
      <c r="Y29" s="38"/>
      <c r="Z29" s="450"/>
      <c r="AA29" s="450"/>
      <c r="AB29" s="450"/>
      <c r="AC29" s="452"/>
      <c r="AD29" s="457"/>
      <c r="AE29" s="36"/>
      <c r="AF29" s="36"/>
      <c r="AG29" s="36"/>
      <c r="AH29" s="37"/>
      <c r="AI29" s="38"/>
      <c r="AJ29" s="450"/>
      <c r="AK29" s="450"/>
      <c r="AL29" s="450"/>
      <c r="AM29" s="452"/>
      <c r="AN29" s="457"/>
      <c r="AO29" s="36"/>
      <c r="AP29" s="36"/>
      <c r="AQ29" s="36"/>
      <c r="AR29" s="37"/>
      <c r="AS29" s="38"/>
      <c r="AT29" s="450"/>
      <c r="AU29" s="450"/>
      <c r="AV29" s="450"/>
      <c r="AW29" s="450"/>
      <c r="AX29" s="450"/>
      <c r="AY29" s="450"/>
      <c r="AZ29" s="452"/>
      <c r="BA29" s="452"/>
      <c r="BB29" s="457"/>
      <c r="BC29" s="457"/>
      <c r="BD29" s="453"/>
      <c r="BE29" s="453"/>
      <c r="BF29" s="453"/>
      <c r="BG29" s="456"/>
      <c r="BH29" s="456"/>
      <c r="BI29" s="454"/>
      <c r="BJ29" s="454"/>
      <c r="BK29" s="450"/>
      <c r="BL29" s="450"/>
      <c r="BM29" s="450"/>
      <c r="BN29" s="36"/>
      <c r="BO29" s="40"/>
      <c r="BP29" s="41"/>
      <c r="BQ29" s="42"/>
      <c r="BR29" s="332"/>
      <c r="BS29" s="334"/>
      <c r="BT29" s="339"/>
      <c r="BU29" s="339"/>
      <c r="BV29" s="464" t="str">
        <f t="shared" si="15"/>
        <v/>
      </c>
      <c r="BW29" s="267"/>
      <c r="BX29" s="464" t="str">
        <f t="shared" si="16"/>
        <v/>
      </c>
      <c r="BY29" s="465"/>
      <c r="BZ29" s="464" t="str">
        <f t="shared" si="17"/>
        <v/>
      </c>
      <c r="CA29" s="465"/>
      <c r="CB29" s="464" t="str">
        <f t="shared" si="18"/>
        <v/>
      </c>
      <c r="CC29" s="465"/>
      <c r="CD29" s="464" t="str">
        <f t="shared" si="19"/>
        <v/>
      </c>
      <c r="CE29" s="465"/>
      <c r="CF29" s="464" t="str">
        <f t="shared" si="20"/>
        <v/>
      </c>
      <c r="CG29" s="465"/>
      <c r="CH29" s="464" t="str">
        <f t="shared" si="21"/>
        <v/>
      </c>
      <c r="CI29" s="465"/>
      <c r="CJ29" s="464" t="str">
        <f t="shared" si="22"/>
        <v/>
      </c>
      <c r="CK29" s="465"/>
      <c r="CL29" s="464" t="str">
        <f t="shared" si="23"/>
        <v/>
      </c>
      <c r="CM29" s="465"/>
      <c r="CN29" s="464" t="str">
        <f t="shared" si="24"/>
        <v/>
      </c>
      <c r="CO29" s="465"/>
      <c r="CP29" s="464" t="str">
        <f t="shared" si="24"/>
        <v/>
      </c>
      <c r="CQ29" s="465"/>
      <c r="CR29" s="464" t="str">
        <f t="shared" si="24"/>
        <v/>
      </c>
      <c r="CS29" s="465"/>
      <c r="CT29" s="258"/>
      <c r="CU29" s="491" t="str">
        <f t="shared" si="27"/>
        <v/>
      </c>
      <c r="CV29" s="269" t="str">
        <f t="shared" si="27"/>
        <v/>
      </c>
      <c r="CW29" s="268" t="str">
        <f t="shared" si="28"/>
        <v/>
      </c>
      <c r="CX29" s="269" t="str">
        <f t="shared" si="28"/>
        <v/>
      </c>
      <c r="CY29" s="268" t="str">
        <f t="shared" si="28"/>
        <v/>
      </c>
      <c r="CZ29" s="269" t="str">
        <f t="shared" si="28"/>
        <v/>
      </c>
      <c r="DA29" s="268" t="str">
        <f t="shared" si="28"/>
        <v/>
      </c>
      <c r="DB29" s="269" t="str">
        <f t="shared" si="28"/>
        <v/>
      </c>
      <c r="DC29" s="268" t="str">
        <f t="shared" si="28"/>
        <v/>
      </c>
      <c r="DD29" s="269" t="str">
        <f t="shared" si="28"/>
        <v/>
      </c>
      <c r="DE29" s="268" t="str">
        <f t="shared" si="28"/>
        <v/>
      </c>
      <c r="DF29" s="269" t="str">
        <f t="shared" si="28"/>
        <v/>
      </c>
      <c r="DG29" s="268" t="str">
        <f t="shared" si="28"/>
        <v/>
      </c>
      <c r="DH29" s="269" t="str">
        <f t="shared" si="28"/>
        <v/>
      </c>
      <c r="DI29" s="268" t="str">
        <f t="shared" si="28"/>
        <v/>
      </c>
      <c r="DJ29" s="269" t="str">
        <f t="shared" si="28"/>
        <v/>
      </c>
      <c r="DK29" s="268" t="str">
        <f t="shared" si="28"/>
        <v/>
      </c>
      <c r="DL29" s="269" t="str">
        <f t="shared" si="28"/>
        <v/>
      </c>
      <c r="DM29" s="268" t="str">
        <f t="shared" si="29"/>
        <v/>
      </c>
      <c r="DN29" s="269" t="str">
        <f t="shared" si="29"/>
        <v/>
      </c>
      <c r="DO29" s="268" t="str">
        <f t="shared" si="25"/>
        <v/>
      </c>
      <c r="DP29" s="492" t="str">
        <f t="shared" si="26"/>
        <v/>
      </c>
    </row>
    <row r="30" spans="1:120" ht="15" customHeight="1">
      <c r="A30" s="33">
        <v>24</v>
      </c>
      <c r="B30" s="34" t="s">
        <v>4</v>
      </c>
      <c r="C30" s="450" t="s">
        <v>2</v>
      </c>
      <c r="D30" s="461">
        <v>9124</v>
      </c>
      <c r="E30" s="35">
        <v>11108</v>
      </c>
      <c r="F30" s="467">
        <v>36948</v>
      </c>
      <c r="G30" s="261" t="s">
        <v>446</v>
      </c>
      <c r="H30" s="262" t="s">
        <v>447</v>
      </c>
      <c r="I30" s="261" t="s">
        <v>448</v>
      </c>
      <c r="J30" s="36"/>
      <c r="K30" s="36"/>
      <c r="L30" s="36"/>
      <c r="M30" s="36"/>
      <c r="N30" s="36"/>
      <c r="O30" s="450"/>
      <c r="P30" s="450"/>
      <c r="Q30" s="450"/>
      <c r="R30" s="452"/>
      <c r="S30" s="457"/>
      <c r="T30" s="39"/>
      <c r="U30" s="36"/>
      <c r="V30" s="36"/>
      <c r="W30" s="36"/>
      <c r="X30" s="37"/>
      <c r="Y30" s="38"/>
      <c r="Z30" s="450"/>
      <c r="AA30" s="450"/>
      <c r="AB30" s="450"/>
      <c r="AC30" s="452"/>
      <c r="AD30" s="457"/>
      <c r="AE30" s="36"/>
      <c r="AF30" s="36"/>
      <c r="AG30" s="36"/>
      <c r="AH30" s="37"/>
      <c r="AI30" s="38"/>
      <c r="AJ30" s="450"/>
      <c r="AK30" s="450"/>
      <c r="AL30" s="450"/>
      <c r="AM30" s="452"/>
      <c r="AN30" s="457"/>
      <c r="AO30" s="36"/>
      <c r="AP30" s="36"/>
      <c r="AQ30" s="36"/>
      <c r="AR30" s="37"/>
      <c r="AS30" s="38"/>
      <c r="AT30" s="450"/>
      <c r="AU30" s="450"/>
      <c r="AV30" s="450"/>
      <c r="AW30" s="450"/>
      <c r="AX30" s="450"/>
      <c r="AY30" s="450"/>
      <c r="AZ30" s="452"/>
      <c r="BA30" s="452"/>
      <c r="BB30" s="457"/>
      <c r="BC30" s="457"/>
      <c r="BD30" s="453"/>
      <c r="BE30" s="453"/>
      <c r="BF30" s="453"/>
      <c r="BG30" s="456"/>
      <c r="BH30" s="456"/>
      <c r="BI30" s="454"/>
      <c r="BJ30" s="454"/>
      <c r="BK30" s="450"/>
      <c r="BL30" s="450"/>
      <c r="BM30" s="450"/>
      <c r="BN30" s="36"/>
      <c r="BO30" s="40"/>
      <c r="BP30" s="41"/>
      <c r="BQ30" s="42"/>
      <c r="BR30" s="332"/>
      <c r="BS30" s="334"/>
      <c r="BT30" s="339"/>
      <c r="BU30" s="339"/>
      <c r="BV30" s="464" t="str">
        <f t="shared" si="15"/>
        <v/>
      </c>
      <c r="BW30" s="267"/>
      <c r="BX30" s="464" t="str">
        <f t="shared" si="16"/>
        <v/>
      </c>
      <c r="BY30" s="465"/>
      <c r="BZ30" s="464" t="str">
        <f t="shared" si="17"/>
        <v/>
      </c>
      <c r="CA30" s="465"/>
      <c r="CB30" s="464" t="str">
        <f t="shared" si="18"/>
        <v/>
      </c>
      <c r="CC30" s="465"/>
      <c r="CD30" s="464" t="str">
        <f t="shared" si="19"/>
        <v/>
      </c>
      <c r="CE30" s="465"/>
      <c r="CF30" s="464" t="str">
        <f t="shared" si="20"/>
        <v/>
      </c>
      <c r="CG30" s="465"/>
      <c r="CH30" s="464" t="str">
        <f t="shared" si="21"/>
        <v/>
      </c>
      <c r="CI30" s="465"/>
      <c r="CJ30" s="464" t="str">
        <f t="shared" si="22"/>
        <v/>
      </c>
      <c r="CK30" s="465"/>
      <c r="CL30" s="464" t="str">
        <f t="shared" si="23"/>
        <v/>
      </c>
      <c r="CM30" s="465"/>
      <c r="CN30" s="464" t="str">
        <f t="shared" si="24"/>
        <v/>
      </c>
      <c r="CO30" s="465"/>
      <c r="CP30" s="464" t="str">
        <f t="shared" si="24"/>
        <v/>
      </c>
      <c r="CQ30" s="465"/>
      <c r="CR30" s="464" t="str">
        <f t="shared" si="24"/>
        <v/>
      </c>
      <c r="CS30" s="465"/>
      <c r="CT30" s="258"/>
      <c r="CU30" s="491" t="str">
        <f t="shared" si="27"/>
        <v/>
      </c>
      <c r="CV30" s="269" t="str">
        <f t="shared" si="27"/>
        <v/>
      </c>
      <c r="CW30" s="268" t="str">
        <f t="shared" si="28"/>
        <v/>
      </c>
      <c r="CX30" s="269" t="str">
        <f t="shared" si="28"/>
        <v/>
      </c>
      <c r="CY30" s="268" t="str">
        <f t="shared" si="28"/>
        <v/>
      </c>
      <c r="CZ30" s="269" t="str">
        <f t="shared" si="28"/>
        <v/>
      </c>
      <c r="DA30" s="268" t="str">
        <f t="shared" si="28"/>
        <v/>
      </c>
      <c r="DB30" s="269" t="str">
        <f t="shared" si="28"/>
        <v/>
      </c>
      <c r="DC30" s="268" t="str">
        <f t="shared" si="28"/>
        <v/>
      </c>
      <c r="DD30" s="269" t="str">
        <f t="shared" si="28"/>
        <v/>
      </c>
      <c r="DE30" s="268" t="str">
        <f t="shared" si="28"/>
        <v/>
      </c>
      <c r="DF30" s="269" t="str">
        <f t="shared" si="28"/>
        <v/>
      </c>
      <c r="DG30" s="268" t="str">
        <f t="shared" si="28"/>
        <v/>
      </c>
      <c r="DH30" s="269" t="str">
        <f t="shared" si="28"/>
        <v/>
      </c>
      <c r="DI30" s="268" t="str">
        <f t="shared" si="28"/>
        <v/>
      </c>
      <c r="DJ30" s="269" t="str">
        <f t="shared" si="28"/>
        <v/>
      </c>
      <c r="DK30" s="268" t="str">
        <f t="shared" si="28"/>
        <v/>
      </c>
      <c r="DL30" s="269" t="str">
        <f t="shared" si="28"/>
        <v/>
      </c>
      <c r="DM30" s="268" t="str">
        <f t="shared" si="29"/>
        <v/>
      </c>
      <c r="DN30" s="269" t="str">
        <f t="shared" si="29"/>
        <v/>
      </c>
      <c r="DO30" s="268" t="str">
        <f t="shared" si="25"/>
        <v/>
      </c>
      <c r="DP30" s="492" t="str">
        <f t="shared" si="26"/>
        <v/>
      </c>
    </row>
    <row r="31" spans="1:120" ht="15" customHeight="1">
      <c r="A31" s="33">
        <v>38</v>
      </c>
      <c r="B31" s="34" t="s">
        <v>3</v>
      </c>
      <c r="C31" s="450" t="s">
        <v>2</v>
      </c>
      <c r="D31" s="461">
        <v>9125</v>
      </c>
      <c r="E31" s="35">
        <v>11032</v>
      </c>
      <c r="F31" s="467">
        <v>37176</v>
      </c>
      <c r="G31" s="261" t="s">
        <v>449</v>
      </c>
      <c r="H31" s="262" t="s">
        <v>450</v>
      </c>
      <c r="I31" s="261" t="s">
        <v>451</v>
      </c>
      <c r="J31" s="36"/>
      <c r="K31" s="36"/>
      <c r="L31" s="36"/>
      <c r="M31" s="36"/>
      <c r="N31" s="36"/>
      <c r="O31" s="450"/>
      <c r="P31" s="450"/>
      <c r="Q31" s="450"/>
      <c r="R31" s="452"/>
      <c r="S31" s="457"/>
      <c r="T31" s="39"/>
      <c r="U31" s="36"/>
      <c r="V31" s="36"/>
      <c r="W31" s="36"/>
      <c r="X31" s="37"/>
      <c r="Y31" s="38"/>
      <c r="Z31" s="450"/>
      <c r="AA31" s="450"/>
      <c r="AB31" s="450"/>
      <c r="AC31" s="452"/>
      <c r="AD31" s="457"/>
      <c r="AE31" s="36"/>
      <c r="AF31" s="36"/>
      <c r="AG31" s="36"/>
      <c r="AH31" s="37"/>
      <c r="AI31" s="38"/>
      <c r="AJ31" s="450"/>
      <c r="AK31" s="450"/>
      <c r="AL31" s="450"/>
      <c r="AM31" s="452"/>
      <c r="AN31" s="457"/>
      <c r="AO31" s="36"/>
      <c r="AP31" s="36"/>
      <c r="AQ31" s="36"/>
      <c r="AR31" s="37"/>
      <c r="AS31" s="38"/>
      <c r="AT31" s="450"/>
      <c r="AU31" s="450"/>
      <c r="AV31" s="450"/>
      <c r="AW31" s="450"/>
      <c r="AX31" s="450"/>
      <c r="AY31" s="450"/>
      <c r="AZ31" s="452"/>
      <c r="BA31" s="452"/>
      <c r="BB31" s="457"/>
      <c r="BC31" s="457"/>
      <c r="BD31" s="453"/>
      <c r="BE31" s="453"/>
      <c r="BF31" s="453"/>
      <c r="BG31" s="456"/>
      <c r="BH31" s="456"/>
      <c r="BI31" s="454"/>
      <c r="BJ31" s="454"/>
      <c r="BK31" s="450"/>
      <c r="BL31" s="450"/>
      <c r="BM31" s="450"/>
      <c r="BN31" s="36"/>
      <c r="BO31" s="40"/>
      <c r="BP31" s="41"/>
      <c r="BQ31" s="42"/>
      <c r="BR31" s="332"/>
      <c r="BS31" s="334"/>
      <c r="BT31" s="339"/>
      <c r="BU31" s="339"/>
      <c r="BV31" s="464" t="str">
        <f t="shared" si="15"/>
        <v/>
      </c>
      <c r="BW31" s="267"/>
      <c r="BX31" s="464" t="str">
        <f t="shared" si="16"/>
        <v/>
      </c>
      <c r="BY31" s="465"/>
      <c r="BZ31" s="464" t="str">
        <f t="shared" si="17"/>
        <v/>
      </c>
      <c r="CA31" s="465"/>
      <c r="CB31" s="464" t="str">
        <f t="shared" si="18"/>
        <v/>
      </c>
      <c r="CC31" s="465"/>
      <c r="CD31" s="464" t="str">
        <f t="shared" si="19"/>
        <v/>
      </c>
      <c r="CE31" s="465"/>
      <c r="CF31" s="464" t="str">
        <f t="shared" si="20"/>
        <v/>
      </c>
      <c r="CG31" s="465"/>
      <c r="CH31" s="464" t="str">
        <f t="shared" si="21"/>
        <v/>
      </c>
      <c r="CI31" s="465"/>
      <c r="CJ31" s="464" t="str">
        <f t="shared" si="22"/>
        <v/>
      </c>
      <c r="CK31" s="465"/>
      <c r="CL31" s="464" t="str">
        <f t="shared" si="23"/>
        <v/>
      </c>
      <c r="CM31" s="465"/>
      <c r="CN31" s="464" t="str">
        <f t="shared" si="24"/>
        <v/>
      </c>
      <c r="CO31" s="465"/>
      <c r="CP31" s="464" t="str">
        <f t="shared" si="24"/>
        <v/>
      </c>
      <c r="CQ31" s="465"/>
      <c r="CR31" s="464" t="str">
        <f t="shared" si="24"/>
        <v/>
      </c>
      <c r="CS31" s="465"/>
      <c r="CT31" s="258"/>
      <c r="CU31" s="491" t="str">
        <f t="shared" si="27"/>
        <v/>
      </c>
      <c r="CV31" s="269" t="str">
        <f t="shared" si="27"/>
        <v/>
      </c>
      <c r="CW31" s="268" t="str">
        <f t="shared" si="28"/>
        <v/>
      </c>
      <c r="CX31" s="269" t="str">
        <f t="shared" si="28"/>
        <v/>
      </c>
      <c r="CY31" s="268" t="str">
        <f t="shared" si="28"/>
        <v/>
      </c>
      <c r="CZ31" s="269" t="str">
        <f t="shared" si="28"/>
        <v/>
      </c>
      <c r="DA31" s="268" t="str">
        <f t="shared" si="28"/>
        <v/>
      </c>
      <c r="DB31" s="269" t="str">
        <f t="shared" si="28"/>
        <v/>
      </c>
      <c r="DC31" s="268" t="str">
        <f t="shared" si="28"/>
        <v/>
      </c>
      <c r="DD31" s="269" t="str">
        <f t="shared" si="28"/>
        <v/>
      </c>
      <c r="DE31" s="268" t="str">
        <f t="shared" si="28"/>
        <v/>
      </c>
      <c r="DF31" s="269" t="str">
        <f t="shared" si="28"/>
        <v/>
      </c>
      <c r="DG31" s="268" t="str">
        <f t="shared" si="28"/>
        <v/>
      </c>
      <c r="DH31" s="269" t="str">
        <f t="shared" si="28"/>
        <v/>
      </c>
      <c r="DI31" s="268" t="str">
        <f t="shared" si="28"/>
        <v/>
      </c>
      <c r="DJ31" s="269" t="str">
        <f t="shared" si="28"/>
        <v/>
      </c>
      <c r="DK31" s="268" t="str">
        <f t="shared" si="28"/>
        <v/>
      </c>
      <c r="DL31" s="269" t="str">
        <f t="shared" si="28"/>
        <v/>
      </c>
      <c r="DM31" s="268" t="str">
        <f t="shared" si="29"/>
        <v/>
      </c>
      <c r="DN31" s="269" t="str">
        <f t="shared" si="29"/>
        <v/>
      </c>
      <c r="DO31" s="268" t="str">
        <f t="shared" si="25"/>
        <v/>
      </c>
      <c r="DP31" s="492" t="str">
        <f t="shared" si="26"/>
        <v/>
      </c>
    </row>
    <row r="32" spans="1:120" ht="15" customHeight="1">
      <c r="A32" s="33">
        <v>26</v>
      </c>
      <c r="B32" s="34" t="s">
        <v>3</v>
      </c>
      <c r="C32" s="450" t="s">
        <v>2</v>
      </c>
      <c r="D32" s="461">
        <v>9126</v>
      </c>
      <c r="E32" s="35">
        <v>11234</v>
      </c>
      <c r="F32" s="467">
        <v>36382</v>
      </c>
      <c r="G32" s="261" t="s">
        <v>452</v>
      </c>
      <c r="H32" s="262" t="s">
        <v>453</v>
      </c>
      <c r="I32" s="261" t="s">
        <v>454</v>
      </c>
      <c r="J32" s="36"/>
      <c r="K32" s="36"/>
      <c r="L32" s="36"/>
      <c r="M32" s="36"/>
      <c r="N32" s="36"/>
      <c r="O32" s="450"/>
      <c r="P32" s="450"/>
      <c r="Q32" s="450"/>
      <c r="R32" s="452"/>
      <c r="S32" s="457"/>
      <c r="T32" s="39"/>
      <c r="U32" s="36"/>
      <c r="V32" s="36"/>
      <c r="W32" s="36"/>
      <c r="X32" s="37"/>
      <c r="Y32" s="38"/>
      <c r="Z32" s="450"/>
      <c r="AA32" s="450"/>
      <c r="AB32" s="450"/>
      <c r="AC32" s="452"/>
      <c r="AD32" s="457"/>
      <c r="AE32" s="36"/>
      <c r="AF32" s="36"/>
      <c r="AG32" s="36"/>
      <c r="AH32" s="37"/>
      <c r="AI32" s="38"/>
      <c r="AJ32" s="450"/>
      <c r="AK32" s="450"/>
      <c r="AL32" s="450"/>
      <c r="AM32" s="452"/>
      <c r="AN32" s="457"/>
      <c r="AO32" s="36"/>
      <c r="AP32" s="36"/>
      <c r="AQ32" s="36"/>
      <c r="AR32" s="37"/>
      <c r="AS32" s="38"/>
      <c r="AT32" s="450"/>
      <c r="AU32" s="450"/>
      <c r="AV32" s="450"/>
      <c r="AW32" s="450"/>
      <c r="AX32" s="450"/>
      <c r="AY32" s="450"/>
      <c r="AZ32" s="452"/>
      <c r="BA32" s="452"/>
      <c r="BB32" s="457"/>
      <c r="BC32" s="457"/>
      <c r="BD32" s="453"/>
      <c r="BE32" s="453"/>
      <c r="BF32" s="453"/>
      <c r="BG32" s="456"/>
      <c r="BH32" s="456"/>
      <c r="BI32" s="454"/>
      <c r="BJ32" s="454"/>
      <c r="BK32" s="450"/>
      <c r="BL32" s="450"/>
      <c r="BM32" s="450"/>
      <c r="BN32" s="36"/>
      <c r="BO32" s="40"/>
      <c r="BP32" s="41"/>
      <c r="BQ32" s="42"/>
      <c r="BR32" s="332"/>
      <c r="BS32" s="334"/>
      <c r="BT32" s="339"/>
      <c r="BU32" s="339"/>
      <c r="BV32" s="464" t="str">
        <f t="shared" si="15"/>
        <v/>
      </c>
      <c r="BW32" s="267"/>
      <c r="BX32" s="464" t="str">
        <f t="shared" si="16"/>
        <v/>
      </c>
      <c r="BY32" s="465"/>
      <c r="BZ32" s="464" t="str">
        <f t="shared" si="17"/>
        <v/>
      </c>
      <c r="CA32" s="465"/>
      <c r="CB32" s="464" t="str">
        <f t="shared" si="18"/>
        <v/>
      </c>
      <c r="CC32" s="465"/>
      <c r="CD32" s="464" t="str">
        <f t="shared" si="19"/>
        <v/>
      </c>
      <c r="CE32" s="465"/>
      <c r="CF32" s="464" t="str">
        <f t="shared" si="20"/>
        <v/>
      </c>
      <c r="CG32" s="465"/>
      <c r="CH32" s="464" t="str">
        <f t="shared" si="21"/>
        <v/>
      </c>
      <c r="CI32" s="465"/>
      <c r="CJ32" s="464" t="str">
        <f t="shared" si="22"/>
        <v/>
      </c>
      <c r="CK32" s="465"/>
      <c r="CL32" s="464" t="str">
        <f t="shared" si="23"/>
        <v/>
      </c>
      <c r="CM32" s="465"/>
      <c r="CN32" s="464" t="str">
        <f t="shared" si="24"/>
        <v/>
      </c>
      <c r="CO32" s="465"/>
      <c r="CP32" s="464" t="str">
        <f t="shared" si="24"/>
        <v/>
      </c>
      <c r="CQ32" s="465"/>
      <c r="CR32" s="464" t="str">
        <f t="shared" si="24"/>
        <v/>
      </c>
      <c r="CS32" s="465"/>
      <c r="CT32" s="258"/>
      <c r="CU32" s="491" t="str">
        <f t="shared" si="27"/>
        <v/>
      </c>
      <c r="CV32" s="269" t="str">
        <f t="shared" si="27"/>
        <v/>
      </c>
      <c r="CW32" s="268" t="str">
        <f t="shared" si="28"/>
        <v/>
      </c>
      <c r="CX32" s="269" t="str">
        <f t="shared" si="28"/>
        <v/>
      </c>
      <c r="CY32" s="268" t="str">
        <f t="shared" si="28"/>
        <v/>
      </c>
      <c r="CZ32" s="269" t="str">
        <f t="shared" si="28"/>
        <v/>
      </c>
      <c r="DA32" s="268" t="str">
        <f t="shared" si="28"/>
        <v/>
      </c>
      <c r="DB32" s="269" t="str">
        <f t="shared" si="28"/>
        <v/>
      </c>
      <c r="DC32" s="268" t="str">
        <f t="shared" si="28"/>
        <v/>
      </c>
      <c r="DD32" s="269" t="str">
        <f t="shared" si="28"/>
        <v/>
      </c>
      <c r="DE32" s="268" t="str">
        <f t="shared" si="28"/>
        <v/>
      </c>
      <c r="DF32" s="269" t="str">
        <f t="shared" si="28"/>
        <v/>
      </c>
      <c r="DG32" s="268" t="str">
        <f t="shared" si="28"/>
        <v/>
      </c>
      <c r="DH32" s="269" t="str">
        <f t="shared" si="28"/>
        <v/>
      </c>
      <c r="DI32" s="268" t="str">
        <f t="shared" si="28"/>
        <v/>
      </c>
      <c r="DJ32" s="269" t="str">
        <f t="shared" si="28"/>
        <v/>
      </c>
      <c r="DK32" s="268" t="str">
        <f t="shared" si="28"/>
        <v/>
      </c>
      <c r="DL32" s="269" t="str">
        <f t="shared" si="28"/>
        <v/>
      </c>
      <c r="DM32" s="268" t="str">
        <f t="shared" si="29"/>
        <v/>
      </c>
      <c r="DN32" s="269" t="str">
        <f t="shared" si="29"/>
        <v/>
      </c>
      <c r="DO32" s="268" t="str">
        <f t="shared" si="25"/>
        <v/>
      </c>
      <c r="DP32" s="492" t="str">
        <f t="shared" si="26"/>
        <v/>
      </c>
    </row>
    <row r="33" spans="1:120" ht="15" customHeight="1">
      <c r="A33" s="33">
        <v>27</v>
      </c>
      <c r="B33" s="34" t="s">
        <v>5</v>
      </c>
      <c r="C33" s="450" t="s">
        <v>2</v>
      </c>
      <c r="D33" s="461">
        <v>9127</v>
      </c>
      <c r="E33" s="35">
        <v>11016</v>
      </c>
      <c r="F33" s="467">
        <v>36249</v>
      </c>
      <c r="G33" s="261" t="s">
        <v>455</v>
      </c>
      <c r="H33" s="262" t="s">
        <v>456</v>
      </c>
      <c r="I33" s="261" t="s">
        <v>457</v>
      </c>
      <c r="J33" s="36"/>
      <c r="K33" s="36"/>
      <c r="L33" s="36"/>
      <c r="M33" s="36"/>
      <c r="N33" s="36"/>
      <c r="O33" s="450"/>
      <c r="P33" s="450"/>
      <c r="Q33" s="450"/>
      <c r="R33" s="452"/>
      <c r="S33" s="457"/>
      <c r="T33" s="39"/>
      <c r="U33" s="36"/>
      <c r="V33" s="36"/>
      <c r="W33" s="36"/>
      <c r="X33" s="37"/>
      <c r="Y33" s="38"/>
      <c r="Z33" s="450"/>
      <c r="AA33" s="450"/>
      <c r="AB33" s="450"/>
      <c r="AC33" s="452"/>
      <c r="AD33" s="457"/>
      <c r="AE33" s="36"/>
      <c r="AF33" s="36"/>
      <c r="AG33" s="36"/>
      <c r="AH33" s="37"/>
      <c r="AI33" s="38"/>
      <c r="AJ33" s="450"/>
      <c r="AK33" s="450"/>
      <c r="AL33" s="450"/>
      <c r="AM33" s="452"/>
      <c r="AN33" s="457"/>
      <c r="AO33" s="36"/>
      <c r="AP33" s="36"/>
      <c r="AQ33" s="36"/>
      <c r="AR33" s="37"/>
      <c r="AS33" s="38"/>
      <c r="AT33" s="450"/>
      <c r="AU33" s="450"/>
      <c r="AV33" s="450"/>
      <c r="AW33" s="450"/>
      <c r="AX33" s="450"/>
      <c r="AY33" s="450"/>
      <c r="AZ33" s="452"/>
      <c r="BA33" s="452"/>
      <c r="BB33" s="457"/>
      <c r="BC33" s="457"/>
      <c r="BD33" s="453"/>
      <c r="BE33" s="453"/>
      <c r="BF33" s="453"/>
      <c r="BG33" s="456"/>
      <c r="BH33" s="456"/>
      <c r="BI33" s="454"/>
      <c r="BJ33" s="454"/>
      <c r="BK33" s="450"/>
      <c r="BL33" s="450"/>
      <c r="BM33" s="450"/>
      <c r="BN33" s="36"/>
      <c r="BO33" s="40"/>
      <c r="BP33" s="41"/>
      <c r="BQ33" s="42"/>
      <c r="BR33" s="332"/>
      <c r="BS33" s="334"/>
      <c r="BT33" s="339"/>
      <c r="BU33" s="339"/>
      <c r="BV33" s="464" t="str">
        <f t="shared" si="15"/>
        <v/>
      </c>
      <c r="BW33" s="267"/>
      <c r="BX33" s="464" t="str">
        <f t="shared" si="16"/>
        <v/>
      </c>
      <c r="BY33" s="465"/>
      <c r="BZ33" s="464" t="str">
        <f t="shared" si="17"/>
        <v/>
      </c>
      <c r="CA33" s="465"/>
      <c r="CB33" s="464" t="str">
        <f t="shared" si="18"/>
        <v/>
      </c>
      <c r="CC33" s="465"/>
      <c r="CD33" s="464" t="str">
        <f t="shared" si="19"/>
        <v/>
      </c>
      <c r="CE33" s="465"/>
      <c r="CF33" s="464" t="str">
        <f t="shared" si="20"/>
        <v/>
      </c>
      <c r="CG33" s="465"/>
      <c r="CH33" s="464" t="str">
        <f t="shared" si="21"/>
        <v/>
      </c>
      <c r="CI33" s="465"/>
      <c r="CJ33" s="464" t="str">
        <f t="shared" si="22"/>
        <v/>
      </c>
      <c r="CK33" s="465"/>
      <c r="CL33" s="464" t="str">
        <f t="shared" si="23"/>
        <v/>
      </c>
      <c r="CM33" s="465"/>
      <c r="CN33" s="464" t="str">
        <f t="shared" si="24"/>
        <v/>
      </c>
      <c r="CO33" s="465"/>
      <c r="CP33" s="464" t="str">
        <f t="shared" si="24"/>
        <v/>
      </c>
      <c r="CQ33" s="465"/>
      <c r="CR33" s="464" t="str">
        <f t="shared" si="24"/>
        <v/>
      </c>
      <c r="CS33" s="465"/>
      <c r="CT33" s="258"/>
      <c r="CU33" s="491" t="str">
        <f t="shared" si="27"/>
        <v/>
      </c>
      <c r="CV33" s="269" t="str">
        <f t="shared" si="27"/>
        <v/>
      </c>
      <c r="CW33" s="268" t="str">
        <f t="shared" si="28"/>
        <v/>
      </c>
      <c r="CX33" s="269" t="str">
        <f t="shared" si="28"/>
        <v/>
      </c>
      <c r="CY33" s="268" t="str">
        <f t="shared" si="28"/>
        <v/>
      </c>
      <c r="CZ33" s="269" t="str">
        <f t="shared" si="28"/>
        <v/>
      </c>
      <c r="DA33" s="268" t="str">
        <f t="shared" si="28"/>
        <v/>
      </c>
      <c r="DB33" s="269" t="str">
        <f t="shared" si="28"/>
        <v/>
      </c>
      <c r="DC33" s="268" t="str">
        <f t="shared" si="28"/>
        <v/>
      </c>
      <c r="DD33" s="269" t="str">
        <f t="shared" si="28"/>
        <v/>
      </c>
      <c r="DE33" s="268" t="str">
        <f t="shared" si="28"/>
        <v/>
      </c>
      <c r="DF33" s="269" t="str">
        <f t="shared" si="28"/>
        <v/>
      </c>
      <c r="DG33" s="268" t="str">
        <f t="shared" si="28"/>
        <v/>
      </c>
      <c r="DH33" s="269" t="str">
        <f t="shared" si="28"/>
        <v/>
      </c>
      <c r="DI33" s="268" t="str">
        <f t="shared" si="28"/>
        <v/>
      </c>
      <c r="DJ33" s="269" t="str">
        <f t="shared" si="28"/>
        <v/>
      </c>
      <c r="DK33" s="268" t="str">
        <f t="shared" si="28"/>
        <v/>
      </c>
      <c r="DL33" s="269" t="str">
        <f t="shared" si="28"/>
        <v/>
      </c>
      <c r="DM33" s="268" t="str">
        <f t="shared" si="29"/>
        <v/>
      </c>
      <c r="DN33" s="269" t="str">
        <f t="shared" si="29"/>
        <v/>
      </c>
      <c r="DO33" s="268" t="str">
        <f t="shared" si="25"/>
        <v/>
      </c>
      <c r="DP33" s="492" t="str">
        <f t="shared" si="26"/>
        <v/>
      </c>
    </row>
    <row r="34" spans="1:120" ht="15" customHeight="1">
      <c r="A34" s="33">
        <v>28</v>
      </c>
      <c r="B34" s="34" t="s">
        <v>5</v>
      </c>
      <c r="C34" s="450" t="s">
        <v>2</v>
      </c>
      <c r="D34" s="461">
        <v>9128</v>
      </c>
      <c r="E34" s="35">
        <v>11249</v>
      </c>
      <c r="F34" s="467">
        <v>36712</v>
      </c>
      <c r="G34" s="261" t="s">
        <v>458</v>
      </c>
      <c r="H34" s="262" t="s">
        <v>459</v>
      </c>
      <c r="I34" s="261" t="s">
        <v>460</v>
      </c>
      <c r="J34" s="36"/>
      <c r="K34" s="36"/>
      <c r="L34" s="36"/>
      <c r="M34" s="36"/>
      <c r="N34" s="36"/>
      <c r="O34" s="450"/>
      <c r="P34" s="450"/>
      <c r="Q34" s="450"/>
      <c r="R34" s="452"/>
      <c r="S34" s="457"/>
      <c r="T34" s="39"/>
      <c r="U34" s="36"/>
      <c r="V34" s="36"/>
      <c r="W34" s="36"/>
      <c r="X34" s="37"/>
      <c r="Y34" s="38"/>
      <c r="Z34" s="450"/>
      <c r="AA34" s="450"/>
      <c r="AB34" s="450"/>
      <c r="AC34" s="452"/>
      <c r="AD34" s="457"/>
      <c r="AE34" s="36"/>
      <c r="AF34" s="36"/>
      <c r="AG34" s="36"/>
      <c r="AH34" s="37"/>
      <c r="AI34" s="38"/>
      <c r="AJ34" s="450"/>
      <c r="AK34" s="450"/>
      <c r="AL34" s="450"/>
      <c r="AM34" s="452"/>
      <c r="AN34" s="457"/>
      <c r="AO34" s="36"/>
      <c r="AP34" s="36"/>
      <c r="AQ34" s="36"/>
      <c r="AR34" s="37"/>
      <c r="AS34" s="38"/>
      <c r="AT34" s="450"/>
      <c r="AU34" s="450"/>
      <c r="AV34" s="450"/>
      <c r="AW34" s="450"/>
      <c r="AX34" s="450"/>
      <c r="AY34" s="450"/>
      <c r="AZ34" s="452"/>
      <c r="BA34" s="452"/>
      <c r="BB34" s="457"/>
      <c r="BC34" s="457"/>
      <c r="BD34" s="453"/>
      <c r="BE34" s="453"/>
      <c r="BF34" s="453"/>
      <c r="BG34" s="456"/>
      <c r="BH34" s="456"/>
      <c r="BI34" s="454"/>
      <c r="BJ34" s="454"/>
      <c r="BK34" s="450"/>
      <c r="BL34" s="450"/>
      <c r="BM34" s="450"/>
      <c r="BN34" s="36"/>
      <c r="BO34" s="40"/>
      <c r="BP34" s="41"/>
      <c r="BQ34" s="42"/>
      <c r="BR34" s="332"/>
      <c r="BS34" s="332"/>
      <c r="BT34" s="339"/>
      <c r="BU34" s="339"/>
      <c r="BV34" s="464" t="str">
        <f t="shared" si="15"/>
        <v/>
      </c>
      <c r="BW34" s="267"/>
      <c r="BX34" s="464" t="str">
        <f t="shared" si="16"/>
        <v/>
      </c>
      <c r="BY34" s="465"/>
      <c r="BZ34" s="464" t="str">
        <f t="shared" si="17"/>
        <v/>
      </c>
      <c r="CA34" s="465"/>
      <c r="CB34" s="464" t="str">
        <f t="shared" si="18"/>
        <v/>
      </c>
      <c r="CC34" s="465"/>
      <c r="CD34" s="464" t="str">
        <f t="shared" si="19"/>
        <v/>
      </c>
      <c r="CE34" s="465"/>
      <c r="CF34" s="464" t="str">
        <f t="shared" si="20"/>
        <v/>
      </c>
      <c r="CG34" s="465"/>
      <c r="CH34" s="464" t="str">
        <f t="shared" si="21"/>
        <v/>
      </c>
      <c r="CI34" s="465"/>
      <c r="CJ34" s="464" t="str">
        <f t="shared" si="22"/>
        <v/>
      </c>
      <c r="CK34" s="465"/>
      <c r="CL34" s="464" t="str">
        <f t="shared" si="23"/>
        <v/>
      </c>
      <c r="CM34" s="465"/>
      <c r="CN34" s="464" t="str">
        <f t="shared" si="24"/>
        <v/>
      </c>
      <c r="CO34" s="465"/>
      <c r="CP34" s="464" t="str">
        <f t="shared" si="24"/>
        <v/>
      </c>
      <c r="CQ34" s="465"/>
      <c r="CR34" s="464" t="str">
        <f t="shared" si="24"/>
        <v/>
      </c>
      <c r="CS34" s="465"/>
      <c r="CT34" s="258"/>
      <c r="CU34" s="491" t="str">
        <f t="shared" si="27"/>
        <v/>
      </c>
      <c r="CV34" s="269" t="str">
        <f t="shared" si="27"/>
        <v/>
      </c>
      <c r="CW34" s="268" t="str">
        <f t="shared" si="28"/>
        <v/>
      </c>
      <c r="CX34" s="269" t="str">
        <f t="shared" si="28"/>
        <v/>
      </c>
      <c r="CY34" s="268" t="str">
        <f t="shared" si="28"/>
        <v/>
      </c>
      <c r="CZ34" s="269" t="str">
        <f t="shared" si="28"/>
        <v/>
      </c>
      <c r="DA34" s="268" t="str">
        <f t="shared" si="28"/>
        <v/>
      </c>
      <c r="DB34" s="269" t="str">
        <f t="shared" si="28"/>
        <v/>
      </c>
      <c r="DC34" s="268" t="str">
        <f t="shared" si="28"/>
        <v/>
      </c>
      <c r="DD34" s="269" t="str">
        <f t="shared" si="28"/>
        <v/>
      </c>
      <c r="DE34" s="268" t="str">
        <f t="shared" si="28"/>
        <v/>
      </c>
      <c r="DF34" s="269" t="str">
        <f t="shared" si="28"/>
        <v/>
      </c>
      <c r="DG34" s="268" t="str">
        <f t="shared" si="28"/>
        <v/>
      </c>
      <c r="DH34" s="269" t="str">
        <f t="shared" si="28"/>
        <v/>
      </c>
      <c r="DI34" s="268" t="str">
        <f t="shared" si="28"/>
        <v/>
      </c>
      <c r="DJ34" s="269" t="str">
        <f t="shared" si="28"/>
        <v/>
      </c>
      <c r="DK34" s="268" t="str">
        <f t="shared" si="28"/>
        <v/>
      </c>
      <c r="DL34" s="269" t="str">
        <f t="shared" si="28"/>
        <v/>
      </c>
      <c r="DM34" s="268" t="str">
        <f t="shared" si="29"/>
        <v/>
      </c>
      <c r="DN34" s="269" t="str">
        <f t="shared" si="29"/>
        <v/>
      </c>
      <c r="DO34" s="268" t="str">
        <f t="shared" si="25"/>
        <v/>
      </c>
      <c r="DP34" s="492" t="str">
        <f t="shared" si="26"/>
        <v/>
      </c>
    </row>
    <row r="35" spans="1:120" ht="15" customHeight="1">
      <c r="A35" s="33">
        <v>29</v>
      </c>
      <c r="B35" s="34" t="s">
        <v>4</v>
      </c>
      <c r="C35" s="450" t="s">
        <v>2</v>
      </c>
      <c r="D35" s="461">
        <v>9129</v>
      </c>
      <c r="E35" s="35">
        <v>11038</v>
      </c>
      <c r="F35" s="467">
        <v>37127</v>
      </c>
      <c r="G35" s="261" t="s">
        <v>461</v>
      </c>
      <c r="H35" s="262" t="s">
        <v>462</v>
      </c>
      <c r="I35" s="261" t="s">
        <v>463</v>
      </c>
      <c r="J35" s="36"/>
      <c r="K35" s="36"/>
      <c r="L35" s="36"/>
      <c r="M35" s="36"/>
      <c r="N35" s="36"/>
      <c r="O35" s="450"/>
      <c r="P35" s="450"/>
      <c r="Q35" s="450"/>
      <c r="R35" s="452"/>
      <c r="S35" s="457"/>
      <c r="T35" s="39"/>
      <c r="U35" s="36"/>
      <c r="V35" s="36"/>
      <c r="W35" s="36"/>
      <c r="X35" s="37"/>
      <c r="Y35" s="38"/>
      <c r="Z35" s="450"/>
      <c r="AA35" s="450"/>
      <c r="AB35" s="450"/>
      <c r="AC35" s="452"/>
      <c r="AD35" s="457"/>
      <c r="AE35" s="36"/>
      <c r="AF35" s="36"/>
      <c r="AG35" s="36"/>
      <c r="AH35" s="37"/>
      <c r="AI35" s="38"/>
      <c r="AJ35" s="450"/>
      <c r="AK35" s="450"/>
      <c r="AL35" s="450"/>
      <c r="AM35" s="452"/>
      <c r="AN35" s="457"/>
      <c r="AO35" s="36"/>
      <c r="AP35" s="36"/>
      <c r="AQ35" s="36"/>
      <c r="AR35" s="37"/>
      <c r="AS35" s="38"/>
      <c r="AT35" s="450"/>
      <c r="AU35" s="450"/>
      <c r="AV35" s="450"/>
      <c r="AW35" s="450"/>
      <c r="AX35" s="450"/>
      <c r="AY35" s="450"/>
      <c r="AZ35" s="452"/>
      <c r="BA35" s="452"/>
      <c r="BB35" s="457"/>
      <c r="BC35" s="457"/>
      <c r="BD35" s="453"/>
      <c r="BE35" s="453"/>
      <c r="BF35" s="453"/>
      <c r="BG35" s="456"/>
      <c r="BH35" s="456"/>
      <c r="BI35" s="454"/>
      <c r="BJ35" s="454"/>
      <c r="BK35" s="450"/>
      <c r="BL35" s="450"/>
      <c r="BM35" s="450"/>
      <c r="BN35" s="36"/>
      <c r="BO35" s="40"/>
      <c r="BP35" s="41"/>
      <c r="BQ35" s="42"/>
      <c r="BR35" s="332"/>
      <c r="BS35" s="332"/>
      <c r="BT35" s="339"/>
      <c r="BU35" s="339"/>
      <c r="BV35" s="464" t="str">
        <f t="shared" si="15"/>
        <v/>
      </c>
      <c r="BW35" s="267"/>
      <c r="BX35" s="464" t="str">
        <f t="shared" si="16"/>
        <v/>
      </c>
      <c r="BY35" s="465"/>
      <c r="BZ35" s="464" t="str">
        <f t="shared" si="17"/>
        <v/>
      </c>
      <c r="CA35" s="465"/>
      <c r="CB35" s="464" t="str">
        <f t="shared" si="18"/>
        <v/>
      </c>
      <c r="CC35" s="465"/>
      <c r="CD35" s="464" t="str">
        <f t="shared" si="19"/>
        <v/>
      </c>
      <c r="CE35" s="465"/>
      <c r="CF35" s="464" t="str">
        <f t="shared" si="20"/>
        <v/>
      </c>
      <c r="CG35" s="465"/>
      <c r="CH35" s="464" t="str">
        <f t="shared" si="21"/>
        <v/>
      </c>
      <c r="CI35" s="465"/>
      <c r="CJ35" s="464" t="str">
        <f t="shared" si="22"/>
        <v/>
      </c>
      <c r="CK35" s="465"/>
      <c r="CL35" s="464" t="str">
        <f t="shared" si="23"/>
        <v/>
      </c>
      <c r="CM35" s="465"/>
      <c r="CN35" s="464" t="str">
        <f t="shared" si="24"/>
        <v/>
      </c>
      <c r="CO35" s="465"/>
      <c r="CP35" s="464" t="str">
        <f t="shared" si="24"/>
        <v/>
      </c>
      <c r="CQ35" s="465"/>
      <c r="CR35" s="464" t="str">
        <f t="shared" si="24"/>
        <v/>
      </c>
      <c r="CS35" s="465"/>
      <c r="CT35" s="258"/>
      <c r="CU35" s="491" t="str">
        <f t="shared" si="27"/>
        <v/>
      </c>
      <c r="CV35" s="269" t="str">
        <f t="shared" si="27"/>
        <v/>
      </c>
      <c r="CW35" s="268" t="str">
        <f t="shared" si="28"/>
        <v/>
      </c>
      <c r="CX35" s="269" t="str">
        <f t="shared" si="28"/>
        <v/>
      </c>
      <c r="CY35" s="268" t="str">
        <f t="shared" si="28"/>
        <v/>
      </c>
      <c r="CZ35" s="269" t="str">
        <f t="shared" si="28"/>
        <v/>
      </c>
      <c r="DA35" s="268" t="str">
        <f t="shared" si="28"/>
        <v/>
      </c>
      <c r="DB35" s="269" t="str">
        <f t="shared" si="28"/>
        <v/>
      </c>
      <c r="DC35" s="268" t="str">
        <f t="shared" si="28"/>
        <v/>
      </c>
      <c r="DD35" s="269" t="str">
        <f t="shared" si="28"/>
        <v/>
      </c>
      <c r="DE35" s="268" t="str">
        <f t="shared" si="28"/>
        <v/>
      </c>
      <c r="DF35" s="269" t="str">
        <f t="shared" si="28"/>
        <v/>
      </c>
      <c r="DG35" s="268" t="str">
        <f t="shared" si="28"/>
        <v/>
      </c>
      <c r="DH35" s="269" t="str">
        <f t="shared" si="28"/>
        <v/>
      </c>
      <c r="DI35" s="268" t="str">
        <f t="shared" si="28"/>
        <v/>
      </c>
      <c r="DJ35" s="269" t="str">
        <f t="shared" si="28"/>
        <v/>
      </c>
      <c r="DK35" s="268" t="str">
        <f t="shared" si="28"/>
        <v/>
      </c>
      <c r="DL35" s="269" t="str">
        <f t="shared" si="28"/>
        <v/>
      </c>
      <c r="DM35" s="268" t="str">
        <f t="shared" si="29"/>
        <v/>
      </c>
      <c r="DN35" s="269" t="str">
        <f t="shared" si="29"/>
        <v/>
      </c>
      <c r="DO35" s="268" t="str">
        <f t="shared" si="25"/>
        <v/>
      </c>
      <c r="DP35" s="492" t="str">
        <f t="shared" si="26"/>
        <v/>
      </c>
    </row>
    <row r="36" spans="1:120" ht="15" customHeight="1">
      <c r="A36" s="33">
        <v>30</v>
      </c>
      <c r="B36" s="34" t="s">
        <v>3</v>
      </c>
      <c r="C36" s="450" t="s">
        <v>2</v>
      </c>
      <c r="D36" s="461">
        <v>9130</v>
      </c>
      <c r="E36" s="35">
        <v>11030</v>
      </c>
      <c r="F36" s="467">
        <v>36709</v>
      </c>
      <c r="G36" s="261" t="s">
        <v>464</v>
      </c>
      <c r="H36" s="262" t="s">
        <v>465</v>
      </c>
      <c r="I36" s="261" t="s">
        <v>466</v>
      </c>
      <c r="J36" s="36"/>
      <c r="K36" s="36"/>
      <c r="L36" s="36"/>
      <c r="M36" s="36"/>
      <c r="N36" s="36"/>
      <c r="O36" s="450"/>
      <c r="P36" s="450"/>
      <c r="Q36" s="450"/>
      <c r="R36" s="452"/>
      <c r="S36" s="457"/>
      <c r="T36" s="39"/>
      <c r="U36" s="36"/>
      <c r="V36" s="36"/>
      <c r="W36" s="36"/>
      <c r="X36" s="37"/>
      <c r="Y36" s="38"/>
      <c r="Z36" s="450"/>
      <c r="AA36" s="450"/>
      <c r="AB36" s="450"/>
      <c r="AC36" s="452"/>
      <c r="AD36" s="457"/>
      <c r="AE36" s="36"/>
      <c r="AF36" s="36"/>
      <c r="AG36" s="36"/>
      <c r="AH36" s="37"/>
      <c r="AI36" s="38"/>
      <c r="AJ36" s="450"/>
      <c r="AK36" s="450"/>
      <c r="AL36" s="450"/>
      <c r="AM36" s="452"/>
      <c r="AN36" s="457"/>
      <c r="AO36" s="36"/>
      <c r="AP36" s="36"/>
      <c r="AQ36" s="36"/>
      <c r="AR36" s="37"/>
      <c r="AS36" s="38"/>
      <c r="AT36" s="450"/>
      <c r="AU36" s="450"/>
      <c r="AV36" s="450"/>
      <c r="AW36" s="450"/>
      <c r="AX36" s="450"/>
      <c r="AY36" s="450"/>
      <c r="AZ36" s="452"/>
      <c r="BA36" s="452"/>
      <c r="BB36" s="457"/>
      <c r="BC36" s="457"/>
      <c r="BD36" s="453"/>
      <c r="BE36" s="453"/>
      <c r="BF36" s="453"/>
      <c r="BG36" s="456"/>
      <c r="BH36" s="456"/>
      <c r="BI36" s="454"/>
      <c r="BJ36" s="454"/>
      <c r="BK36" s="450"/>
      <c r="BL36" s="450"/>
      <c r="BM36" s="450"/>
      <c r="BN36" s="36"/>
      <c r="BO36" s="40"/>
      <c r="BP36" s="41"/>
      <c r="BQ36" s="42"/>
      <c r="BR36" s="332"/>
      <c r="BS36" s="332"/>
      <c r="BT36" s="339"/>
      <c r="BU36" s="339"/>
      <c r="BV36" s="464" t="str">
        <f t="shared" si="15"/>
        <v/>
      </c>
      <c r="BW36" s="267"/>
      <c r="BX36" s="464" t="str">
        <f t="shared" si="16"/>
        <v/>
      </c>
      <c r="BY36" s="465"/>
      <c r="BZ36" s="464" t="str">
        <f t="shared" si="17"/>
        <v/>
      </c>
      <c r="CA36" s="465"/>
      <c r="CB36" s="464" t="str">
        <f t="shared" si="18"/>
        <v/>
      </c>
      <c r="CC36" s="465"/>
      <c r="CD36" s="464" t="str">
        <f t="shared" si="19"/>
        <v/>
      </c>
      <c r="CE36" s="465"/>
      <c r="CF36" s="464" t="str">
        <f t="shared" si="20"/>
        <v/>
      </c>
      <c r="CG36" s="465"/>
      <c r="CH36" s="464" t="str">
        <f t="shared" si="21"/>
        <v/>
      </c>
      <c r="CI36" s="465"/>
      <c r="CJ36" s="464" t="str">
        <f t="shared" si="22"/>
        <v/>
      </c>
      <c r="CK36" s="465"/>
      <c r="CL36" s="464" t="str">
        <f t="shared" si="23"/>
        <v/>
      </c>
      <c r="CM36" s="465"/>
      <c r="CN36" s="464" t="str">
        <f t="shared" si="24"/>
        <v/>
      </c>
      <c r="CO36" s="465"/>
      <c r="CP36" s="464" t="str">
        <f t="shared" si="24"/>
        <v/>
      </c>
      <c r="CQ36" s="465"/>
      <c r="CR36" s="464" t="str">
        <f t="shared" si="24"/>
        <v/>
      </c>
      <c r="CS36" s="465"/>
      <c r="CT36" s="258"/>
      <c r="CU36" s="491" t="str">
        <f t="shared" si="27"/>
        <v/>
      </c>
      <c r="CV36" s="269" t="str">
        <f t="shared" si="27"/>
        <v/>
      </c>
      <c r="CW36" s="268" t="str">
        <f t="shared" si="28"/>
        <v/>
      </c>
      <c r="CX36" s="269" t="str">
        <f t="shared" si="28"/>
        <v/>
      </c>
      <c r="CY36" s="268" t="str">
        <f t="shared" si="28"/>
        <v/>
      </c>
      <c r="CZ36" s="269" t="str">
        <f t="shared" si="28"/>
        <v/>
      </c>
      <c r="DA36" s="268" t="str">
        <f t="shared" si="28"/>
        <v/>
      </c>
      <c r="DB36" s="269" t="str">
        <f t="shared" si="28"/>
        <v/>
      </c>
      <c r="DC36" s="268" t="str">
        <f t="shared" si="28"/>
        <v/>
      </c>
      <c r="DD36" s="269" t="str">
        <f t="shared" si="28"/>
        <v/>
      </c>
      <c r="DE36" s="268" t="str">
        <f t="shared" si="28"/>
        <v/>
      </c>
      <c r="DF36" s="269" t="str">
        <f t="shared" si="28"/>
        <v/>
      </c>
      <c r="DG36" s="268" t="str">
        <f t="shared" si="28"/>
        <v/>
      </c>
      <c r="DH36" s="269" t="str">
        <f t="shared" si="28"/>
        <v/>
      </c>
      <c r="DI36" s="268" t="str">
        <f t="shared" si="28"/>
        <v/>
      </c>
      <c r="DJ36" s="269" t="str">
        <f t="shared" si="28"/>
        <v/>
      </c>
      <c r="DK36" s="268" t="str">
        <f t="shared" si="28"/>
        <v/>
      </c>
      <c r="DL36" s="269" t="str">
        <f t="shared" si="28"/>
        <v/>
      </c>
      <c r="DM36" s="268" t="str">
        <f t="shared" si="29"/>
        <v/>
      </c>
      <c r="DN36" s="269" t="str">
        <f t="shared" si="29"/>
        <v/>
      </c>
      <c r="DO36" s="268" t="str">
        <f t="shared" si="25"/>
        <v/>
      </c>
      <c r="DP36" s="492" t="str">
        <f t="shared" si="26"/>
        <v/>
      </c>
    </row>
    <row r="37" spans="1:120" ht="15" customHeight="1">
      <c r="A37" s="33">
        <v>31</v>
      </c>
      <c r="B37" s="34" t="s">
        <v>5</v>
      </c>
      <c r="C37" s="450" t="s">
        <v>2</v>
      </c>
      <c r="D37" s="461">
        <v>9131</v>
      </c>
      <c r="E37" s="35">
        <v>11017</v>
      </c>
      <c r="F37" s="467">
        <v>37283</v>
      </c>
      <c r="G37" s="261" t="s">
        <v>467</v>
      </c>
      <c r="H37" s="262" t="s">
        <v>468</v>
      </c>
      <c r="I37" s="261" t="s">
        <v>469</v>
      </c>
      <c r="J37" s="36"/>
      <c r="K37" s="36"/>
      <c r="L37" s="36"/>
      <c r="M37" s="36"/>
      <c r="N37" s="36"/>
      <c r="O37" s="450"/>
      <c r="P37" s="450"/>
      <c r="Q37" s="450"/>
      <c r="R37" s="452"/>
      <c r="S37" s="457"/>
      <c r="T37" s="39"/>
      <c r="U37" s="36"/>
      <c r="V37" s="36"/>
      <c r="W37" s="36"/>
      <c r="X37" s="37"/>
      <c r="Y37" s="38"/>
      <c r="Z37" s="450"/>
      <c r="AA37" s="450"/>
      <c r="AB37" s="450"/>
      <c r="AC37" s="452"/>
      <c r="AD37" s="457"/>
      <c r="AE37" s="36"/>
      <c r="AF37" s="36"/>
      <c r="AG37" s="36"/>
      <c r="AH37" s="37"/>
      <c r="AI37" s="38"/>
      <c r="AJ37" s="450"/>
      <c r="AK37" s="450"/>
      <c r="AL37" s="450"/>
      <c r="AM37" s="452"/>
      <c r="AN37" s="457"/>
      <c r="AO37" s="36"/>
      <c r="AP37" s="36"/>
      <c r="AQ37" s="36"/>
      <c r="AR37" s="37"/>
      <c r="AS37" s="38"/>
      <c r="AT37" s="450"/>
      <c r="AU37" s="450"/>
      <c r="AV37" s="450"/>
      <c r="AW37" s="450"/>
      <c r="AX37" s="450"/>
      <c r="AY37" s="450"/>
      <c r="AZ37" s="452"/>
      <c r="BA37" s="452"/>
      <c r="BB37" s="457"/>
      <c r="BC37" s="457"/>
      <c r="BD37" s="453"/>
      <c r="BE37" s="453"/>
      <c r="BF37" s="453"/>
      <c r="BG37" s="456"/>
      <c r="BH37" s="456"/>
      <c r="BI37" s="454"/>
      <c r="BJ37" s="454"/>
      <c r="BK37" s="450"/>
      <c r="BL37" s="450"/>
      <c r="BM37" s="450"/>
      <c r="BN37" s="36"/>
      <c r="BO37" s="40"/>
      <c r="BP37" s="41"/>
      <c r="BQ37" s="42"/>
      <c r="BR37" s="332"/>
      <c r="BS37" s="332"/>
      <c r="BT37" s="339"/>
      <c r="BU37" s="339"/>
      <c r="BV37" s="464" t="str">
        <f t="shared" si="15"/>
        <v/>
      </c>
      <c r="BW37" s="267"/>
      <c r="BX37" s="464" t="str">
        <f t="shared" si="16"/>
        <v/>
      </c>
      <c r="BY37" s="465"/>
      <c r="BZ37" s="464" t="str">
        <f t="shared" si="17"/>
        <v/>
      </c>
      <c r="CA37" s="465"/>
      <c r="CB37" s="464" t="str">
        <f t="shared" si="18"/>
        <v/>
      </c>
      <c r="CC37" s="465"/>
      <c r="CD37" s="464" t="str">
        <f t="shared" si="19"/>
        <v/>
      </c>
      <c r="CE37" s="465"/>
      <c r="CF37" s="464" t="str">
        <f t="shared" si="20"/>
        <v/>
      </c>
      <c r="CG37" s="465"/>
      <c r="CH37" s="464" t="str">
        <f t="shared" si="21"/>
        <v/>
      </c>
      <c r="CI37" s="465"/>
      <c r="CJ37" s="464" t="str">
        <f t="shared" si="22"/>
        <v/>
      </c>
      <c r="CK37" s="465"/>
      <c r="CL37" s="464" t="str">
        <f t="shared" si="23"/>
        <v/>
      </c>
      <c r="CM37" s="465"/>
      <c r="CN37" s="464" t="str">
        <f t="shared" si="24"/>
        <v/>
      </c>
      <c r="CO37" s="465"/>
      <c r="CP37" s="464" t="str">
        <f t="shared" si="24"/>
        <v/>
      </c>
      <c r="CQ37" s="465"/>
      <c r="CR37" s="464" t="str">
        <f t="shared" si="24"/>
        <v/>
      </c>
      <c r="CS37" s="465"/>
      <c r="CT37" s="258"/>
      <c r="CU37" s="491" t="str">
        <f t="shared" si="27"/>
        <v/>
      </c>
      <c r="CV37" s="269" t="str">
        <f t="shared" si="27"/>
        <v/>
      </c>
      <c r="CW37" s="268" t="str">
        <f t="shared" si="28"/>
        <v/>
      </c>
      <c r="CX37" s="269" t="str">
        <f t="shared" si="28"/>
        <v/>
      </c>
      <c r="CY37" s="268" t="str">
        <f t="shared" si="28"/>
        <v/>
      </c>
      <c r="CZ37" s="269" t="str">
        <f t="shared" si="28"/>
        <v/>
      </c>
      <c r="DA37" s="268" t="str">
        <f t="shared" si="28"/>
        <v/>
      </c>
      <c r="DB37" s="269" t="str">
        <f t="shared" si="28"/>
        <v/>
      </c>
      <c r="DC37" s="268" t="str">
        <f t="shared" si="28"/>
        <v/>
      </c>
      <c r="DD37" s="269" t="str">
        <f t="shared" si="28"/>
        <v/>
      </c>
      <c r="DE37" s="268" t="str">
        <f t="shared" si="28"/>
        <v/>
      </c>
      <c r="DF37" s="269" t="str">
        <f t="shared" si="28"/>
        <v/>
      </c>
      <c r="DG37" s="268" t="str">
        <f t="shared" si="28"/>
        <v/>
      </c>
      <c r="DH37" s="269" t="str">
        <f t="shared" si="28"/>
        <v/>
      </c>
      <c r="DI37" s="268" t="str">
        <f t="shared" si="28"/>
        <v/>
      </c>
      <c r="DJ37" s="269" t="str">
        <f t="shared" si="28"/>
        <v/>
      </c>
      <c r="DK37" s="268" t="str">
        <f t="shared" si="28"/>
        <v/>
      </c>
      <c r="DL37" s="269" t="str">
        <f t="shared" ref="DL37:DN100" si="30">IF(CO37="","",SUM(DJ37,CO37))</f>
        <v/>
      </c>
      <c r="DM37" s="268" t="str">
        <f t="shared" si="29"/>
        <v/>
      </c>
      <c r="DN37" s="269" t="str">
        <f t="shared" si="29"/>
        <v/>
      </c>
      <c r="DO37" s="268" t="str">
        <f t="shared" si="25"/>
        <v/>
      </c>
      <c r="DP37" s="492" t="str">
        <f t="shared" si="26"/>
        <v/>
      </c>
    </row>
    <row r="38" spans="1:120" ht="15" customHeight="1">
      <c r="A38" s="33">
        <v>32</v>
      </c>
      <c r="B38" s="34" t="s">
        <v>3</v>
      </c>
      <c r="C38" s="450" t="s">
        <v>2</v>
      </c>
      <c r="D38" s="461">
        <v>9132</v>
      </c>
      <c r="E38" s="35">
        <v>11022</v>
      </c>
      <c r="F38" s="467">
        <v>36831</v>
      </c>
      <c r="G38" s="261" t="s">
        <v>470</v>
      </c>
      <c r="H38" s="262" t="s">
        <v>471</v>
      </c>
      <c r="I38" s="261" t="s">
        <v>472</v>
      </c>
      <c r="J38" s="36"/>
      <c r="K38" s="36"/>
      <c r="L38" s="36"/>
      <c r="M38" s="36"/>
      <c r="N38" s="36"/>
      <c r="O38" s="450"/>
      <c r="P38" s="450"/>
      <c r="Q38" s="450"/>
      <c r="R38" s="452"/>
      <c r="S38" s="457"/>
      <c r="T38" s="39"/>
      <c r="U38" s="36"/>
      <c r="V38" s="36"/>
      <c r="W38" s="36"/>
      <c r="X38" s="37"/>
      <c r="Y38" s="38"/>
      <c r="Z38" s="450"/>
      <c r="AA38" s="450"/>
      <c r="AB38" s="450"/>
      <c r="AC38" s="452"/>
      <c r="AD38" s="457"/>
      <c r="AE38" s="36"/>
      <c r="AF38" s="36"/>
      <c r="AG38" s="36"/>
      <c r="AH38" s="37"/>
      <c r="AI38" s="38"/>
      <c r="AJ38" s="450"/>
      <c r="AK38" s="450"/>
      <c r="AL38" s="450"/>
      <c r="AM38" s="452"/>
      <c r="AN38" s="457"/>
      <c r="AO38" s="36"/>
      <c r="AP38" s="36"/>
      <c r="AQ38" s="36"/>
      <c r="AR38" s="37"/>
      <c r="AS38" s="38"/>
      <c r="AT38" s="450"/>
      <c r="AU38" s="450"/>
      <c r="AV38" s="450"/>
      <c r="AW38" s="450"/>
      <c r="AX38" s="450"/>
      <c r="AY38" s="450"/>
      <c r="AZ38" s="452"/>
      <c r="BA38" s="452"/>
      <c r="BB38" s="457"/>
      <c r="BC38" s="457"/>
      <c r="BD38" s="453"/>
      <c r="BE38" s="453"/>
      <c r="BF38" s="453"/>
      <c r="BG38" s="456"/>
      <c r="BH38" s="456"/>
      <c r="BI38" s="454"/>
      <c r="BJ38" s="454"/>
      <c r="BK38" s="450"/>
      <c r="BL38" s="450"/>
      <c r="BM38" s="450"/>
      <c r="BN38" s="36"/>
      <c r="BO38" s="40"/>
      <c r="BP38" s="41"/>
      <c r="BQ38" s="42"/>
      <c r="BR38" s="332"/>
      <c r="BS38" s="332"/>
      <c r="BT38" s="339"/>
      <c r="BU38" s="339"/>
      <c r="BV38" s="464" t="str">
        <f t="shared" si="15"/>
        <v/>
      </c>
      <c r="BW38" s="267"/>
      <c r="BX38" s="464" t="str">
        <f t="shared" si="16"/>
        <v/>
      </c>
      <c r="BY38" s="465"/>
      <c r="BZ38" s="464" t="str">
        <f t="shared" si="17"/>
        <v/>
      </c>
      <c r="CA38" s="465"/>
      <c r="CB38" s="464" t="str">
        <f t="shared" si="18"/>
        <v/>
      </c>
      <c r="CC38" s="465"/>
      <c r="CD38" s="464" t="str">
        <f t="shared" si="19"/>
        <v/>
      </c>
      <c r="CE38" s="465"/>
      <c r="CF38" s="464" t="str">
        <f t="shared" si="20"/>
        <v/>
      </c>
      <c r="CG38" s="465"/>
      <c r="CH38" s="464" t="str">
        <f t="shared" si="21"/>
        <v/>
      </c>
      <c r="CI38" s="465"/>
      <c r="CJ38" s="464" t="str">
        <f t="shared" si="22"/>
        <v/>
      </c>
      <c r="CK38" s="465"/>
      <c r="CL38" s="464" t="str">
        <f t="shared" si="23"/>
        <v/>
      </c>
      <c r="CM38" s="465"/>
      <c r="CN38" s="464" t="str">
        <f t="shared" si="24"/>
        <v/>
      </c>
      <c r="CO38" s="465"/>
      <c r="CP38" s="464" t="str">
        <f t="shared" si="24"/>
        <v/>
      </c>
      <c r="CQ38" s="465"/>
      <c r="CR38" s="464" t="str">
        <f t="shared" si="24"/>
        <v/>
      </c>
      <c r="CS38" s="465"/>
      <c r="CT38" s="258"/>
      <c r="CU38" s="491" t="str">
        <f t="shared" si="27"/>
        <v/>
      </c>
      <c r="CV38" s="269" t="str">
        <f t="shared" si="27"/>
        <v/>
      </c>
      <c r="CW38" s="268" t="str">
        <f t="shared" ref="CW38:DK54" si="31">IF(BZ38="","",SUM(CU38,BZ38))</f>
        <v/>
      </c>
      <c r="CX38" s="269" t="str">
        <f t="shared" si="31"/>
        <v/>
      </c>
      <c r="CY38" s="268" t="str">
        <f t="shared" si="31"/>
        <v/>
      </c>
      <c r="CZ38" s="269" t="str">
        <f t="shared" si="31"/>
        <v/>
      </c>
      <c r="DA38" s="268" t="str">
        <f t="shared" si="31"/>
        <v/>
      </c>
      <c r="DB38" s="269" t="str">
        <f t="shared" si="31"/>
        <v/>
      </c>
      <c r="DC38" s="268" t="str">
        <f t="shared" si="31"/>
        <v/>
      </c>
      <c r="DD38" s="269" t="str">
        <f t="shared" si="31"/>
        <v/>
      </c>
      <c r="DE38" s="268" t="str">
        <f t="shared" si="31"/>
        <v/>
      </c>
      <c r="DF38" s="269" t="str">
        <f t="shared" si="31"/>
        <v/>
      </c>
      <c r="DG38" s="268" t="str">
        <f t="shared" si="31"/>
        <v/>
      </c>
      <c r="DH38" s="269" t="str">
        <f t="shared" si="31"/>
        <v/>
      </c>
      <c r="DI38" s="268" t="str">
        <f t="shared" si="31"/>
        <v/>
      </c>
      <c r="DJ38" s="269" t="str">
        <f t="shared" si="31"/>
        <v/>
      </c>
      <c r="DK38" s="268" t="str">
        <f t="shared" si="31"/>
        <v/>
      </c>
      <c r="DL38" s="269" t="str">
        <f t="shared" si="30"/>
        <v/>
      </c>
      <c r="DM38" s="268" t="str">
        <f t="shared" si="29"/>
        <v/>
      </c>
      <c r="DN38" s="269" t="str">
        <f t="shared" si="29"/>
        <v/>
      </c>
      <c r="DO38" s="268" t="str">
        <f t="shared" si="25"/>
        <v/>
      </c>
      <c r="DP38" s="492" t="str">
        <f t="shared" si="26"/>
        <v/>
      </c>
    </row>
    <row r="39" spans="1:120" ht="15" customHeight="1">
      <c r="A39" s="33">
        <v>33</v>
      </c>
      <c r="B39" s="34" t="s">
        <v>5</v>
      </c>
      <c r="C39" s="450" t="s">
        <v>2</v>
      </c>
      <c r="D39" s="461">
        <v>9133</v>
      </c>
      <c r="E39" s="35">
        <v>11257</v>
      </c>
      <c r="F39" s="467">
        <v>36663</v>
      </c>
      <c r="G39" s="261" t="s">
        <v>473</v>
      </c>
      <c r="H39" s="262" t="s">
        <v>474</v>
      </c>
      <c r="I39" s="261" t="s">
        <v>475</v>
      </c>
      <c r="J39" s="36"/>
      <c r="K39" s="36"/>
      <c r="L39" s="36"/>
      <c r="M39" s="36"/>
      <c r="N39" s="36"/>
      <c r="O39" s="450"/>
      <c r="P39" s="450"/>
      <c r="Q39" s="450"/>
      <c r="R39" s="452"/>
      <c r="S39" s="457"/>
      <c r="T39" s="39"/>
      <c r="U39" s="36"/>
      <c r="V39" s="36"/>
      <c r="W39" s="36"/>
      <c r="X39" s="37"/>
      <c r="Y39" s="38"/>
      <c r="Z39" s="450"/>
      <c r="AA39" s="450"/>
      <c r="AB39" s="450"/>
      <c r="AC39" s="452"/>
      <c r="AD39" s="457"/>
      <c r="AE39" s="36"/>
      <c r="AF39" s="36"/>
      <c r="AG39" s="36"/>
      <c r="AH39" s="37"/>
      <c r="AI39" s="38"/>
      <c r="AJ39" s="450"/>
      <c r="AK39" s="450"/>
      <c r="AL39" s="450"/>
      <c r="AM39" s="452"/>
      <c r="AN39" s="457"/>
      <c r="AO39" s="36"/>
      <c r="AP39" s="36"/>
      <c r="AQ39" s="36"/>
      <c r="AR39" s="37"/>
      <c r="AS39" s="38"/>
      <c r="AT39" s="450"/>
      <c r="AU39" s="450"/>
      <c r="AV39" s="450"/>
      <c r="AW39" s="450"/>
      <c r="AX39" s="450"/>
      <c r="AY39" s="450"/>
      <c r="AZ39" s="452"/>
      <c r="BA39" s="452"/>
      <c r="BB39" s="457"/>
      <c r="BC39" s="457"/>
      <c r="BD39" s="453"/>
      <c r="BE39" s="453"/>
      <c r="BF39" s="453"/>
      <c r="BG39" s="456"/>
      <c r="BH39" s="456"/>
      <c r="BI39" s="454"/>
      <c r="BJ39" s="454"/>
      <c r="BK39" s="450"/>
      <c r="BL39" s="450"/>
      <c r="BM39" s="450"/>
      <c r="BN39" s="36"/>
      <c r="BO39" s="40"/>
      <c r="BP39" s="41"/>
      <c r="BQ39" s="42"/>
      <c r="BR39" s="332"/>
      <c r="BS39" s="332"/>
      <c r="BT39" s="339"/>
      <c r="BU39" s="339"/>
      <c r="BV39" s="464" t="str">
        <f t="shared" si="15"/>
        <v/>
      </c>
      <c r="BW39" s="267"/>
      <c r="BX39" s="464" t="str">
        <f t="shared" si="16"/>
        <v/>
      </c>
      <c r="BY39" s="465"/>
      <c r="BZ39" s="464" t="str">
        <f t="shared" si="17"/>
        <v/>
      </c>
      <c r="CA39" s="465"/>
      <c r="CB39" s="464" t="str">
        <f t="shared" si="18"/>
        <v/>
      </c>
      <c r="CC39" s="465"/>
      <c r="CD39" s="464" t="str">
        <f t="shared" si="19"/>
        <v/>
      </c>
      <c r="CE39" s="465"/>
      <c r="CF39" s="464" t="str">
        <f t="shared" si="20"/>
        <v/>
      </c>
      <c r="CG39" s="465"/>
      <c r="CH39" s="464" t="str">
        <f t="shared" si="21"/>
        <v/>
      </c>
      <c r="CI39" s="465"/>
      <c r="CJ39" s="464" t="str">
        <f t="shared" si="22"/>
        <v/>
      </c>
      <c r="CK39" s="465"/>
      <c r="CL39" s="464" t="str">
        <f t="shared" si="23"/>
        <v/>
      </c>
      <c r="CM39" s="465"/>
      <c r="CN39" s="464" t="str">
        <f t="shared" si="24"/>
        <v/>
      </c>
      <c r="CO39" s="465"/>
      <c r="CP39" s="464" t="str">
        <f t="shared" si="24"/>
        <v/>
      </c>
      <c r="CQ39" s="465"/>
      <c r="CR39" s="464" t="str">
        <f t="shared" si="24"/>
        <v/>
      </c>
      <c r="CS39" s="465"/>
      <c r="CT39" s="258"/>
      <c r="CU39" s="491" t="str">
        <f t="shared" si="27"/>
        <v/>
      </c>
      <c r="CV39" s="269" t="str">
        <f t="shared" si="27"/>
        <v/>
      </c>
      <c r="CW39" s="268" t="str">
        <f t="shared" si="31"/>
        <v/>
      </c>
      <c r="CX39" s="269" t="str">
        <f t="shared" si="31"/>
        <v/>
      </c>
      <c r="CY39" s="268" t="str">
        <f t="shared" si="31"/>
        <v/>
      </c>
      <c r="CZ39" s="269" t="str">
        <f t="shared" si="31"/>
        <v/>
      </c>
      <c r="DA39" s="268" t="str">
        <f t="shared" si="31"/>
        <v/>
      </c>
      <c r="DB39" s="269" t="str">
        <f t="shared" si="31"/>
        <v/>
      </c>
      <c r="DC39" s="268" t="str">
        <f t="shared" si="31"/>
        <v/>
      </c>
      <c r="DD39" s="269" t="str">
        <f t="shared" si="31"/>
        <v/>
      </c>
      <c r="DE39" s="268" t="str">
        <f t="shared" si="31"/>
        <v/>
      </c>
      <c r="DF39" s="269" t="str">
        <f t="shared" si="31"/>
        <v/>
      </c>
      <c r="DG39" s="268" t="str">
        <f t="shared" si="31"/>
        <v/>
      </c>
      <c r="DH39" s="269" t="str">
        <f t="shared" si="31"/>
        <v/>
      </c>
      <c r="DI39" s="268" t="str">
        <f t="shared" si="31"/>
        <v/>
      </c>
      <c r="DJ39" s="269" t="str">
        <f t="shared" si="31"/>
        <v/>
      </c>
      <c r="DK39" s="268" t="str">
        <f t="shared" si="31"/>
        <v/>
      </c>
      <c r="DL39" s="269" t="str">
        <f t="shared" si="30"/>
        <v/>
      </c>
      <c r="DM39" s="268" t="str">
        <f t="shared" si="29"/>
        <v/>
      </c>
      <c r="DN39" s="269" t="str">
        <f t="shared" si="29"/>
        <v/>
      </c>
      <c r="DO39" s="268" t="str">
        <f t="shared" si="25"/>
        <v/>
      </c>
      <c r="DP39" s="492" t="str">
        <f t="shared" si="26"/>
        <v/>
      </c>
    </row>
    <row r="40" spans="1:120" ht="15" customHeight="1">
      <c r="A40" s="33">
        <v>34</v>
      </c>
      <c r="B40" s="34" t="s">
        <v>4</v>
      </c>
      <c r="C40" s="450" t="s">
        <v>2</v>
      </c>
      <c r="D40" s="461">
        <v>9134</v>
      </c>
      <c r="E40" s="35">
        <v>11036</v>
      </c>
      <c r="F40" s="467">
        <v>36770</v>
      </c>
      <c r="G40" s="261" t="s">
        <v>476</v>
      </c>
      <c r="H40" s="262" t="s">
        <v>477</v>
      </c>
      <c r="I40" s="261" t="s">
        <v>478</v>
      </c>
      <c r="J40" s="36"/>
      <c r="K40" s="36"/>
      <c r="L40" s="36"/>
      <c r="M40" s="36"/>
      <c r="N40" s="36"/>
      <c r="O40" s="450"/>
      <c r="P40" s="450"/>
      <c r="Q40" s="450"/>
      <c r="R40" s="452"/>
      <c r="S40" s="457"/>
      <c r="T40" s="39"/>
      <c r="U40" s="36"/>
      <c r="V40" s="36"/>
      <c r="W40" s="36"/>
      <c r="X40" s="37"/>
      <c r="Y40" s="38"/>
      <c r="Z40" s="450"/>
      <c r="AA40" s="450"/>
      <c r="AB40" s="450"/>
      <c r="AC40" s="452"/>
      <c r="AD40" s="457"/>
      <c r="AE40" s="36"/>
      <c r="AF40" s="36"/>
      <c r="AG40" s="36"/>
      <c r="AH40" s="37"/>
      <c r="AI40" s="38"/>
      <c r="AJ40" s="450"/>
      <c r="AK40" s="450"/>
      <c r="AL40" s="450"/>
      <c r="AM40" s="452"/>
      <c r="AN40" s="457"/>
      <c r="AO40" s="36"/>
      <c r="AP40" s="36"/>
      <c r="AQ40" s="36"/>
      <c r="AR40" s="37"/>
      <c r="AS40" s="38"/>
      <c r="AT40" s="450"/>
      <c r="AU40" s="450"/>
      <c r="AV40" s="450"/>
      <c r="AW40" s="450"/>
      <c r="AX40" s="450"/>
      <c r="AY40" s="450"/>
      <c r="AZ40" s="452"/>
      <c r="BA40" s="452"/>
      <c r="BB40" s="457"/>
      <c r="BC40" s="457"/>
      <c r="BD40" s="453"/>
      <c r="BE40" s="453"/>
      <c r="BF40" s="453"/>
      <c r="BG40" s="456"/>
      <c r="BH40" s="456"/>
      <c r="BI40" s="454"/>
      <c r="BJ40" s="454"/>
      <c r="BK40" s="450"/>
      <c r="BL40" s="450"/>
      <c r="BM40" s="450"/>
      <c r="BN40" s="36"/>
      <c r="BO40" s="40"/>
      <c r="BP40" s="41"/>
      <c r="BQ40" s="42"/>
      <c r="BR40" s="332"/>
      <c r="BS40" s="332"/>
      <c r="BT40" s="339"/>
      <c r="BU40" s="339"/>
      <c r="BV40" s="464" t="str">
        <f t="shared" si="15"/>
        <v/>
      </c>
      <c r="BW40" s="267"/>
      <c r="BX40" s="464" t="str">
        <f t="shared" si="16"/>
        <v/>
      </c>
      <c r="BY40" s="465"/>
      <c r="BZ40" s="464" t="str">
        <f t="shared" si="17"/>
        <v/>
      </c>
      <c r="CA40" s="465"/>
      <c r="CB40" s="464" t="str">
        <f t="shared" si="18"/>
        <v/>
      </c>
      <c r="CC40" s="465"/>
      <c r="CD40" s="464" t="str">
        <f t="shared" si="19"/>
        <v/>
      </c>
      <c r="CE40" s="465"/>
      <c r="CF40" s="464" t="str">
        <f t="shared" si="20"/>
        <v/>
      </c>
      <c r="CG40" s="465"/>
      <c r="CH40" s="464" t="str">
        <f t="shared" si="21"/>
        <v/>
      </c>
      <c r="CI40" s="465"/>
      <c r="CJ40" s="464" t="str">
        <f t="shared" si="22"/>
        <v/>
      </c>
      <c r="CK40" s="465"/>
      <c r="CL40" s="464" t="str">
        <f t="shared" si="23"/>
        <v/>
      </c>
      <c r="CM40" s="465"/>
      <c r="CN40" s="464" t="str">
        <f t="shared" si="24"/>
        <v/>
      </c>
      <c r="CO40" s="465"/>
      <c r="CP40" s="464" t="str">
        <f t="shared" si="24"/>
        <v/>
      </c>
      <c r="CQ40" s="465"/>
      <c r="CR40" s="464" t="str">
        <f t="shared" si="24"/>
        <v/>
      </c>
      <c r="CS40" s="465"/>
      <c r="CT40" s="258"/>
      <c r="CU40" s="491" t="str">
        <f t="shared" si="27"/>
        <v/>
      </c>
      <c r="CV40" s="269" t="str">
        <f t="shared" si="27"/>
        <v/>
      </c>
      <c r="CW40" s="268" t="str">
        <f t="shared" si="31"/>
        <v/>
      </c>
      <c r="CX40" s="269" t="str">
        <f t="shared" si="31"/>
        <v/>
      </c>
      <c r="CY40" s="268" t="str">
        <f t="shared" si="31"/>
        <v/>
      </c>
      <c r="CZ40" s="269" t="str">
        <f t="shared" si="31"/>
        <v/>
      </c>
      <c r="DA40" s="268" t="str">
        <f t="shared" si="31"/>
        <v/>
      </c>
      <c r="DB40" s="269" t="str">
        <f t="shared" si="31"/>
        <v/>
      </c>
      <c r="DC40" s="268" t="str">
        <f t="shared" si="31"/>
        <v/>
      </c>
      <c r="DD40" s="269" t="str">
        <f t="shared" si="31"/>
        <v/>
      </c>
      <c r="DE40" s="268" t="str">
        <f t="shared" si="31"/>
        <v/>
      </c>
      <c r="DF40" s="269" t="str">
        <f t="shared" si="31"/>
        <v/>
      </c>
      <c r="DG40" s="268" t="str">
        <f t="shared" si="31"/>
        <v/>
      </c>
      <c r="DH40" s="269" t="str">
        <f t="shared" si="31"/>
        <v/>
      </c>
      <c r="DI40" s="268" t="str">
        <f t="shared" si="31"/>
        <v/>
      </c>
      <c r="DJ40" s="269" t="str">
        <f t="shared" si="31"/>
        <v/>
      </c>
      <c r="DK40" s="268" t="str">
        <f t="shared" si="31"/>
        <v/>
      </c>
      <c r="DL40" s="269" t="str">
        <f t="shared" si="30"/>
        <v/>
      </c>
      <c r="DM40" s="268" t="str">
        <f t="shared" si="29"/>
        <v/>
      </c>
      <c r="DN40" s="269" t="str">
        <f t="shared" si="29"/>
        <v/>
      </c>
      <c r="DO40" s="268" t="str">
        <f t="shared" si="25"/>
        <v/>
      </c>
      <c r="DP40" s="492" t="str">
        <f t="shared" si="26"/>
        <v/>
      </c>
    </row>
    <row r="41" spans="1:120" ht="15" customHeight="1">
      <c r="A41" s="33">
        <v>35</v>
      </c>
      <c r="B41" s="34" t="s">
        <v>3</v>
      </c>
      <c r="C41" s="450" t="s">
        <v>2</v>
      </c>
      <c r="D41" s="461">
        <v>9135</v>
      </c>
      <c r="E41" s="35">
        <v>11085</v>
      </c>
      <c r="F41" s="467">
        <v>36143</v>
      </c>
      <c r="G41" s="261" t="s">
        <v>479</v>
      </c>
      <c r="H41" s="262" t="s">
        <v>480</v>
      </c>
      <c r="I41" s="261" t="s">
        <v>481</v>
      </c>
      <c r="J41" s="36"/>
      <c r="K41" s="36"/>
      <c r="L41" s="36"/>
      <c r="M41" s="36"/>
      <c r="N41" s="36"/>
      <c r="O41" s="450"/>
      <c r="P41" s="450"/>
      <c r="Q41" s="450"/>
      <c r="R41" s="452"/>
      <c r="S41" s="457"/>
      <c r="T41" s="39"/>
      <c r="U41" s="36"/>
      <c r="V41" s="36"/>
      <c r="W41" s="36"/>
      <c r="X41" s="37"/>
      <c r="Y41" s="38"/>
      <c r="Z41" s="450"/>
      <c r="AA41" s="450"/>
      <c r="AB41" s="450"/>
      <c r="AC41" s="452"/>
      <c r="AD41" s="457"/>
      <c r="AE41" s="36"/>
      <c r="AF41" s="36"/>
      <c r="AG41" s="36"/>
      <c r="AH41" s="37"/>
      <c r="AI41" s="38"/>
      <c r="AJ41" s="450"/>
      <c r="AK41" s="450"/>
      <c r="AL41" s="450"/>
      <c r="AM41" s="452"/>
      <c r="AN41" s="457"/>
      <c r="AO41" s="36"/>
      <c r="AP41" s="36"/>
      <c r="AQ41" s="36"/>
      <c r="AR41" s="37"/>
      <c r="AS41" s="38"/>
      <c r="AT41" s="450"/>
      <c r="AU41" s="450"/>
      <c r="AV41" s="450"/>
      <c r="AW41" s="450"/>
      <c r="AX41" s="450"/>
      <c r="AY41" s="450"/>
      <c r="AZ41" s="452"/>
      <c r="BA41" s="452"/>
      <c r="BB41" s="457"/>
      <c r="BC41" s="457"/>
      <c r="BD41" s="453"/>
      <c r="BE41" s="453"/>
      <c r="BF41" s="453"/>
      <c r="BG41" s="456"/>
      <c r="BH41" s="456"/>
      <c r="BI41" s="454"/>
      <c r="BJ41" s="454"/>
      <c r="BK41" s="450"/>
      <c r="BL41" s="450"/>
      <c r="BM41" s="450"/>
      <c r="BN41" s="36"/>
      <c r="BO41" s="40"/>
      <c r="BP41" s="41"/>
      <c r="BQ41" s="42"/>
      <c r="BR41" s="332"/>
      <c r="BS41" s="332"/>
      <c r="BT41" s="339"/>
      <c r="BU41" s="339"/>
      <c r="BV41" s="464" t="str">
        <f t="shared" si="15"/>
        <v/>
      </c>
      <c r="BW41" s="267"/>
      <c r="BX41" s="464" t="str">
        <f t="shared" si="16"/>
        <v/>
      </c>
      <c r="BY41" s="465"/>
      <c r="BZ41" s="464" t="str">
        <f t="shared" si="17"/>
        <v/>
      </c>
      <c r="CA41" s="465"/>
      <c r="CB41" s="464" t="str">
        <f t="shared" si="18"/>
        <v/>
      </c>
      <c r="CC41" s="465"/>
      <c r="CD41" s="464" t="str">
        <f t="shared" si="19"/>
        <v/>
      </c>
      <c r="CE41" s="465"/>
      <c r="CF41" s="464" t="str">
        <f t="shared" si="20"/>
        <v/>
      </c>
      <c r="CG41" s="465"/>
      <c r="CH41" s="464" t="str">
        <f t="shared" si="21"/>
        <v/>
      </c>
      <c r="CI41" s="465"/>
      <c r="CJ41" s="464" t="str">
        <f t="shared" si="22"/>
        <v/>
      </c>
      <c r="CK41" s="465"/>
      <c r="CL41" s="464" t="str">
        <f t="shared" si="23"/>
        <v/>
      </c>
      <c r="CM41" s="465"/>
      <c r="CN41" s="464" t="str">
        <f t="shared" si="24"/>
        <v/>
      </c>
      <c r="CO41" s="465"/>
      <c r="CP41" s="464" t="str">
        <f t="shared" si="24"/>
        <v/>
      </c>
      <c r="CQ41" s="465"/>
      <c r="CR41" s="464" t="str">
        <f t="shared" si="24"/>
        <v/>
      </c>
      <c r="CS41" s="465"/>
      <c r="CT41" s="258"/>
      <c r="CU41" s="491" t="str">
        <f t="shared" si="27"/>
        <v/>
      </c>
      <c r="CV41" s="269" t="str">
        <f t="shared" si="27"/>
        <v/>
      </c>
      <c r="CW41" s="268" t="str">
        <f t="shared" si="31"/>
        <v/>
      </c>
      <c r="CX41" s="269" t="str">
        <f t="shared" si="31"/>
        <v/>
      </c>
      <c r="CY41" s="268" t="str">
        <f t="shared" si="31"/>
        <v/>
      </c>
      <c r="CZ41" s="269" t="str">
        <f t="shared" si="31"/>
        <v/>
      </c>
      <c r="DA41" s="268" t="str">
        <f t="shared" si="31"/>
        <v/>
      </c>
      <c r="DB41" s="269" t="str">
        <f t="shared" si="31"/>
        <v/>
      </c>
      <c r="DC41" s="268" t="str">
        <f t="shared" si="31"/>
        <v/>
      </c>
      <c r="DD41" s="269" t="str">
        <f t="shared" si="31"/>
        <v/>
      </c>
      <c r="DE41" s="268" t="str">
        <f t="shared" si="31"/>
        <v/>
      </c>
      <c r="DF41" s="269" t="str">
        <f t="shared" si="31"/>
        <v/>
      </c>
      <c r="DG41" s="268" t="str">
        <f t="shared" si="31"/>
        <v/>
      </c>
      <c r="DH41" s="269" t="str">
        <f t="shared" si="31"/>
        <v/>
      </c>
      <c r="DI41" s="268" t="str">
        <f t="shared" si="31"/>
        <v/>
      </c>
      <c r="DJ41" s="269" t="str">
        <f t="shared" si="31"/>
        <v/>
      </c>
      <c r="DK41" s="268" t="str">
        <f t="shared" si="31"/>
        <v/>
      </c>
      <c r="DL41" s="269" t="str">
        <f t="shared" si="30"/>
        <v/>
      </c>
      <c r="DM41" s="268" t="str">
        <f t="shared" si="29"/>
        <v/>
      </c>
      <c r="DN41" s="269" t="str">
        <f t="shared" si="29"/>
        <v/>
      </c>
      <c r="DO41" s="268" t="str">
        <f t="shared" si="25"/>
        <v/>
      </c>
      <c r="DP41" s="492" t="str">
        <f t="shared" si="26"/>
        <v/>
      </c>
    </row>
    <row r="42" spans="1:120" ht="15" customHeight="1">
      <c r="A42" s="33">
        <v>36</v>
      </c>
      <c r="B42" s="34" t="s">
        <v>3</v>
      </c>
      <c r="C42" s="450" t="s">
        <v>2</v>
      </c>
      <c r="D42" s="461">
        <v>9136</v>
      </c>
      <c r="E42" s="35">
        <v>11222</v>
      </c>
      <c r="F42" s="467">
        <v>36526</v>
      </c>
      <c r="G42" s="261" t="s">
        <v>482</v>
      </c>
      <c r="H42" s="262" t="s">
        <v>483</v>
      </c>
      <c r="I42" s="261" t="s">
        <v>484</v>
      </c>
      <c r="J42" s="36"/>
      <c r="K42" s="36"/>
      <c r="L42" s="36"/>
      <c r="M42" s="36"/>
      <c r="N42" s="36"/>
      <c r="O42" s="450"/>
      <c r="P42" s="450"/>
      <c r="Q42" s="450"/>
      <c r="R42" s="452"/>
      <c r="S42" s="457"/>
      <c r="T42" s="39"/>
      <c r="U42" s="36"/>
      <c r="V42" s="36"/>
      <c r="W42" s="36"/>
      <c r="X42" s="37"/>
      <c r="Y42" s="38"/>
      <c r="Z42" s="450"/>
      <c r="AA42" s="450"/>
      <c r="AB42" s="450"/>
      <c r="AC42" s="452"/>
      <c r="AD42" s="457"/>
      <c r="AE42" s="36"/>
      <c r="AF42" s="36"/>
      <c r="AG42" s="36"/>
      <c r="AH42" s="37"/>
      <c r="AI42" s="38"/>
      <c r="AJ42" s="450"/>
      <c r="AK42" s="450"/>
      <c r="AL42" s="450"/>
      <c r="AM42" s="452"/>
      <c r="AN42" s="457"/>
      <c r="AO42" s="36"/>
      <c r="AP42" s="36"/>
      <c r="AQ42" s="36"/>
      <c r="AR42" s="37"/>
      <c r="AS42" s="38"/>
      <c r="AT42" s="450"/>
      <c r="AU42" s="450"/>
      <c r="AV42" s="450"/>
      <c r="AW42" s="450"/>
      <c r="AX42" s="450"/>
      <c r="AY42" s="450"/>
      <c r="AZ42" s="452"/>
      <c r="BA42" s="452"/>
      <c r="BB42" s="457"/>
      <c r="BC42" s="457"/>
      <c r="BD42" s="453"/>
      <c r="BE42" s="453"/>
      <c r="BF42" s="453"/>
      <c r="BG42" s="456"/>
      <c r="BH42" s="456"/>
      <c r="BI42" s="454"/>
      <c r="BJ42" s="454"/>
      <c r="BK42" s="450"/>
      <c r="BL42" s="450"/>
      <c r="BM42" s="450"/>
      <c r="BN42" s="36"/>
      <c r="BO42" s="40"/>
      <c r="BP42" s="41"/>
      <c r="BQ42" s="42"/>
      <c r="BR42" s="332"/>
      <c r="BS42" s="332"/>
      <c r="BT42" s="339"/>
      <c r="BU42" s="339"/>
      <c r="BV42" s="464" t="str">
        <f t="shared" si="15"/>
        <v/>
      </c>
      <c r="BW42" s="267"/>
      <c r="BX42" s="464" t="str">
        <f t="shared" si="16"/>
        <v/>
      </c>
      <c r="BY42" s="465"/>
      <c r="BZ42" s="464" t="str">
        <f t="shared" si="17"/>
        <v/>
      </c>
      <c r="CA42" s="465"/>
      <c r="CB42" s="464" t="str">
        <f t="shared" si="18"/>
        <v/>
      </c>
      <c r="CC42" s="465"/>
      <c r="CD42" s="464" t="str">
        <f t="shared" si="19"/>
        <v/>
      </c>
      <c r="CE42" s="465"/>
      <c r="CF42" s="464" t="str">
        <f t="shared" si="20"/>
        <v/>
      </c>
      <c r="CG42" s="465"/>
      <c r="CH42" s="464" t="str">
        <f t="shared" si="21"/>
        <v/>
      </c>
      <c r="CI42" s="465"/>
      <c r="CJ42" s="464" t="str">
        <f t="shared" si="22"/>
        <v/>
      </c>
      <c r="CK42" s="465"/>
      <c r="CL42" s="464" t="str">
        <f t="shared" si="23"/>
        <v/>
      </c>
      <c r="CM42" s="465"/>
      <c r="CN42" s="464" t="str">
        <f t="shared" si="24"/>
        <v/>
      </c>
      <c r="CO42" s="465"/>
      <c r="CP42" s="464" t="str">
        <f t="shared" si="24"/>
        <v/>
      </c>
      <c r="CQ42" s="465"/>
      <c r="CR42" s="464" t="str">
        <f t="shared" si="24"/>
        <v/>
      </c>
      <c r="CS42" s="465"/>
      <c r="CT42" s="258"/>
      <c r="CU42" s="491" t="str">
        <f t="shared" si="27"/>
        <v/>
      </c>
      <c r="CV42" s="269" t="str">
        <f t="shared" si="27"/>
        <v/>
      </c>
      <c r="CW42" s="268" t="str">
        <f t="shared" si="31"/>
        <v/>
      </c>
      <c r="CX42" s="269" t="str">
        <f t="shared" si="31"/>
        <v/>
      </c>
      <c r="CY42" s="268" t="str">
        <f t="shared" si="31"/>
        <v/>
      </c>
      <c r="CZ42" s="269" t="str">
        <f t="shared" si="31"/>
        <v/>
      </c>
      <c r="DA42" s="268" t="str">
        <f t="shared" si="31"/>
        <v/>
      </c>
      <c r="DB42" s="269" t="str">
        <f t="shared" si="31"/>
        <v/>
      </c>
      <c r="DC42" s="268" t="str">
        <f t="shared" si="31"/>
        <v/>
      </c>
      <c r="DD42" s="269" t="str">
        <f t="shared" si="31"/>
        <v/>
      </c>
      <c r="DE42" s="268" t="str">
        <f t="shared" si="31"/>
        <v/>
      </c>
      <c r="DF42" s="269" t="str">
        <f t="shared" si="31"/>
        <v/>
      </c>
      <c r="DG42" s="268" t="str">
        <f t="shared" si="31"/>
        <v/>
      </c>
      <c r="DH42" s="269" t="str">
        <f t="shared" si="31"/>
        <v/>
      </c>
      <c r="DI42" s="268" t="str">
        <f t="shared" si="31"/>
        <v/>
      </c>
      <c r="DJ42" s="269" t="str">
        <f t="shared" si="31"/>
        <v/>
      </c>
      <c r="DK42" s="268" t="str">
        <f t="shared" si="31"/>
        <v/>
      </c>
      <c r="DL42" s="269" t="str">
        <f t="shared" si="30"/>
        <v/>
      </c>
      <c r="DM42" s="268" t="str">
        <f t="shared" si="29"/>
        <v/>
      </c>
      <c r="DN42" s="269" t="str">
        <f t="shared" si="29"/>
        <v/>
      </c>
      <c r="DO42" s="268" t="str">
        <f t="shared" si="25"/>
        <v/>
      </c>
      <c r="DP42" s="492" t="str">
        <f t="shared" si="26"/>
        <v/>
      </c>
    </row>
    <row r="43" spans="1:120" ht="15" customHeight="1">
      <c r="A43" s="33">
        <v>37</v>
      </c>
      <c r="B43" s="34" t="s">
        <v>4</v>
      </c>
      <c r="C43" s="450" t="s">
        <v>2</v>
      </c>
      <c r="D43" s="461">
        <v>9137</v>
      </c>
      <c r="E43" s="35">
        <v>11079</v>
      </c>
      <c r="F43" s="467">
        <v>36936</v>
      </c>
      <c r="G43" s="261" t="s">
        <v>485</v>
      </c>
      <c r="H43" s="262" t="s">
        <v>486</v>
      </c>
      <c r="I43" s="261" t="s">
        <v>487</v>
      </c>
      <c r="J43" s="36"/>
      <c r="K43" s="36"/>
      <c r="L43" s="36"/>
      <c r="M43" s="36"/>
      <c r="N43" s="36"/>
      <c r="O43" s="450"/>
      <c r="P43" s="450"/>
      <c r="Q43" s="450"/>
      <c r="R43" s="452"/>
      <c r="S43" s="457"/>
      <c r="T43" s="39"/>
      <c r="U43" s="36"/>
      <c r="V43" s="36"/>
      <c r="W43" s="36"/>
      <c r="X43" s="37"/>
      <c r="Y43" s="38"/>
      <c r="Z43" s="450"/>
      <c r="AA43" s="450"/>
      <c r="AB43" s="450"/>
      <c r="AC43" s="452"/>
      <c r="AD43" s="457"/>
      <c r="AE43" s="36"/>
      <c r="AF43" s="36"/>
      <c r="AG43" s="36"/>
      <c r="AH43" s="37"/>
      <c r="AI43" s="38"/>
      <c r="AJ43" s="450"/>
      <c r="AK43" s="450"/>
      <c r="AL43" s="450"/>
      <c r="AM43" s="452"/>
      <c r="AN43" s="457"/>
      <c r="AO43" s="36"/>
      <c r="AP43" s="36"/>
      <c r="AQ43" s="36"/>
      <c r="AR43" s="37"/>
      <c r="AS43" s="38"/>
      <c r="AT43" s="450"/>
      <c r="AU43" s="450"/>
      <c r="AV43" s="450"/>
      <c r="AW43" s="450"/>
      <c r="AX43" s="450"/>
      <c r="AY43" s="450"/>
      <c r="AZ43" s="452"/>
      <c r="BA43" s="452"/>
      <c r="BB43" s="457"/>
      <c r="BC43" s="457"/>
      <c r="BD43" s="453"/>
      <c r="BE43" s="453"/>
      <c r="BF43" s="453"/>
      <c r="BG43" s="456"/>
      <c r="BH43" s="456"/>
      <c r="BI43" s="454"/>
      <c r="BJ43" s="454"/>
      <c r="BK43" s="450"/>
      <c r="BL43" s="450"/>
      <c r="BM43" s="450"/>
      <c r="BN43" s="36"/>
      <c r="BO43" s="40"/>
      <c r="BP43" s="41"/>
      <c r="BQ43" s="42"/>
      <c r="BR43" s="332"/>
      <c r="BS43" s="332"/>
      <c r="BT43" s="339"/>
      <c r="BU43" s="339"/>
      <c r="BV43" s="464" t="str">
        <f t="shared" si="15"/>
        <v/>
      </c>
      <c r="BW43" s="267"/>
      <c r="BX43" s="464" t="str">
        <f t="shared" si="16"/>
        <v/>
      </c>
      <c r="BY43" s="465"/>
      <c r="BZ43" s="464" t="str">
        <f t="shared" si="17"/>
        <v/>
      </c>
      <c r="CA43" s="465"/>
      <c r="CB43" s="464" t="str">
        <f t="shared" si="18"/>
        <v/>
      </c>
      <c r="CC43" s="465"/>
      <c r="CD43" s="464" t="str">
        <f t="shared" si="19"/>
        <v/>
      </c>
      <c r="CE43" s="465"/>
      <c r="CF43" s="464" t="str">
        <f t="shared" si="20"/>
        <v/>
      </c>
      <c r="CG43" s="465"/>
      <c r="CH43" s="464" t="str">
        <f t="shared" si="21"/>
        <v/>
      </c>
      <c r="CI43" s="465"/>
      <c r="CJ43" s="464" t="str">
        <f t="shared" si="22"/>
        <v/>
      </c>
      <c r="CK43" s="465"/>
      <c r="CL43" s="464" t="str">
        <f t="shared" si="23"/>
        <v/>
      </c>
      <c r="CM43" s="465"/>
      <c r="CN43" s="464" t="str">
        <f t="shared" si="24"/>
        <v/>
      </c>
      <c r="CO43" s="465"/>
      <c r="CP43" s="464" t="str">
        <f t="shared" si="24"/>
        <v/>
      </c>
      <c r="CQ43" s="465"/>
      <c r="CR43" s="464" t="str">
        <f t="shared" si="24"/>
        <v/>
      </c>
      <c r="CS43" s="465"/>
      <c r="CT43" s="258"/>
      <c r="CU43" s="491" t="str">
        <f t="shared" si="27"/>
        <v/>
      </c>
      <c r="CV43" s="269" t="str">
        <f t="shared" si="27"/>
        <v/>
      </c>
      <c r="CW43" s="268" t="str">
        <f t="shared" si="31"/>
        <v/>
      </c>
      <c r="CX43" s="269" t="str">
        <f t="shared" si="31"/>
        <v/>
      </c>
      <c r="CY43" s="268" t="str">
        <f t="shared" si="31"/>
        <v/>
      </c>
      <c r="CZ43" s="269" t="str">
        <f t="shared" si="31"/>
        <v/>
      </c>
      <c r="DA43" s="268" t="str">
        <f t="shared" si="31"/>
        <v/>
      </c>
      <c r="DB43" s="269" t="str">
        <f t="shared" si="31"/>
        <v/>
      </c>
      <c r="DC43" s="268" t="str">
        <f t="shared" si="31"/>
        <v/>
      </c>
      <c r="DD43" s="269" t="str">
        <f t="shared" si="31"/>
        <v/>
      </c>
      <c r="DE43" s="268" t="str">
        <f t="shared" si="31"/>
        <v/>
      </c>
      <c r="DF43" s="269" t="str">
        <f t="shared" si="31"/>
        <v/>
      </c>
      <c r="DG43" s="268" t="str">
        <f t="shared" si="31"/>
        <v/>
      </c>
      <c r="DH43" s="269" t="str">
        <f t="shared" si="31"/>
        <v/>
      </c>
      <c r="DI43" s="268" t="str">
        <f t="shared" si="31"/>
        <v/>
      </c>
      <c r="DJ43" s="269" t="str">
        <f t="shared" si="31"/>
        <v/>
      </c>
      <c r="DK43" s="268" t="str">
        <f t="shared" si="31"/>
        <v/>
      </c>
      <c r="DL43" s="269" t="str">
        <f t="shared" si="30"/>
        <v/>
      </c>
      <c r="DM43" s="268" t="str">
        <f t="shared" si="29"/>
        <v/>
      </c>
      <c r="DN43" s="269" t="str">
        <f t="shared" si="29"/>
        <v/>
      </c>
      <c r="DO43" s="268" t="str">
        <f t="shared" si="25"/>
        <v/>
      </c>
      <c r="DP43" s="492" t="str">
        <f t="shared" si="26"/>
        <v/>
      </c>
    </row>
    <row r="44" spans="1:120" ht="15" customHeight="1">
      <c r="A44" s="33">
        <v>38</v>
      </c>
      <c r="B44" s="34" t="s">
        <v>3</v>
      </c>
      <c r="C44" s="450" t="s">
        <v>2</v>
      </c>
      <c r="D44" s="461" t="s">
        <v>100</v>
      </c>
      <c r="E44" s="35">
        <v>10652</v>
      </c>
      <c r="F44" s="467">
        <v>36427</v>
      </c>
      <c r="G44" s="261" t="s">
        <v>488</v>
      </c>
      <c r="H44" s="262" t="s">
        <v>489</v>
      </c>
      <c r="I44" s="261" t="s">
        <v>490</v>
      </c>
      <c r="J44" s="36"/>
      <c r="K44" s="36"/>
      <c r="L44" s="36"/>
      <c r="M44" s="36"/>
      <c r="N44" s="36"/>
      <c r="O44" s="450"/>
      <c r="P44" s="450"/>
      <c r="Q44" s="450"/>
      <c r="R44" s="452"/>
      <c r="S44" s="457"/>
      <c r="T44" s="39"/>
      <c r="U44" s="36"/>
      <c r="V44" s="36"/>
      <c r="W44" s="36"/>
      <c r="X44" s="37"/>
      <c r="Y44" s="38"/>
      <c r="Z44" s="450"/>
      <c r="AA44" s="450"/>
      <c r="AB44" s="450"/>
      <c r="AC44" s="452"/>
      <c r="AD44" s="457"/>
      <c r="AE44" s="36"/>
      <c r="AF44" s="36"/>
      <c r="AG44" s="36"/>
      <c r="AH44" s="37"/>
      <c r="AI44" s="38"/>
      <c r="AJ44" s="450"/>
      <c r="AK44" s="450"/>
      <c r="AL44" s="450"/>
      <c r="AM44" s="452"/>
      <c r="AN44" s="457"/>
      <c r="AO44" s="36"/>
      <c r="AP44" s="36"/>
      <c r="AQ44" s="36"/>
      <c r="AR44" s="37"/>
      <c r="AS44" s="38"/>
      <c r="AT44" s="450"/>
      <c r="AU44" s="450"/>
      <c r="AV44" s="450"/>
      <c r="AW44" s="450"/>
      <c r="AX44" s="450"/>
      <c r="AY44" s="450"/>
      <c r="AZ44" s="452"/>
      <c r="BA44" s="452"/>
      <c r="BB44" s="457"/>
      <c r="BC44" s="457"/>
      <c r="BD44" s="453"/>
      <c r="BE44" s="453"/>
      <c r="BF44" s="453"/>
      <c r="BG44" s="456"/>
      <c r="BH44" s="456"/>
      <c r="BI44" s="454"/>
      <c r="BJ44" s="454"/>
      <c r="BK44" s="450"/>
      <c r="BL44" s="450"/>
      <c r="BM44" s="450"/>
      <c r="BN44" s="36"/>
      <c r="BO44" s="40"/>
      <c r="BP44" s="41"/>
      <c r="BQ44" s="42"/>
      <c r="BR44" s="332"/>
      <c r="BS44" s="332"/>
      <c r="BT44" s="339"/>
      <c r="BU44" s="339"/>
      <c r="BV44" s="464" t="str">
        <f t="shared" si="15"/>
        <v/>
      </c>
      <c r="BW44" s="267"/>
      <c r="BX44" s="464" t="str">
        <f t="shared" si="16"/>
        <v/>
      </c>
      <c r="BY44" s="465"/>
      <c r="BZ44" s="464" t="str">
        <f t="shared" si="17"/>
        <v/>
      </c>
      <c r="CA44" s="465"/>
      <c r="CB44" s="464" t="str">
        <f t="shared" si="18"/>
        <v/>
      </c>
      <c r="CC44" s="465"/>
      <c r="CD44" s="464" t="str">
        <f t="shared" si="19"/>
        <v/>
      </c>
      <c r="CE44" s="465"/>
      <c r="CF44" s="464" t="str">
        <f t="shared" si="20"/>
        <v/>
      </c>
      <c r="CG44" s="465"/>
      <c r="CH44" s="464" t="str">
        <f t="shared" si="21"/>
        <v/>
      </c>
      <c r="CI44" s="465"/>
      <c r="CJ44" s="464" t="str">
        <f t="shared" si="22"/>
        <v/>
      </c>
      <c r="CK44" s="465"/>
      <c r="CL44" s="464" t="str">
        <f t="shared" si="23"/>
        <v/>
      </c>
      <c r="CM44" s="465"/>
      <c r="CN44" s="464" t="str">
        <f t="shared" si="24"/>
        <v/>
      </c>
      <c r="CO44" s="465"/>
      <c r="CP44" s="464" t="str">
        <f t="shared" si="24"/>
        <v/>
      </c>
      <c r="CQ44" s="465"/>
      <c r="CR44" s="464" t="str">
        <f t="shared" si="24"/>
        <v/>
      </c>
      <c r="CS44" s="465"/>
      <c r="CT44" s="258"/>
      <c r="CU44" s="491" t="str">
        <f t="shared" si="27"/>
        <v/>
      </c>
      <c r="CV44" s="269" t="str">
        <f t="shared" si="27"/>
        <v/>
      </c>
      <c r="CW44" s="268" t="str">
        <f t="shared" si="31"/>
        <v/>
      </c>
      <c r="CX44" s="269" t="str">
        <f t="shared" si="31"/>
        <v/>
      </c>
      <c r="CY44" s="268" t="str">
        <f t="shared" si="31"/>
        <v/>
      </c>
      <c r="CZ44" s="269" t="str">
        <f t="shared" si="31"/>
        <v/>
      </c>
      <c r="DA44" s="268" t="str">
        <f t="shared" si="31"/>
        <v/>
      </c>
      <c r="DB44" s="269" t="str">
        <f t="shared" si="31"/>
        <v/>
      </c>
      <c r="DC44" s="268" t="str">
        <f t="shared" si="31"/>
        <v/>
      </c>
      <c r="DD44" s="269" t="str">
        <f t="shared" si="31"/>
        <v/>
      </c>
      <c r="DE44" s="268" t="str">
        <f t="shared" si="31"/>
        <v/>
      </c>
      <c r="DF44" s="269" t="str">
        <f t="shared" si="31"/>
        <v/>
      </c>
      <c r="DG44" s="268" t="str">
        <f t="shared" si="31"/>
        <v/>
      </c>
      <c r="DH44" s="269" t="str">
        <f t="shared" si="31"/>
        <v/>
      </c>
      <c r="DI44" s="268" t="str">
        <f t="shared" si="31"/>
        <v/>
      </c>
      <c r="DJ44" s="269" t="str">
        <f t="shared" si="31"/>
        <v/>
      </c>
      <c r="DK44" s="268" t="str">
        <f t="shared" si="31"/>
        <v/>
      </c>
      <c r="DL44" s="269" t="str">
        <f t="shared" si="30"/>
        <v/>
      </c>
      <c r="DM44" s="268" t="str">
        <f t="shared" si="29"/>
        <v/>
      </c>
      <c r="DN44" s="269" t="str">
        <f t="shared" si="29"/>
        <v/>
      </c>
      <c r="DO44" s="268" t="str">
        <f t="shared" si="25"/>
        <v/>
      </c>
      <c r="DP44" s="492" t="str">
        <f t="shared" si="26"/>
        <v/>
      </c>
    </row>
    <row r="45" spans="1:120" ht="15" customHeight="1">
      <c r="A45" s="33">
        <v>39</v>
      </c>
      <c r="B45" s="34" t="s">
        <v>4</v>
      </c>
      <c r="C45" s="450" t="s">
        <v>2</v>
      </c>
      <c r="D45" s="461">
        <v>9139</v>
      </c>
      <c r="E45" s="35">
        <v>11077</v>
      </c>
      <c r="F45" s="467">
        <v>36251</v>
      </c>
      <c r="G45" s="261" t="s">
        <v>491</v>
      </c>
      <c r="H45" s="262" t="s">
        <v>492</v>
      </c>
      <c r="I45" s="261" t="s">
        <v>493</v>
      </c>
      <c r="J45" s="36"/>
      <c r="K45" s="36"/>
      <c r="L45" s="36"/>
      <c r="M45" s="36"/>
      <c r="N45" s="36"/>
      <c r="O45" s="450"/>
      <c r="P45" s="450"/>
      <c r="Q45" s="450"/>
      <c r="R45" s="452"/>
      <c r="S45" s="457"/>
      <c r="T45" s="39"/>
      <c r="U45" s="36"/>
      <c r="V45" s="36"/>
      <c r="W45" s="36"/>
      <c r="X45" s="37"/>
      <c r="Y45" s="38"/>
      <c r="Z45" s="450"/>
      <c r="AA45" s="450"/>
      <c r="AB45" s="450"/>
      <c r="AC45" s="452"/>
      <c r="AD45" s="457"/>
      <c r="AE45" s="36"/>
      <c r="AF45" s="36"/>
      <c r="AG45" s="36"/>
      <c r="AH45" s="37"/>
      <c r="AI45" s="38"/>
      <c r="AJ45" s="450"/>
      <c r="AK45" s="450"/>
      <c r="AL45" s="450"/>
      <c r="AM45" s="452"/>
      <c r="AN45" s="457"/>
      <c r="AO45" s="36"/>
      <c r="AP45" s="36"/>
      <c r="AQ45" s="36"/>
      <c r="AR45" s="37"/>
      <c r="AS45" s="38"/>
      <c r="AT45" s="450"/>
      <c r="AU45" s="450"/>
      <c r="AV45" s="450"/>
      <c r="AW45" s="450"/>
      <c r="AX45" s="450"/>
      <c r="AY45" s="450"/>
      <c r="AZ45" s="452"/>
      <c r="BA45" s="452"/>
      <c r="BB45" s="457"/>
      <c r="BC45" s="457"/>
      <c r="BD45" s="453"/>
      <c r="BE45" s="453"/>
      <c r="BF45" s="453"/>
      <c r="BG45" s="456"/>
      <c r="BH45" s="456"/>
      <c r="BI45" s="454"/>
      <c r="BJ45" s="454"/>
      <c r="BK45" s="450"/>
      <c r="BL45" s="450"/>
      <c r="BM45" s="450"/>
      <c r="BN45" s="36"/>
      <c r="BO45" s="40"/>
      <c r="BP45" s="41"/>
      <c r="BQ45" s="42"/>
      <c r="BR45" s="332"/>
      <c r="BS45" s="332"/>
      <c r="BT45" s="339"/>
      <c r="BU45" s="339"/>
      <c r="BV45" s="464" t="str">
        <f t="shared" si="15"/>
        <v/>
      </c>
      <c r="BW45" s="267"/>
      <c r="BX45" s="464" t="str">
        <f t="shared" si="16"/>
        <v/>
      </c>
      <c r="BY45" s="465"/>
      <c r="BZ45" s="464" t="str">
        <f t="shared" si="17"/>
        <v/>
      </c>
      <c r="CA45" s="465"/>
      <c r="CB45" s="464" t="str">
        <f t="shared" si="18"/>
        <v/>
      </c>
      <c r="CC45" s="465"/>
      <c r="CD45" s="464" t="str">
        <f t="shared" si="19"/>
        <v/>
      </c>
      <c r="CE45" s="465"/>
      <c r="CF45" s="464" t="str">
        <f t="shared" si="20"/>
        <v/>
      </c>
      <c r="CG45" s="465"/>
      <c r="CH45" s="464" t="str">
        <f t="shared" si="21"/>
        <v/>
      </c>
      <c r="CI45" s="465"/>
      <c r="CJ45" s="464" t="str">
        <f t="shared" si="22"/>
        <v/>
      </c>
      <c r="CK45" s="465"/>
      <c r="CL45" s="464" t="str">
        <f t="shared" si="23"/>
        <v/>
      </c>
      <c r="CM45" s="465"/>
      <c r="CN45" s="464" t="str">
        <f t="shared" si="24"/>
        <v/>
      </c>
      <c r="CO45" s="465"/>
      <c r="CP45" s="464" t="str">
        <f t="shared" si="24"/>
        <v/>
      </c>
      <c r="CQ45" s="465"/>
      <c r="CR45" s="464" t="str">
        <f t="shared" si="24"/>
        <v/>
      </c>
      <c r="CS45" s="465"/>
      <c r="CT45" s="258"/>
      <c r="CU45" s="491" t="str">
        <f t="shared" si="27"/>
        <v/>
      </c>
      <c r="CV45" s="269" t="str">
        <f t="shared" si="27"/>
        <v/>
      </c>
      <c r="CW45" s="268" t="str">
        <f t="shared" si="31"/>
        <v/>
      </c>
      <c r="CX45" s="269" t="str">
        <f t="shared" si="31"/>
        <v/>
      </c>
      <c r="CY45" s="268" t="str">
        <f t="shared" si="31"/>
        <v/>
      </c>
      <c r="CZ45" s="269" t="str">
        <f t="shared" si="31"/>
        <v/>
      </c>
      <c r="DA45" s="268" t="str">
        <f t="shared" si="31"/>
        <v/>
      </c>
      <c r="DB45" s="269" t="str">
        <f t="shared" si="31"/>
        <v/>
      </c>
      <c r="DC45" s="268" t="str">
        <f t="shared" si="31"/>
        <v/>
      </c>
      <c r="DD45" s="269" t="str">
        <f t="shared" si="31"/>
        <v/>
      </c>
      <c r="DE45" s="268" t="str">
        <f t="shared" si="31"/>
        <v/>
      </c>
      <c r="DF45" s="269" t="str">
        <f t="shared" si="31"/>
        <v/>
      </c>
      <c r="DG45" s="268" t="str">
        <f t="shared" si="31"/>
        <v/>
      </c>
      <c r="DH45" s="269" t="str">
        <f t="shared" si="31"/>
        <v/>
      </c>
      <c r="DI45" s="268" t="str">
        <f t="shared" si="31"/>
        <v/>
      </c>
      <c r="DJ45" s="269" t="str">
        <f t="shared" si="31"/>
        <v/>
      </c>
      <c r="DK45" s="268" t="str">
        <f t="shared" si="31"/>
        <v/>
      </c>
      <c r="DL45" s="269" t="str">
        <f t="shared" si="30"/>
        <v/>
      </c>
      <c r="DM45" s="268" t="str">
        <f t="shared" si="29"/>
        <v/>
      </c>
      <c r="DN45" s="269" t="str">
        <f t="shared" si="29"/>
        <v/>
      </c>
      <c r="DO45" s="268" t="str">
        <f t="shared" si="25"/>
        <v/>
      </c>
      <c r="DP45" s="492" t="str">
        <f t="shared" si="26"/>
        <v/>
      </c>
    </row>
    <row r="46" spans="1:120" ht="15" customHeight="1">
      <c r="A46" s="33">
        <v>40</v>
      </c>
      <c r="B46" s="34" t="s">
        <v>3</v>
      </c>
      <c r="C46" s="450" t="s">
        <v>2</v>
      </c>
      <c r="D46" s="461">
        <v>9140</v>
      </c>
      <c r="E46" s="35">
        <v>11207</v>
      </c>
      <c r="F46" s="467">
        <v>37142</v>
      </c>
      <c r="G46" s="261" t="s">
        <v>494</v>
      </c>
      <c r="H46" s="262" t="s">
        <v>495</v>
      </c>
      <c r="I46" s="261" t="s">
        <v>496</v>
      </c>
      <c r="J46" s="36"/>
      <c r="K46" s="36"/>
      <c r="L46" s="36"/>
      <c r="M46" s="36"/>
      <c r="N46" s="36"/>
      <c r="O46" s="450"/>
      <c r="P46" s="450"/>
      <c r="Q46" s="450"/>
      <c r="R46" s="452"/>
      <c r="S46" s="457"/>
      <c r="T46" s="39"/>
      <c r="U46" s="36"/>
      <c r="V46" s="36"/>
      <c r="W46" s="36"/>
      <c r="X46" s="37"/>
      <c r="Y46" s="38"/>
      <c r="Z46" s="450"/>
      <c r="AA46" s="450"/>
      <c r="AB46" s="450"/>
      <c r="AC46" s="452"/>
      <c r="AD46" s="457"/>
      <c r="AE46" s="36"/>
      <c r="AF46" s="36"/>
      <c r="AG46" s="36"/>
      <c r="AH46" s="37"/>
      <c r="AI46" s="38"/>
      <c r="AJ46" s="450"/>
      <c r="AK46" s="450"/>
      <c r="AL46" s="450"/>
      <c r="AM46" s="452"/>
      <c r="AN46" s="457"/>
      <c r="AO46" s="36"/>
      <c r="AP46" s="36"/>
      <c r="AQ46" s="36"/>
      <c r="AR46" s="37"/>
      <c r="AS46" s="38"/>
      <c r="AT46" s="450"/>
      <c r="AU46" s="450"/>
      <c r="AV46" s="450"/>
      <c r="AW46" s="450"/>
      <c r="AX46" s="450"/>
      <c r="AY46" s="450"/>
      <c r="AZ46" s="452"/>
      <c r="BA46" s="452"/>
      <c r="BB46" s="457"/>
      <c r="BC46" s="457"/>
      <c r="BD46" s="453"/>
      <c r="BE46" s="453"/>
      <c r="BF46" s="453"/>
      <c r="BG46" s="456"/>
      <c r="BH46" s="456"/>
      <c r="BI46" s="454"/>
      <c r="BJ46" s="454"/>
      <c r="BK46" s="450"/>
      <c r="BL46" s="450"/>
      <c r="BM46" s="450"/>
      <c r="BN46" s="36"/>
      <c r="BO46" s="40"/>
      <c r="BP46" s="41"/>
      <c r="BQ46" s="42"/>
      <c r="BR46" s="332"/>
      <c r="BS46" s="332"/>
      <c r="BT46" s="339"/>
      <c r="BU46" s="339"/>
      <c r="BV46" s="464" t="str">
        <f t="shared" si="15"/>
        <v/>
      </c>
      <c r="BW46" s="267"/>
      <c r="BX46" s="464" t="str">
        <f t="shared" si="16"/>
        <v/>
      </c>
      <c r="BY46" s="465"/>
      <c r="BZ46" s="464" t="str">
        <f t="shared" si="17"/>
        <v/>
      </c>
      <c r="CA46" s="465"/>
      <c r="CB46" s="464" t="str">
        <f t="shared" si="18"/>
        <v/>
      </c>
      <c r="CC46" s="465"/>
      <c r="CD46" s="464" t="str">
        <f t="shared" si="19"/>
        <v/>
      </c>
      <c r="CE46" s="465"/>
      <c r="CF46" s="464" t="str">
        <f t="shared" si="20"/>
        <v/>
      </c>
      <c r="CG46" s="465"/>
      <c r="CH46" s="464" t="str">
        <f t="shared" si="21"/>
        <v/>
      </c>
      <c r="CI46" s="465"/>
      <c r="CJ46" s="464" t="str">
        <f t="shared" si="22"/>
        <v/>
      </c>
      <c r="CK46" s="465"/>
      <c r="CL46" s="464" t="str">
        <f t="shared" si="23"/>
        <v/>
      </c>
      <c r="CM46" s="465"/>
      <c r="CN46" s="464" t="str">
        <f t="shared" si="24"/>
        <v/>
      </c>
      <c r="CO46" s="465"/>
      <c r="CP46" s="464" t="str">
        <f t="shared" si="24"/>
        <v/>
      </c>
      <c r="CQ46" s="465"/>
      <c r="CR46" s="464" t="str">
        <f t="shared" si="24"/>
        <v/>
      </c>
      <c r="CS46" s="465"/>
      <c r="CT46" s="258"/>
      <c r="CU46" s="491" t="str">
        <f t="shared" si="27"/>
        <v/>
      </c>
      <c r="CV46" s="269" t="str">
        <f t="shared" si="27"/>
        <v/>
      </c>
      <c r="CW46" s="268" t="str">
        <f t="shared" si="31"/>
        <v/>
      </c>
      <c r="CX46" s="269" t="str">
        <f t="shared" si="31"/>
        <v/>
      </c>
      <c r="CY46" s="268" t="str">
        <f t="shared" si="31"/>
        <v/>
      </c>
      <c r="CZ46" s="269" t="str">
        <f t="shared" si="31"/>
        <v/>
      </c>
      <c r="DA46" s="268" t="str">
        <f t="shared" si="31"/>
        <v/>
      </c>
      <c r="DB46" s="269" t="str">
        <f t="shared" si="31"/>
        <v/>
      </c>
      <c r="DC46" s="268" t="str">
        <f t="shared" si="31"/>
        <v/>
      </c>
      <c r="DD46" s="269" t="str">
        <f t="shared" si="31"/>
        <v/>
      </c>
      <c r="DE46" s="268" t="str">
        <f t="shared" si="31"/>
        <v/>
      </c>
      <c r="DF46" s="269" t="str">
        <f t="shared" si="31"/>
        <v/>
      </c>
      <c r="DG46" s="268" t="str">
        <f t="shared" si="31"/>
        <v/>
      </c>
      <c r="DH46" s="269" t="str">
        <f t="shared" si="31"/>
        <v/>
      </c>
      <c r="DI46" s="268" t="str">
        <f t="shared" si="31"/>
        <v/>
      </c>
      <c r="DJ46" s="269" t="str">
        <f t="shared" si="31"/>
        <v/>
      </c>
      <c r="DK46" s="268" t="str">
        <f t="shared" si="31"/>
        <v/>
      </c>
      <c r="DL46" s="269" t="str">
        <f t="shared" si="30"/>
        <v/>
      </c>
      <c r="DM46" s="268" t="str">
        <f t="shared" si="29"/>
        <v/>
      </c>
      <c r="DN46" s="269" t="str">
        <f t="shared" si="29"/>
        <v/>
      </c>
      <c r="DO46" s="268" t="str">
        <f t="shared" si="25"/>
        <v/>
      </c>
      <c r="DP46" s="492" t="str">
        <f t="shared" si="26"/>
        <v/>
      </c>
    </row>
    <row r="47" spans="1:120" ht="15" customHeight="1">
      <c r="A47" s="33">
        <v>41</v>
      </c>
      <c r="B47" s="34" t="s">
        <v>4</v>
      </c>
      <c r="C47" s="450" t="s">
        <v>2</v>
      </c>
      <c r="D47" s="461">
        <v>9141</v>
      </c>
      <c r="E47" s="35">
        <v>11096</v>
      </c>
      <c r="F47" s="467">
        <v>36814</v>
      </c>
      <c r="G47" s="261" t="s">
        <v>497</v>
      </c>
      <c r="H47" s="262" t="s">
        <v>498</v>
      </c>
      <c r="I47" s="261" t="s">
        <v>499</v>
      </c>
      <c r="J47" s="36"/>
      <c r="K47" s="36"/>
      <c r="L47" s="36"/>
      <c r="M47" s="36"/>
      <c r="N47" s="36"/>
      <c r="O47" s="450"/>
      <c r="P47" s="450"/>
      <c r="Q47" s="450"/>
      <c r="R47" s="452"/>
      <c r="S47" s="457"/>
      <c r="T47" s="39"/>
      <c r="U47" s="36"/>
      <c r="V47" s="36"/>
      <c r="W47" s="36"/>
      <c r="X47" s="37"/>
      <c r="Y47" s="38"/>
      <c r="Z47" s="450"/>
      <c r="AA47" s="450"/>
      <c r="AB47" s="450"/>
      <c r="AC47" s="452"/>
      <c r="AD47" s="457"/>
      <c r="AE47" s="36"/>
      <c r="AF47" s="36"/>
      <c r="AG47" s="36"/>
      <c r="AH47" s="37"/>
      <c r="AI47" s="38"/>
      <c r="AJ47" s="450"/>
      <c r="AK47" s="450"/>
      <c r="AL47" s="450"/>
      <c r="AM47" s="452"/>
      <c r="AN47" s="457"/>
      <c r="AO47" s="36"/>
      <c r="AP47" s="36"/>
      <c r="AQ47" s="36"/>
      <c r="AR47" s="37"/>
      <c r="AS47" s="38"/>
      <c r="AT47" s="450"/>
      <c r="AU47" s="450"/>
      <c r="AV47" s="450"/>
      <c r="AW47" s="450"/>
      <c r="AX47" s="450"/>
      <c r="AY47" s="450"/>
      <c r="AZ47" s="452"/>
      <c r="BA47" s="452"/>
      <c r="BB47" s="457"/>
      <c r="BC47" s="457"/>
      <c r="BD47" s="453"/>
      <c r="BE47" s="453"/>
      <c r="BF47" s="453"/>
      <c r="BG47" s="456"/>
      <c r="BH47" s="456"/>
      <c r="BI47" s="454"/>
      <c r="BJ47" s="454"/>
      <c r="BK47" s="450"/>
      <c r="BL47" s="450"/>
      <c r="BM47" s="450"/>
      <c r="BN47" s="36"/>
      <c r="BO47" s="40"/>
      <c r="BP47" s="41"/>
      <c r="BQ47" s="42"/>
      <c r="BR47" s="332"/>
      <c r="BS47" s="332"/>
      <c r="BT47" s="339"/>
      <c r="BU47" s="339"/>
      <c r="BV47" s="464" t="str">
        <f t="shared" si="15"/>
        <v/>
      </c>
      <c r="BW47" s="267"/>
      <c r="BX47" s="464" t="str">
        <f t="shared" si="16"/>
        <v/>
      </c>
      <c r="BY47" s="465"/>
      <c r="BZ47" s="464" t="str">
        <f t="shared" si="17"/>
        <v/>
      </c>
      <c r="CA47" s="465"/>
      <c r="CB47" s="464" t="str">
        <f t="shared" si="18"/>
        <v/>
      </c>
      <c r="CC47" s="465"/>
      <c r="CD47" s="464" t="str">
        <f t="shared" si="19"/>
        <v/>
      </c>
      <c r="CE47" s="465"/>
      <c r="CF47" s="464" t="str">
        <f t="shared" si="20"/>
        <v/>
      </c>
      <c r="CG47" s="465"/>
      <c r="CH47" s="464" t="str">
        <f t="shared" si="21"/>
        <v/>
      </c>
      <c r="CI47" s="465"/>
      <c r="CJ47" s="464" t="str">
        <f t="shared" si="22"/>
        <v/>
      </c>
      <c r="CK47" s="465"/>
      <c r="CL47" s="464" t="str">
        <f t="shared" si="23"/>
        <v/>
      </c>
      <c r="CM47" s="465"/>
      <c r="CN47" s="464" t="str">
        <f t="shared" si="24"/>
        <v/>
      </c>
      <c r="CO47" s="465"/>
      <c r="CP47" s="464" t="str">
        <f t="shared" si="24"/>
        <v/>
      </c>
      <c r="CQ47" s="465"/>
      <c r="CR47" s="464" t="str">
        <f t="shared" si="24"/>
        <v/>
      </c>
      <c r="CS47" s="465"/>
      <c r="CT47" s="258"/>
      <c r="CU47" s="491" t="str">
        <f t="shared" si="27"/>
        <v/>
      </c>
      <c r="CV47" s="269" t="str">
        <f t="shared" si="27"/>
        <v/>
      </c>
      <c r="CW47" s="268" t="str">
        <f t="shared" si="31"/>
        <v/>
      </c>
      <c r="CX47" s="269" t="str">
        <f t="shared" si="31"/>
        <v/>
      </c>
      <c r="CY47" s="268" t="str">
        <f t="shared" si="31"/>
        <v/>
      </c>
      <c r="CZ47" s="269" t="str">
        <f t="shared" si="31"/>
        <v/>
      </c>
      <c r="DA47" s="268" t="str">
        <f t="shared" si="31"/>
        <v/>
      </c>
      <c r="DB47" s="269" t="str">
        <f t="shared" si="31"/>
        <v/>
      </c>
      <c r="DC47" s="268" t="str">
        <f t="shared" si="31"/>
        <v/>
      </c>
      <c r="DD47" s="269" t="str">
        <f t="shared" si="31"/>
        <v/>
      </c>
      <c r="DE47" s="268" t="str">
        <f t="shared" si="31"/>
        <v/>
      </c>
      <c r="DF47" s="269" t="str">
        <f t="shared" si="31"/>
        <v/>
      </c>
      <c r="DG47" s="268" t="str">
        <f t="shared" si="31"/>
        <v/>
      </c>
      <c r="DH47" s="269" t="str">
        <f t="shared" si="31"/>
        <v/>
      </c>
      <c r="DI47" s="268" t="str">
        <f t="shared" si="31"/>
        <v/>
      </c>
      <c r="DJ47" s="269" t="str">
        <f t="shared" si="31"/>
        <v/>
      </c>
      <c r="DK47" s="268" t="str">
        <f t="shared" si="31"/>
        <v/>
      </c>
      <c r="DL47" s="269" t="str">
        <f t="shared" si="30"/>
        <v/>
      </c>
      <c r="DM47" s="268" t="str">
        <f t="shared" si="29"/>
        <v/>
      </c>
      <c r="DN47" s="269" t="str">
        <f t="shared" si="29"/>
        <v/>
      </c>
      <c r="DO47" s="268" t="str">
        <f t="shared" si="25"/>
        <v/>
      </c>
      <c r="DP47" s="492" t="str">
        <f t="shared" si="26"/>
        <v/>
      </c>
    </row>
    <row r="48" spans="1:120" ht="15" customHeight="1">
      <c r="A48" s="33">
        <v>42</v>
      </c>
      <c r="B48" s="34" t="s">
        <v>47</v>
      </c>
      <c r="C48" s="450" t="s">
        <v>2</v>
      </c>
      <c r="D48" s="461">
        <v>9142</v>
      </c>
      <c r="E48" s="35">
        <v>11026</v>
      </c>
      <c r="F48" s="467">
        <v>37197</v>
      </c>
      <c r="G48" s="261" t="s">
        <v>500</v>
      </c>
      <c r="H48" s="262" t="s">
        <v>501</v>
      </c>
      <c r="I48" s="261" t="s">
        <v>502</v>
      </c>
      <c r="J48" s="36"/>
      <c r="K48" s="36"/>
      <c r="L48" s="36"/>
      <c r="M48" s="36"/>
      <c r="N48" s="36"/>
      <c r="O48" s="450"/>
      <c r="P48" s="450"/>
      <c r="Q48" s="450"/>
      <c r="R48" s="452"/>
      <c r="S48" s="457"/>
      <c r="T48" s="39"/>
      <c r="U48" s="36"/>
      <c r="V48" s="36"/>
      <c r="W48" s="36"/>
      <c r="X48" s="37"/>
      <c r="Y48" s="38"/>
      <c r="Z48" s="450"/>
      <c r="AA48" s="450"/>
      <c r="AB48" s="450"/>
      <c r="AC48" s="452"/>
      <c r="AD48" s="457"/>
      <c r="AE48" s="36"/>
      <c r="AF48" s="36"/>
      <c r="AG48" s="36"/>
      <c r="AH48" s="37"/>
      <c r="AI48" s="38"/>
      <c r="AJ48" s="450"/>
      <c r="AK48" s="450"/>
      <c r="AL48" s="450"/>
      <c r="AM48" s="452"/>
      <c r="AN48" s="457"/>
      <c r="AO48" s="36"/>
      <c r="AP48" s="36"/>
      <c r="AQ48" s="36"/>
      <c r="AR48" s="37"/>
      <c r="AS48" s="38"/>
      <c r="AT48" s="450"/>
      <c r="AU48" s="450"/>
      <c r="AV48" s="450"/>
      <c r="AW48" s="450"/>
      <c r="AX48" s="450"/>
      <c r="AY48" s="450"/>
      <c r="AZ48" s="452"/>
      <c r="BA48" s="452"/>
      <c r="BB48" s="457"/>
      <c r="BC48" s="457"/>
      <c r="BD48" s="453"/>
      <c r="BE48" s="453"/>
      <c r="BF48" s="453"/>
      <c r="BG48" s="456"/>
      <c r="BH48" s="456"/>
      <c r="BI48" s="454"/>
      <c r="BJ48" s="454"/>
      <c r="BK48" s="450"/>
      <c r="BL48" s="450"/>
      <c r="BM48" s="450"/>
      <c r="BN48" s="36"/>
      <c r="BO48" s="40"/>
      <c r="BP48" s="41"/>
      <c r="BQ48" s="42"/>
      <c r="BR48" s="332"/>
      <c r="BS48" s="332"/>
      <c r="BT48" s="339"/>
      <c r="BU48" s="339"/>
      <c r="BV48" s="464" t="str">
        <f t="shared" si="15"/>
        <v/>
      </c>
      <c r="BW48" s="267"/>
      <c r="BX48" s="464" t="str">
        <f t="shared" si="16"/>
        <v/>
      </c>
      <c r="BY48" s="465"/>
      <c r="BZ48" s="464" t="str">
        <f t="shared" si="17"/>
        <v/>
      </c>
      <c r="CA48" s="465"/>
      <c r="CB48" s="464" t="str">
        <f t="shared" si="18"/>
        <v/>
      </c>
      <c r="CC48" s="465"/>
      <c r="CD48" s="464" t="str">
        <f t="shared" si="19"/>
        <v/>
      </c>
      <c r="CE48" s="465"/>
      <c r="CF48" s="464" t="str">
        <f t="shared" si="20"/>
        <v/>
      </c>
      <c r="CG48" s="465"/>
      <c r="CH48" s="464" t="str">
        <f t="shared" si="21"/>
        <v/>
      </c>
      <c r="CI48" s="465"/>
      <c r="CJ48" s="464" t="str">
        <f t="shared" si="22"/>
        <v/>
      </c>
      <c r="CK48" s="465"/>
      <c r="CL48" s="464" t="str">
        <f t="shared" si="23"/>
        <v/>
      </c>
      <c r="CM48" s="465"/>
      <c r="CN48" s="464" t="str">
        <f t="shared" si="24"/>
        <v/>
      </c>
      <c r="CO48" s="465"/>
      <c r="CP48" s="464" t="str">
        <f t="shared" si="24"/>
        <v/>
      </c>
      <c r="CQ48" s="465"/>
      <c r="CR48" s="464" t="str">
        <f t="shared" si="24"/>
        <v/>
      </c>
      <c r="CS48" s="465"/>
      <c r="CT48" s="258"/>
      <c r="CU48" s="491" t="str">
        <f t="shared" si="27"/>
        <v/>
      </c>
      <c r="CV48" s="269" t="str">
        <f t="shared" si="27"/>
        <v/>
      </c>
      <c r="CW48" s="268" t="str">
        <f t="shared" si="31"/>
        <v/>
      </c>
      <c r="CX48" s="269" t="str">
        <f t="shared" si="31"/>
        <v/>
      </c>
      <c r="CY48" s="268" t="str">
        <f t="shared" si="31"/>
        <v/>
      </c>
      <c r="CZ48" s="269" t="str">
        <f t="shared" si="31"/>
        <v/>
      </c>
      <c r="DA48" s="268" t="str">
        <f t="shared" si="31"/>
        <v/>
      </c>
      <c r="DB48" s="269" t="str">
        <f t="shared" si="31"/>
        <v/>
      </c>
      <c r="DC48" s="268" t="str">
        <f t="shared" si="31"/>
        <v/>
      </c>
      <c r="DD48" s="269" t="str">
        <f t="shared" si="31"/>
        <v/>
      </c>
      <c r="DE48" s="268" t="str">
        <f t="shared" si="31"/>
        <v/>
      </c>
      <c r="DF48" s="269" t="str">
        <f t="shared" si="31"/>
        <v/>
      </c>
      <c r="DG48" s="268" t="str">
        <f t="shared" si="31"/>
        <v/>
      </c>
      <c r="DH48" s="269" t="str">
        <f t="shared" si="31"/>
        <v/>
      </c>
      <c r="DI48" s="268" t="str">
        <f t="shared" si="31"/>
        <v/>
      </c>
      <c r="DJ48" s="269" t="str">
        <f t="shared" si="31"/>
        <v/>
      </c>
      <c r="DK48" s="268" t="str">
        <f t="shared" si="31"/>
        <v/>
      </c>
      <c r="DL48" s="269" t="str">
        <f t="shared" si="30"/>
        <v/>
      </c>
      <c r="DM48" s="268" t="str">
        <f t="shared" si="29"/>
        <v/>
      </c>
      <c r="DN48" s="269" t="str">
        <f t="shared" si="29"/>
        <v/>
      </c>
      <c r="DO48" s="268" t="str">
        <f t="shared" si="25"/>
        <v/>
      </c>
      <c r="DP48" s="492" t="str">
        <f t="shared" si="26"/>
        <v/>
      </c>
    </row>
    <row r="49" spans="1:120" ht="15" customHeight="1">
      <c r="A49" s="33">
        <v>43</v>
      </c>
      <c r="B49" s="34" t="s">
        <v>3</v>
      </c>
      <c r="C49" s="450" t="s">
        <v>2</v>
      </c>
      <c r="D49" s="461">
        <v>9143</v>
      </c>
      <c r="E49" s="35">
        <v>11188</v>
      </c>
      <c r="F49" s="467">
        <v>36837</v>
      </c>
      <c r="G49" s="261" t="s">
        <v>503</v>
      </c>
      <c r="H49" s="262" t="s">
        <v>504</v>
      </c>
      <c r="I49" s="261" t="s">
        <v>505</v>
      </c>
      <c r="J49" s="36"/>
      <c r="K49" s="36"/>
      <c r="L49" s="36"/>
      <c r="M49" s="36"/>
      <c r="N49" s="36"/>
      <c r="O49" s="450"/>
      <c r="P49" s="450"/>
      <c r="Q49" s="450"/>
      <c r="R49" s="452"/>
      <c r="S49" s="457"/>
      <c r="T49" s="39"/>
      <c r="U49" s="36"/>
      <c r="V49" s="36"/>
      <c r="W49" s="36"/>
      <c r="X49" s="37"/>
      <c r="Y49" s="38"/>
      <c r="Z49" s="450"/>
      <c r="AA49" s="450"/>
      <c r="AB49" s="450"/>
      <c r="AC49" s="452"/>
      <c r="AD49" s="457"/>
      <c r="AE49" s="36"/>
      <c r="AF49" s="36"/>
      <c r="AG49" s="36"/>
      <c r="AH49" s="37"/>
      <c r="AI49" s="38"/>
      <c r="AJ49" s="450"/>
      <c r="AK49" s="450"/>
      <c r="AL49" s="450"/>
      <c r="AM49" s="452"/>
      <c r="AN49" s="457"/>
      <c r="AO49" s="36"/>
      <c r="AP49" s="36"/>
      <c r="AQ49" s="36"/>
      <c r="AR49" s="37"/>
      <c r="AS49" s="38"/>
      <c r="AT49" s="450"/>
      <c r="AU49" s="450"/>
      <c r="AV49" s="450"/>
      <c r="AW49" s="450"/>
      <c r="AX49" s="450"/>
      <c r="AY49" s="450"/>
      <c r="AZ49" s="452"/>
      <c r="BA49" s="452"/>
      <c r="BB49" s="457"/>
      <c r="BC49" s="457"/>
      <c r="BD49" s="453"/>
      <c r="BE49" s="453"/>
      <c r="BF49" s="453"/>
      <c r="BG49" s="456"/>
      <c r="BH49" s="456"/>
      <c r="BI49" s="454"/>
      <c r="BJ49" s="454"/>
      <c r="BK49" s="450"/>
      <c r="BL49" s="450"/>
      <c r="BM49" s="450"/>
      <c r="BN49" s="36"/>
      <c r="BO49" s="40"/>
      <c r="BP49" s="41"/>
      <c r="BQ49" s="42"/>
      <c r="BR49" s="332"/>
      <c r="BS49" s="332"/>
      <c r="BT49" s="339"/>
      <c r="BU49" s="339"/>
      <c r="BV49" s="464" t="str">
        <f t="shared" si="15"/>
        <v/>
      </c>
      <c r="BW49" s="267"/>
      <c r="BX49" s="464" t="str">
        <f t="shared" si="16"/>
        <v/>
      </c>
      <c r="BY49" s="465"/>
      <c r="BZ49" s="464" t="str">
        <f t="shared" si="17"/>
        <v/>
      </c>
      <c r="CA49" s="465"/>
      <c r="CB49" s="464" t="str">
        <f t="shared" si="18"/>
        <v/>
      </c>
      <c r="CC49" s="465"/>
      <c r="CD49" s="464" t="str">
        <f t="shared" si="19"/>
        <v/>
      </c>
      <c r="CE49" s="465"/>
      <c r="CF49" s="464" t="str">
        <f t="shared" si="20"/>
        <v/>
      </c>
      <c r="CG49" s="465"/>
      <c r="CH49" s="464" t="str">
        <f t="shared" si="21"/>
        <v/>
      </c>
      <c r="CI49" s="465"/>
      <c r="CJ49" s="464" t="str">
        <f t="shared" si="22"/>
        <v/>
      </c>
      <c r="CK49" s="465"/>
      <c r="CL49" s="464" t="str">
        <f t="shared" si="23"/>
        <v/>
      </c>
      <c r="CM49" s="465"/>
      <c r="CN49" s="464" t="str">
        <f t="shared" si="24"/>
        <v/>
      </c>
      <c r="CO49" s="465"/>
      <c r="CP49" s="464" t="str">
        <f t="shared" si="24"/>
        <v/>
      </c>
      <c r="CQ49" s="465"/>
      <c r="CR49" s="464" t="str">
        <f t="shared" si="24"/>
        <v/>
      </c>
      <c r="CS49" s="465"/>
      <c r="CT49" s="258"/>
      <c r="CU49" s="491" t="str">
        <f t="shared" si="27"/>
        <v/>
      </c>
      <c r="CV49" s="269" t="str">
        <f t="shared" si="27"/>
        <v/>
      </c>
      <c r="CW49" s="268" t="str">
        <f t="shared" si="31"/>
        <v/>
      </c>
      <c r="CX49" s="269" t="str">
        <f t="shared" si="31"/>
        <v/>
      </c>
      <c r="CY49" s="268" t="str">
        <f t="shared" si="31"/>
        <v/>
      </c>
      <c r="CZ49" s="269" t="str">
        <f t="shared" si="31"/>
        <v/>
      </c>
      <c r="DA49" s="268" t="str">
        <f t="shared" si="31"/>
        <v/>
      </c>
      <c r="DB49" s="269" t="str">
        <f t="shared" si="31"/>
        <v/>
      </c>
      <c r="DC49" s="268" t="str">
        <f t="shared" si="31"/>
        <v/>
      </c>
      <c r="DD49" s="269" t="str">
        <f t="shared" si="31"/>
        <v/>
      </c>
      <c r="DE49" s="268" t="str">
        <f t="shared" si="31"/>
        <v/>
      </c>
      <c r="DF49" s="269" t="str">
        <f t="shared" si="31"/>
        <v/>
      </c>
      <c r="DG49" s="268" t="str">
        <f t="shared" si="31"/>
        <v/>
      </c>
      <c r="DH49" s="269" t="str">
        <f t="shared" si="31"/>
        <v/>
      </c>
      <c r="DI49" s="268" t="str">
        <f t="shared" si="31"/>
        <v/>
      </c>
      <c r="DJ49" s="269" t="str">
        <f t="shared" si="31"/>
        <v/>
      </c>
      <c r="DK49" s="268" t="str">
        <f t="shared" si="31"/>
        <v/>
      </c>
      <c r="DL49" s="269" t="str">
        <f t="shared" si="30"/>
        <v/>
      </c>
      <c r="DM49" s="268" t="str">
        <f t="shared" si="29"/>
        <v/>
      </c>
      <c r="DN49" s="269" t="str">
        <f t="shared" si="29"/>
        <v/>
      </c>
      <c r="DO49" s="268" t="str">
        <f t="shared" si="25"/>
        <v/>
      </c>
      <c r="DP49" s="492" t="str">
        <f t="shared" si="26"/>
        <v/>
      </c>
    </row>
    <row r="50" spans="1:120" ht="15" customHeight="1">
      <c r="A50" s="33">
        <v>44</v>
      </c>
      <c r="B50" s="34" t="s">
        <v>3</v>
      </c>
      <c r="C50" s="450" t="s">
        <v>2</v>
      </c>
      <c r="D50" s="461">
        <v>9144</v>
      </c>
      <c r="E50" s="35">
        <v>11197</v>
      </c>
      <c r="F50" s="467">
        <v>35076</v>
      </c>
      <c r="G50" s="261" t="s">
        <v>506</v>
      </c>
      <c r="H50" s="262" t="s">
        <v>507</v>
      </c>
      <c r="I50" s="261" t="s">
        <v>508</v>
      </c>
      <c r="J50" s="36"/>
      <c r="K50" s="36"/>
      <c r="L50" s="36"/>
      <c r="M50" s="36"/>
      <c r="N50" s="36"/>
      <c r="O50" s="450"/>
      <c r="P50" s="450"/>
      <c r="Q50" s="450"/>
      <c r="R50" s="452"/>
      <c r="S50" s="457"/>
      <c r="T50" s="39"/>
      <c r="U50" s="36"/>
      <c r="V50" s="36"/>
      <c r="W50" s="36"/>
      <c r="X50" s="37"/>
      <c r="Y50" s="38"/>
      <c r="Z50" s="450"/>
      <c r="AA50" s="450"/>
      <c r="AB50" s="450"/>
      <c r="AC50" s="452"/>
      <c r="AD50" s="457"/>
      <c r="AE50" s="36"/>
      <c r="AF50" s="36"/>
      <c r="AG50" s="36"/>
      <c r="AH50" s="37"/>
      <c r="AI50" s="38"/>
      <c r="AJ50" s="450"/>
      <c r="AK50" s="450"/>
      <c r="AL50" s="450"/>
      <c r="AM50" s="452"/>
      <c r="AN50" s="457"/>
      <c r="AO50" s="36"/>
      <c r="AP50" s="36"/>
      <c r="AQ50" s="36"/>
      <c r="AR50" s="37"/>
      <c r="AS50" s="38"/>
      <c r="AT50" s="450"/>
      <c r="AU50" s="450"/>
      <c r="AV50" s="450"/>
      <c r="AW50" s="450"/>
      <c r="AX50" s="450"/>
      <c r="AY50" s="450"/>
      <c r="AZ50" s="452"/>
      <c r="BA50" s="452"/>
      <c r="BB50" s="457"/>
      <c r="BC50" s="457"/>
      <c r="BD50" s="453"/>
      <c r="BE50" s="453"/>
      <c r="BF50" s="453"/>
      <c r="BG50" s="456"/>
      <c r="BH50" s="456"/>
      <c r="BI50" s="454"/>
      <c r="BJ50" s="454"/>
      <c r="BK50" s="450"/>
      <c r="BL50" s="450"/>
      <c r="BM50" s="450"/>
      <c r="BN50" s="36"/>
      <c r="BO50" s="40"/>
      <c r="BP50" s="41"/>
      <c r="BQ50" s="42"/>
      <c r="BR50" s="332"/>
      <c r="BS50" s="332"/>
      <c r="BT50" s="339"/>
      <c r="BU50" s="339"/>
      <c r="BV50" s="464" t="str">
        <f t="shared" si="15"/>
        <v/>
      </c>
      <c r="BW50" s="267"/>
      <c r="BX50" s="464" t="str">
        <f t="shared" si="16"/>
        <v/>
      </c>
      <c r="BY50" s="465"/>
      <c r="BZ50" s="464" t="str">
        <f t="shared" si="17"/>
        <v/>
      </c>
      <c r="CA50" s="465"/>
      <c r="CB50" s="464" t="str">
        <f t="shared" si="18"/>
        <v/>
      </c>
      <c r="CC50" s="465"/>
      <c r="CD50" s="464" t="str">
        <f t="shared" si="19"/>
        <v/>
      </c>
      <c r="CE50" s="465"/>
      <c r="CF50" s="464" t="str">
        <f t="shared" si="20"/>
        <v/>
      </c>
      <c r="CG50" s="465"/>
      <c r="CH50" s="464" t="str">
        <f t="shared" si="21"/>
        <v/>
      </c>
      <c r="CI50" s="465"/>
      <c r="CJ50" s="464" t="str">
        <f t="shared" si="22"/>
        <v/>
      </c>
      <c r="CK50" s="465"/>
      <c r="CL50" s="464" t="str">
        <f t="shared" si="23"/>
        <v/>
      </c>
      <c r="CM50" s="465"/>
      <c r="CN50" s="464" t="str">
        <f t="shared" si="24"/>
        <v/>
      </c>
      <c r="CO50" s="465"/>
      <c r="CP50" s="464" t="str">
        <f t="shared" si="24"/>
        <v/>
      </c>
      <c r="CQ50" s="465"/>
      <c r="CR50" s="464" t="str">
        <f t="shared" si="24"/>
        <v/>
      </c>
      <c r="CS50" s="465"/>
      <c r="CT50" s="258"/>
      <c r="CU50" s="491" t="str">
        <f t="shared" si="27"/>
        <v/>
      </c>
      <c r="CV50" s="269" t="str">
        <f t="shared" si="27"/>
        <v/>
      </c>
      <c r="CW50" s="268" t="str">
        <f t="shared" si="31"/>
        <v/>
      </c>
      <c r="CX50" s="269" t="str">
        <f t="shared" si="31"/>
        <v/>
      </c>
      <c r="CY50" s="268" t="str">
        <f t="shared" si="31"/>
        <v/>
      </c>
      <c r="CZ50" s="269" t="str">
        <f t="shared" si="31"/>
        <v/>
      </c>
      <c r="DA50" s="268" t="str">
        <f t="shared" si="31"/>
        <v/>
      </c>
      <c r="DB50" s="269" t="str">
        <f t="shared" si="31"/>
        <v/>
      </c>
      <c r="DC50" s="268" t="str">
        <f t="shared" si="31"/>
        <v/>
      </c>
      <c r="DD50" s="269" t="str">
        <f t="shared" si="31"/>
        <v/>
      </c>
      <c r="DE50" s="268" t="str">
        <f t="shared" si="31"/>
        <v/>
      </c>
      <c r="DF50" s="269" t="str">
        <f t="shared" si="31"/>
        <v/>
      </c>
      <c r="DG50" s="268" t="str">
        <f t="shared" si="31"/>
        <v/>
      </c>
      <c r="DH50" s="269" t="str">
        <f t="shared" si="31"/>
        <v/>
      </c>
      <c r="DI50" s="268" t="str">
        <f t="shared" si="31"/>
        <v/>
      </c>
      <c r="DJ50" s="269" t="str">
        <f t="shared" si="31"/>
        <v/>
      </c>
      <c r="DK50" s="268" t="str">
        <f t="shared" si="31"/>
        <v/>
      </c>
      <c r="DL50" s="269" t="str">
        <f t="shared" si="30"/>
        <v/>
      </c>
      <c r="DM50" s="268" t="str">
        <f t="shared" si="29"/>
        <v/>
      </c>
      <c r="DN50" s="269" t="str">
        <f t="shared" si="29"/>
        <v/>
      </c>
      <c r="DO50" s="268" t="str">
        <f t="shared" si="25"/>
        <v/>
      </c>
      <c r="DP50" s="492" t="str">
        <f t="shared" si="26"/>
        <v/>
      </c>
    </row>
    <row r="51" spans="1:120" ht="15" customHeight="1">
      <c r="A51" s="33">
        <v>45</v>
      </c>
      <c r="B51" s="34" t="s">
        <v>5</v>
      </c>
      <c r="C51" s="450" t="s">
        <v>2</v>
      </c>
      <c r="D51" s="461">
        <v>9145</v>
      </c>
      <c r="E51" s="35">
        <v>11242</v>
      </c>
      <c r="F51" s="467">
        <v>36370</v>
      </c>
      <c r="G51" s="261" t="s">
        <v>509</v>
      </c>
      <c r="H51" s="262" t="s">
        <v>510</v>
      </c>
      <c r="I51" s="261" t="s">
        <v>511</v>
      </c>
      <c r="J51" s="36"/>
      <c r="K51" s="36"/>
      <c r="L51" s="36"/>
      <c r="M51" s="36"/>
      <c r="N51" s="36"/>
      <c r="O51" s="450"/>
      <c r="P51" s="450"/>
      <c r="Q51" s="450"/>
      <c r="R51" s="452"/>
      <c r="S51" s="457"/>
      <c r="T51" s="39"/>
      <c r="U51" s="36"/>
      <c r="V51" s="36"/>
      <c r="W51" s="36"/>
      <c r="X51" s="37"/>
      <c r="Y51" s="38"/>
      <c r="Z51" s="450"/>
      <c r="AA51" s="450"/>
      <c r="AB51" s="450"/>
      <c r="AC51" s="452"/>
      <c r="AD51" s="457"/>
      <c r="AE51" s="36"/>
      <c r="AF51" s="36"/>
      <c r="AG51" s="36"/>
      <c r="AH51" s="37"/>
      <c r="AI51" s="38"/>
      <c r="AJ51" s="450"/>
      <c r="AK51" s="450"/>
      <c r="AL51" s="450"/>
      <c r="AM51" s="452"/>
      <c r="AN51" s="457"/>
      <c r="AO51" s="36"/>
      <c r="AP51" s="36"/>
      <c r="AQ51" s="36"/>
      <c r="AR51" s="37"/>
      <c r="AS51" s="38"/>
      <c r="AT51" s="450"/>
      <c r="AU51" s="450"/>
      <c r="AV51" s="450"/>
      <c r="AW51" s="450"/>
      <c r="AX51" s="450"/>
      <c r="AY51" s="450"/>
      <c r="AZ51" s="452"/>
      <c r="BA51" s="452"/>
      <c r="BB51" s="457"/>
      <c r="BC51" s="457"/>
      <c r="BD51" s="453"/>
      <c r="BE51" s="453"/>
      <c r="BF51" s="453"/>
      <c r="BG51" s="456"/>
      <c r="BH51" s="456"/>
      <c r="BI51" s="454"/>
      <c r="BJ51" s="454"/>
      <c r="BK51" s="450"/>
      <c r="BL51" s="450"/>
      <c r="BM51" s="450"/>
      <c r="BN51" s="36"/>
      <c r="BO51" s="40"/>
      <c r="BP51" s="41"/>
      <c r="BQ51" s="42"/>
      <c r="BR51" s="332"/>
      <c r="BS51" s="332"/>
      <c r="BT51" s="339"/>
      <c r="BU51" s="339"/>
      <c r="BV51" s="464" t="str">
        <f t="shared" si="15"/>
        <v/>
      </c>
      <c r="BW51" s="267"/>
      <c r="BX51" s="464" t="str">
        <f t="shared" si="16"/>
        <v/>
      </c>
      <c r="BY51" s="465"/>
      <c r="BZ51" s="464" t="str">
        <f t="shared" si="17"/>
        <v/>
      </c>
      <c r="CA51" s="465"/>
      <c r="CB51" s="464" t="str">
        <f t="shared" si="18"/>
        <v/>
      </c>
      <c r="CC51" s="465"/>
      <c r="CD51" s="464" t="str">
        <f t="shared" si="19"/>
        <v/>
      </c>
      <c r="CE51" s="465"/>
      <c r="CF51" s="464" t="str">
        <f t="shared" si="20"/>
        <v/>
      </c>
      <c r="CG51" s="465"/>
      <c r="CH51" s="464" t="str">
        <f t="shared" si="21"/>
        <v/>
      </c>
      <c r="CI51" s="465"/>
      <c r="CJ51" s="464" t="str">
        <f t="shared" si="22"/>
        <v/>
      </c>
      <c r="CK51" s="465"/>
      <c r="CL51" s="464" t="str">
        <f t="shared" si="23"/>
        <v/>
      </c>
      <c r="CM51" s="465"/>
      <c r="CN51" s="464" t="str">
        <f t="shared" si="24"/>
        <v/>
      </c>
      <c r="CO51" s="465"/>
      <c r="CP51" s="464" t="str">
        <f t="shared" si="24"/>
        <v/>
      </c>
      <c r="CQ51" s="465"/>
      <c r="CR51" s="464" t="str">
        <f t="shared" si="24"/>
        <v/>
      </c>
      <c r="CS51" s="465"/>
      <c r="CT51" s="258"/>
      <c r="CU51" s="491" t="str">
        <f t="shared" si="27"/>
        <v/>
      </c>
      <c r="CV51" s="269" t="str">
        <f t="shared" si="27"/>
        <v/>
      </c>
      <c r="CW51" s="268" t="str">
        <f t="shared" si="31"/>
        <v/>
      </c>
      <c r="CX51" s="269" t="str">
        <f t="shared" si="31"/>
        <v/>
      </c>
      <c r="CY51" s="268" t="str">
        <f t="shared" si="31"/>
        <v/>
      </c>
      <c r="CZ51" s="269" t="str">
        <f t="shared" si="31"/>
        <v/>
      </c>
      <c r="DA51" s="268" t="str">
        <f t="shared" si="31"/>
        <v/>
      </c>
      <c r="DB51" s="269" t="str">
        <f t="shared" si="31"/>
        <v/>
      </c>
      <c r="DC51" s="268" t="str">
        <f t="shared" si="31"/>
        <v/>
      </c>
      <c r="DD51" s="269" t="str">
        <f t="shared" si="31"/>
        <v/>
      </c>
      <c r="DE51" s="268" t="str">
        <f t="shared" si="31"/>
        <v/>
      </c>
      <c r="DF51" s="269" t="str">
        <f t="shared" si="31"/>
        <v/>
      </c>
      <c r="DG51" s="268" t="str">
        <f t="shared" si="31"/>
        <v/>
      </c>
      <c r="DH51" s="269" t="str">
        <f t="shared" si="31"/>
        <v/>
      </c>
      <c r="DI51" s="268" t="str">
        <f t="shared" si="31"/>
        <v/>
      </c>
      <c r="DJ51" s="269" t="str">
        <f t="shared" si="31"/>
        <v/>
      </c>
      <c r="DK51" s="268" t="str">
        <f t="shared" si="31"/>
        <v/>
      </c>
      <c r="DL51" s="269" t="str">
        <f t="shared" si="30"/>
        <v/>
      </c>
      <c r="DM51" s="268" t="str">
        <f t="shared" si="29"/>
        <v/>
      </c>
      <c r="DN51" s="269" t="str">
        <f t="shared" si="29"/>
        <v/>
      </c>
      <c r="DO51" s="268" t="str">
        <f t="shared" si="25"/>
        <v/>
      </c>
      <c r="DP51" s="492" t="str">
        <f t="shared" si="26"/>
        <v/>
      </c>
    </row>
    <row r="52" spans="1:120" ht="15" customHeight="1">
      <c r="A52" s="33">
        <v>46</v>
      </c>
      <c r="B52" s="34" t="s">
        <v>3</v>
      </c>
      <c r="C52" s="450" t="s">
        <v>2</v>
      </c>
      <c r="D52" s="461">
        <v>9146</v>
      </c>
      <c r="E52" s="35">
        <v>11014</v>
      </c>
      <c r="F52" s="467">
        <v>36925</v>
      </c>
      <c r="G52" s="261" t="s">
        <v>512</v>
      </c>
      <c r="H52" s="262" t="s">
        <v>513</v>
      </c>
      <c r="I52" s="261" t="s">
        <v>514</v>
      </c>
      <c r="J52" s="36"/>
      <c r="K52" s="36"/>
      <c r="L52" s="36"/>
      <c r="M52" s="36"/>
      <c r="N52" s="36"/>
      <c r="O52" s="450"/>
      <c r="P52" s="450"/>
      <c r="Q52" s="450"/>
      <c r="R52" s="452"/>
      <c r="S52" s="457"/>
      <c r="T52" s="39"/>
      <c r="U52" s="36"/>
      <c r="V52" s="36"/>
      <c r="W52" s="36"/>
      <c r="X52" s="37"/>
      <c r="Y52" s="38"/>
      <c r="Z52" s="450"/>
      <c r="AA52" s="450"/>
      <c r="AB52" s="450"/>
      <c r="AC52" s="452"/>
      <c r="AD52" s="457"/>
      <c r="AE52" s="36"/>
      <c r="AF52" s="36"/>
      <c r="AG52" s="36"/>
      <c r="AH52" s="37"/>
      <c r="AI52" s="38"/>
      <c r="AJ52" s="450"/>
      <c r="AK52" s="450"/>
      <c r="AL52" s="450"/>
      <c r="AM52" s="452"/>
      <c r="AN52" s="457"/>
      <c r="AO52" s="36"/>
      <c r="AP52" s="36"/>
      <c r="AQ52" s="36"/>
      <c r="AR52" s="37"/>
      <c r="AS52" s="38"/>
      <c r="AT52" s="450"/>
      <c r="AU52" s="450"/>
      <c r="AV52" s="450"/>
      <c r="AW52" s="450"/>
      <c r="AX52" s="450"/>
      <c r="AY52" s="450"/>
      <c r="AZ52" s="452"/>
      <c r="BA52" s="452"/>
      <c r="BB52" s="457"/>
      <c r="BC52" s="457"/>
      <c r="BD52" s="453"/>
      <c r="BE52" s="453"/>
      <c r="BF52" s="453"/>
      <c r="BG52" s="456"/>
      <c r="BH52" s="456"/>
      <c r="BI52" s="454"/>
      <c r="BJ52" s="454"/>
      <c r="BK52" s="450"/>
      <c r="BL52" s="450"/>
      <c r="BM52" s="450"/>
      <c r="BN52" s="36"/>
      <c r="BO52" s="40"/>
      <c r="BP52" s="41"/>
      <c r="BQ52" s="42"/>
      <c r="BR52" s="332"/>
      <c r="BS52" s="332"/>
      <c r="BT52" s="339"/>
      <c r="BU52" s="339"/>
      <c r="BV52" s="464" t="str">
        <f t="shared" si="15"/>
        <v/>
      </c>
      <c r="BW52" s="267"/>
      <c r="BX52" s="464" t="str">
        <f t="shared" si="16"/>
        <v/>
      </c>
      <c r="BY52" s="465"/>
      <c r="BZ52" s="464" t="str">
        <f t="shared" si="17"/>
        <v/>
      </c>
      <c r="CA52" s="465"/>
      <c r="CB52" s="464" t="str">
        <f t="shared" si="18"/>
        <v/>
      </c>
      <c r="CC52" s="465"/>
      <c r="CD52" s="464" t="str">
        <f t="shared" si="19"/>
        <v/>
      </c>
      <c r="CE52" s="465"/>
      <c r="CF52" s="464" t="str">
        <f t="shared" si="20"/>
        <v/>
      </c>
      <c r="CG52" s="465"/>
      <c r="CH52" s="464" t="str">
        <f t="shared" si="21"/>
        <v/>
      </c>
      <c r="CI52" s="465"/>
      <c r="CJ52" s="464" t="str">
        <f t="shared" si="22"/>
        <v/>
      </c>
      <c r="CK52" s="465"/>
      <c r="CL52" s="464" t="str">
        <f t="shared" si="23"/>
        <v/>
      </c>
      <c r="CM52" s="465"/>
      <c r="CN52" s="464" t="str">
        <f t="shared" si="24"/>
        <v/>
      </c>
      <c r="CO52" s="465"/>
      <c r="CP52" s="464" t="str">
        <f t="shared" si="24"/>
        <v/>
      </c>
      <c r="CQ52" s="465"/>
      <c r="CR52" s="464" t="str">
        <f t="shared" si="24"/>
        <v/>
      </c>
      <c r="CS52" s="465"/>
      <c r="CT52" s="258"/>
      <c r="CU52" s="491" t="str">
        <f t="shared" si="27"/>
        <v/>
      </c>
      <c r="CV52" s="269" t="str">
        <f t="shared" si="27"/>
        <v/>
      </c>
      <c r="CW52" s="268" t="str">
        <f t="shared" si="31"/>
        <v/>
      </c>
      <c r="CX52" s="269" t="str">
        <f t="shared" si="31"/>
        <v/>
      </c>
      <c r="CY52" s="268" t="str">
        <f t="shared" si="31"/>
        <v/>
      </c>
      <c r="CZ52" s="269" t="str">
        <f t="shared" si="31"/>
        <v/>
      </c>
      <c r="DA52" s="268" t="str">
        <f t="shared" si="31"/>
        <v/>
      </c>
      <c r="DB52" s="269" t="str">
        <f t="shared" si="31"/>
        <v/>
      </c>
      <c r="DC52" s="268" t="str">
        <f t="shared" si="31"/>
        <v/>
      </c>
      <c r="DD52" s="269" t="str">
        <f t="shared" si="31"/>
        <v/>
      </c>
      <c r="DE52" s="268" t="str">
        <f t="shared" si="31"/>
        <v/>
      </c>
      <c r="DF52" s="269" t="str">
        <f t="shared" si="31"/>
        <v/>
      </c>
      <c r="DG52" s="268" t="str">
        <f t="shared" si="31"/>
        <v/>
      </c>
      <c r="DH52" s="269" t="str">
        <f t="shared" si="31"/>
        <v/>
      </c>
      <c r="DI52" s="268" t="str">
        <f t="shared" si="31"/>
        <v/>
      </c>
      <c r="DJ52" s="269" t="str">
        <f t="shared" si="31"/>
        <v/>
      </c>
      <c r="DK52" s="268" t="str">
        <f t="shared" si="31"/>
        <v/>
      </c>
      <c r="DL52" s="269" t="str">
        <f t="shared" si="30"/>
        <v/>
      </c>
      <c r="DM52" s="268" t="str">
        <f t="shared" si="29"/>
        <v/>
      </c>
      <c r="DN52" s="269" t="str">
        <f t="shared" si="29"/>
        <v/>
      </c>
      <c r="DO52" s="268" t="str">
        <f t="shared" si="25"/>
        <v/>
      </c>
      <c r="DP52" s="492" t="str">
        <f t="shared" si="26"/>
        <v/>
      </c>
    </row>
    <row r="53" spans="1:120" ht="15" customHeight="1">
      <c r="A53" s="33">
        <v>47</v>
      </c>
      <c r="B53" s="34" t="s">
        <v>3</v>
      </c>
      <c r="C53" s="450" t="s">
        <v>2</v>
      </c>
      <c r="D53" s="461">
        <v>9147</v>
      </c>
      <c r="E53" s="35">
        <v>11113</v>
      </c>
      <c r="F53" s="467">
        <v>36342</v>
      </c>
      <c r="G53" s="261" t="s">
        <v>515</v>
      </c>
      <c r="H53" s="262" t="s">
        <v>516</v>
      </c>
      <c r="I53" s="261" t="s">
        <v>517</v>
      </c>
      <c r="J53" s="36"/>
      <c r="K53" s="36"/>
      <c r="L53" s="36"/>
      <c r="M53" s="36"/>
      <c r="N53" s="36"/>
      <c r="O53" s="450"/>
      <c r="P53" s="450"/>
      <c r="Q53" s="450"/>
      <c r="R53" s="452"/>
      <c r="S53" s="457"/>
      <c r="T53" s="39"/>
      <c r="U53" s="36"/>
      <c r="V53" s="36"/>
      <c r="W53" s="36"/>
      <c r="X53" s="37"/>
      <c r="Y53" s="38"/>
      <c r="Z53" s="450"/>
      <c r="AA53" s="450"/>
      <c r="AB53" s="450"/>
      <c r="AC53" s="452"/>
      <c r="AD53" s="457"/>
      <c r="AE53" s="36"/>
      <c r="AF53" s="36"/>
      <c r="AG53" s="36"/>
      <c r="AH53" s="37"/>
      <c r="AI53" s="38"/>
      <c r="AJ53" s="450"/>
      <c r="AK53" s="450"/>
      <c r="AL53" s="450"/>
      <c r="AM53" s="452"/>
      <c r="AN53" s="457"/>
      <c r="AO53" s="36"/>
      <c r="AP53" s="36"/>
      <c r="AQ53" s="36"/>
      <c r="AR53" s="37"/>
      <c r="AS53" s="38"/>
      <c r="AT53" s="450"/>
      <c r="AU53" s="450"/>
      <c r="AV53" s="450"/>
      <c r="AW53" s="450"/>
      <c r="AX53" s="450"/>
      <c r="AY53" s="450"/>
      <c r="AZ53" s="452"/>
      <c r="BA53" s="452"/>
      <c r="BB53" s="457"/>
      <c r="BC53" s="457"/>
      <c r="BD53" s="453"/>
      <c r="BE53" s="453"/>
      <c r="BF53" s="453"/>
      <c r="BG53" s="456"/>
      <c r="BH53" s="456"/>
      <c r="BI53" s="454"/>
      <c r="BJ53" s="454"/>
      <c r="BK53" s="450"/>
      <c r="BL53" s="450"/>
      <c r="BM53" s="450"/>
      <c r="BN53" s="36"/>
      <c r="BO53" s="40"/>
      <c r="BP53" s="41"/>
      <c r="BQ53" s="42"/>
      <c r="BR53" s="332"/>
      <c r="BS53" s="332"/>
      <c r="BT53" s="339"/>
      <c r="BU53" s="339"/>
      <c r="BV53" s="464" t="str">
        <f t="shared" si="15"/>
        <v/>
      </c>
      <c r="BW53" s="267"/>
      <c r="BX53" s="464" t="str">
        <f t="shared" si="16"/>
        <v/>
      </c>
      <c r="BY53" s="465"/>
      <c r="BZ53" s="464" t="str">
        <f t="shared" si="17"/>
        <v/>
      </c>
      <c r="CA53" s="465"/>
      <c r="CB53" s="464" t="str">
        <f t="shared" si="18"/>
        <v/>
      </c>
      <c r="CC53" s="465"/>
      <c r="CD53" s="464" t="str">
        <f t="shared" si="19"/>
        <v/>
      </c>
      <c r="CE53" s="465"/>
      <c r="CF53" s="464" t="str">
        <f t="shared" si="20"/>
        <v/>
      </c>
      <c r="CG53" s="465"/>
      <c r="CH53" s="464" t="str">
        <f t="shared" si="21"/>
        <v/>
      </c>
      <c r="CI53" s="465"/>
      <c r="CJ53" s="464" t="str">
        <f t="shared" si="22"/>
        <v/>
      </c>
      <c r="CK53" s="465"/>
      <c r="CL53" s="464" t="str">
        <f t="shared" si="23"/>
        <v/>
      </c>
      <c r="CM53" s="465"/>
      <c r="CN53" s="464" t="str">
        <f t="shared" si="24"/>
        <v/>
      </c>
      <c r="CO53" s="465"/>
      <c r="CP53" s="464" t="str">
        <f t="shared" si="24"/>
        <v/>
      </c>
      <c r="CQ53" s="465"/>
      <c r="CR53" s="464" t="str">
        <f t="shared" si="24"/>
        <v/>
      </c>
      <c r="CS53" s="465"/>
      <c r="CT53" s="258"/>
      <c r="CU53" s="491" t="str">
        <f t="shared" si="27"/>
        <v/>
      </c>
      <c r="CV53" s="269" t="str">
        <f t="shared" si="27"/>
        <v/>
      </c>
      <c r="CW53" s="268" t="str">
        <f t="shared" si="31"/>
        <v/>
      </c>
      <c r="CX53" s="269" t="str">
        <f t="shared" si="31"/>
        <v/>
      </c>
      <c r="CY53" s="268" t="str">
        <f t="shared" si="31"/>
        <v/>
      </c>
      <c r="CZ53" s="269" t="str">
        <f t="shared" si="31"/>
        <v/>
      </c>
      <c r="DA53" s="268" t="str">
        <f t="shared" si="31"/>
        <v/>
      </c>
      <c r="DB53" s="269" t="str">
        <f t="shared" si="31"/>
        <v/>
      </c>
      <c r="DC53" s="268" t="str">
        <f t="shared" si="31"/>
        <v/>
      </c>
      <c r="DD53" s="269" t="str">
        <f t="shared" si="31"/>
        <v/>
      </c>
      <c r="DE53" s="268" t="str">
        <f t="shared" si="31"/>
        <v/>
      </c>
      <c r="DF53" s="269" t="str">
        <f t="shared" si="31"/>
        <v/>
      </c>
      <c r="DG53" s="268" t="str">
        <f t="shared" si="31"/>
        <v/>
      </c>
      <c r="DH53" s="269" t="str">
        <f t="shared" si="31"/>
        <v/>
      </c>
      <c r="DI53" s="268" t="str">
        <f t="shared" si="31"/>
        <v/>
      </c>
      <c r="DJ53" s="269" t="str">
        <f t="shared" si="31"/>
        <v/>
      </c>
      <c r="DK53" s="268" t="str">
        <f t="shared" si="31"/>
        <v/>
      </c>
      <c r="DL53" s="269" t="str">
        <f t="shared" si="30"/>
        <v/>
      </c>
      <c r="DM53" s="268" t="str">
        <f t="shared" si="29"/>
        <v/>
      </c>
      <c r="DN53" s="269" t="str">
        <f t="shared" si="29"/>
        <v/>
      </c>
      <c r="DO53" s="268" t="str">
        <f t="shared" si="25"/>
        <v/>
      </c>
      <c r="DP53" s="492" t="str">
        <f t="shared" si="26"/>
        <v/>
      </c>
    </row>
    <row r="54" spans="1:120" ht="15" customHeight="1">
      <c r="A54" s="33">
        <v>48</v>
      </c>
      <c r="B54" s="34" t="s">
        <v>3</v>
      </c>
      <c r="C54" s="450" t="s">
        <v>2</v>
      </c>
      <c r="D54" s="461">
        <v>9148</v>
      </c>
      <c r="E54" s="35">
        <v>11122</v>
      </c>
      <c r="F54" s="467">
        <v>35874</v>
      </c>
      <c r="G54" s="261" t="s">
        <v>518</v>
      </c>
      <c r="H54" s="262" t="s">
        <v>519</v>
      </c>
      <c r="I54" s="261" t="s">
        <v>520</v>
      </c>
      <c r="J54" s="36"/>
      <c r="K54" s="36"/>
      <c r="L54" s="36"/>
      <c r="M54" s="36"/>
      <c r="N54" s="36"/>
      <c r="O54" s="450"/>
      <c r="P54" s="450"/>
      <c r="Q54" s="450"/>
      <c r="R54" s="452"/>
      <c r="S54" s="457"/>
      <c r="T54" s="39"/>
      <c r="U54" s="36"/>
      <c r="V54" s="36"/>
      <c r="W54" s="36"/>
      <c r="X54" s="37"/>
      <c r="Y54" s="38"/>
      <c r="Z54" s="450"/>
      <c r="AA54" s="450"/>
      <c r="AB54" s="450"/>
      <c r="AC54" s="452"/>
      <c r="AD54" s="457"/>
      <c r="AE54" s="36"/>
      <c r="AF54" s="36"/>
      <c r="AG54" s="36"/>
      <c r="AH54" s="37"/>
      <c r="AI54" s="38"/>
      <c r="AJ54" s="450"/>
      <c r="AK54" s="450"/>
      <c r="AL54" s="450"/>
      <c r="AM54" s="452"/>
      <c r="AN54" s="457"/>
      <c r="AO54" s="36"/>
      <c r="AP54" s="36"/>
      <c r="AQ54" s="36"/>
      <c r="AR54" s="37"/>
      <c r="AS54" s="38"/>
      <c r="AT54" s="450"/>
      <c r="AU54" s="450"/>
      <c r="AV54" s="450"/>
      <c r="AW54" s="450"/>
      <c r="AX54" s="450"/>
      <c r="AY54" s="450"/>
      <c r="AZ54" s="452"/>
      <c r="BA54" s="452"/>
      <c r="BB54" s="457"/>
      <c r="BC54" s="457"/>
      <c r="BD54" s="453"/>
      <c r="BE54" s="453"/>
      <c r="BF54" s="453"/>
      <c r="BG54" s="456"/>
      <c r="BH54" s="456"/>
      <c r="BI54" s="454"/>
      <c r="BJ54" s="454"/>
      <c r="BK54" s="450"/>
      <c r="BL54" s="450"/>
      <c r="BM54" s="450"/>
      <c r="BN54" s="36"/>
      <c r="BO54" s="40"/>
      <c r="BP54" s="41"/>
      <c r="BQ54" s="42"/>
      <c r="BR54" s="332"/>
      <c r="BS54" s="332"/>
      <c r="BT54" s="339"/>
      <c r="BU54" s="339"/>
      <c r="BV54" s="464" t="str">
        <f t="shared" si="15"/>
        <v/>
      </c>
      <c r="BW54" s="267"/>
      <c r="BX54" s="464" t="str">
        <f t="shared" si="16"/>
        <v/>
      </c>
      <c r="BY54" s="465"/>
      <c r="BZ54" s="464" t="str">
        <f t="shared" si="17"/>
        <v/>
      </c>
      <c r="CA54" s="465"/>
      <c r="CB54" s="464" t="str">
        <f t="shared" si="18"/>
        <v/>
      </c>
      <c r="CC54" s="465"/>
      <c r="CD54" s="464" t="str">
        <f t="shared" si="19"/>
        <v/>
      </c>
      <c r="CE54" s="465"/>
      <c r="CF54" s="464" t="str">
        <f t="shared" si="20"/>
        <v/>
      </c>
      <c r="CG54" s="465"/>
      <c r="CH54" s="464" t="str">
        <f t="shared" si="21"/>
        <v/>
      </c>
      <c r="CI54" s="465"/>
      <c r="CJ54" s="464" t="str">
        <f t="shared" si="22"/>
        <v/>
      </c>
      <c r="CK54" s="465"/>
      <c r="CL54" s="464" t="str">
        <f t="shared" si="23"/>
        <v/>
      </c>
      <c r="CM54" s="465"/>
      <c r="CN54" s="464" t="str">
        <f t="shared" si="24"/>
        <v/>
      </c>
      <c r="CO54" s="465"/>
      <c r="CP54" s="464" t="str">
        <f t="shared" si="24"/>
        <v/>
      </c>
      <c r="CQ54" s="465"/>
      <c r="CR54" s="464" t="str">
        <f t="shared" si="24"/>
        <v/>
      </c>
      <c r="CS54" s="465"/>
      <c r="CT54" s="258"/>
      <c r="CU54" s="491" t="str">
        <f t="shared" si="27"/>
        <v/>
      </c>
      <c r="CV54" s="269" t="str">
        <f t="shared" si="27"/>
        <v/>
      </c>
      <c r="CW54" s="268" t="str">
        <f t="shared" si="31"/>
        <v/>
      </c>
      <c r="CX54" s="269" t="str">
        <f t="shared" si="31"/>
        <v/>
      </c>
      <c r="CY54" s="268" t="str">
        <f t="shared" si="31"/>
        <v/>
      </c>
      <c r="CZ54" s="269" t="str">
        <f t="shared" si="31"/>
        <v/>
      </c>
      <c r="DA54" s="268" t="str">
        <f t="shared" si="31"/>
        <v/>
      </c>
      <c r="DB54" s="269" t="str">
        <f t="shared" si="31"/>
        <v/>
      </c>
      <c r="DC54" s="268" t="str">
        <f t="shared" si="31"/>
        <v/>
      </c>
      <c r="DD54" s="269" t="str">
        <f t="shared" si="31"/>
        <v/>
      </c>
      <c r="DE54" s="268" t="str">
        <f t="shared" si="31"/>
        <v/>
      </c>
      <c r="DF54" s="269" t="str">
        <f t="shared" si="31"/>
        <v/>
      </c>
      <c r="DG54" s="268" t="str">
        <f t="shared" si="31"/>
        <v/>
      </c>
      <c r="DH54" s="269" t="str">
        <f t="shared" si="31"/>
        <v/>
      </c>
      <c r="DI54" s="268" t="str">
        <f t="shared" si="31"/>
        <v/>
      </c>
      <c r="DJ54" s="269" t="str">
        <f t="shared" si="31"/>
        <v/>
      </c>
      <c r="DK54" s="268" t="str">
        <f t="shared" si="31"/>
        <v/>
      </c>
      <c r="DL54" s="269" t="str">
        <f t="shared" si="30"/>
        <v/>
      </c>
      <c r="DM54" s="268" t="str">
        <f t="shared" si="29"/>
        <v/>
      </c>
      <c r="DN54" s="269" t="str">
        <f t="shared" si="29"/>
        <v/>
      </c>
      <c r="DO54" s="268" t="str">
        <f t="shared" si="25"/>
        <v/>
      </c>
      <c r="DP54" s="492" t="str">
        <f t="shared" si="26"/>
        <v/>
      </c>
    </row>
    <row r="55" spans="1:120" ht="15" customHeight="1">
      <c r="A55" s="33">
        <v>49</v>
      </c>
      <c r="B55" s="34" t="s">
        <v>46</v>
      </c>
      <c r="C55" s="450" t="s">
        <v>2</v>
      </c>
      <c r="D55" s="461">
        <v>9149</v>
      </c>
      <c r="E55" s="35">
        <v>11366</v>
      </c>
      <c r="F55" s="467">
        <v>37367</v>
      </c>
      <c r="G55" s="261" t="s">
        <v>521</v>
      </c>
      <c r="H55" s="262" t="s">
        <v>522</v>
      </c>
      <c r="I55" s="261" t="s">
        <v>523</v>
      </c>
      <c r="J55" s="36"/>
      <c r="K55" s="36"/>
      <c r="L55" s="36"/>
      <c r="M55" s="36"/>
      <c r="N55" s="36"/>
      <c r="O55" s="450"/>
      <c r="P55" s="450"/>
      <c r="Q55" s="450"/>
      <c r="R55" s="452"/>
      <c r="S55" s="457"/>
      <c r="T55" s="39"/>
      <c r="U55" s="36"/>
      <c r="V55" s="36"/>
      <c r="W55" s="36"/>
      <c r="X55" s="37"/>
      <c r="Y55" s="38"/>
      <c r="Z55" s="450"/>
      <c r="AA55" s="450"/>
      <c r="AB55" s="450"/>
      <c r="AC55" s="452"/>
      <c r="AD55" s="457"/>
      <c r="AE55" s="36"/>
      <c r="AF55" s="36"/>
      <c r="AG55" s="36"/>
      <c r="AH55" s="37"/>
      <c r="AI55" s="38"/>
      <c r="AJ55" s="450"/>
      <c r="AK55" s="450"/>
      <c r="AL55" s="450"/>
      <c r="AM55" s="452"/>
      <c r="AN55" s="457"/>
      <c r="AO55" s="36"/>
      <c r="AP55" s="36"/>
      <c r="AQ55" s="36"/>
      <c r="AR55" s="37"/>
      <c r="AS55" s="38"/>
      <c r="AT55" s="450"/>
      <c r="AU55" s="450"/>
      <c r="AV55" s="450"/>
      <c r="AW55" s="450"/>
      <c r="AX55" s="450"/>
      <c r="AY55" s="450"/>
      <c r="AZ55" s="452"/>
      <c r="BA55" s="452"/>
      <c r="BB55" s="457"/>
      <c r="BC55" s="457"/>
      <c r="BD55" s="453"/>
      <c r="BE55" s="453"/>
      <c r="BF55" s="453"/>
      <c r="BG55" s="456"/>
      <c r="BH55" s="456"/>
      <c r="BI55" s="454"/>
      <c r="BJ55" s="454"/>
      <c r="BK55" s="450"/>
      <c r="BL55" s="450"/>
      <c r="BM55" s="450"/>
      <c r="BN55" s="36"/>
      <c r="BO55" s="40"/>
      <c r="BP55" s="41"/>
      <c r="BQ55" s="42"/>
      <c r="BR55" s="332"/>
      <c r="BS55" s="332"/>
      <c r="BT55" s="339"/>
      <c r="BU55" s="339"/>
      <c r="BV55" s="464" t="str">
        <f t="shared" si="15"/>
        <v/>
      </c>
      <c r="BW55" s="267"/>
      <c r="BX55" s="464" t="str">
        <f t="shared" si="16"/>
        <v/>
      </c>
      <c r="BY55" s="465"/>
      <c r="BZ55" s="464" t="str">
        <f t="shared" si="17"/>
        <v/>
      </c>
      <c r="CA55" s="465"/>
      <c r="CB55" s="464" t="str">
        <f t="shared" si="18"/>
        <v/>
      </c>
      <c r="CC55" s="465"/>
      <c r="CD55" s="464" t="str">
        <f t="shared" si="19"/>
        <v/>
      </c>
      <c r="CE55" s="465"/>
      <c r="CF55" s="464" t="str">
        <f t="shared" si="20"/>
        <v/>
      </c>
      <c r="CG55" s="465"/>
      <c r="CH55" s="464" t="str">
        <f t="shared" si="21"/>
        <v/>
      </c>
      <c r="CI55" s="465"/>
      <c r="CJ55" s="464" t="str">
        <f t="shared" si="22"/>
        <v/>
      </c>
      <c r="CK55" s="465"/>
      <c r="CL55" s="464" t="str">
        <f t="shared" si="23"/>
        <v/>
      </c>
      <c r="CM55" s="465"/>
      <c r="CN55" s="464" t="str">
        <f t="shared" si="24"/>
        <v/>
      </c>
      <c r="CO55" s="465"/>
      <c r="CP55" s="464" t="str">
        <f t="shared" si="24"/>
        <v/>
      </c>
      <c r="CQ55" s="465"/>
      <c r="CR55" s="464" t="str">
        <f t="shared" si="24"/>
        <v/>
      </c>
      <c r="CS55" s="465"/>
      <c r="CT55" s="258"/>
      <c r="CU55" s="491" t="str">
        <f t="shared" si="27"/>
        <v/>
      </c>
      <c r="CV55" s="269" t="str">
        <f t="shared" si="27"/>
        <v/>
      </c>
      <c r="CW55" s="268" t="str">
        <f t="shared" ref="CW55:DK71" si="32">IF(BZ55="","",SUM(CU55,BZ55))</f>
        <v/>
      </c>
      <c r="CX55" s="269" t="str">
        <f t="shared" si="32"/>
        <v/>
      </c>
      <c r="CY55" s="268" t="str">
        <f t="shared" si="32"/>
        <v/>
      </c>
      <c r="CZ55" s="269" t="str">
        <f t="shared" si="32"/>
        <v/>
      </c>
      <c r="DA55" s="268" t="str">
        <f t="shared" si="32"/>
        <v/>
      </c>
      <c r="DB55" s="269" t="str">
        <f t="shared" si="32"/>
        <v/>
      </c>
      <c r="DC55" s="268" t="str">
        <f t="shared" si="32"/>
        <v/>
      </c>
      <c r="DD55" s="269" t="str">
        <f t="shared" si="32"/>
        <v/>
      </c>
      <c r="DE55" s="268" t="str">
        <f t="shared" si="32"/>
        <v/>
      </c>
      <c r="DF55" s="269" t="str">
        <f t="shared" si="32"/>
        <v/>
      </c>
      <c r="DG55" s="268" t="str">
        <f t="shared" si="32"/>
        <v/>
      </c>
      <c r="DH55" s="269" t="str">
        <f t="shared" si="32"/>
        <v/>
      </c>
      <c r="DI55" s="268" t="str">
        <f t="shared" si="32"/>
        <v/>
      </c>
      <c r="DJ55" s="269" t="str">
        <f t="shared" si="32"/>
        <v/>
      </c>
      <c r="DK55" s="268" t="str">
        <f t="shared" si="32"/>
        <v/>
      </c>
      <c r="DL55" s="269" t="str">
        <f t="shared" si="30"/>
        <v/>
      </c>
      <c r="DM55" s="268" t="str">
        <f t="shared" si="29"/>
        <v/>
      </c>
      <c r="DN55" s="269" t="str">
        <f t="shared" si="29"/>
        <v/>
      </c>
      <c r="DO55" s="268" t="str">
        <f t="shared" si="25"/>
        <v/>
      </c>
      <c r="DP55" s="492" t="str">
        <f t="shared" si="26"/>
        <v/>
      </c>
    </row>
    <row r="56" spans="1:120" ht="15" customHeight="1">
      <c r="A56" s="33">
        <v>50</v>
      </c>
      <c r="B56" s="34" t="s">
        <v>46</v>
      </c>
      <c r="C56" s="450" t="s">
        <v>2</v>
      </c>
      <c r="D56" s="461">
        <v>9150</v>
      </c>
      <c r="E56" s="35">
        <v>11031</v>
      </c>
      <c r="F56" s="467">
        <v>37370</v>
      </c>
      <c r="G56" s="261" t="s">
        <v>524</v>
      </c>
      <c r="H56" s="262" t="s">
        <v>525</v>
      </c>
      <c r="I56" s="261" t="s">
        <v>526</v>
      </c>
      <c r="J56" s="36"/>
      <c r="K56" s="36"/>
      <c r="L56" s="36"/>
      <c r="M56" s="36"/>
      <c r="N56" s="36"/>
      <c r="O56" s="450"/>
      <c r="P56" s="450"/>
      <c r="Q56" s="450"/>
      <c r="R56" s="452"/>
      <c r="S56" s="457"/>
      <c r="T56" s="39"/>
      <c r="U56" s="36"/>
      <c r="V56" s="36"/>
      <c r="W56" s="36"/>
      <c r="X56" s="37"/>
      <c r="Y56" s="38"/>
      <c r="Z56" s="450"/>
      <c r="AA56" s="450"/>
      <c r="AB56" s="450"/>
      <c r="AC56" s="452"/>
      <c r="AD56" s="457"/>
      <c r="AE56" s="36"/>
      <c r="AF56" s="36"/>
      <c r="AG56" s="36"/>
      <c r="AH56" s="37"/>
      <c r="AI56" s="38"/>
      <c r="AJ56" s="450"/>
      <c r="AK56" s="450"/>
      <c r="AL56" s="450"/>
      <c r="AM56" s="452"/>
      <c r="AN56" s="457"/>
      <c r="AO56" s="36"/>
      <c r="AP56" s="36"/>
      <c r="AQ56" s="36"/>
      <c r="AR56" s="37"/>
      <c r="AS56" s="38"/>
      <c r="AT56" s="450"/>
      <c r="AU56" s="450"/>
      <c r="AV56" s="450"/>
      <c r="AW56" s="450"/>
      <c r="AX56" s="450"/>
      <c r="AY56" s="450"/>
      <c r="AZ56" s="452"/>
      <c r="BA56" s="452"/>
      <c r="BB56" s="457"/>
      <c r="BC56" s="457"/>
      <c r="BD56" s="453"/>
      <c r="BE56" s="453"/>
      <c r="BF56" s="453"/>
      <c r="BG56" s="456"/>
      <c r="BH56" s="456"/>
      <c r="BI56" s="454"/>
      <c r="BJ56" s="454"/>
      <c r="BK56" s="450"/>
      <c r="BL56" s="450"/>
      <c r="BM56" s="450"/>
      <c r="BN56" s="36"/>
      <c r="BO56" s="40"/>
      <c r="BP56" s="41"/>
      <c r="BQ56" s="42"/>
      <c r="BR56" s="332"/>
      <c r="BS56" s="332"/>
      <c r="BT56" s="339"/>
      <c r="BU56" s="339"/>
      <c r="BV56" s="464" t="str">
        <f t="shared" si="15"/>
        <v/>
      </c>
      <c r="BW56" s="267"/>
      <c r="BX56" s="464" t="str">
        <f t="shared" si="16"/>
        <v/>
      </c>
      <c r="BY56" s="465"/>
      <c r="BZ56" s="464" t="str">
        <f t="shared" si="17"/>
        <v/>
      </c>
      <c r="CA56" s="465"/>
      <c r="CB56" s="464" t="str">
        <f t="shared" si="18"/>
        <v/>
      </c>
      <c r="CC56" s="465"/>
      <c r="CD56" s="464" t="str">
        <f t="shared" si="19"/>
        <v/>
      </c>
      <c r="CE56" s="465"/>
      <c r="CF56" s="464" t="str">
        <f t="shared" si="20"/>
        <v/>
      </c>
      <c r="CG56" s="465"/>
      <c r="CH56" s="464" t="str">
        <f t="shared" si="21"/>
        <v/>
      </c>
      <c r="CI56" s="465"/>
      <c r="CJ56" s="464" t="str">
        <f t="shared" si="22"/>
        <v/>
      </c>
      <c r="CK56" s="465"/>
      <c r="CL56" s="464" t="str">
        <f t="shared" si="23"/>
        <v/>
      </c>
      <c r="CM56" s="465"/>
      <c r="CN56" s="464" t="str">
        <f t="shared" si="24"/>
        <v/>
      </c>
      <c r="CO56" s="465"/>
      <c r="CP56" s="464" t="str">
        <f t="shared" si="24"/>
        <v/>
      </c>
      <c r="CQ56" s="465"/>
      <c r="CR56" s="464" t="str">
        <f t="shared" si="24"/>
        <v/>
      </c>
      <c r="CS56" s="465"/>
      <c r="CT56" s="258"/>
      <c r="CU56" s="491" t="str">
        <f t="shared" si="27"/>
        <v/>
      </c>
      <c r="CV56" s="269" t="str">
        <f t="shared" si="27"/>
        <v/>
      </c>
      <c r="CW56" s="268" t="str">
        <f t="shared" si="32"/>
        <v/>
      </c>
      <c r="CX56" s="269" t="str">
        <f t="shared" si="32"/>
        <v/>
      </c>
      <c r="CY56" s="268" t="str">
        <f t="shared" si="32"/>
        <v/>
      </c>
      <c r="CZ56" s="269" t="str">
        <f t="shared" si="32"/>
        <v/>
      </c>
      <c r="DA56" s="268" t="str">
        <f t="shared" si="32"/>
        <v/>
      </c>
      <c r="DB56" s="269" t="str">
        <f t="shared" si="32"/>
        <v/>
      </c>
      <c r="DC56" s="268" t="str">
        <f t="shared" si="32"/>
        <v/>
      </c>
      <c r="DD56" s="269" t="str">
        <f t="shared" si="32"/>
        <v/>
      </c>
      <c r="DE56" s="268" t="str">
        <f t="shared" si="32"/>
        <v/>
      </c>
      <c r="DF56" s="269" t="str">
        <f t="shared" si="32"/>
        <v/>
      </c>
      <c r="DG56" s="268" t="str">
        <f t="shared" si="32"/>
        <v/>
      </c>
      <c r="DH56" s="269" t="str">
        <f t="shared" si="32"/>
        <v/>
      </c>
      <c r="DI56" s="268" t="str">
        <f t="shared" si="32"/>
        <v/>
      </c>
      <c r="DJ56" s="269" t="str">
        <f t="shared" si="32"/>
        <v/>
      </c>
      <c r="DK56" s="268" t="str">
        <f t="shared" si="32"/>
        <v/>
      </c>
      <c r="DL56" s="269" t="str">
        <f t="shared" si="30"/>
        <v/>
      </c>
      <c r="DM56" s="268" t="str">
        <f t="shared" si="29"/>
        <v/>
      </c>
      <c r="DN56" s="269" t="str">
        <f t="shared" si="29"/>
        <v/>
      </c>
      <c r="DO56" s="268" t="str">
        <f t="shared" si="25"/>
        <v/>
      </c>
      <c r="DP56" s="492" t="str">
        <f t="shared" si="26"/>
        <v/>
      </c>
    </row>
    <row r="57" spans="1:120" ht="15" customHeight="1">
      <c r="A57" s="33">
        <v>51</v>
      </c>
      <c r="B57" s="34" t="s">
        <v>46</v>
      </c>
      <c r="C57" s="450" t="s">
        <v>2</v>
      </c>
      <c r="D57" s="461">
        <v>9151</v>
      </c>
      <c r="E57" s="35">
        <v>11217</v>
      </c>
      <c r="F57" s="467">
        <v>36442</v>
      </c>
      <c r="G57" s="261" t="s">
        <v>527</v>
      </c>
      <c r="H57" s="262" t="s">
        <v>528</v>
      </c>
      <c r="I57" s="261" t="s">
        <v>529</v>
      </c>
      <c r="J57" s="36"/>
      <c r="K57" s="36"/>
      <c r="L57" s="36"/>
      <c r="M57" s="36"/>
      <c r="N57" s="36"/>
      <c r="O57" s="450"/>
      <c r="P57" s="450"/>
      <c r="Q57" s="450"/>
      <c r="R57" s="452"/>
      <c r="S57" s="457"/>
      <c r="T57" s="39"/>
      <c r="U57" s="36"/>
      <c r="V57" s="36"/>
      <c r="W57" s="36"/>
      <c r="X57" s="37"/>
      <c r="Y57" s="38"/>
      <c r="Z57" s="450"/>
      <c r="AA57" s="450"/>
      <c r="AB57" s="450"/>
      <c r="AC57" s="452"/>
      <c r="AD57" s="457"/>
      <c r="AE57" s="36"/>
      <c r="AF57" s="36"/>
      <c r="AG57" s="36"/>
      <c r="AH57" s="37"/>
      <c r="AI57" s="38"/>
      <c r="AJ57" s="450"/>
      <c r="AK57" s="450"/>
      <c r="AL57" s="450"/>
      <c r="AM57" s="452"/>
      <c r="AN57" s="457"/>
      <c r="AO57" s="36"/>
      <c r="AP57" s="36"/>
      <c r="AQ57" s="36"/>
      <c r="AR57" s="37"/>
      <c r="AS57" s="38"/>
      <c r="AT57" s="450"/>
      <c r="AU57" s="450"/>
      <c r="AV57" s="450"/>
      <c r="AW57" s="450"/>
      <c r="AX57" s="450"/>
      <c r="AY57" s="450"/>
      <c r="AZ57" s="452"/>
      <c r="BA57" s="452"/>
      <c r="BB57" s="457"/>
      <c r="BC57" s="457"/>
      <c r="BD57" s="453"/>
      <c r="BE57" s="453"/>
      <c r="BF57" s="453"/>
      <c r="BG57" s="456"/>
      <c r="BH57" s="456"/>
      <c r="BI57" s="454"/>
      <c r="BJ57" s="454"/>
      <c r="BK57" s="450"/>
      <c r="BL57" s="450"/>
      <c r="BM57" s="450"/>
      <c r="BN57" s="36"/>
      <c r="BO57" s="40"/>
      <c r="BP57" s="41"/>
      <c r="BQ57" s="42"/>
      <c r="BR57" s="332"/>
      <c r="BS57" s="332"/>
      <c r="BT57" s="339"/>
      <c r="BU57" s="339"/>
      <c r="BV57" s="464" t="str">
        <f t="shared" si="15"/>
        <v/>
      </c>
      <c r="BW57" s="267"/>
      <c r="BX57" s="464" t="str">
        <f t="shared" si="16"/>
        <v/>
      </c>
      <c r="BY57" s="465"/>
      <c r="BZ57" s="464" t="str">
        <f t="shared" si="17"/>
        <v/>
      </c>
      <c r="CA57" s="465"/>
      <c r="CB57" s="464" t="str">
        <f t="shared" si="18"/>
        <v/>
      </c>
      <c r="CC57" s="465"/>
      <c r="CD57" s="464" t="str">
        <f t="shared" si="19"/>
        <v/>
      </c>
      <c r="CE57" s="465"/>
      <c r="CF57" s="464" t="str">
        <f t="shared" si="20"/>
        <v/>
      </c>
      <c r="CG57" s="465"/>
      <c r="CH57" s="464" t="str">
        <f t="shared" si="21"/>
        <v/>
      </c>
      <c r="CI57" s="465"/>
      <c r="CJ57" s="464" t="str">
        <f t="shared" si="22"/>
        <v/>
      </c>
      <c r="CK57" s="465"/>
      <c r="CL57" s="464" t="str">
        <f t="shared" si="23"/>
        <v/>
      </c>
      <c r="CM57" s="465"/>
      <c r="CN57" s="464" t="str">
        <f t="shared" si="24"/>
        <v/>
      </c>
      <c r="CO57" s="465"/>
      <c r="CP57" s="464" t="str">
        <f t="shared" si="24"/>
        <v/>
      </c>
      <c r="CQ57" s="465"/>
      <c r="CR57" s="464" t="str">
        <f t="shared" si="24"/>
        <v/>
      </c>
      <c r="CS57" s="465"/>
      <c r="CT57" s="258"/>
      <c r="CU57" s="491" t="str">
        <f t="shared" si="27"/>
        <v/>
      </c>
      <c r="CV57" s="269" t="str">
        <f t="shared" si="27"/>
        <v/>
      </c>
      <c r="CW57" s="268" t="str">
        <f t="shared" si="32"/>
        <v/>
      </c>
      <c r="CX57" s="269" t="str">
        <f t="shared" si="32"/>
        <v/>
      </c>
      <c r="CY57" s="268" t="str">
        <f t="shared" si="32"/>
        <v/>
      </c>
      <c r="CZ57" s="269" t="str">
        <f t="shared" si="32"/>
        <v/>
      </c>
      <c r="DA57" s="268" t="str">
        <f t="shared" si="32"/>
        <v/>
      </c>
      <c r="DB57" s="269" t="str">
        <f t="shared" si="32"/>
        <v/>
      </c>
      <c r="DC57" s="268" t="str">
        <f t="shared" si="32"/>
        <v/>
      </c>
      <c r="DD57" s="269" t="str">
        <f t="shared" si="32"/>
        <v/>
      </c>
      <c r="DE57" s="268" t="str">
        <f t="shared" si="32"/>
        <v/>
      </c>
      <c r="DF57" s="269" t="str">
        <f t="shared" si="32"/>
        <v/>
      </c>
      <c r="DG57" s="268" t="str">
        <f t="shared" si="32"/>
        <v/>
      </c>
      <c r="DH57" s="269" t="str">
        <f t="shared" si="32"/>
        <v/>
      </c>
      <c r="DI57" s="268" t="str">
        <f t="shared" si="32"/>
        <v/>
      </c>
      <c r="DJ57" s="269" t="str">
        <f t="shared" si="32"/>
        <v/>
      </c>
      <c r="DK57" s="268" t="str">
        <f t="shared" si="32"/>
        <v/>
      </c>
      <c r="DL57" s="269" t="str">
        <f t="shared" si="30"/>
        <v/>
      </c>
      <c r="DM57" s="268" t="str">
        <f t="shared" si="29"/>
        <v/>
      </c>
      <c r="DN57" s="269" t="str">
        <f t="shared" si="29"/>
        <v/>
      </c>
      <c r="DO57" s="268" t="str">
        <f t="shared" si="25"/>
        <v/>
      </c>
      <c r="DP57" s="492" t="str">
        <f t="shared" si="26"/>
        <v/>
      </c>
    </row>
    <row r="58" spans="1:120" ht="15" customHeight="1">
      <c r="A58" s="33">
        <v>52</v>
      </c>
      <c r="B58" s="34" t="s">
        <v>3</v>
      </c>
      <c r="C58" s="450" t="s">
        <v>2</v>
      </c>
      <c r="D58" s="461">
        <v>9152</v>
      </c>
      <c r="E58" s="35">
        <v>11210</v>
      </c>
      <c r="F58" s="467">
        <v>37091</v>
      </c>
      <c r="G58" s="261" t="s">
        <v>530</v>
      </c>
      <c r="H58" s="262" t="s">
        <v>531</v>
      </c>
      <c r="I58" s="261" t="s">
        <v>532</v>
      </c>
      <c r="J58" s="36"/>
      <c r="K58" s="36"/>
      <c r="L58" s="36"/>
      <c r="M58" s="36"/>
      <c r="N58" s="36"/>
      <c r="O58" s="450"/>
      <c r="P58" s="450"/>
      <c r="Q58" s="450"/>
      <c r="R58" s="452"/>
      <c r="S58" s="457"/>
      <c r="T58" s="39"/>
      <c r="U58" s="36"/>
      <c r="V58" s="36"/>
      <c r="W58" s="36"/>
      <c r="X58" s="37"/>
      <c r="Y58" s="38"/>
      <c r="Z58" s="450"/>
      <c r="AA58" s="450"/>
      <c r="AB58" s="450"/>
      <c r="AC58" s="452"/>
      <c r="AD58" s="457"/>
      <c r="AE58" s="36"/>
      <c r="AF58" s="36"/>
      <c r="AG58" s="36"/>
      <c r="AH58" s="37"/>
      <c r="AI58" s="38"/>
      <c r="AJ58" s="450"/>
      <c r="AK58" s="450"/>
      <c r="AL58" s="450"/>
      <c r="AM58" s="452"/>
      <c r="AN58" s="457"/>
      <c r="AO58" s="36"/>
      <c r="AP58" s="36"/>
      <c r="AQ58" s="36"/>
      <c r="AR58" s="37"/>
      <c r="AS58" s="38"/>
      <c r="AT58" s="450"/>
      <c r="AU58" s="450"/>
      <c r="AV58" s="450"/>
      <c r="AW58" s="450"/>
      <c r="AX58" s="450"/>
      <c r="AY58" s="450"/>
      <c r="AZ58" s="452"/>
      <c r="BA58" s="452"/>
      <c r="BB58" s="457"/>
      <c r="BC58" s="457"/>
      <c r="BD58" s="453"/>
      <c r="BE58" s="453"/>
      <c r="BF58" s="453"/>
      <c r="BG58" s="456"/>
      <c r="BH58" s="456"/>
      <c r="BI58" s="454"/>
      <c r="BJ58" s="454"/>
      <c r="BK58" s="450"/>
      <c r="BL58" s="450"/>
      <c r="BM58" s="450"/>
      <c r="BN58" s="36"/>
      <c r="BO58" s="40"/>
      <c r="BP58" s="41"/>
      <c r="BQ58" s="42"/>
      <c r="BR58" s="332"/>
      <c r="BS58" s="332"/>
      <c r="BT58" s="339"/>
      <c r="BU58" s="339"/>
      <c r="BV58" s="464" t="str">
        <f t="shared" si="15"/>
        <v/>
      </c>
      <c r="BW58" s="267"/>
      <c r="BX58" s="464" t="str">
        <f t="shared" si="16"/>
        <v/>
      </c>
      <c r="BY58" s="465"/>
      <c r="BZ58" s="464" t="str">
        <f t="shared" si="17"/>
        <v/>
      </c>
      <c r="CA58" s="465"/>
      <c r="CB58" s="464" t="str">
        <f t="shared" si="18"/>
        <v/>
      </c>
      <c r="CC58" s="465"/>
      <c r="CD58" s="464" t="str">
        <f t="shared" si="19"/>
        <v/>
      </c>
      <c r="CE58" s="465"/>
      <c r="CF58" s="464" t="str">
        <f t="shared" si="20"/>
        <v/>
      </c>
      <c r="CG58" s="465"/>
      <c r="CH58" s="464" t="str">
        <f t="shared" si="21"/>
        <v/>
      </c>
      <c r="CI58" s="465"/>
      <c r="CJ58" s="464" t="str">
        <f t="shared" si="22"/>
        <v/>
      </c>
      <c r="CK58" s="465"/>
      <c r="CL58" s="464" t="str">
        <f t="shared" si="23"/>
        <v/>
      </c>
      <c r="CM58" s="465"/>
      <c r="CN58" s="464" t="str">
        <f t="shared" si="24"/>
        <v/>
      </c>
      <c r="CO58" s="465"/>
      <c r="CP58" s="464" t="str">
        <f t="shared" si="24"/>
        <v/>
      </c>
      <c r="CQ58" s="465"/>
      <c r="CR58" s="464" t="str">
        <f t="shared" si="24"/>
        <v/>
      </c>
      <c r="CS58" s="465"/>
      <c r="CT58" s="258"/>
      <c r="CU58" s="491" t="str">
        <f t="shared" si="27"/>
        <v/>
      </c>
      <c r="CV58" s="269" t="str">
        <f t="shared" si="27"/>
        <v/>
      </c>
      <c r="CW58" s="268" t="str">
        <f t="shared" si="32"/>
        <v/>
      </c>
      <c r="CX58" s="269" t="str">
        <f t="shared" si="32"/>
        <v/>
      </c>
      <c r="CY58" s="268" t="str">
        <f t="shared" si="32"/>
        <v/>
      </c>
      <c r="CZ58" s="269" t="str">
        <f t="shared" si="32"/>
        <v/>
      </c>
      <c r="DA58" s="268" t="str">
        <f t="shared" si="32"/>
        <v/>
      </c>
      <c r="DB58" s="269" t="str">
        <f t="shared" si="32"/>
        <v/>
      </c>
      <c r="DC58" s="268" t="str">
        <f t="shared" si="32"/>
        <v/>
      </c>
      <c r="DD58" s="269" t="str">
        <f t="shared" si="32"/>
        <v/>
      </c>
      <c r="DE58" s="268" t="str">
        <f t="shared" si="32"/>
        <v/>
      </c>
      <c r="DF58" s="269" t="str">
        <f t="shared" si="32"/>
        <v/>
      </c>
      <c r="DG58" s="268" t="str">
        <f t="shared" si="32"/>
        <v/>
      </c>
      <c r="DH58" s="269" t="str">
        <f t="shared" si="32"/>
        <v/>
      </c>
      <c r="DI58" s="268" t="str">
        <f t="shared" si="32"/>
        <v/>
      </c>
      <c r="DJ58" s="269" t="str">
        <f t="shared" si="32"/>
        <v/>
      </c>
      <c r="DK58" s="268" t="str">
        <f t="shared" si="32"/>
        <v/>
      </c>
      <c r="DL58" s="269" t="str">
        <f t="shared" si="30"/>
        <v/>
      </c>
      <c r="DM58" s="268" t="str">
        <f t="shared" si="29"/>
        <v/>
      </c>
      <c r="DN58" s="269" t="str">
        <f t="shared" si="29"/>
        <v/>
      </c>
      <c r="DO58" s="268" t="str">
        <f t="shared" si="25"/>
        <v/>
      </c>
      <c r="DP58" s="492" t="str">
        <f t="shared" si="26"/>
        <v/>
      </c>
    </row>
    <row r="59" spans="1:120" ht="15" customHeight="1">
      <c r="A59" s="33">
        <v>53</v>
      </c>
      <c r="B59" s="34" t="s">
        <v>3</v>
      </c>
      <c r="C59" s="450" t="s">
        <v>2</v>
      </c>
      <c r="D59" s="461">
        <v>9153</v>
      </c>
      <c r="E59" s="35">
        <v>11045</v>
      </c>
      <c r="F59" s="467">
        <v>36694</v>
      </c>
      <c r="G59" s="261" t="s">
        <v>533</v>
      </c>
      <c r="H59" s="262" t="s">
        <v>534</v>
      </c>
      <c r="I59" s="261" t="s">
        <v>535</v>
      </c>
      <c r="J59" s="36"/>
      <c r="K59" s="36"/>
      <c r="L59" s="36"/>
      <c r="M59" s="36"/>
      <c r="N59" s="36"/>
      <c r="O59" s="450"/>
      <c r="P59" s="450"/>
      <c r="Q59" s="450"/>
      <c r="R59" s="452"/>
      <c r="S59" s="457"/>
      <c r="T59" s="39"/>
      <c r="U59" s="36"/>
      <c r="V59" s="36"/>
      <c r="W59" s="36"/>
      <c r="X59" s="37"/>
      <c r="Y59" s="38"/>
      <c r="Z59" s="450"/>
      <c r="AA59" s="450"/>
      <c r="AB59" s="450"/>
      <c r="AC59" s="452"/>
      <c r="AD59" s="457"/>
      <c r="AE59" s="36"/>
      <c r="AF59" s="36"/>
      <c r="AG59" s="36"/>
      <c r="AH59" s="37"/>
      <c r="AI59" s="38"/>
      <c r="AJ59" s="450"/>
      <c r="AK59" s="450"/>
      <c r="AL59" s="450"/>
      <c r="AM59" s="452"/>
      <c r="AN59" s="457"/>
      <c r="AO59" s="36"/>
      <c r="AP59" s="36"/>
      <c r="AQ59" s="36"/>
      <c r="AR59" s="37"/>
      <c r="AS59" s="38"/>
      <c r="AT59" s="450"/>
      <c r="AU59" s="450"/>
      <c r="AV59" s="450"/>
      <c r="AW59" s="450"/>
      <c r="AX59" s="450"/>
      <c r="AY59" s="450"/>
      <c r="AZ59" s="452"/>
      <c r="BA59" s="452"/>
      <c r="BB59" s="457"/>
      <c r="BC59" s="457"/>
      <c r="BD59" s="453"/>
      <c r="BE59" s="453"/>
      <c r="BF59" s="453"/>
      <c r="BG59" s="456"/>
      <c r="BH59" s="456"/>
      <c r="BI59" s="454"/>
      <c r="BJ59" s="454"/>
      <c r="BK59" s="450"/>
      <c r="BL59" s="450"/>
      <c r="BM59" s="450"/>
      <c r="BN59" s="36"/>
      <c r="BO59" s="40"/>
      <c r="BP59" s="41"/>
      <c r="BQ59" s="42"/>
      <c r="BR59" s="332"/>
      <c r="BS59" s="332"/>
      <c r="BT59" s="339"/>
      <c r="BU59" s="339"/>
      <c r="BV59" s="464" t="str">
        <f t="shared" si="15"/>
        <v/>
      </c>
      <c r="BW59" s="267"/>
      <c r="BX59" s="464" t="str">
        <f t="shared" si="16"/>
        <v/>
      </c>
      <c r="BY59" s="465"/>
      <c r="BZ59" s="464" t="str">
        <f t="shared" si="17"/>
        <v/>
      </c>
      <c r="CA59" s="465"/>
      <c r="CB59" s="464" t="str">
        <f t="shared" si="18"/>
        <v/>
      </c>
      <c r="CC59" s="465"/>
      <c r="CD59" s="464" t="str">
        <f t="shared" si="19"/>
        <v/>
      </c>
      <c r="CE59" s="465"/>
      <c r="CF59" s="464" t="str">
        <f t="shared" si="20"/>
        <v/>
      </c>
      <c r="CG59" s="465"/>
      <c r="CH59" s="464" t="str">
        <f t="shared" si="21"/>
        <v/>
      </c>
      <c r="CI59" s="465"/>
      <c r="CJ59" s="464" t="str">
        <f t="shared" si="22"/>
        <v/>
      </c>
      <c r="CK59" s="465"/>
      <c r="CL59" s="464" t="str">
        <f t="shared" si="23"/>
        <v/>
      </c>
      <c r="CM59" s="465"/>
      <c r="CN59" s="464" t="str">
        <f t="shared" si="24"/>
        <v/>
      </c>
      <c r="CO59" s="465"/>
      <c r="CP59" s="464" t="str">
        <f t="shared" si="24"/>
        <v/>
      </c>
      <c r="CQ59" s="465"/>
      <c r="CR59" s="464" t="str">
        <f t="shared" si="24"/>
        <v/>
      </c>
      <c r="CS59" s="465"/>
      <c r="CT59" s="258"/>
      <c r="CU59" s="491" t="str">
        <f t="shared" si="27"/>
        <v/>
      </c>
      <c r="CV59" s="269" t="str">
        <f t="shared" si="27"/>
        <v/>
      </c>
      <c r="CW59" s="268" t="str">
        <f t="shared" si="32"/>
        <v/>
      </c>
      <c r="CX59" s="269" t="str">
        <f t="shared" si="32"/>
        <v/>
      </c>
      <c r="CY59" s="268" t="str">
        <f t="shared" si="32"/>
        <v/>
      </c>
      <c r="CZ59" s="269" t="str">
        <f t="shared" si="32"/>
        <v/>
      </c>
      <c r="DA59" s="268" t="str">
        <f t="shared" si="32"/>
        <v/>
      </c>
      <c r="DB59" s="269" t="str">
        <f t="shared" si="32"/>
        <v/>
      </c>
      <c r="DC59" s="268" t="str">
        <f t="shared" si="32"/>
        <v/>
      </c>
      <c r="DD59" s="269" t="str">
        <f t="shared" si="32"/>
        <v/>
      </c>
      <c r="DE59" s="268" t="str">
        <f t="shared" si="32"/>
        <v/>
      </c>
      <c r="DF59" s="269" t="str">
        <f t="shared" si="32"/>
        <v/>
      </c>
      <c r="DG59" s="268" t="str">
        <f t="shared" si="32"/>
        <v/>
      </c>
      <c r="DH59" s="269" t="str">
        <f t="shared" si="32"/>
        <v/>
      </c>
      <c r="DI59" s="268" t="str">
        <f t="shared" si="32"/>
        <v/>
      </c>
      <c r="DJ59" s="269" t="str">
        <f t="shared" si="32"/>
        <v/>
      </c>
      <c r="DK59" s="268" t="str">
        <f t="shared" si="32"/>
        <v/>
      </c>
      <c r="DL59" s="269" t="str">
        <f t="shared" si="30"/>
        <v/>
      </c>
      <c r="DM59" s="268" t="str">
        <f t="shared" si="29"/>
        <v/>
      </c>
      <c r="DN59" s="269" t="str">
        <f t="shared" si="29"/>
        <v/>
      </c>
      <c r="DO59" s="268" t="str">
        <f t="shared" si="25"/>
        <v/>
      </c>
      <c r="DP59" s="492" t="str">
        <f t="shared" si="26"/>
        <v/>
      </c>
    </row>
    <row r="60" spans="1:120" ht="15" customHeight="1">
      <c r="A60" s="33">
        <v>54</v>
      </c>
      <c r="B60" s="34" t="s">
        <v>3</v>
      </c>
      <c r="C60" s="450" t="s">
        <v>2</v>
      </c>
      <c r="D60" s="461">
        <v>9154</v>
      </c>
      <c r="E60" s="35">
        <v>11064</v>
      </c>
      <c r="F60" s="467">
        <v>36889</v>
      </c>
      <c r="G60" s="261" t="s">
        <v>536</v>
      </c>
      <c r="H60" s="262" t="s">
        <v>537</v>
      </c>
      <c r="I60" s="261" t="s">
        <v>538</v>
      </c>
      <c r="J60" s="36"/>
      <c r="K60" s="36"/>
      <c r="L60" s="36"/>
      <c r="M60" s="36"/>
      <c r="N60" s="36"/>
      <c r="O60" s="450"/>
      <c r="P60" s="450"/>
      <c r="Q60" s="450"/>
      <c r="R60" s="452"/>
      <c r="S60" s="457"/>
      <c r="T60" s="39"/>
      <c r="U60" s="36"/>
      <c r="V60" s="36"/>
      <c r="W60" s="36"/>
      <c r="X60" s="37"/>
      <c r="Y60" s="38"/>
      <c r="Z60" s="450"/>
      <c r="AA60" s="450"/>
      <c r="AB60" s="450"/>
      <c r="AC60" s="452"/>
      <c r="AD60" s="457"/>
      <c r="AE60" s="36"/>
      <c r="AF60" s="36"/>
      <c r="AG60" s="36"/>
      <c r="AH60" s="37"/>
      <c r="AI60" s="38"/>
      <c r="AJ60" s="450"/>
      <c r="AK60" s="450"/>
      <c r="AL60" s="450"/>
      <c r="AM60" s="452"/>
      <c r="AN60" s="457"/>
      <c r="AO60" s="36"/>
      <c r="AP60" s="36"/>
      <c r="AQ60" s="36"/>
      <c r="AR60" s="37"/>
      <c r="AS60" s="38"/>
      <c r="AT60" s="450"/>
      <c r="AU60" s="450"/>
      <c r="AV60" s="450"/>
      <c r="AW60" s="450"/>
      <c r="AX60" s="450"/>
      <c r="AY60" s="450"/>
      <c r="AZ60" s="452"/>
      <c r="BA60" s="452"/>
      <c r="BB60" s="457"/>
      <c r="BC60" s="457"/>
      <c r="BD60" s="453"/>
      <c r="BE60" s="453"/>
      <c r="BF60" s="453"/>
      <c r="BG60" s="456"/>
      <c r="BH60" s="456"/>
      <c r="BI60" s="454"/>
      <c r="BJ60" s="454"/>
      <c r="BK60" s="450"/>
      <c r="BL60" s="450"/>
      <c r="BM60" s="450"/>
      <c r="BN60" s="36"/>
      <c r="BO60" s="40"/>
      <c r="BP60" s="41"/>
      <c r="BQ60" s="42"/>
      <c r="BR60" s="332"/>
      <c r="BS60" s="332"/>
      <c r="BT60" s="339"/>
      <c r="BU60" s="339"/>
      <c r="BV60" s="464" t="str">
        <f t="shared" si="15"/>
        <v/>
      </c>
      <c r="BW60" s="267"/>
      <c r="BX60" s="464" t="str">
        <f t="shared" si="16"/>
        <v/>
      </c>
      <c r="BY60" s="465"/>
      <c r="BZ60" s="464" t="str">
        <f t="shared" si="17"/>
        <v/>
      </c>
      <c r="CA60" s="465"/>
      <c r="CB60" s="464" t="str">
        <f t="shared" si="18"/>
        <v/>
      </c>
      <c r="CC60" s="465"/>
      <c r="CD60" s="464" t="str">
        <f t="shared" si="19"/>
        <v/>
      </c>
      <c r="CE60" s="465"/>
      <c r="CF60" s="464" t="str">
        <f t="shared" si="20"/>
        <v/>
      </c>
      <c r="CG60" s="465"/>
      <c r="CH60" s="464" t="str">
        <f t="shared" si="21"/>
        <v/>
      </c>
      <c r="CI60" s="465"/>
      <c r="CJ60" s="464" t="str">
        <f t="shared" si="22"/>
        <v/>
      </c>
      <c r="CK60" s="465"/>
      <c r="CL60" s="464" t="str">
        <f t="shared" si="23"/>
        <v/>
      </c>
      <c r="CM60" s="465"/>
      <c r="CN60" s="464" t="str">
        <f t="shared" si="24"/>
        <v/>
      </c>
      <c r="CO60" s="465"/>
      <c r="CP60" s="464" t="str">
        <f t="shared" si="24"/>
        <v/>
      </c>
      <c r="CQ60" s="465"/>
      <c r="CR60" s="464" t="str">
        <f t="shared" si="24"/>
        <v/>
      </c>
      <c r="CS60" s="465"/>
      <c r="CT60" s="258"/>
      <c r="CU60" s="491" t="str">
        <f t="shared" si="27"/>
        <v/>
      </c>
      <c r="CV60" s="269" t="str">
        <f t="shared" si="27"/>
        <v/>
      </c>
      <c r="CW60" s="268" t="str">
        <f t="shared" si="32"/>
        <v/>
      </c>
      <c r="CX60" s="269" t="str">
        <f t="shared" si="32"/>
        <v/>
      </c>
      <c r="CY60" s="268" t="str">
        <f t="shared" si="32"/>
        <v/>
      </c>
      <c r="CZ60" s="269" t="str">
        <f t="shared" si="32"/>
        <v/>
      </c>
      <c r="DA60" s="268" t="str">
        <f t="shared" si="32"/>
        <v/>
      </c>
      <c r="DB60" s="269" t="str">
        <f t="shared" si="32"/>
        <v/>
      </c>
      <c r="DC60" s="268" t="str">
        <f t="shared" si="32"/>
        <v/>
      </c>
      <c r="DD60" s="269" t="str">
        <f t="shared" si="32"/>
        <v/>
      </c>
      <c r="DE60" s="268" t="str">
        <f t="shared" si="32"/>
        <v/>
      </c>
      <c r="DF60" s="269" t="str">
        <f t="shared" si="32"/>
        <v/>
      </c>
      <c r="DG60" s="268" t="str">
        <f t="shared" si="32"/>
        <v/>
      </c>
      <c r="DH60" s="269" t="str">
        <f t="shared" si="32"/>
        <v/>
      </c>
      <c r="DI60" s="268" t="str">
        <f t="shared" si="32"/>
        <v/>
      </c>
      <c r="DJ60" s="269" t="str">
        <f t="shared" si="32"/>
        <v/>
      </c>
      <c r="DK60" s="268" t="str">
        <f t="shared" si="32"/>
        <v/>
      </c>
      <c r="DL60" s="269" t="str">
        <f t="shared" si="30"/>
        <v/>
      </c>
      <c r="DM60" s="268" t="str">
        <f t="shared" si="29"/>
        <v/>
      </c>
      <c r="DN60" s="269" t="str">
        <f t="shared" si="29"/>
        <v/>
      </c>
      <c r="DO60" s="268" t="str">
        <f t="shared" si="25"/>
        <v/>
      </c>
      <c r="DP60" s="492" t="str">
        <f t="shared" si="26"/>
        <v/>
      </c>
    </row>
    <row r="61" spans="1:120" ht="15" customHeight="1">
      <c r="A61" s="33">
        <v>55</v>
      </c>
      <c r="B61" s="34" t="s">
        <v>3</v>
      </c>
      <c r="C61" s="450" t="s">
        <v>2</v>
      </c>
      <c r="D61" s="461">
        <v>9155</v>
      </c>
      <c r="E61" s="35">
        <v>11114</v>
      </c>
      <c r="F61" s="467">
        <v>37575</v>
      </c>
      <c r="G61" s="261" t="s">
        <v>539</v>
      </c>
      <c r="H61" s="262" t="s">
        <v>540</v>
      </c>
      <c r="I61" s="261" t="s">
        <v>541</v>
      </c>
      <c r="J61" s="36"/>
      <c r="K61" s="36"/>
      <c r="L61" s="36"/>
      <c r="M61" s="36"/>
      <c r="N61" s="36"/>
      <c r="O61" s="450"/>
      <c r="P61" s="450"/>
      <c r="Q61" s="450"/>
      <c r="R61" s="452"/>
      <c r="S61" s="457"/>
      <c r="T61" s="39"/>
      <c r="U61" s="36"/>
      <c r="V61" s="36"/>
      <c r="W61" s="36"/>
      <c r="X61" s="37"/>
      <c r="Y61" s="38"/>
      <c r="Z61" s="450"/>
      <c r="AA61" s="450"/>
      <c r="AB61" s="450"/>
      <c r="AC61" s="452"/>
      <c r="AD61" s="457"/>
      <c r="AE61" s="36"/>
      <c r="AF61" s="36"/>
      <c r="AG61" s="36"/>
      <c r="AH61" s="37"/>
      <c r="AI61" s="38"/>
      <c r="AJ61" s="450"/>
      <c r="AK61" s="450"/>
      <c r="AL61" s="450"/>
      <c r="AM61" s="452"/>
      <c r="AN61" s="457"/>
      <c r="AO61" s="36"/>
      <c r="AP61" s="36"/>
      <c r="AQ61" s="36"/>
      <c r="AR61" s="37"/>
      <c r="AS61" s="38"/>
      <c r="AT61" s="450"/>
      <c r="AU61" s="450"/>
      <c r="AV61" s="450"/>
      <c r="AW61" s="450"/>
      <c r="AX61" s="450"/>
      <c r="AY61" s="450"/>
      <c r="AZ61" s="452"/>
      <c r="BA61" s="452"/>
      <c r="BB61" s="457"/>
      <c r="BC61" s="457"/>
      <c r="BD61" s="453"/>
      <c r="BE61" s="453"/>
      <c r="BF61" s="453"/>
      <c r="BG61" s="456"/>
      <c r="BH61" s="456"/>
      <c r="BI61" s="454"/>
      <c r="BJ61" s="454"/>
      <c r="BK61" s="450"/>
      <c r="BL61" s="450"/>
      <c r="BM61" s="450"/>
      <c r="BN61" s="36"/>
      <c r="BO61" s="40"/>
      <c r="BP61" s="41"/>
      <c r="BQ61" s="42"/>
      <c r="BR61" s="332"/>
      <c r="BS61" s="332"/>
      <c r="BT61" s="339"/>
      <c r="BU61" s="339"/>
      <c r="BV61" s="464" t="str">
        <f t="shared" si="15"/>
        <v/>
      </c>
      <c r="BW61" s="267"/>
      <c r="BX61" s="464" t="str">
        <f t="shared" si="16"/>
        <v/>
      </c>
      <c r="BY61" s="465"/>
      <c r="BZ61" s="464" t="str">
        <f t="shared" si="17"/>
        <v/>
      </c>
      <c r="CA61" s="465"/>
      <c r="CB61" s="464" t="str">
        <f t="shared" si="18"/>
        <v/>
      </c>
      <c r="CC61" s="465"/>
      <c r="CD61" s="464" t="str">
        <f t="shared" si="19"/>
        <v/>
      </c>
      <c r="CE61" s="465"/>
      <c r="CF61" s="464" t="str">
        <f t="shared" si="20"/>
        <v/>
      </c>
      <c r="CG61" s="465"/>
      <c r="CH61" s="464" t="str">
        <f t="shared" si="21"/>
        <v/>
      </c>
      <c r="CI61" s="465"/>
      <c r="CJ61" s="464" t="str">
        <f t="shared" si="22"/>
        <v/>
      </c>
      <c r="CK61" s="465"/>
      <c r="CL61" s="464" t="str">
        <f t="shared" si="23"/>
        <v/>
      </c>
      <c r="CM61" s="465"/>
      <c r="CN61" s="464" t="str">
        <f t="shared" si="24"/>
        <v/>
      </c>
      <c r="CO61" s="465"/>
      <c r="CP61" s="464" t="str">
        <f t="shared" si="24"/>
        <v/>
      </c>
      <c r="CQ61" s="465"/>
      <c r="CR61" s="464" t="str">
        <f t="shared" si="24"/>
        <v/>
      </c>
      <c r="CS61" s="465"/>
      <c r="CT61" s="258"/>
      <c r="CU61" s="491" t="str">
        <f t="shared" si="27"/>
        <v/>
      </c>
      <c r="CV61" s="269" t="str">
        <f t="shared" si="27"/>
        <v/>
      </c>
      <c r="CW61" s="268" t="str">
        <f t="shared" si="32"/>
        <v/>
      </c>
      <c r="CX61" s="269" t="str">
        <f t="shared" si="32"/>
        <v/>
      </c>
      <c r="CY61" s="268" t="str">
        <f t="shared" si="32"/>
        <v/>
      </c>
      <c r="CZ61" s="269" t="str">
        <f t="shared" si="32"/>
        <v/>
      </c>
      <c r="DA61" s="268" t="str">
        <f t="shared" si="32"/>
        <v/>
      </c>
      <c r="DB61" s="269" t="str">
        <f t="shared" si="32"/>
        <v/>
      </c>
      <c r="DC61" s="268" t="str">
        <f t="shared" si="32"/>
        <v/>
      </c>
      <c r="DD61" s="269" t="str">
        <f t="shared" si="32"/>
        <v/>
      </c>
      <c r="DE61" s="268" t="str">
        <f t="shared" si="32"/>
        <v/>
      </c>
      <c r="DF61" s="269" t="str">
        <f t="shared" si="32"/>
        <v/>
      </c>
      <c r="DG61" s="268" t="str">
        <f t="shared" si="32"/>
        <v/>
      </c>
      <c r="DH61" s="269" t="str">
        <f t="shared" si="32"/>
        <v/>
      </c>
      <c r="DI61" s="268" t="str">
        <f t="shared" si="32"/>
        <v/>
      </c>
      <c r="DJ61" s="269" t="str">
        <f t="shared" si="32"/>
        <v/>
      </c>
      <c r="DK61" s="268" t="str">
        <f t="shared" si="32"/>
        <v/>
      </c>
      <c r="DL61" s="269" t="str">
        <f t="shared" si="30"/>
        <v/>
      </c>
      <c r="DM61" s="268" t="str">
        <f t="shared" si="29"/>
        <v/>
      </c>
      <c r="DN61" s="269" t="str">
        <f t="shared" si="29"/>
        <v/>
      </c>
      <c r="DO61" s="268" t="str">
        <f t="shared" si="25"/>
        <v/>
      </c>
      <c r="DP61" s="492" t="str">
        <f t="shared" si="26"/>
        <v/>
      </c>
    </row>
    <row r="62" spans="1:120" ht="15" customHeight="1">
      <c r="A62" s="33">
        <v>56</v>
      </c>
      <c r="B62" s="34" t="s">
        <v>3</v>
      </c>
      <c r="C62" s="450" t="s">
        <v>2</v>
      </c>
      <c r="D62" s="461">
        <v>9156</v>
      </c>
      <c r="E62" s="35">
        <v>10896</v>
      </c>
      <c r="F62" s="467">
        <v>36042</v>
      </c>
      <c r="G62" s="261" t="s">
        <v>542</v>
      </c>
      <c r="H62" s="262" t="s">
        <v>543</v>
      </c>
      <c r="I62" s="261" t="s">
        <v>544</v>
      </c>
      <c r="J62" s="36"/>
      <c r="K62" s="36"/>
      <c r="L62" s="36"/>
      <c r="M62" s="36"/>
      <c r="N62" s="36"/>
      <c r="O62" s="450"/>
      <c r="P62" s="450"/>
      <c r="Q62" s="450"/>
      <c r="R62" s="452"/>
      <c r="S62" s="457"/>
      <c r="T62" s="39"/>
      <c r="U62" s="36"/>
      <c r="V62" s="36"/>
      <c r="W62" s="36"/>
      <c r="X62" s="37"/>
      <c r="Y62" s="38"/>
      <c r="Z62" s="450"/>
      <c r="AA62" s="450"/>
      <c r="AB62" s="450"/>
      <c r="AC62" s="452"/>
      <c r="AD62" s="457"/>
      <c r="AE62" s="36"/>
      <c r="AF62" s="36"/>
      <c r="AG62" s="36"/>
      <c r="AH62" s="37"/>
      <c r="AI62" s="38"/>
      <c r="AJ62" s="450"/>
      <c r="AK62" s="450"/>
      <c r="AL62" s="450"/>
      <c r="AM62" s="452"/>
      <c r="AN62" s="457"/>
      <c r="AO62" s="36"/>
      <c r="AP62" s="36"/>
      <c r="AQ62" s="36"/>
      <c r="AR62" s="37"/>
      <c r="AS62" s="38"/>
      <c r="AT62" s="450"/>
      <c r="AU62" s="450"/>
      <c r="AV62" s="450"/>
      <c r="AW62" s="450"/>
      <c r="AX62" s="450"/>
      <c r="AY62" s="450"/>
      <c r="AZ62" s="452"/>
      <c r="BA62" s="452"/>
      <c r="BB62" s="457"/>
      <c r="BC62" s="457"/>
      <c r="BD62" s="453"/>
      <c r="BE62" s="453"/>
      <c r="BF62" s="453"/>
      <c r="BG62" s="456"/>
      <c r="BH62" s="456"/>
      <c r="BI62" s="454"/>
      <c r="BJ62" s="454"/>
      <c r="BK62" s="450"/>
      <c r="BL62" s="450"/>
      <c r="BM62" s="450"/>
      <c r="BN62" s="36"/>
      <c r="BO62" s="40"/>
      <c r="BP62" s="41"/>
      <c r="BQ62" s="42"/>
      <c r="BR62" s="332"/>
      <c r="BS62" s="332"/>
      <c r="BT62" s="339"/>
      <c r="BU62" s="339"/>
      <c r="BV62" s="464" t="str">
        <f t="shared" si="15"/>
        <v/>
      </c>
      <c r="BW62" s="267"/>
      <c r="BX62" s="464" t="str">
        <f t="shared" si="16"/>
        <v/>
      </c>
      <c r="BY62" s="465"/>
      <c r="BZ62" s="464" t="str">
        <f t="shared" si="17"/>
        <v/>
      </c>
      <c r="CA62" s="465"/>
      <c r="CB62" s="464" t="str">
        <f t="shared" si="18"/>
        <v/>
      </c>
      <c r="CC62" s="465"/>
      <c r="CD62" s="464" t="str">
        <f t="shared" si="19"/>
        <v/>
      </c>
      <c r="CE62" s="465"/>
      <c r="CF62" s="464" t="str">
        <f t="shared" si="20"/>
        <v/>
      </c>
      <c r="CG62" s="465"/>
      <c r="CH62" s="464" t="str">
        <f t="shared" si="21"/>
        <v/>
      </c>
      <c r="CI62" s="465"/>
      <c r="CJ62" s="464" t="str">
        <f t="shared" si="22"/>
        <v/>
      </c>
      <c r="CK62" s="465"/>
      <c r="CL62" s="464" t="str">
        <f t="shared" si="23"/>
        <v/>
      </c>
      <c r="CM62" s="465"/>
      <c r="CN62" s="464" t="str">
        <f t="shared" si="24"/>
        <v/>
      </c>
      <c r="CO62" s="465"/>
      <c r="CP62" s="464" t="str">
        <f t="shared" si="24"/>
        <v/>
      </c>
      <c r="CQ62" s="465"/>
      <c r="CR62" s="464" t="str">
        <f t="shared" si="24"/>
        <v/>
      </c>
      <c r="CS62" s="465"/>
      <c r="CT62" s="258"/>
      <c r="CU62" s="491" t="str">
        <f t="shared" si="27"/>
        <v/>
      </c>
      <c r="CV62" s="269" t="str">
        <f t="shared" si="27"/>
        <v/>
      </c>
      <c r="CW62" s="268" t="str">
        <f t="shared" si="32"/>
        <v/>
      </c>
      <c r="CX62" s="269" t="str">
        <f t="shared" si="32"/>
        <v/>
      </c>
      <c r="CY62" s="268" t="str">
        <f t="shared" si="32"/>
        <v/>
      </c>
      <c r="CZ62" s="269" t="str">
        <f t="shared" si="32"/>
        <v/>
      </c>
      <c r="DA62" s="268" t="str">
        <f t="shared" si="32"/>
        <v/>
      </c>
      <c r="DB62" s="269" t="str">
        <f t="shared" si="32"/>
        <v/>
      </c>
      <c r="DC62" s="268" t="str">
        <f t="shared" si="32"/>
        <v/>
      </c>
      <c r="DD62" s="269" t="str">
        <f t="shared" si="32"/>
        <v/>
      </c>
      <c r="DE62" s="268" t="str">
        <f t="shared" si="32"/>
        <v/>
      </c>
      <c r="DF62" s="269" t="str">
        <f t="shared" si="32"/>
        <v/>
      </c>
      <c r="DG62" s="268" t="str">
        <f t="shared" si="32"/>
        <v/>
      </c>
      <c r="DH62" s="269" t="str">
        <f t="shared" si="32"/>
        <v/>
      </c>
      <c r="DI62" s="268" t="str">
        <f t="shared" si="32"/>
        <v/>
      </c>
      <c r="DJ62" s="269" t="str">
        <f t="shared" si="32"/>
        <v/>
      </c>
      <c r="DK62" s="268" t="str">
        <f t="shared" si="32"/>
        <v/>
      </c>
      <c r="DL62" s="269" t="str">
        <f t="shared" si="30"/>
        <v/>
      </c>
      <c r="DM62" s="268" t="str">
        <f t="shared" si="29"/>
        <v/>
      </c>
      <c r="DN62" s="269" t="str">
        <f t="shared" si="29"/>
        <v/>
      </c>
      <c r="DO62" s="268" t="str">
        <f t="shared" si="25"/>
        <v/>
      </c>
      <c r="DP62" s="492" t="str">
        <f t="shared" si="26"/>
        <v/>
      </c>
    </row>
    <row r="63" spans="1:120" ht="15" customHeight="1">
      <c r="A63" s="33">
        <v>57</v>
      </c>
      <c r="B63" s="34" t="s">
        <v>46</v>
      </c>
      <c r="C63" s="450" t="s">
        <v>2</v>
      </c>
      <c r="D63" s="461">
        <v>9157</v>
      </c>
      <c r="E63" s="35">
        <v>10850</v>
      </c>
      <c r="F63" s="467">
        <v>35976</v>
      </c>
      <c r="G63" s="261" t="s">
        <v>545</v>
      </c>
      <c r="H63" s="262" t="s">
        <v>546</v>
      </c>
      <c r="I63" s="261" t="s">
        <v>547</v>
      </c>
      <c r="J63" s="36"/>
      <c r="K63" s="36"/>
      <c r="L63" s="36"/>
      <c r="M63" s="36"/>
      <c r="N63" s="36"/>
      <c r="O63" s="450"/>
      <c r="P63" s="450"/>
      <c r="Q63" s="450"/>
      <c r="R63" s="452"/>
      <c r="S63" s="457"/>
      <c r="T63" s="39"/>
      <c r="U63" s="36"/>
      <c r="V63" s="36"/>
      <c r="W63" s="36"/>
      <c r="X63" s="37"/>
      <c r="Y63" s="38"/>
      <c r="Z63" s="450"/>
      <c r="AA63" s="450"/>
      <c r="AB63" s="450"/>
      <c r="AC63" s="452"/>
      <c r="AD63" s="457"/>
      <c r="AE63" s="36"/>
      <c r="AF63" s="36"/>
      <c r="AG63" s="36"/>
      <c r="AH63" s="37"/>
      <c r="AI63" s="38"/>
      <c r="AJ63" s="450"/>
      <c r="AK63" s="450"/>
      <c r="AL63" s="450"/>
      <c r="AM63" s="452"/>
      <c r="AN63" s="457"/>
      <c r="AO63" s="36"/>
      <c r="AP63" s="36"/>
      <c r="AQ63" s="36"/>
      <c r="AR63" s="37"/>
      <c r="AS63" s="38"/>
      <c r="AT63" s="450"/>
      <c r="AU63" s="450"/>
      <c r="AV63" s="450"/>
      <c r="AW63" s="450"/>
      <c r="AX63" s="450"/>
      <c r="AY63" s="450"/>
      <c r="AZ63" s="452"/>
      <c r="BA63" s="452"/>
      <c r="BB63" s="457"/>
      <c r="BC63" s="457"/>
      <c r="BD63" s="453"/>
      <c r="BE63" s="453"/>
      <c r="BF63" s="453"/>
      <c r="BG63" s="456"/>
      <c r="BH63" s="456"/>
      <c r="BI63" s="454"/>
      <c r="BJ63" s="454"/>
      <c r="BK63" s="450"/>
      <c r="BL63" s="450"/>
      <c r="BM63" s="450"/>
      <c r="BN63" s="36"/>
      <c r="BO63" s="40"/>
      <c r="BP63" s="41"/>
      <c r="BQ63" s="42"/>
      <c r="BR63" s="332"/>
      <c r="BS63" s="332"/>
      <c r="BT63" s="339"/>
      <c r="BU63" s="339"/>
      <c r="BV63" s="464" t="str">
        <f t="shared" si="15"/>
        <v/>
      </c>
      <c r="BW63" s="267"/>
      <c r="BX63" s="464" t="str">
        <f t="shared" si="16"/>
        <v/>
      </c>
      <c r="BY63" s="465"/>
      <c r="BZ63" s="464" t="str">
        <f t="shared" si="17"/>
        <v/>
      </c>
      <c r="CA63" s="465"/>
      <c r="CB63" s="464" t="str">
        <f t="shared" si="18"/>
        <v/>
      </c>
      <c r="CC63" s="465"/>
      <c r="CD63" s="464" t="str">
        <f t="shared" si="19"/>
        <v/>
      </c>
      <c r="CE63" s="465"/>
      <c r="CF63" s="464" t="str">
        <f t="shared" si="20"/>
        <v/>
      </c>
      <c r="CG63" s="465"/>
      <c r="CH63" s="464" t="str">
        <f t="shared" si="21"/>
        <v/>
      </c>
      <c r="CI63" s="465"/>
      <c r="CJ63" s="464" t="str">
        <f t="shared" si="22"/>
        <v/>
      </c>
      <c r="CK63" s="465"/>
      <c r="CL63" s="464" t="str">
        <f t="shared" si="23"/>
        <v/>
      </c>
      <c r="CM63" s="465"/>
      <c r="CN63" s="464" t="str">
        <f t="shared" si="24"/>
        <v/>
      </c>
      <c r="CO63" s="465"/>
      <c r="CP63" s="464" t="str">
        <f t="shared" si="24"/>
        <v/>
      </c>
      <c r="CQ63" s="465"/>
      <c r="CR63" s="464" t="str">
        <f t="shared" si="24"/>
        <v/>
      </c>
      <c r="CS63" s="465"/>
      <c r="CT63" s="258"/>
      <c r="CU63" s="491" t="str">
        <f t="shared" si="27"/>
        <v/>
      </c>
      <c r="CV63" s="269" t="str">
        <f t="shared" si="27"/>
        <v/>
      </c>
      <c r="CW63" s="268" t="str">
        <f t="shared" si="32"/>
        <v/>
      </c>
      <c r="CX63" s="269" t="str">
        <f t="shared" si="32"/>
        <v/>
      </c>
      <c r="CY63" s="268" t="str">
        <f t="shared" si="32"/>
        <v/>
      </c>
      <c r="CZ63" s="269" t="str">
        <f t="shared" si="32"/>
        <v/>
      </c>
      <c r="DA63" s="268" t="str">
        <f t="shared" si="32"/>
        <v/>
      </c>
      <c r="DB63" s="269" t="str">
        <f t="shared" si="32"/>
        <v/>
      </c>
      <c r="DC63" s="268" t="str">
        <f t="shared" si="32"/>
        <v/>
      </c>
      <c r="DD63" s="269" t="str">
        <f t="shared" si="32"/>
        <v/>
      </c>
      <c r="DE63" s="268" t="str">
        <f t="shared" si="32"/>
        <v/>
      </c>
      <c r="DF63" s="269" t="str">
        <f t="shared" si="32"/>
        <v/>
      </c>
      <c r="DG63" s="268" t="str">
        <f t="shared" si="32"/>
        <v/>
      </c>
      <c r="DH63" s="269" t="str">
        <f t="shared" si="32"/>
        <v/>
      </c>
      <c r="DI63" s="268" t="str">
        <f t="shared" si="32"/>
        <v/>
      </c>
      <c r="DJ63" s="269" t="str">
        <f t="shared" si="32"/>
        <v/>
      </c>
      <c r="DK63" s="268" t="str">
        <f t="shared" si="32"/>
        <v/>
      </c>
      <c r="DL63" s="269" t="str">
        <f t="shared" si="30"/>
        <v/>
      </c>
      <c r="DM63" s="268" t="str">
        <f t="shared" si="29"/>
        <v/>
      </c>
      <c r="DN63" s="269" t="str">
        <f t="shared" si="29"/>
        <v/>
      </c>
      <c r="DO63" s="268" t="str">
        <f t="shared" si="25"/>
        <v/>
      </c>
      <c r="DP63" s="492" t="str">
        <f t="shared" si="26"/>
        <v/>
      </c>
    </row>
    <row r="64" spans="1:120" ht="15" customHeight="1">
      <c r="A64" s="33">
        <v>58</v>
      </c>
      <c r="B64" s="34" t="s">
        <v>46</v>
      </c>
      <c r="C64" s="450" t="s">
        <v>2</v>
      </c>
      <c r="D64" s="461">
        <v>9158</v>
      </c>
      <c r="E64" s="35">
        <v>11258</v>
      </c>
      <c r="F64" s="467">
        <v>36689</v>
      </c>
      <c r="G64" s="261" t="s">
        <v>548</v>
      </c>
      <c r="H64" s="262" t="s">
        <v>549</v>
      </c>
      <c r="I64" s="261" t="s">
        <v>550</v>
      </c>
      <c r="J64" s="36"/>
      <c r="K64" s="36"/>
      <c r="L64" s="36"/>
      <c r="M64" s="36"/>
      <c r="N64" s="36"/>
      <c r="O64" s="450"/>
      <c r="P64" s="450"/>
      <c r="Q64" s="450"/>
      <c r="R64" s="452"/>
      <c r="S64" s="457"/>
      <c r="T64" s="39"/>
      <c r="U64" s="36"/>
      <c r="V64" s="36"/>
      <c r="W64" s="36"/>
      <c r="X64" s="37"/>
      <c r="Y64" s="38"/>
      <c r="Z64" s="450"/>
      <c r="AA64" s="450"/>
      <c r="AB64" s="450"/>
      <c r="AC64" s="452"/>
      <c r="AD64" s="457"/>
      <c r="AE64" s="36"/>
      <c r="AF64" s="36"/>
      <c r="AG64" s="36"/>
      <c r="AH64" s="37"/>
      <c r="AI64" s="38"/>
      <c r="AJ64" s="450"/>
      <c r="AK64" s="450"/>
      <c r="AL64" s="450"/>
      <c r="AM64" s="452"/>
      <c r="AN64" s="457"/>
      <c r="AO64" s="36"/>
      <c r="AP64" s="36"/>
      <c r="AQ64" s="36"/>
      <c r="AR64" s="37"/>
      <c r="AS64" s="38"/>
      <c r="AT64" s="450"/>
      <c r="AU64" s="450"/>
      <c r="AV64" s="450"/>
      <c r="AW64" s="450"/>
      <c r="AX64" s="450"/>
      <c r="AY64" s="450"/>
      <c r="AZ64" s="452"/>
      <c r="BA64" s="452"/>
      <c r="BB64" s="457"/>
      <c r="BC64" s="457"/>
      <c r="BD64" s="453"/>
      <c r="BE64" s="453"/>
      <c r="BF64" s="453"/>
      <c r="BG64" s="456"/>
      <c r="BH64" s="456"/>
      <c r="BI64" s="454"/>
      <c r="BJ64" s="454"/>
      <c r="BK64" s="450"/>
      <c r="BL64" s="450"/>
      <c r="BM64" s="450"/>
      <c r="BN64" s="36"/>
      <c r="BO64" s="40"/>
      <c r="BP64" s="41"/>
      <c r="BQ64" s="42"/>
      <c r="BR64" s="332"/>
      <c r="BS64" s="332"/>
      <c r="BT64" s="339"/>
      <c r="BU64" s="339"/>
      <c r="BV64" s="464" t="str">
        <f t="shared" si="15"/>
        <v/>
      </c>
      <c r="BW64" s="267"/>
      <c r="BX64" s="464" t="str">
        <f t="shared" si="16"/>
        <v/>
      </c>
      <c r="BY64" s="465"/>
      <c r="BZ64" s="464" t="str">
        <f t="shared" si="17"/>
        <v/>
      </c>
      <c r="CA64" s="465"/>
      <c r="CB64" s="464" t="str">
        <f t="shared" si="18"/>
        <v/>
      </c>
      <c r="CC64" s="465"/>
      <c r="CD64" s="464" t="str">
        <f t="shared" si="19"/>
        <v/>
      </c>
      <c r="CE64" s="465"/>
      <c r="CF64" s="464" t="str">
        <f t="shared" si="20"/>
        <v/>
      </c>
      <c r="CG64" s="465"/>
      <c r="CH64" s="464" t="str">
        <f t="shared" si="21"/>
        <v/>
      </c>
      <c r="CI64" s="465"/>
      <c r="CJ64" s="464" t="str">
        <f t="shared" si="22"/>
        <v/>
      </c>
      <c r="CK64" s="465"/>
      <c r="CL64" s="464" t="str">
        <f t="shared" si="23"/>
        <v/>
      </c>
      <c r="CM64" s="465"/>
      <c r="CN64" s="464" t="str">
        <f t="shared" si="24"/>
        <v/>
      </c>
      <c r="CO64" s="465"/>
      <c r="CP64" s="464" t="str">
        <f t="shared" si="24"/>
        <v/>
      </c>
      <c r="CQ64" s="465"/>
      <c r="CR64" s="464" t="str">
        <f t="shared" si="24"/>
        <v/>
      </c>
      <c r="CS64" s="465"/>
      <c r="CT64" s="258"/>
      <c r="CU64" s="491" t="str">
        <f t="shared" si="27"/>
        <v/>
      </c>
      <c r="CV64" s="269" t="str">
        <f t="shared" si="27"/>
        <v/>
      </c>
      <c r="CW64" s="268" t="str">
        <f t="shared" si="32"/>
        <v/>
      </c>
      <c r="CX64" s="269" t="str">
        <f t="shared" si="32"/>
        <v/>
      </c>
      <c r="CY64" s="268" t="str">
        <f t="shared" si="32"/>
        <v/>
      </c>
      <c r="CZ64" s="269" t="str">
        <f t="shared" si="32"/>
        <v/>
      </c>
      <c r="DA64" s="268" t="str">
        <f t="shared" si="32"/>
        <v/>
      </c>
      <c r="DB64" s="269" t="str">
        <f t="shared" si="32"/>
        <v/>
      </c>
      <c r="DC64" s="268" t="str">
        <f t="shared" si="32"/>
        <v/>
      </c>
      <c r="DD64" s="269" t="str">
        <f t="shared" si="32"/>
        <v/>
      </c>
      <c r="DE64" s="268" t="str">
        <f t="shared" si="32"/>
        <v/>
      </c>
      <c r="DF64" s="269" t="str">
        <f t="shared" si="32"/>
        <v/>
      </c>
      <c r="DG64" s="268" t="str">
        <f t="shared" si="32"/>
        <v/>
      </c>
      <c r="DH64" s="269" t="str">
        <f t="shared" si="32"/>
        <v/>
      </c>
      <c r="DI64" s="268" t="str">
        <f t="shared" si="32"/>
        <v/>
      </c>
      <c r="DJ64" s="269" t="str">
        <f t="shared" si="32"/>
        <v/>
      </c>
      <c r="DK64" s="268" t="str">
        <f t="shared" si="32"/>
        <v/>
      </c>
      <c r="DL64" s="269" t="str">
        <f t="shared" si="30"/>
        <v/>
      </c>
      <c r="DM64" s="268" t="str">
        <f t="shared" si="29"/>
        <v/>
      </c>
      <c r="DN64" s="269" t="str">
        <f t="shared" si="29"/>
        <v/>
      </c>
      <c r="DO64" s="268" t="str">
        <f t="shared" si="25"/>
        <v/>
      </c>
      <c r="DP64" s="492" t="str">
        <f t="shared" si="26"/>
        <v/>
      </c>
    </row>
    <row r="65" spans="1:120" ht="15" customHeight="1">
      <c r="A65" s="33">
        <v>59</v>
      </c>
      <c r="B65" s="34" t="s">
        <v>3</v>
      </c>
      <c r="C65" s="450" t="s">
        <v>2</v>
      </c>
      <c r="D65" s="461">
        <v>9159</v>
      </c>
      <c r="E65" s="35">
        <v>11048</v>
      </c>
      <c r="F65" s="467">
        <v>36758</v>
      </c>
      <c r="G65" s="261" t="s">
        <v>551</v>
      </c>
      <c r="H65" s="262" t="s">
        <v>552</v>
      </c>
      <c r="I65" s="261" t="s">
        <v>553</v>
      </c>
      <c r="J65" s="36"/>
      <c r="K65" s="36"/>
      <c r="L65" s="36"/>
      <c r="M65" s="36"/>
      <c r="N65" s="36"/>
      <c r="O65" s="450"/>
      <c r="P65" s="450"/>
      <c r="Q65" s="450"/>
      <c r="R65" s="452"/>
      <c r="S65" s="457"/>
      <c r="T65" s="39"/>
      <c r="U65" s="36"/>
      <c r="V65" s="36"/>
      <c r="W65" s="36"/>
      <c r="X65" s="37"/>
      <c r="Y65" s="38"/>
      <c r="Z65" s="450"/>
      <c r="AA65" s="450"/>
      <c r="AB65" s="450"/>
      <c r="AC65" s="452"/>
      <c r="AD65" s="457"/>
      <c r="AE65" s="36"/>
      <c r="AF65" s="36"/>
      <c r="AG65" s="36"/>
      <c r="AH65" s="37"/>
      <c r="AI65" s="38"/>
      <c r="AJ65" s="450"/>
      <c r="AK65" s="450"/>
      <c r="AL65" s="450"/>
      <c r="AM65" s="452"/>
      <c r="AN65" s="457"/>
      <c r="AO65" s="36"/>
      <c r="AP65" s="36"/>
      <c r="AQ65" s="36"/>
      <c r="AR65" s="37"/>
      <c r="AS65" s="38"/>
      <c r="AT65" s="450"/>
      <c r="AU65" s="450"/>
      <c r="AV65" s="450"/>
      <c r="AW65" s="450"/>
      <c r="AX65" s="450"/>
      <c r="AY65" s="450"/>
      <c r="AZ65" s="452"/>
      <c r="BA65" s="452"/>
      <c r="BB65" s="457"/>
      <c r="BC65" s="457"/>
      <c r="BD65" s="453"/>
      <c r="BE65" s="453"/>
      <c r="BF65" s="453"/>
      <c r="BG65" s="456"/>
      <c r="BH65" s="456"/>
      <c r="BI65" s="454"/>
      <c r="BJ65" s="454"/>
      <c r="BK65" s="450"/>
      <c r="BL65" s="450"/>
      <c r="BM65" s="450"/>
      <c r="BN65" s="36"/>
      <c r="BO65" s="40"/>
      <c r="BP65" s="41"/>
      <c r="BQ65" s="42"/>
      <c r="BR65" s="332"/>
      <c r="BS65" s="332"/>
      <c r="BT65" s="339"/>
      <c r="BU65" s="339"/>
      <c r="BV65" s="464" t="str">
        <f t="shared" si="15"/>
        <v/>
      </c>
      <c r="BW65" s="267"/>
      <c r="BX65" s="464" t="str">
        <f t="shared" si="16"/>
        <v/>
      </c>
      <c r="BY65" s="465"/>
      <c r="BZ65" s="464" t="str">
        <f t="shared" si="17"/>
        <v/>
      </c>
      <c r="CA65" s="465"/>
      <c r="CB65" s="464" t="str">
        <f t="shared" si="18"/>
        <v/>
      </c>
      <c r="CC65" s="465"/>
      <c r="CD65" s="464" t="str">
        <f t="shared" si="19"/>
        <v/>
      </c>
      <c r="CE65" s="465"/>
      <c r="CF65" s="464" t="str">
        <f t="shared" si="20"/>
        <v/>
      </c>
      <c r="CG65" s="465"/>
      <c r="CH65" s="464" t="str">
        <f t="shared" si="21"/>
        <v/>
      </c>
      <c r="CI65" s="465"/>
      <c r="CJ65" s="464" t="str">
        <f t="shared" si="22"/>
        <v/>
      </c>
      <c r="CK65" s="465"/>
      <c r="CL65" s="464" t="str">
        <f t="shared" si="23"/>
        <v/>
      </c>
      <c r="CM65" s="465"/>
      <c r="CN65" s="464" t="str">
        <f t="shared" si="24"/>
        <v/>
      </c>
      <c r="CO65" s="465"/>
      <c r="CP65" s="464" t="str">
        <f t="shared" si="24"/>
        <v/>
      </c>
      <c r="CQ65" s="465"/>
      <c r="CR65" s="464" t="str">
        <f t="shared" si="24"/>
        <v/>
      </c>
      <c r="CS65" s="465"/>
      <c r="CT65" s="258"/>
      <c r="CU65" s="491" t="str">
        <f t="shared" si="27"/>
        <v/>
      </c>
      <c r="CV65" s="269" t="str">
        <f t="shared" si="27"/>
        <v/>
      </c>
      <c r="CW65" s="268" t="str">
        <f t="shared" si="32"/>
        <v/>
      </c>
      <c r="CX65" s="269" t="str">
        <f t="shared" si="32"/>
        <v/>
      </c>
      <c r="CY65" s="268" t="str">
        <f t="shared" si="32"/>
        <v/>
      </c>
      <c r="CZ65" s="269" t="str">
        <f t="shared" si="32"/>
        <v/>
      </c>
      <c r="DA65" s="268" t="str">
        <f t="shared" si="32"/>
        <v/>
      </c>
      <c r="DB65" s="269" t="str">
        <f t="shared" si="32"/>
        <v/>
      </c>
      <c r="DC65" s="268" t="str">
        <f t="shared" si="32"/>
        <v/>
      </c>
      <c r="DD65" s="269" t="str">
        <f t="shared" si="32"/>
        <v/>
      </c>
      <c r="DE65" s="268" t="str">
        <f t="shared" si="32"/>
        <v/>
      </c>
      <c r="DF65" s="269" t="str">
        <f t="shared" si="32"/>
        <v/>
      </c>
      <c r="DG65" s="268" t="str">
        <f t="shared" si="32"/>
        <v/>
      </c>
      <c r="DH65" s="269" t="str">
        <f t="shared" si="32"/>
        <v/>
      </c>
      <c r="DI65" s="268" t="str">
        <f t="shared" si="32"/>
        <v/>
      </c>
      <c r="DJ65" s="269" t="str">
        <f t="shared" si="32"/>
        <v/>
      </c>
      <c r="DK65" s="268" t="str">
        <f t="shared" si="32"/>
        <v/>
      </c>
      <c r="DL65" s="269" t="str">
        <f t="shared" si="30"/>
        <v/>
      </c>
      <c r="DM65" s="268" t="str">
        <f t="shared" si="29"/>
        <v/>
      </c>
      <c r="DN65" s="269" t="str">
        <f t="shared" si="29"/>
        <v/>
      </c>
      <c r="DO65" s="268" t="str">
        <f t="shared" si="25"/>
        <v/>
      </c>
      <c r="DP65" s="492" t="str">
        <f t="shared" si="26"/>
        <v/>
      </c>
    </row>
    <row r="66" spans="1:120" ht="15" customHeight="1">
      <c r="A66" s="33">
        <v>60</v>
      </c>
      <c r="B66" s="34" t="s">
        <v>3</v>
      </c>
      <c r="C66" s="450" t="s">
        <v>2</v>
      </c>
      <c r="D66" s="461">
        <v>9160</v>
      </c>
      <c r="E66" s="35">
        <v>11215</v>
      </c>
      <c r="F66" s="467">
        <v>37037</v>
      </c>
      <c r="G66" s="261" t="s">
        <v>554</v>
      </c>
      <c r="H66" s="262" t="s">
        <v>555</v>
      </c>
      <c r="I66" s="261" t="s">
        <v>556</v>
      </c>
      <c r="J66" s="36"/>
      <c r="K66" s="36"/>
      <c r="L66" s="36"/>
      <c r="M66" s="36"/>
      <c r="N66" s="36"/>
      <c r="O66" s="450"/>
      <c r="P66" s="450"/>
      <c r="Q66" s="450"/>
      <c r="R66" s="452"/>
      <c r="S66" s="457"/>
      <c r="T66" s="39"/>
      <c r="U66" s="36"/>
      <c r="V66" s="36"/>
      <c r="W66" s="36"/>
      <c r="X66" s="37"/>
      <c r="Y66" s="38"/>
      <c r="Z66" s="450"/>
      <c r="AA66" s="450"/>
      <c r="AB66" s="450"/>
      <c r="AC66" s="452"/>
      <c r="AD66" s="457"/>
      <c r="AE66" s="36"/>
      <c r="AF66" s="36"/>
      <c r="AG66" s="36"/>
      <c r="AH66" s="37"/>
      <c r="AI66" s="38"/>
      <c r="AJ66" s="450"/>
      <c r="AK66" s="450"/>
      <c r="AL66" s="450"/>
      <c r="AM66" s="452"/>
      <c r="AN66" s="457"/>
      <c r="AO66" s="36"/>
      <c r="AP66" s="36"/>
      <c r="AQ66" s="36"/>
      <c r="AR66" s="37"/>
      <c r="AS66" s="38"/>
      <c r="AT66" s="450"/>
      <c r="AU66" s="450"/>
      <c r="AV66" s="450"/>
      <c r="AW66" s="450"/>
      <c r="AX66" s="450"/>
      <c r="AY66" s="450"/>
      <c r="AZ66" s="452"/>
      <c r="BA66" s="452"/>
      <c r="BB66" s="457"/>
      <c r="BC66" s="457"/>
      <c r="BD66" s="453"/>
      <c r="BE66" s="453"/>
      <c r="BF66" s="453"/>
      <c r="BG66" s="456"/>
      <c r="BH66" s="456"/>
      <c r="BI66" s="454"/>
      <c r="BJ66" s="454"/>
      <c r="BK66" s="450"/>
      <c r="BL66" s="450"/>
      <c r="BM66" s="450"/>
      <c r="BN66" s="36"/>
      <c r="BO66" s="40"/>
      <c r="BP66" s="41"/>
      <c r="BQ66" s="42"/>
      <c r="BR66" s="332"/>
      <c r="BS66" s="332"/>
      <c r="BT66" s="339"/>
      <c r="BU66" s="339"/>
      <c r="BV66" s="464" t="str">
        <f t="shared" si="15"/>
        <v/>
      </c>
      <c r="BW66" s="267"/>
      <c r="BX66" s="464" t="str">
        <f t="shared" si="16"/>
        <v/>
      </c>
      <c r="BY66" s="465"/>
      <c r="BZ66" s="464" t="str">
        <f t="shared" si="17"/>
        <v/>
      </c>
      <c r="CA66" s="465"/>
      <c r="CB66" s="464" t="str">
        <f t="shared" si="18"/>
        <v/>
      </c>
      <c r="CC66" s="465"/>
      <c r="CD66" s="464" t="str">
        <f t="shared" si="19"/>
        <v/>
      </c>
      <c r="CE66" s="465"/>
      <c r="CF66" s="464" t="str">
        <f t="shared" si="20"/>
        <v/>
      </c>
      <c r="CG66" s="465"/>
      <c r="CH66" s="464" t="str">
        <f t="shared" si="21"/>
        <v/>
      </c>
      <c r="CI66" s="465"/>
      <c r="CJ66" s="464" t="str">
        <f t="shared" si="22"/>
        <v/>
      </c>
      <c r="CK66" s="465"/>
      <c r="CL66" s="464" t="str">
        <f t="shared" si="23"/>
        <v/>
      </c>
      <c r="CM66" s="465"/>
      <c r="CN66" s="464" t="str">
        <f t="shared" si="24"/>
        <v/>
      </c>
      <c r="CO66" s="465"/>
      <c r="CP66" s="464" t="str">
        <f t="shared" si="24"/>
        <v/>
      </c>
      <c r="CQ66" s="465"/>
      <c r="CR66" s="464" t="str">
        <f t="shared" si="24"/>
        <v/>
      </c>
      <c r="CS66" s="465"/>
      <c r="CT66" s="258"/>
      <c r="CU66" s="491" t="str">
        <f t="shared" si="27"/>
        <v/>
      </c>
      <c r="CV66" s="269" t="str">
        <f t="shared" si="27"/>
        <v/>
      </c>
      <c r="CW66" s="268" t="str">
        <f t="shared" si="32"/>
        <v/>
      </c>
      <c r="CX66" s="269" t="str">
        <f t="shared" si="32"/>
        <v/>
      </c>
      <c r="CY66" s="268" t="str">
        <f t="shared" si="32"/>
        <v/>
      </c>
      <c r="CZ66" s="269" t="str">
        <f t="shared" si="32"/>
        <v/>
      </c>
      <c r="DA66" s="268" t="str">
        <f t="shared" si="32"/>
        <v/>
      </c>
      <c r="DB66" s="269" t="str">
        <f t="shared" si="32"/>
        <v/>
      </c>
      <c r="DC66" s="268" t="str">
        <f t="shared" si="32"/>
        <v/>
      </c>
      <c r="DD66" s="269" t="str">
        <f t="shared" si="32"/>
        <v/>
      </c>
      <c r="DE66" s="268" t="str">
        <f t="shared" si="32"/>
        <v/>
      </c>
      <c r="DF66" s="269" t="str">
        <f t="shared" si="32"/>
        <v/>
      </c>
      <c r="DG66" s="268" t="str">
        <f t="shared" si="32"/>
        <v/>
      </c>
      <c r="DH66" s="269" t="str">
        <f t="shared" si="32"/>
        <v/>
      </c>
      <c r="DI66" s="268" t="str">
        <f t="shared" si="32"/>
        <v/>
      </c>
      <c r="DJ66" s="269" t="str">
        <f t="shared" si="32"/>
        <v/>
      </c>
      <c r="DK66" s="268" t="str">
        <f t="shared" si="32"/>
        <v/>
      </c>
      <c r="DL66" s="269" t="str">
        <f t="shared" si="30"/>
        <v/>
      </c>
      <c r="DM66" s="268" t="str">
        <f t="shared" si="29"/>
        <v/>
      </c>
      <c r="DN66" s="269" t="str">
        <f t="shared" si="29"/>
        <v/>
      </c>
      <c r="DO66" s="268" t="str">
        <f t="shared" si="25"/>
        <v/>
      </c>
      <c r="DP66" s="492" t="str">
        <f t="shared" si="26"/>
        <v/>
      </c>
    </row>
    <row r="67" spans="1:120" ht="15" customHeight="1">
      <c r="A67" s="33">
        <v>24</v>
      </c>
      <c r="B67" s="34" t="s">
        <v>3</v>
      </c>
      <c r="C67" s="450" t="s">
        <v>2</v>
      </c>
      <c r="D67" s="461">
        <v>9161</v>
      </c>
      <c r="E67" s="35">
        <v>11070</v>
      </c>
      <c r="F67" s="467">
        <v>36109</v>
      </c>
      <c r="G67" s="261" t="s">
        <v>557</v>
      </c>
      <c r="H67" s="262" t="s">
        <v>558</v>
      </c>
      <c r="I67" s="261" t="s">
        <v>559</v>
      </c>
      <c r="J67" s="36"/>
      <c r="K67" s="36"/>
      <c r="L67" s="36"/>
      <c r="M67" s="36"/>
      <c r="N67" s="36"/>
      <c r="O67" s="450"/>
      <c r="P67" s="450"/>
      <c r="Q67" s="450"/>
      <c r="R67" s="452"/>
      <c r="S67" s="457"/>
      <c r="T67" s="39"/>
      <c r="U67" s="36"/>
      <c r="V67" s="36"/>
      <c r="W67" s="36"/>
      <c r="X67" s="37"/>
      <c r="Y67" s="38"/>
      <c r="Z67" s="450"/>
      <c r="AA67" s="450"/>
      <c r="AB67" s="450"/>
      <c r="AC67" s="452"/>
      <c r="AD67" s="457"/>
      <c r="AE67" s="36"/>
      <c r="AF67" s="36"/>
      <c r="AG67" s="36"/>
      <c r="AH67" s="37"/>
      <c r="AI67" s="38"/>
      <c r="AJ67" s="450"/>
      <c r="AK67" s="450"/>
      <c r="AL67" s="450"/>
      <c r="AM67" s="452"/>
      <c r="AN67" s="457"/>
      <c r="AO67" s="36"/>
      <c r="AP67" s="36"/>
      <c r="AQ67" s="36"/>
      <c r="AR67" s="37"/>
      <c r="AS67" s="38"/>
      <c r="AT67" s="450"/>
      <c r="AU67" s="450"/>
      <c r="AV67" s="450"/>
      <c r="AW67" s="450"/>
      <c r="AX67" s="450"/>
      <c r="AY67" s="450"/>
      <c r="AZ67" s="452"/>
      <c r="BA67" s="452"/>
      <c r="BB67" s="457"/>
      <c r="BC67" s="457"/>
      <c r="BD67" s="453"/>
      <c r="BE67" s="453"/>
      <c r="BF67" s="453"/>
      <c r="BG67" s="456"/>
      <c r="BH67" s="456"/>
      <c r="BI67" s="454"/>
      <c r="BJ67" s="454"/>
      <c r="BK67" s="450"/>
      <c r="BL67" s="450"/>
      <c r="BM67" s="450"/>
      <c r="BN67" s="36"/>
      <c r="BO67" s="40"/>
      <c r="BP67" s="41"/>
      <c r="BQ67" s="42"/>
      <c r="BR67" s="332"/>
      <c r="BS67" s="332"/>
      <c r="BT67" s="339"/>
      <c r="BU67" s="339"/>
      <c r="BV67" s="464" t="str">
        <f t="shared" si="15"/>
        <v/>
      </c>
      <c r="BW67" s="267"/>
      <c r="BX67" s="464" t="str">
        <f t="shared" si="16"/>
        <v/>
      </c>
      <c r="BY67" s="465"/>
      <c r="BZ67" s="464" t="str">
        <f t="shared" si="17"/>
        <v/>
      </c>
      <c r="CA67" s="465"/>
      <c r="CB67" s="464" t="str">
        <f t="shared" si="18"/>
        <v/>
      </c>
      <c r="CC67" s="465"/>
      <c r="CD67" s="464" t="str">
        <f t="shared" si="19"/>
        <v/>
      </c>
      <c r="CE67" s="465"/>
      <c r="CF67" s="464" t="str">
        <f t="shared" si="20"/>
        <v/>
      </c>
      <c r="CG67" s="465"/>
      <c r="CH67" s="464" t="str">
        <f t="shared" si="21"/>
        <v/>
      </c>
      <c r="CI67" s="465"/>
      <c r="CJ67" s="464" t="str">
        <f t="shared" si="22"/>
        <v/>
      </c>
      <c r="CK67" s="465"/>
      <c r="CL67" s="464" t="str">
        <f t="shared" si="23"/>
        <v/>
      </c>
      <c r="CM67" s="465"/>
      <c r="CN67" s="464" t="str">
        <f t="shared" si="24"/>
        <v/>
      </c>
      <c r="CO67" s="465"/>
      <c r="CP67" s="464" t="str">
        <f t="shared" si="24"/>
        <v/>
      </c>
      <c r="CQ67" s="465"/>
      <c r="CR67" s="464" t="str">
        <f t="shared" si="24"/>
        <v/>
      </c>
      <c r="CS67" s="465"/>
      <c r="CT67" s="258"/>
      <c r="CU67" s="491" t="str">
        <f t="shared" si="27"/>
        <v/>
      </c>
      <c r="CV67" s="269" t="str">
        <f t="shared" si="27"/>
        <v/>
      </c>
      <c r="CW67" s="268" t="str">
        <f t="shared" si="32"/>
        <v/>
      </c>
      <c r="CX67" s="269" t="str">
        <f t="shared" si="32"/>
        <v/>
      </c>
      <c r="CY67" s="268" t="str">
        <f t="shared" si="32"/>
        <v/>
      </c>
      <c r="CZ67" s="269" t="str">
        <f t="shared" si="32"/>
        <v/>
      </c>
      <c r="DA67" s="268" t="str">
        <f t="shared" si="32"/>
        <v/>
      </c>
      <c r="DB67" s="269" t="str">
        <f t="shared" si="32"/>
        <v/>
      </c>
      <c r="DC67" s="268" t="str">
        <f t="shared" si="32"/>
        <v/>
      </c>
      <c r="DD67" s="269" t="str">
        <f t="shared" si="32"/>
        <v/>
      </c>
      <c r="DE67" s="268" t="str">
        <f t="shared" si="32"/>
        <v/>
      </c>
      <c r="DF67" s="269" t="str">
        <f t="shared" si="32"/>
        <v/>
      </c>
      <c r="DG67" s="268" t="str">
        <f t="shared" si="32"/>
        <v/>
      </c>
      <c r="DH67" s="269" t="str">
        <f t="shared" si="32"/>
        <v/>
      </c>
      <c r="DI67" s="268" t="str">
        <f t="shared" si="32"/>
        <v/>
      </c>
      <c r="DJ67" s="269" t="str">
        <f t="shared" si="32"/>
        <v/>
      </c>
      <c r="DK67" s="268" t="str">
        <f t="shared" si="32"/>
        <v/>
      </c>
      <c r="DL67" s="269" t="str">
        <f t="shared" si="30"/>
        <v/>
      </c>
      <c r="DM67" s="268" t="str">
        <f t="shared" si="29"/>
        <v/>
      </c>
      <c r="DN67" s="269" t="str">
        <f t="shared" si="29"/>
        <v/>
      </c>
      <c r="DO67" s="268" t="str">
        <f t="shared" si="25"/>
        <v/>
      </c>
      <c r="DP67" s="492" t="str">
        <f t="shared" si="26"/>
        <v/>
      </c>
    </row>
    <row r="68" spans="1:120" ht="15" customHeight="1">
      <c r="A68" s="33">
        <v>28</v>
      </c>
      <c r="B68" s="34" t="s">
        <v>3</v>
      </c>
      <c r="C68" s="450" t="s">
        <v>2</v>
      </c>
      <c r="D68" s="461">
        <v>9162</v>
      </c>
      <c r="E68" s="35">
        <v>10826</v>
      </c>
      <c r="F68" s="467">
        <v>36578</v>
      </c>
      <c r="G68" s="261" t="s">
        <v>560</v>
      </c>
      <c r="H68" s="262" t="s">
        <v>561</v>
      </c>
      <c r="I68" s="261" t="s">
        <v>562</v>
      </c>
      <c r="J68" s="36"/>
      <c r="K68" s="36"/>
      <c r="L68" s="36"/>
      <c r="M68" s="36"/>
      <c r="N68" s="36"/>
      <c r="O68" s="450"/>
      <c r="P68" s="450"/>
      <c r="Q68" s="450"/>
      <c r="R68" s="452"/>
      <c r="S68" s="457"/>
      <c r="T68" s="39"/>
      <c r="U68" s="36"/>
      <c r="V68" s="36"/>
      <c r="W68" s="36"/>
      <c r="X68" s="37"/>
      <c r="Y68" s="38"/>
      <c r="Z68" s="450"/>
      <c r="AA68" s="450"/>
      <c r="AB68" s="450"/>
      <c r="AC68" s="452"/>
      <c r="AD68" s="457"/>
      <c r="AE68" s="36"/>
      <c r="AF68" s="36"/>
      <c r="AG68" s="36"/>
      <c r="AH68" s="37"/>
      <c r="AI68" s="38"/>
      <c r="AJ68" s="450"/>
      <c r="AK68" s="450"/>
      <c r="AL68" s="450"/>
      <c r="AM68" s="452"/>
      <c r="AN68" s="457"/>
      <c r="AO68" s="36"/>
      <c r="AP68" s="36"/>
      <c r="AQ68" s="36"/>
      <c r="AR68" s="37"/>
      <c r="AS68" s="38"/>
      <c r="AT68" s="450"/>
      <c r="AU68" s="450"/>
      <c r="AV68" s="450"/>
      <c r="AW68" s="450"/>
      <c r="AX68" s="450"/>
      <c r="AY68" s="450"/>
      <c r="AZ68" s="452"/>
      <c r="BA68" s="452"/>
      <c r="BB68" s="457"/>
      <c r="BC68" s="457"/>
      <c r="BD68" s="453"/>
      <c r="BE68" s="453"/>
      <c r="BF68" s="453"/>
      <c r="BG68" s="456"/>
      <c r="BH68" s="456"/>
      <c r="BI68" s="454"/>
      <c r="BJ68" s="454"/>
      <c r="BK68" s="450"/>
      <c r="BL68" s="450"/>
      <c r="BM68" s="450"/>
      <c r="BN68" s="36"/>
      <c r="BO68" s="40"/>
      <c r="BP68" s="41"/>
      <c r="BQ68" s="42"/>
      <c r="BR68" s="332"/>
      <c r="BS68" s="332"/>
      <c r="BT68" s="339"/>
      <c r="BU68" s="339"/>
      <c r="BV68" s="464" t="str">
        <f t="shared" si="15"/>
        <v/>
      </c>
      <c r="BW68" s="267"/>
      <c r="BX68" s="464" t="str">
        <f t="shared" si="16"/>
        <v/>
      </c>
      <c r="BY68" s="465"/>
      <c r="BZ68" s="464" t="str">
        <f t="shared" si="17"/>
        <v/>
      </c>
      <c r="CA68" s="465"/>
      <c r="CB68" s="464" t="str">
        <f t="shared" si="18"/>
        <v/>
      </c>
      <c r="CC68" s="465"/>
      <c r="CD68" s="464" t="str">
        <f t="shared" si="19"/>
        <v/>
      </c>
      <c r="CE68" s="465"/>
      <c r="CF68" s="464" t="str">
        <f t="shared" si="20"/>
        <v/>
      </c>
      <c r="CG68" s="465"/>
      <c r="CH68" s="464" t="str">
        <f t="shared" si="21"/>
        <v/>
      </c>
      <c r="CI68" s="465"/>
      <c r="CJ68" s="464" t="str">
        <f t="shared" si="22"/>
        <v/>
      </c>
      <c r="CK68" s="465"/>
      <c r="CL68" s="464" t="str">
        <f t="shared" si="23"/>
        <v/>
      </c>
      <c r="CM68" s="465"/>
      <c r="CN68" s="464" t="str">
        <f t="shared" si="24"/>
        <v/>
      </c>
      <c r="CO68" s="465"/>
      <c r="CP68" s="464" t="str">
        <f t="shared" si="24"/>
        <v/>
      </c>
      <c r="CQ68" s="465"/>
      <c r="CR68" s="464" t="str">
        <f t="shared" si="24"/>
        <v/>
      </c>
      <c r="CS68" s="465"/>
      <c r="CT68" s="258"/>
      <c r="CU68" s="491" t="str">
        <f t="shared" si="27"/>
        <v/>
      </c>
      <c r="CV68" s="269" t="str">
        <f t="shared" si="27"/>
        <v/>
      </c>
      <c r="CW68" s="268" t="str">
        <f t="shared" si="32"/>
        <v/>
      </c>
      <c r="CX68" s="269" t="str">
        <f t="shared" si="32"/>
        <v/>
      </c>
      <c r="CY68" s="268" t="str">
        <f t="shared" si="32"/>
        <v/>
      </c>
      <c r="CZ68" s="269" t="str">
        <f t="shared" si="32"/>
        <v/>
      </c>
      <c r="DA68" s="268" t="str">
        <f t="shared" si="32"/>
        <v/>
      </c>
      <c r="DB68" s="269" t="str">
        <f t="shared" si="32"/>
        <v/>
      </c>
      <c r="DC68" s="268" t="str">
        <f t="shared" si="32"/>
        <v/>
      </c>
      <c r="DD68" s="269" t="str">
        <f t="shared" si="32"/>
        <v/>
      </c>
      <c r="DE68" s="268" t="str">
        <f t="shared" si="32"/>
        <v/>
      </c>
      <c r="DF68" s="269" t="str">
        <f t="shared" si="32"/>
        <v/>
      </c>
      <c r="DG68" s="268" t="str">
        <f t="shared" si="32"/>
        <v/>
      </c>
      <c r="DH68" s="269" t="str">
        <f t="shared" si="32"/>
        <v/>
      </c>
      <c r="DI68" s="268" t="str">
        <f t="shared" si="32"/>
        <v/>
      </c>
      <c r="DJ68" s="269" t="str">
        <f t="shared" si="32"/>
        <v/>
      </c>
      <c r="DK68" s="268" t="str">
        <f t="shared" si="32"/>
        <v/>
      </c>
      <c r="DL68" s="269" t="str">
        <f t="shared" si="30"/>
        <v/>
      </c>
      <c r="DM68" s="268" t="str">
        <f t="shared" si="29"/>
        <v/>
      </c>
      <c r="DN68" s="269" t="str">
        <f t="shared" si="29"/>
        <v/>
      </c>
      <c r="DO68" s="268" t="str">
        <f t="shared" si="25"/>
        <v/>
      </c>
      <c r="DP68" s="492" t="str">
        <f t="shared" si="26"/>
        <v/>
      </c>
    </row>
    <row r="69" spans="1:120" ht="15" customHeight="1">
      <c r="A69" s="33">
        <v>26</v>
      </c>
      <c r="B69" s="34" t="s">
        <v>46</v>
      </c>
      <c r="C69" s="450" t="s">
        <v>2</v>
      </c>
      <c r="D69" s="461">
        <v>9163</v>
      </c>
      <c r="E69" s="35">
        <v>10735</v>
      </c>
      <c r="F69" s="467">
        <v>35940</v>
      </c>
      <c r="G69" s="261" t="s">
        <v>563</v>
      </c>
      <c r="H69" s="262" t="s">
        <v>564</v>
      </c>
      <c r="I69" s="261" t="s">
        <v>565</v>
      </c>
      <c r="J69" s="36"/>
      <c r="K69" s="36"/>
      <c r="L69" s="36"/>
      <c r="M69" s="36"/>
      <c r="N69" s="36"/>
      <c r="O69" s="450"/>
      <c r="P69" s="450"/>
      <c r="Q69" s="450"/>
      <c r="R69" s="452"/>
      <c r="S69" s="457"/>
      <c r="T69" s="39"/>
      <c r="U69" s="36"/>
      <c r="V69" s="36"/>
      <c r="W69" s="36"/>
      <c r="X69" s="37"/>
      <c r="Y69" s="38"/>
      <c r="Z69" s="450"/>
      <c r="AA69" s="450"/>
      <c r="AB69" s="450"/>
      <c r="AC69" s="452"/>
      <c r="AD69" s="457"/>
      <c r="AE69" s="36"/>
      <c r="AF69" s="36"/>
      <c r="AG69" s="36"/>
      <c r="AH69" s="37"/>
      <c r="AI69" s="38"/>
      <c r="AJ69" s="450"/>
      <c r="AK69" s="450"/>
      <c r="AL69" s="450"/>
      <c r="AM69" s="452"/>
      <c r="AN69" s="457"/>
      <c r="AO69" s="36"/>
      <c r="AP69" s="36"/>
      <c r="AQ69" s="36"/>
      <c r="AR69" s="37"/>
      <c r="AS69" s="38"/>
      <c r="AT69" s="450"/>
      <c r="AU69" s="450"/>
      <c r="AV69" s="450"/>
      <c r="AW69" s="450"/>
      <c r="AX69" s="450"/>
      <c r="AY69" s="450"/>
      <c r="AZ69" s="452"/>
      <c r="BA69" s="452"/>
      <c r="BB69" s="457"/>
      <c r="BC69" s="457"/>
      <c r="BD69" s="453"/>
      <c r="BE69" s="453"/>
      <c r="BF69" s="453"/>
      <c r="BG69" s="456"/>
      <c r="BH69" s="456"/>
      <c r="BI69" s="454"/>
      <c r="BJ69" s="454"/>
      <c r="BK69" s="450"/>
      <c r="BL69" s="450"/>
      <c r="BM69" s="450"/>
      <c r="BN69" s="36"/>
      <c r="BO69" s="40"/>
      <c r="BP69" s="41"/>
      <c r="BQ69" s="42"/>
      <c r="BR69" s="332"/>
      <c r="BS69" s="332"/>
      <c r="BT69" s="339"/>
      <c r="BU69" s="339"/>
      <c r="BV69" s="464" t="str">
        <f t="shared" si="15"/>
        <v/>
      </c>
      <c r="BW69" s="267"/>
      <c r="BX69" s="464" t="str">
        <f t="shared" si="16"/>
        <v/>
      </c>
      <c r="BY69" s="465"/>
      <c r="BZ69" s="464" t="str">
        <f t="shared" si="17"/>
        <v/>
      </c>
      <c r="CA69" s="465"/>
      <c r="CB69" s="464" t="str">
        <f t="shared" si="18"/>
        <v/>
      </c>
      <c r="CC69" s="465"/>
      <c r="CD69" s="464" t="str">
        <f t="shared" si="19"/>
        <v/>
      </c>
      <c r="CE69" s="465"/>
      <c r="CF69" s="464" t="str">
        <f t="shared" si="20"/>
        <v/>
      </c>
      <c r="CG69" s="465"/>
      <c r="CH69" s="464" t="str">
        <f t="shared" si="21"/>
        <v/>
      </c>
      <c r="CI69" s="465"/>
      <c r="CJ69" s="464" t="str">
        <f t="shared" si="22"/>
        <v/>
      </c>
      <c r="CK69" s="465"/>
      <c r="CL69" s="464" t="str">
        <f t="shared" si="23"/>
        <v/>
      </c>
      <c r="CM69" s="465"/>
      <c r="CN69" s="464" t="str">
        <f t="shared" si="24"/>
        <v/>
      </c>
      <c r="CO69" s="465"/>
      <c r="CP69" s="464" t="str">
        <f t="shared" si="24"/>
        <v/>
      </c>
      <c r="CQ69" s="465"/>
      <c r="CR69" s="464" t="str">
        <f t="shared" si="24"/>
        <v/>
      </c>
      <c r="CS69" s="465"/>
      <c r="CT69" s="258"/>
      <c r="CU69" s="491" t="str">
        <f t="shared" si="27"/>
        <v/>
      </c>
      <c r="CV69" s="269" t="str">
        <f t="shared" si="27"/>
        <v/>
      </c>
      <c r="CW69" s="268" t="str">
        <f t="shared" si="32"/>
        <v/>
      </c>
      <c r="CX69" s="269" t="str">
        <f t="shared" si="32"/>
        <v/>
      </c>
      <c r="CY69" s="268" t="str">
        <f t="shared" si="32"/>
        <v/>
      </c>
      <c r="CZ69" s="269" t="str">
        <f t="shared" si="32"/>
        <v/>
      </c>
      <c r="DA69" s="268" t="str">
        <f t="shared" si="32"/>
        <v/>
      </c>
      <c r="DB69" s="269" t="str">
        <f t="shared" si="32"/>
        <v/>
      </c>
      <c r="DC69" s="268" t="str">
        <f t="shared" si="32"/>
        <v/>
      </c>
      <c r="DD69" s="269" t="str">
        <f t="shared" si="32"/>
        <v/>
      </c>
      <c r="DE69" s="268" t="str">
        <f t="shared" si="32"/>
        <v/>
      </c>
      <c r="DF69" s="269" t="str">
        <f t="shared" si="32"/>
        <v/>
      </c>
      <c r="DG69" s="268" t="str">
        <f t="shared" si="32"/>
        <v/>
      </c>
      <c r="DH69" s="269" t="str">
        <f t="shared" si="32"/>
        <v/>
      </c>
      <c r="DI69" s="268" t="str">
        <f t="shared" si="32"/>
        <v/>
      </c>
      <c r="DJ69" s="269" t="str">
        <f t="shared" si="32"/>
        <v/>
      </c>
      <c r="DK69" s="268" t="str">
        <f t="shared" si="32"/>
        <v/>
      </c>
      <c r="DL69" s="269" t="str">
        <f t="shared" si="30"/>
        <v/>
      </c>
      <c r="DM69" s="268" t="str">
        <f t="shared" si="29"/>
        <v/>
      </c>
      <c r="DN69" s="269" t="str">
        <f t="shared" si="29"/>
        <v/>
      </c>
      <c r="DO69" s="268" t="str">
        <f t="shared" si="25"/>
        <v/>
      </c>
      <c r="DP69" s="492" t="str">
        <f t="shared" si="26"/>
        <v/>
      </c>
    </row>
    <row r="70" spans="1:120" ht="15" customHeight="1">
      <c r="A70" s="33">
        <v>28</v>
      </c>
      <c r="B70" s="34" t="s">
        <v>46</v>
      </c>
      <c r="C70" s="450" t="s">
        <v>2</v>
      </c>
      <c r="D70" s="461">
        <v>9164</v>
      </c>
      <c r="E70" s="35">
        <v>11251</v>
      </c>
      <c r="F70" s="467">
        <v>36948</v>
      </c>
      <c r="G70" s="261" t="s">
        <v>566</v>
      </c>
      <c r="H70" s="262" t="s">
        <v>567</v>
      </c>
      <c r="I70" s="261" t="s">
        <v>568</v>
      </c>
      <c r="J70" s="36"/>
      <c r="K70" s="36"/>
      <c r="L70" s="36"/>
      <c r="M70" s="36"/>
      <c r="N70" s="36"/>
      <c r="O70" s="450"/>
      <c r="P70" s="450"/>
      <c r="Q70" s="450"/>
      <c r="R70" s="452"/>
      <c r="S70" s="457"/>
      <c r="T70" s="39"/>
      <c r="U70" s="36"/>
      <c r="V70" s="36"/>
      <c r="W70" s="36"/>
      <c r="X70" s="37"/>
      <c r="Y70" s="38"/>
      <c r="Z70" s="450"/>
      <c r="AA70" s="450"/>
      <c r="AB70" s="450"/>
      <c r="AC70" s="452"/>
      <c r="AD70" s="457"/>
      <c r="AE70" s="36"/>
      <c r="AF70" s="36"/>
      <c r="AG70" s="36"/>
      <c r="AH70" s="37"/>
      <c r="AI70" s="38"/>
      <c r="AJ70" s="450"/>
      <c r="AK70" s="450"/>
      <c r="AL70" s="450"/>
      <c r="AM70" s="452"/>
      <c r="AN70" s="457"/>
      <c r="AO70" s="36"/>
      <c r="AP70" s="36"/>
      <c r="AQ70" s="36"/>
      <c r="AR70" s="37"/>
      <c r="AS70" s="38"/>
      <c r="AT70" s="450"/>
      <c r="AU70" s="450"/>
      <c r="AV70" s="450"/>
      <c r="AW70" s="450"/>
      <c r="AX70" s="450"/>
      <c r="AY70" s="450"/>
      <c r="AZ70" s="452"/>
      <c r="BA70" s="452"/>
      <c r="BB70" s="457"/>
      <c r="BC70" s="457"/>
      <c r="BD70" s="453"/>
      <c r="BE70" s="453"/>
      <c r="BF70" s="453"/>
      <c r="BG70" s="456"/>
      <c r="BH70" s="456"/>
      <c r="BI70" s="454"/>
      <c r="BJ70" s="454"/>
      <c r="BK70" s="450"/>
      <c r="BL70" s="450"/>
      <c r="BM70" s="450"/>
      <c r="BN70" s="36"/>
      <c r="BO70" s="40"/>
      <c r="BP70" s="41"/>
      <c r="BQ70" s="42"/>
      <c r="BR70" s="332"/>
      <c r="BS70" s="332"/>
      <c r="BT70" s="339"/>
      <c r="BU70" s="339"/>
      <c r="BV70" s="464" t="str">
        <f t="shared" si="15"/>
        <v/>
      </c>
      <c r="BW70" s="267"/>
      <c r="BX70" s="464" t="str">
        <f t="shared" si="16"/>
        <v/>
      </c>
      <c r="BY70" s="465"/>
      <c r="BZ70" s="464" t="str">
        <f t="shared" si="17"/>
        <v/>
      </c>
      <c r="CA70" s="465"/>
      <c r="CB70" s="464" t="str">
        <f t="shared" si="18"/>
        <v/>
      </c>
      <c r="CC70" s="465"/>
      <c r="CD70" s="464" t="str">
        <f t="shared" si="19"/>
        <v/>
      </c>
      <c r="CE70" s="465"/>
      <c r="CF70" s="464" t="str">
        <f t="shared" si="20"/>
        <v/>
      </c>
      <c r="CG70" s="465"/>
      <c r="CH70" s="464" t="str">
        <f t="shared" si="21"/>
        <v/>
      </c>
      <c r="CI70" s="465"/>
      <c r="CJ70" s="464" t="str">
        <f t="shared" si="22"/>
        <v/>
      </c>
      <c r="CK70" s="465"/>
      <c r="CL70" s="464" t="str">
        <f t="shared" si="23"/>
        <v/>
      </c>
      <c r="CM70" s="465"/>
      <c r="CN70" s="464" t="str">
        <f t="shared" si="24"/>
        <v/>
      </c>
      <c r="CO70" s="465"/>
      <c r="CP70" s="464" t="str">
        <f t="shared" si="24"/>
        <v/>
      </c>
      <c r="CQ70" s="465"/>
      <c r="CR70" s="464" t="str">
        <f t="shared" si="24"/>
        <v/>
      </c>
      <c r="CS70" s="465"/>
      <c r="CT70" s="258"/>
      <c r="CU70" s="491" t="str">
        <f t="shared" si="27"/>
        <v/>
      </c>
      <c r="CV70" s="269" t="str">
        <f t="shared" si="27"/>
        <v/>
      </c>
      <c r="CW70" s="268" t="str">
        <f t="shared" si="32"/>
        <v/>
      </c>
      <c r="CX70" s="269" t="str">
        <f t="shared" si="32"/>
        <v/>
      </c>
      <c r="CY70" s="268" t="str">
        <f t="shared" si="32"/>
        <v/>
      </c>
      <c r="CZ70" s="269" t="str">
        <f t="shared" si="32"/>
        <v/>
      </c>
      <c r="DA70" s="268" t="str">
        <f t="shared" si="32"/>
        <v/>
      </c>
      <c r="DB70" s="269" t="str">
        <f t="shared" si="32"/>
        <v/>
      </c>
      <c r="DC70" s="268" t="str">
        <f t="shared" si="32"/>
        <v/>
      </c>
      <c r="DD70" s="269" t="str">
        <f t="shared" si="32"/>
        <v/>
      </c>
      <c r="DE70" s="268" t="str">
        <f t="shared" si="32"/>
        <v/>
      </c>
      <c r="DF70" s="269" t="str">
        <f t="shared" si="32"/>
        <v/>
      </c>
      <c r="DG70" s="268" t="str">
        <f t="shared" si="32"/>
        <v/>
      </c>
      <c r="DH70" s="269" t="str">
        <f t="shared" si="32"/>
        <v/>
      </c>
      <c r="DI70" s="268" t="str">
        <f t="shared" si="32"/>
        <v/>
      </c>
      <c r="DJ70" s="269" t="str">
        <f t="shared" si="32"/>
        <v/>
      </c>
      <c r="DK70" s="268" t="str">
        <f t="shared" si="32"/>
        <v/>
      </c>
      <c r="DL70" s="269" t="str">
        <f t="shared" si="30"/>
        <v/>
      </c>
      <c r="DM70" s="268" t="str">
        <f t="shared" si="29"/>
        <v/>
      </c>
      <c r="DN70" s="269" t="str">
        <f t="shared" si="29"/>
        <v/>
      </c>
      <c r="DO70" s="268" t="str">
        <f t="shared" si="25"/>
        <v/>
      </c>
      <c r="DP70" s="492" t="str">
        <f t="shared" si="26"/>
        <v/>
      </c>
    </row>
    <row r="71" spans="1:120" ht="15" customHeight="1">
      <c r="A71" s="33">
        <v>24</v>
      </c>
      <c r="B71" s="34" t="s">
        <v>46</v>
      </c>
      <c r="C71" s="450" t="s">
        <v>2</v>
      </c>
      <c r="D71" s="461">
        <v>9165</v>
      </c>
      <c r="E71" s="35">
        <v>11051</v>
      </c>
      <c r="F71" s="467">
        <v>36742</v>
      </c>
      <c r="G71" s="261" t="s">
        <v>569</v>
      </c>
      <c r="H71" s="262" t="s">
        <v>570</v>
      </c>
      <c r="I71" s="261" t="s">
        <v>571</v>
      </c>
      <c r="J71" s="36"/>
      <c r="K71" s="36"/>
      <c r="L71" s="36"/>
      <c r="M71" s="36"/>
      <c r="N71" s="36"/>
      <c r="O71" s="450"/>
      <c r="P71" s="450"/>
      <c r="Q71" s="450"/>
      <c r="R71" s="452"/>
      <c r="S71" s="457"/>
      <c r="T71" s="39"/>
      <c r="U71" s="36"/>
      <c r="V71" s="36"/>
      <c r="W71" s="36"/>
      <c r="X71" s="37"/>
      <c r="Y71" s="38"/>
      <c r="Z71" s="450"/>
      <c r="AA71" s="450"/>
      <c r="AB71" s="450"/>
      <c r="AC71" s="452"/>
      <c r="AD71" s="457"/>
      <c r="AE71" s="36"/>
      <c r="AF71" s="36"/>
      <c r="AG71" s="36"/>
      <c r="AH71" s="37"/>
      <c r="AI71" s="38"/>
      <c r="AJ71" s="450"/>
      <c r="AK71" s="450"/>
      <c r="AL71" s="450"/>
      <c r="AM71" s="452"/>
      <c r="AN71" s="457"/>
      <c r="AO71" s="36"/>
      <c r="AP71" s="36"/>
      <c r="AQ71" s="36"/>
      <c r="AR71" s="37"/>
      <c r="AS71" s="38"/>
      <c r="AT71" s="450"/>
      <c r="AU71" s="450"/>
      <c r="AV71" s="450"/>
      <c r="AW71" s="450"/>
      <c r="AX71" s="450"/>
      <c r="AY71" s="450"/>
      <c r="AZ71" s="452"/>
      <c r="BA71" s="452"/>
      <c r="BB71" s="457"/>
      <c r="BC71" s="457"/>
      <c r="BD71" s="453"/>
      <c r="BE71" s="453"/>
      <c r="BF71" s="453"/>
      <c r="BG71" s="456"/>
      <c r="BH71" s="456"/>
      <c r="BI71" s="454"/>
      <c r="BJ71" s="454"/>
      <c r="BK71" s="450"/>
      <c r="BL71" s="450"/>
      <c r="BM71" s="450"/>
      <c r="BN71" s="36"/>
      <c r="BO71" s="40"/>
      <c r="BP71" s="41"/>
      <c r="BQ71" s="42"/>
      <c r="BR71" s="332"/>
      <c r="BS71" s="332"/>
      <c r="BT71" s="339"/>
      <c r="BU71" s="339"/>
      <c r="BV71" s="464" t="str">
        <f t="shared" si="15"/>
        <v/>
      </c>
      <c r="BW71" s="267"/>
      <c r="BX71" s="464" t="str">
        <f t="shared" si="16"/>
        <v/>
      </c>
      <c r="BY71" s="465"/>
      <c r="BZ71" s="464" t="str">
        <f t="shared" si="17"/>
        <v/>
      </c>
      <c r="CA71" s="465"/>
      <c r="CB71" s="464" t="str">
        <f t="shared" si="18"/>
        <v/>
      </c>
      <c r="CC71" s="465"/>
      <c r="CD71" s="464" t="str">
        <f t="shared" si="19"/>
        <v/>
      </c>
      <c r="CE71" s="465"/>
      <c r="CF71" s="464" t="str">
        <f t="shared" si="20"/>
        <v/>
      </c>
      <c r="CG71" s="465"/>
      <c r="CH71" s="464" t="str">
        <f t="shared" si="21"/>
        <v/>
      </c>
      <c r="CI71" s="465"/>
      <c r="CJ71" s="464" t="str">
        <f t="shared" si="22"/>
        <v/>
      </c>
      <c r="CK71" s="465"/>
      <c r="CL71" s="464" t="str">
        <f t="shared" si="23"/>
        <v/>
      </c>
      <c r="CM71" s="465"/>
      <c r="CN71" s="464" t="str">
        <f t="shared" ref="CN71:CN106" si="33">IF(CN$6="","",CN$6)</f>
        <v/>
      </c>
      <c r="CO71" s="465"/>
      <c r="CP71" s="464" t="str">
        <f t="shared" si="24"/>
        <v/>
      </c>
      <c r="CQ71" s="465"/>
      <c r="CR71" s="464" t="str">
        <f t="shared" si="24"/>
        <v/>
      </c>
      <c r="CS71" s="465"/>
      <c r="CT71" s="258"/>
      <c r="CU71" s="491" t="str">
        <f t="shared" si="27"/>
        <v/>
      </c>
      <c r="CV71" s="269" t="str">
        <f t="shared" si="27"/>
        <v/>
      </c>
      <c r="CW71" s="268" t="str">
        <f t="shared" si="32"/>
        <v/>
      </c>
      <c r="CX71" s="269" t="str">
        <f t="shared" si="32"/>
        <v/>
      </c>
      <c r="CY71" s="268" t="str">
        <f t="shared" si="32"/>
        <v/>
      </c>
      <c r="CZ71" s="269" t="str">
        <f t="shared" si="32"/>
        <v/>
      </c>
      <c r="DA71" s="268" t="str">
        <f t="shared" si="32"/>
        <v/>
      </c>
      <c r="DB71" s="269" t="str">
        <f t="shared" si="32"/>
        <v/>
      </c>
      <c r="DC71" s="268" t="str">
        <f t="shared" si="32"/>
        <v/>
      </c>
      <c r="DD71" s="269" t="str">
        <f t="shared" si="32"/>
        <v/>
      </c>
      <c r="DE71" s="268" t="str">
        <f t="shared" si="32"/>
        <v/>
      </c>
      <c r="DF71" s="269" t="str">
        <f t="shared" si="32"/>
        <v/>
      </c>
      <c r="DG71" s="268" t="str">
        <f t="shared" si="32"/>
        <v/>
      </c>
      <c r="DH71" s="269" t="str">
        <f t="shared" si="32"/>
        <v/>
      </c>
      <c r="DI71" s="268" t="str">
        <f t="shared" si="32"/>
        <v/>
      </c>
      <c r="DJ71" s="269" t="str">
        <f t="shared" si="32"/>
        <v/>
      </c>
      <c r="DK71" s="268" t="str">
        <f t="shared" si="32"/>
        <v/>
      </c>
      <c r="DL71" s="269" t="str">
        <f t="shared" si="30"/>
        <v/>
      </c>
      <c r="DM71" s="268" t="str">
        <f t="shared" si="29"/>
        <v/>
      </c>
      <c r="DN71" s="269" t="str">
        <f t="shared" si="29"/>
        <v/>
      </c>
      <c r="DO71" s="268" t="str">
        <f t="shared" si="25"/>
        <v/>
      </c>
      <c r="DP71" s="492" t="str">
        <f t="shared" si="26"/>
        <v/>
      </c>
    </row>
    <row r="72" spans="1:120" ht="15" customHeight="1">
      <c r="A72" s="33">
        <v>5</v>
      </c>
      <c r="B72" s="34" t="s">
        <v>3</v>
      </c>
      <c r="C72" s="450" t="s">
        <v>2</v>
      </c>
      <c r="D72" s="461">
        <v>9166</v>
      </c>
      <c r="E72" s="35">
        <v>11087</v>
      </c>
      <c r="F72" s="467">
        <v>36860</v>
      </c>
      <c r="G72" s="261" t="s">
        <v>572</v>
      </c>
      <c r="H72" s="262" t="s">
        <v>573</v>
      </c>
      <c r="I72" s="261" t="s">
        <v>574</v>
      </c>
      <c r="J72" s="36"/>
      <c r="K72" s="36"/>
      <c r="L72" s="36"/>
      <c r="M72" s="36"/>
      <c r="N72" s="36"/>
      <c r="O72" s="450"/>
      <c r="P72" s="450"/>
      <c r="Q72" s="450"/>
      <c r="R72" s="452"/>
      <c r="S72" s="457"/>
      <c r="T72" s="39"/>
      <c r="U72" s="36"/>
      <c r="V72" s="36"/>
      <c r="W72" s="36"/>
      <c r="X72" s="37"/>
      <c r="Y72" s="38"/>
      <c r="Z72" s="450"/>
      <c r="AA72" s="450"/>
      <c r="AB72" s="450"/>
      <c r="AC72" s="452"/>
      <c r="AD72" s="457"/>
      <c r="AE72" s="36"/>
      <c r="AF72" s="36"/>
      <c r="AG72" s="36"/>
      <c r="AH72" s="37"/>
      <c r="AI72" s="38"/>
      <c r="AJ72" s="450"/>
      <c r="AK72" s="450"/>
      <c r="AL72" s="450"/>
      <c r="AM72" s="452"/>
      <c r="AN72" s="457"/>
      <c r="AO72" s="36"/>
      <c r="AP72" s="36"/>
      <c r="AQ72" s="36"/>
      <c r="AR72" s="37"/>
      <c r="AS72" s="38"/>
      <c r="AT72" s="450"/>
      <c r="AU72" s="450"/>
      <c r="AV72" s="450"/>
      <c r="AW72" s="450"/>
      <c r="AX72" s="450"/>
      <c r="AY72" s="450"/>
      <c r="AZ72" s="452"/>
      <c r="BA72" s="452"/>
      <c r="BB72" s="457"/>
      <c r="BC72" s="457"/>
      <c r="BD72" s="453"/>
      <c r="BE72" s="453"/>
      <c r="BF72" s="453"/>
      <c r="BG72" s="456"/>
      <c r="BH72" s="456"/>
      <c r="BI72" s="454"/>
      <c r="BJ72" s="454"/>
      <c r="BK72" s="450"/>
      <c r="BL72" s="450"/>
      <c r="BM72" s="450"/>
      <c r="BN72" s="36"/>
      <c r="BO72" s="40"/>
      <c r="BP72" s="41"/>
      <c r="BQ72" s="42"/>
      <c r="BR72" s="332"/>
      <c r="BS72" s="332"/>
      <c r="BT72" s="339"/>
      <c r="BU72" s="339"/>
      <c r="BV72" s="464" t="str">
        <f t="shared" ref="BV72:BV106" si="34">IF(BV$6="","",BV$6)</f>
        <v/>
      </c>
      <c r="BW72" s="267"/>
      <c r="BX72" s="464" t="str">
        <f t="shared" ref="BX72:BX106" si="35">IF(BX$6="","",BX$6)</f>
        <v/>
      </c>
      <c r="BY72" s="465"/>
      <c r="BZ72" s="464" t="str">
        <f t="shared" ref="BZ72:BZ106" si="36">IF(BZ$6="","",BZ$6)</f>
        <v/>
      </c>
      <c r="CA72" s="465"/>
      <c r="CB72" s="464" t="str">
        <f t="shared" ref="CB72:CB106" si="37">IF(CB$6="","",CB$6)</f>
        <v/>
      </c>
      <c r="CC72" s="465"/>
      <c r="CD72" s="464" t="str">
        <f t="shared" ref="CD72:CD106" si="38">IF(CD$6="","",CD$6)</f>
        <v/>
      </c>
      <c r="CE72" s="465"/>
      <c r="CF72" s="464" t="str">
        <f t="shared" ref="CF72:CR106" si="39">IF(CF$6="","",CF$6)</f>
        <v/>
      </c>
      <c r="CG72" s="465"/>
      <c r="CH72" s="464" t="str">
        <f t="shared" si="39"/>
        <v/>
      </c>
      <c r="CI72" s="465"/>
      <c r="CJ72" s="464" t="str">
        <f t="shared" si="39"/>
        <v/>
      </c>
      <c r="CK72" s="465"/>
      <c r="CL72" s="464" t="str">
        <f t="shared" si="39"/>
        <v/>
      </c>
      <c r="CM72" s="465"/>
      <c r="CN72" s="464" t="str">
        <f t="shared" si="39"/>
        <v/>
      </c>
      <c r="CO72" s="465"/>
      <c r="CP72" s="464" t="str">
        <f t="shared" si="39"/>
        <v/>
      </c>
      <c r="CQ72" s="465"/>
      <c r="CR72" s="464" t="str">
        <f t="shared" si="39"/>
        <v/>
      </c>
      <c r="CS72" s="465"/>
      <c r="CT72" s="258"/>
      <c r="CU72" s="491" t="str">
        <f t="shared" si="27"/>
        <v/>
      </c>
      <c r="CV72" s="269" t="str">
        <f t="shared" si="27"/>
        <v/>
      </c>
      <c r="CW72" s="268" t="str">
        <f t="shared" ref="CW72:DK88" si="40">IF(BZ72="","",SUM(CU72,BZ72))</f>
        <v/>
      </c>
      <c r="CX72" s="269" t="str">
        <f t="shared" si="40"/>
        <v/>
      </c>
      <c r="CY72" s="268" t="str">
        <f t="shared" si="40"/>
        <v/>
      </c>
      <c r="CZ72" s="269" t="str">
        <f t="shared" si="40"/>
        <v/>
      </c>
      <c r="DA72" s="268" t="str">
        <f t="shared" si="40"/>
        <v/>
      </c>
      <c r="DB72" s="269" t="str">
        <f t="shared" si="40"/>
        <v/>
      </c>
      <c r="DC72" s="268" t="str">
        <f t="shared" si="40"/>
        <v/>
      </c>
      <c r="DD72" s="269" t="str">
        <f t="shared" si="40"/>
        <v/>
      </c>
      <c r="DE72" s="268" t="str">
        <f t="shared" si="40"/>
        <v/>
      </c>
      <c r="DF72" s="269" t="str">
        <f t="shared" si="40"/>
        <v/>
      </c>
      <c r="DG72" s="268" t="str">
        <f t="shared" si="40"/>
        <v/>
      </c>
      <c r="DH72" s="269" t="str">
        <f t="shared" si="40"/>
        <v/>
      </c>
      <c r="DI72" s="268" t="str">
        <f t="shared" si="40"/>
        <v/>
      </c>
      <c r="DJ72" s="269" t="str">
        <f t="shared" si="40"/>
        <v/>
      </c>
      <c r="DK72" s="268" t="str">
        <f t="shared" si="40"/>
        <v/>
      </c>
      <c r="DL72" s="269" t="str">
        <f t="shared" si="30"/>
        <v/>
      </c>
      <c r="DM72" s="268" t="str">
        <f t="shared" si="29"/>
        <v/>
      </c>
      <c r="DN72" s="269" t="str">
        <f t="shared" si="29"/>
        <v/>
      </c>
      <c r="DO72" s="268" t="str">
        <f t="shared" ref="DO72:DO107" si="41">IF(CR72="","",SUM(DM72,CR72))</f>
        <v/>
      </c>
      <c r="DP72" s="492" t="str">
        <f t="shared" ref="DP72:DP107" si="42">IF(CS72="","",SUM(DN72,CS72))</f>
        <v/>
      </c>
    </row>
    <row r="73" spans="1:120" ht="15" customHeight="1">
      <c r="A73" s="33">
        <v>28</v>
      </c>
      <c r="B73" s="34" t="s">
        <v>3</v>
      </c>
      <c r="C73" s="450" t="s">
        <v>2</v>
      </c>
      <c r="D73" s="461">
        <v>9167</v>
      </c>
      <c r="E73" s="35">
        <v>11044</v>
      </c>
      <c r="F73" s="467">
        <v>36727</v>
      </c>
      <c r="G73" s="261" t="s">
        <v>575</v>
      </c>
      <c r="H73" s="262" t="s">
        <v>576</v>
      </c>
      <c r="I73" s="261" t="s">
        <v>577</v>
      </c>
      <c r="J73" s="36"/>
      <c r="K73" s="36"/>
      <c r="L73" s="36"/>
      <c r="M73" s="36"/>
      <c r="N73" s="36"/>
      <c r="O73" s="450"/>
      <c r="P73" s="450"/>
      <c r="Q73" s="450"/>
      <c r="R73" s="452"/>
      <c r="S73" s="457"/>
      <c r="T73" s="39"/>
      <c r="U73" s="36"/>
      <c r="V73" s="36"/>
      <c r="W73" s="36"/>
      <c r="X73" s="37"/>
      <c r="Y73" s="38"/>
      <c r="Z73" s="450"/>
      <c r="AA73" s="450"/>
      <c r="AB73" s="450"/>
      <c r="AC73" s="452"/>
      <c r="AD73" s="457"/>
      <c r="AE73" s="36"/>
      <c r="AF73" s="36"/>
      <c r="AG73" s="36"/>
      <c r="AH73" s="37"/>
      <c r="AI73" s="38"/>
      <c r="AJ73" s="450"/>
      <c r="AK73" s="450"/>
      <c r="AL73" s="450"/>
      <c r="AM73" s="452"/>
      <c r="AN73" s="457"/>
      <c r="AO73" s="36"/>
      <c r="AP73" s="36"/>
      <c r="AQ73" s="36"/>
      <c r="AR73" s="37"/>
      <c r="AS73" s="38"/>
      <c r="AT73" s="450"/>
      <c r="AU73" s="450"/>
      <c r="AV73" s="450"/>
      <c r="AW73" s="450"/>
      <c r="AX73" s="450"/>
      <c r="AY73" s="450"/>
      <c r="AZ73" s="452"/>
      <c r="BA73" s="452"/>
      <c r="BB73" s="457"/>
      <c r="BC73" s="457"/>
      <c r="BD73" s="453"/>
      <c r="BE73" s="453"/>
      <c r="BF73" s="453"/>
      <c r="BG73" s="456"/>
      <c r="BH73" s="456"/>
      <c r="BI73" s="454"/>
      <c r="BJ73" s="454"/>
      <c r="BK73" s="450"/>
      <c r="BL73" s="450"/>
      <c r="BM73" s="450"/>
      <c r="BN73" s="36"/>
      <c r="BO73" s="40"/>
      <c r="BP73" s="41"/>
      <c r="BQ73" s="42"/>
      <c r="BR73" s="57"/>
      <c r="BS73" s="342"/>
      <c r="BT73" s="339"/>
      <c r="BU73" s="339"/>
      <c r="BV73" s="464" t="str">
        <f t="shared" si="34"/>
        <v/>
      </c>
      <c r="BW73" s="267"/>
      <c r="BX73" s="464" t="str">
        <f t="shared" si="35"/>
        <v/>
      </c>
      <c r="BY73" s="465"/>
      <c r="BZ73" s="464" t="str">
        <f t="shared" si="36"/>
        <v/>
      </c>
      <c r="CA73" s="465"/>
      <c r="CB73" s="464" t="str">
        <f t="shared" si="37"/>
        <v/>
      </c>
      <c r="CC73" s="465"/>
      <c r="CD73" s="464" t="str">
        <f t="shared" si="38"/>
        <v/>
      </c>
      <c r="CE73" s="465"/>
      <c r="CF73" s="464" t="str">
        <f t="shared" si="39"/>
        <v/>
      </c>
      <c r="CG73" s="465"/>
      <c r="CH73" s="464" t="str">
        <f t="shared" si="39"/>
        <v/>
      </c>
      <c r="CI73" s="465"/>
      <c r="CJ73" s="464" t="str">
        <f t="shared" si="39"/>
        <v/>
      </c>
      <c r="CK73" s="465"/>
      <c r="CL73" s="464" t="str">
        <f t="shared" si="39"/>
        <v/>
      </c>
      <c r="CM73" s="465"/>
      <c r="CN73" s="464" t="str">
        <f t="shared" si="39"/>
        <v/>
      </c>
      <c r="CO73" s="465"/>
      <c r="CP73" s="464" t="str">
        <f t="shared" si="39"/>
        <v/>
      </c>
      <c r="CQ73" s="465"/>
      <c r="CR73" s="464" t="str">
        <f t="shared" si="39"/>
        <v/>
      </c>
      <c r="CS73" s="465"/>
      <c r="CT73" s="258"/>
      <c r="CU73" s="491" t="str">
        <f t="shared" ref="CU73:CV107" si="43">IF(BX73="","",SUM(BV73,BX73))</f>
        <v/>
      </c>
      <c r="CV73" s="269" t="str">
        <f t="shared" si="43"/>
        <v/>
      </c>
      <c r="CW73" s="268" t="str">
        <f t="shared" si="40"/>
        <v/>
      </c>
      <c r="CX73" s="269" t="str">
        <f t="shared" si="40"/>
        <v/>
      </c>
      <c r="CY73" s="268" t="str">
        <f t="shared" si="40"/>
        <v/>
      </c>
      <c r="CZ73" s="269" t="str">
        <f t="shared" si="40"/>
        <v/>
      </c>
      <c r="DA73" s="268" t="str">
        <f t="shared" si="40"/>
        <v/>
      </c>
      <c r="DB73" s="269" t="str">
        <f t="shared" si="40"/>
        <v/>
      </c>
      <c r="DC73" s="268" t="str">
        <f t="shared" si="40"/>
        <v/>
      </c>
      <c r="DD73" s="269" t="str">
        <f t="shared" si="40"/>
        <v/>
      </c>
      <c r="DE73" s="268" t="str">
        <f t="shared" si="40"/>
        <v/>
      </c>
      <c r="DF73" s="269" t="str">
        <f t="shared" si="40"/>
        <v/>
      </c>
      <c r="DG73" s="268" t="str">
        <f t="shared" si="40"/>
        <v/>
      </c>
      <c r="DH73" s="269" t="str">
        <f t="shared" si="40"/>
        <v/>
      </c>
      <c r="DI73" s="268" t="str">
        <f t="shared" si="40"/>
        <v/>
      </c>
      <c r="DJ73" s="269" t="str">
        <f t="shared" si="40"/>
        <v/>
      </c>
      <c r="DK73" s="268" t="str">
        <f t="shared" si="40"/>
        <v/>
      </c>
      <c r="DL73" s="269" t="str">
        <f t="shared" si="30"/>
        <v/>
      </c>
      <c r="DM73" s="268" t="str">
        <f t="shared" si="29"/>
        <v/>
      </c>
      <c r="DN73" s="269" t="str">
        <f t="shared" si="29"/>
        <v/>
      </c>
      <c r="DO73" s="268" t="str">
        <f t="shared" si="41"/>
        <v/>
      </c>
      <c r="DP73" s="492" t="str">
        <f t="shared" si="42"/>
        <v/>
      </c>
    </row>
    <row r="74" spans="1:120" ht="15" customHeight="1">
      <c r="A74" s="33">
        <v>26</v>
      </c>
      <c r="B74" s="34" t="s">
        <v>3</v>
      </c>
      <c r="C74" s="450" t="s">
        <v>2</v>
      </c>
      <c r="D74" s="461">
        <v>9168</v>
      </c>
      <c r="E74" s="35">
        <v>11035</v>
      </c>
      <c r="F74" s="467">
        <v>37173</v>
      </c>
      <c r="G74" s="261" t="s">
        <v>578</v>
      </c>
      <c r="H74" s="262" t="s">
        <v>579</v>
      </c>
      <c r="I74" s="261" t="s">
        <v>580</v>
      </c>
      <c r="J74" s="36"/>
      <c r="K74" s="36"/>
      <c r="L74" s="36"/>
      <c r="M74" s="36"/>
      <c r="N74" s="36"/>
      <c r="O74" s="450"/>
      <c r="P74" s="450"/>
      <c r="Q74" s="450"/>
      <c r="R74" s="452"/>
      <c r="S74" s="457"/>
      <c r="T74" s="39"/>
      <c r="U74" s="36"/>
      <c r="V74" s="36"/>
      <c r="W74" s="36"/>
      <c r="X74" s="37"/>
      <c r="Y74" s="38"/>
      <c r="Z74" s="450"/>
      <c r="AA74" s="450"/>
      <c r="AB74" s="450"/>
      <c r="AC74" s="452"/>
      <c r="AD74" s="457"/>
      <c r="AE74" s="36"/>
      <c r="AF74" s="36"/>
      <c r="AG74" s="36"/>
      <c r="AH74" s="37"/>
      <c r="AI74" s="38"/>
      <c r="AJ74" s="450"/>
      <c r="AK74" s="450"/>
      <c r="AL74" s="450"/>
      <c r="AM74" s="452"/>
      <c r="AN74" s="457"/>
      <c r="AO74" s="36"/>
      <c r="AP74" s="36"/>
      <c r="AQ74" s="36"/>
      <c r="AR74" s="37"/>
      <c r="AS74" s="38"/>
      <c r="AT74" s="450"/>
      <c r="AU74" s="450"/>
      <c r="AV74" s="450"/>
      <c r="AW74" s="450"/>
      <c r="AX74" s="450"/>
      <c r="AY74" s="450"/>
      <c r="AZ74" s="452"/>
      <c r="BA74" s="452"/>
      <c r="BB74" s="457"/>
      <c r="BC74" s="457"/>
      <c r="BD74" s="453"/>
      <c r="BE74" s="453"/>
      <c r="BF74" s="453"/>
      <c r="BG74" s="456"/>
      <c r="BH74" s="456"/>
      <c r="BI74" s="454"/>
      <c r="BJ74" s="454"/>
      <c r="BK74" s="450"/>
      <c r="BL74" s="450"/>
      <c r="BM74" s="450"/>
      <c r="BN74" s="36"/>
      <c r="BO74" s="40"/>
      <c r="BP74" s="41"/>
      <c r="BQ74" s="42"/>
      <c r="BR74" s="57"/>
      <c r="BS74" s="342"/>
      <c r="BT74" s="339"/>
      <c r="BU74" s="339"/>
      <c r="BV74" s="464" t="str">
        <f t="shared" si="34"/>
        <v/>
      </c>
      <c r="BW74" s="267"/>
      <c r="BX74" s="464" t="str">
        <f t="shared" si="35"/>
        <v/>
      </c>
      <c r="BY74" s="465"/>
      <c r="BZ74" s="464" t="str">
        <f t="shared" si="36"/>
        <v/>
      </c>
      <c r="CA74" s="465"/>
      <c r="CB74" s="464" t="str">
        <f t="shared" si="37"/>
        <v/>
      </c>
      <c r="CC74" s="465"/>
      <c r="CD74" s="464" t="str">
        <f t="shared" si="38"/>
        <v/>
      </c>
      <c r="CE74" s="465"/>
      <c r="CF74" s="464" t="str">
        <f t="shared" si="39"/>
        <v/>
      </c>
      <c r="CG74" s="465"/>
      <c r="CH74" s="464" t="str">
        <f t="shared" si="39"/>
        <v/>
      </c>
      <c r="CI74" s="465"/>
      <c r="CJ74" s="464" t="str">
        <f t="shared" si="39"/>
        <v/>
      </c>
      <c r="CK74" s="465"/>
      <c r="CL74" s="464" t="str">
        <f t="shared" si="39"/>
        <v/>
      </c>
      <c r="CM74" s="465"/>
      <c r="CN74" s="464" t="str">
        <f t="shared" si="39"/>
        <v/>
      </c>
      <c r="CO74" s="465"/>
      <c r="CP74" s="464" t="str">
        <f t="shared" si="39"/>
        <v/>
      </c>
      <c r="CQ74" s="465"/>
      <c r="CR74" s="464" t="str">
        <f t="shared" si="39"/>
        <v/>
      </c>
      <c r="CS74" s="465"/>
      <c r="CT74" s="258"/>
      <c r="CU74" s="491" t="str">
        <f t="shared" si="43"/>
        <v/>
      </c>
      <c r="CV74" s="269" t="str">
        <f t="shared" si="43"/>
        <v/>
      </c>
      <c r="CW74" s="268" t="str">
        <f t="shared" si="40"/>
        <v/>
      </c>
      <c r="CX74" s="269" t="str">
        <f t="shared" si="40"/>
        <v/>
      </c>
      <c r="CY74" s="268" t="str">
        <f t="shared" si="40"/>
        <v/>
      </c>
      <c r="CZ74" s="269" t="str">
        <f t="shared" si="40"/>
        <v/>
      </c>
      <c r="DA74" s="268" t="str">
        <f t="shared" si="40"/>
        <v/>
      </c>
      <c r="DB74" s="269" t="str">
        <f t="shared" si="40"/>
        <v/>
      </c>
      <c r="DC74" s="268" t="str">
        <f t="shared" si="40"/>
        <v/>
      </c>
      <c r="DD74" s="269" t="str">
        <f t="shared" si="40"/>
        <v/>
      </c>
      <c r="DE74" s="268" t="str">
        <f t="shared" si="40"/>
        <v/>
      </c>
      <c r="DF74" s="269" t="str">
        <f t="shared" si="40"/>
        <v/>
      </c>
      <c r="DG74" s="268" t="str">
        <f t="shared" si="40"/>
        <v/>
      </c>
      <c r="DH74" s="269" t="str">
        <f t="shared" si="40"/>
        <v/>
      </c>
      <c r="DI74" s="268" t="str">
        <f t="shared" si="40"/>
        <v/>
      </c>
      <c r="DJ74" s="269" t="str">
        <f t="shared" si="40"/>
        <v/>
      </c>
      <c r="DK74" s="268" t="str">
        <f t="shared" si="40"/>
        <v/>
      </c>
      <c r="DL74" s="269" t="str">
        <f t="shared" si="30"/>
        <v/>
      </c>
      <c r="DM74" s="268" t="str">
        <f t="shared" si="29"/>
        <v/>
      </c>
      <c r="DN74" s="269" t="str">
        <f t="shared" si="29"/>
        <v/>
      </c>
      <c r="DO74" s="268" t="str">
        <f t="shared" si="41"/>
        <v/>
      </c>
      <c r="DP74" s="492" t="str">
        <f t="shared" si="42"/>
        <v/>
      </c>
    </row>
    <row r="75" spans="1:120" ht="15" customHeight="1">
      <c r="A75" s="33">
        <v>28</v>
      </c>
      <c r="B75" s="34" t="s">
        <v>46</v>
      </c>
      <c r="C75" s="450" t="s">
        <v>2</v>
      </c>
      <c r="D75" s="461">
        <v>9169</v>
      </c>
      <c r="E75" s="35">
        <v>11106</v>
      </c>
      <c r="F75" s="467">
        <v>36475</v>
      </c>
      <c r="G75" s="261" t="s">
        <v>581</v>
      </c>
      <c r="H75" s="262" t="s">
        <v>582</v>
      </c>
      <c r="I75" s="261" t="s">
        <v>583</v>
      </c>
      <c r="J75" s="36"/>
      <c r="K75" s="36"/>
      <c r="L75" s="36"/>
      <c r="M75" s="36"/>
      <c r="N75" s="36"/>
      <c r="O75" s="450"/>
      <c r="P75" s="450"/>
      <c r="Q75" s="450"/>
      <c r="R75" s="452"/>
      <c r="S75" s="457"/>
      <c r="T75" s="39"/>
      <c r="U75" s="36"/>
      <c r="V75" s="36"/>
      <c r="W75" s="36"/>
      <c r="X75" s="37"/>
      <c r="Y75" s="38"/>
      <c r="Z75" s="450"/>
      <c r="AA75" s="450"/>
      <c r="AB75" s="450"/>
      <c r="AC75" s="452"/>
      <c r="AD75" s="457"/>
      <c r="AE75" s="36"/>
      <c r="AF75" s="36"/>
      <c r="AG75" s="36"/>
      <c r="AH75" s="37"/>
      <c r="AI75" s="38"/>
      <c r="AJ75" s="450"/>
      <c r="AK75" s="450"/>
      <c r="AL75" s="450"/>
      <c r="AM75" s="452"/>
      <c r="AN75" s="457"/>
      <c r="AO75" s="36"/>
      <c r="AP75" s="36"/>
      <c r="AQ75" s="36"/>
      <c r="AR75" s="37"/>
      <c r="AS75" s="38"/>
      <c r="AT75" s="450"/>
      <c r="AU75" s="450"/>
      <c r="AV75" s="450"/>
      <c r="AW75" s="450"/>
      <c r="AX75" s="450"/>
      <c r="AY75" s="450"/>
      <c r="AZ75" s="452"/>
      <c r="BA75" s="452"/>
      <c r="BB75" s="457"/>
      <c r="BC75" s="457"/>
      <c r="BD75" s="453"/>
      <c r="BE75" s="453"/>
      <c r="BF75" s="453"/>
      <c r="BG75" s="456"/>
      <c r="BH75" s="456"/>
      <c r="BI75" s="454"/>
      <c r="BJ75" s="454"/>
      <c r="BK75" s="450"/>
      <c r="BL75" s="450"/>
      <c r="BM75" s="450"/>
      <c r="BN75" s="36"/>
      <c r="BO75" s="40"/>
      <c r="BP75" s="41"/>
      <c r="BQ75" s="42"/>
      <c r="BR75" s="57"/>
      <c r="BS75" s="342"/>
      <c r="BT75" s="339"/>
      <c r="BU75" s="339"/>
      <c r="BV75" s="464" t="str">
        <f t="shared" si="34"/>
        <v/>
      </c>
      <c r="BW75" s="267"/>
      <c r="BX75" s="464" t="str">
        <f t="shared" si="35"/>
        <v/>
      </c>
      <c r="BY75" s="465"/>
      <c r="BZ75" s="464" t="str">
        <f t="shared" si="36"/>
        <v/>
      </c>
      <c r="CA75" s="465"/>
      <c r="CB75" s="464" t="str">
        <f t="shared" si="37"/>
        <v/>
      </c>
      <c r="CC75" s="465"/>
      <c r="CD75" s="464" t="str">
        <f t="shared" si="38"/>
        <v/>
      </c>
      <c r="CE75" s="465"/>
      <c r="CF75" s="464" t="str">
        <f t="shared" si="39"/>
        <v/>
      </c>
      <c r="CG75" s="465"/>
      <c r="CH75" s="464" t="str">
        <f t="shared" si="39"/>
        <v/>
      </c>
      <c r="CI75" s="465"/>
      <c r="CJ75" s="464" t="str">
        <f t="shared" si="39"/>
        <v/>
      </c>
      <c r="CK75" s="465"/>
      <c r="CL75" s="464" t="str">
        <f t="shared" si="39"/>
        <v/>
      </c>
      <c r="CM75" s="465"/>
      <c r="CN75" s="464" t="str">
        <f t="shared" si="39"/>
        <v/>
      </c>
      <c r="CO75" s="465"/>
      <c r="CP75" s="464" t="str">
        <f t="shared" si="39"/>
        <v/>
      </c>
      <c r="CQ75" s="465"/>
      <c r="CR75" s="464" t="str">
        <f t="shared" si="39"/>
        <v/>
      </c>
      <c r="CS75" s="465"/>
      <c r="CT75" s="258"/>
      <c r="CU75" s="491" t="str">
        <f t="shared" si="43"/>
        <v/>
      </c>
      <c r="CV75" s="269" t="str">
        <f t="shared" si="43"/>
        <v/>
      </c>
      <c r="CW75" s="268" t="str">
        <f t="shared" si="40"/>
        <v/>
      </c>
      <c r="CX75" s="269" t="str">
        <f t="shared" si="40"/>
        <v/>
      </c>
      <c r="CY75" s="268" t="str">
        <f t="shared" si="40"/>
        <v/>
      </c>
      <c r="CZ75" s="269" t="str">
        <f t="shared" si="40"/>
        <v/>
      </c>
      <c r="DA75" s="268" t="str">
        <f t="shared" si="40"/>
        <v/>
      </c>
      <c r="DB75" s="269" t="str">
        <f t="shared" si="40"/>
        <v/>
      </c>
      <c r="DC75" s="268" t="str">
        <f t="shared" si="40"/>
        <v/>
      </c>
      <c r="DD75" s="269" t="str">
        <f t="shared" si="40"/>
        <v/>
      </c>
      <c r="DE75" s="268" t="str">
        <f t="shared" si="40"/>
        <v/>
      </c>
      <c r="DF75" s="269" t="str">
        <f t="shared" si="40"/>
        <v/>
      </c>
      <c r="DG75" s="268" t="str">
        <f t="shared" si="40"/>
        <v/>
      </c>
      <c r="DH75" s="269" t="str">
        <f t="shared" si="40"/>
        <v/>
      </c>
      <c r="DI75" s="268" t="str">
        <f t="shared" si="40"/>
        <v/>
      </c>
      <c r="DJ75" s="269" t="str">
        <f t="shared" si="40"/>
        <v/>
      </c>
      <c r="DK75" s="268" t="str">
        <f t="shared" si="40"/>
        <v/>
      </c>
      <c r="DL75" s="269" t="str">
        <f t="shared" si="30"/>
        <v/>
      </c>
      <c r="DM75" s="268" t="str">
        <f t="shared" si="29"/>
        <v/>
      </c>
      <c r="DN75" s="269" t="str">
        <f t="shared" si="29"/>
        <v/>
      </c>
      <c r="DO75" s="268" t="str">
        <f t="shared" si="41"/>
        <v/>
      </c>
      <c r="DP75" s="492" t="str">
        <f t="shared" si="42"/>
        <v/>
      </c>
    </row>
    <row r="76" spans="1:120" ht="15" customHeight="1">
      <c r="A76" s="33">
        <v>70</v>
      </c>
      <c r="B76" s="34" t="s">
        <v>3</v>
      </c>
      <c r="C76" s="450" t="s">
        <v>2</v>
      </c>
      <c r="D76" s="461" t="s">
        <v>100</v>
      </c>
      <c r="E76" s="35">
        <v>10898</v>
      </c>
      <c r="F76" s="467">
        <v>36266</v>
      </c>
      <c r="G76" s="261" t="s">
        <v>584</v>
      </c>
      <c r="H76" s="262" t="s">
        <v>585</v>
      </c>
      <c r="I76" s="261" t="s">
        <v>586</v>
      </c>
      <c r="J76" s="36"/>
      <c r="K76" s="36"/>
      <c r="L76" s="36"/>
      <c r="M76" s="36"/>
      <c r="N76" s="36"/>
      <c r="O76" s="450"/>
      <c r="P76" s="450"/>
      <c r="Q76" s="450"/>
      <c r="R76" s="452"/>
      <c r="S76" s="457"/>
      <c r="T76" s="39"/>
      <c r="U76" s="36"/>
      <c r="V76" s="36"/>
      <c r="W76" s="36"/>
      <c r="X76" s="37"/>
      <c r="Y76" s="38"/>
      <c r="Z76" s="450"/>
      <c r="AA76" s="450"/>
      <c r="AB76" s="450"/>
      <c r="AC76" s="452"/>
      <c r="AD76" s="457"/>
      <c r="AE76" s="36"/>
      <c r="AF76" s="36"/>
      <c r="AG76" s="36"/>
      <c r="AH76" s="37"/>
      <c r="AI76" s="38"/>
      <c r="AJ76" s="450"/>
      <c r="AK76" s="450"/>
      <c r="AL76" s="450"/>
      <c r="AM76" s="452"/>
      <c r="AN76" s="457"/>
      <c r="AO76" s="36"/>
      <c r="AP76" s="36"/>
      <c r="AQ76" s="36"/>
      <c r="AR76" s="37"/>
      <c r="AS76" s="38"/>
      <c r="AT76" s="450"/>
      <c r="AU76" s="450"/>
      <c r="AV76" s="450"/>
      <c r="AW76" s="450"/>
      <c r="AX76" s="450"/>
      <c r="AY76" s="450"/>
      <c r="AZ76" s="452"/>
      <c r="BA76" s="452"/>
      <c r="BB76" s="457"/>
      <c r="BC76" s="457"/>
      <c r="BD76" s="453"/>
      <c r="BE76" s="453"/>
      <c r="BF76" s="453"/>
      <c r="BG76" s="456"/>
      <c r="BH76" s="456"/>
      <c r="BI76" s="454"/>
      <c r="BJ76" s="454"/>
      <c r="BK76" s="450"/>
      <c r="BL76" s="450"/>
      <c r="BM76" s="450"/>
      <c r="BN76" s="36"/>
      <c r="BO76" s="40"/>
      <c r="BP76" s="41"/>
      <c r="BQ76" s="42"/>
      <c r="BR76" s="57"/>
      <c r="BS76" s="342"/>
      <c r="BT76" s="339"/>
      <c r="BU76" s="339"/>
      <c r="BV76" s="464" t="str">
        <f t="shared" si="34"/>
        <v/>
      </c>
      <c r="BW76" s="267"/>
      <c r="BX76" s="464" t="str">
        <f t="shared" si="35"/>
        <v/>
      </c>
      <c r="BY76" s="465"/>
      <c r="BZ76" s="464" t="str">
        <f t="shared" si="36"/>
        <v/>
      </c>
      <c r="CA76" s="465"/>
      <c r="CB76" s="464" t="str">
        <f t="shared" si="37"/>
        <v/>
      </c>
      <c r="CC76" s="465"/>
      <c r="CD76" s="464" t="str">
        <f t="shared" si="38"/>
        <v/>
      </c>
      <c r="CE76" s="465"/>
      <c r="CF76" s="464" t="str">
        <f t="shared" si="39"/>
        <v/>
      </c>
      <c r="CG76" s="465"/>
      <c r="CH76" s="464" t="str">
        <f t="shared" si="39"/>
        <v/>
      </c>
      <c r="CI76" s="465"/>
      <c r="CJ76" s="464" t="str">
        <f t="shared" si="39"/>
        <v/>
      </c>
      <c r="CK76" s="465"/>
      <c r="CL76" s="464" t="str">
        <f t="shared" si="39"/>
        <v/>
      </c>
      <c r="CM76" s="465"/>
      <c r="CN76" s="464" t="str">
        <f t="shared" si="39"/>
        <v/>
      </c>
      <c r="CO76" s="465"/>
      <c r="CP76" s="464" t="str">
        <f t="shared" si="39"/>
        <v/>
      </c>
      <c r="CQ76" s="465"/>
      <c r="CR76" s="464" t="str">
        <f t="shared" si="39"/>
        <v/>
      </c>
      <c r="CS76" s="465"/>
      <c r="CT76" s="258"/>
      <c r="CU76" s="491" t="str">
        <f t="shared" si="43"/>
        <v/>
      </c>
      <c r="CV76" s="269" t="str">
        <f t="shared" si="43"/>
        <v/>
      </c>
      <c r="CW76" s="268" t="str">
        <f t="shared" si="40"/>
        <v/>
      </c>
      <c r="CX76" s="269" t="str">
        <f t="shared" si="40"/>
        <v/>
      </c>
      <c r="CY76" s="268" t="str">
        <f t="shared" si="40"/>
        <v/>
      </c>
      <c r="CZ76" s="269" t="str">
        <f t="shared" si="40"/>
        <v/>
      </c>
      <c r="DA76" s="268" t="str">
        <f t="shared" si="40"/>
        <v/>
      </c>
      <c r="DB76" s="269" t="str">
        <f t="shared" si="40"/>
        <v/>
      </c>
      <c r="DC76" s="268" t="str">
        <f t="shared" si="40"/>
        <v/>
      </c>
      <c r="DD76" s="269" t="str">
        <f t="shared" si="40"/>
        <v/>
      </c>
      <c r="DE76" s="268" t="str">
        <f t="shared" si="40"/>
        <v/>
      </c>
      <c r="DF76" s="269" t="str">
        <f t="shared" si="40"/>
        <v/>
      </c>
      <c r="DG76" s="268" t="str">
        <f t="shared" si="40"/>
        <v/>
      </c>
      <c r="DH76" s="269" t="str">
        <f t="shared" si="40"/>
        <v/>
      </c>
      <c r="DI76" s="268" t="str">
        <f t="shared" si="40"/>
        <v/>
      </c>
      <c r="DJ76" s="269" t="str">
        <f t="shared" si="40"/>
        <v/>
      </c>
      <c r="DK76" s="268" t="str">
        <f t="shared" si="40"/>
        <v/>
      </c>
      <c r="DL76" s="269" t="str">
        <f t="shared" si="30"/>
        <v/>
      </c>
      <c r="DM76" s="268" t="str">
        <f t="shared" si="29"/>
        <v/>
      </c>
      <c r="DN76" s="269" t="str">
        <f t="shared" si="29"/>
        <v/>
      </c>
      <c r="DO76" s="268" t="str">
        <f t="shared" si="41"/>
        <v/>
      </c>
      <c r="DP76" s="492" t="str">
        <f t="shared" si="42"/>
        <v/>
      </c>
    </row>
    <row r="77" spans="1:120" ht="15" customHeight="1">
      <c r="A77" s="33">
        <v>71</v>
      </c>
      <c r="B77" s="34" t="s">
        <v>46</v>
      </c>
      <c r="C77" s="450" t="s">
        <v>2</v>
      </c>
      <c r="D77" s="461">
        <v>9171</v>
      </c>
      <c r="E77" s="35">
        <v>10734</v>
      </c>
      <c r="F77" s="467">
        <v>36471</v>
      </c>
      <c r="G77" s="261" t="s">
        <v>587</v>
      </c>
      <c r="H77" s="262" t="s">
        <v>588</v>
      </c>
      <c r="I77" s="261" t="s">
        <v>589</v>
      </c>
      <c r="J77" s="36"/>
      <c r="K77" s="36"/>
      <c r="L77" s="36"/>
      <c r="M77" s="36"/>
      <c r="N77" s="36"/>
      <c r="O77" s="450"/>
      <c r="P77" s="450"/>
      <c r="Q77" s="450"/>
      <c r="R77" s="452"/>
      <c r="S77" s="457"/>
      <c r="T77" s="39"/>
      <c r="U77" s="36"/>
      <c r="V77" s="36"/>
      <c r="W77" s="36"/>
      <c r="X77" s="37"/>
      <c r="Y77" s="38"/>
      <c r="Z77" s="450"/>
      <c r="AA77" s="450"/>
      <c r="AB77" s="450"/>
      <c r="AC77" s="452"/>
      <c r="AD77" s="457"/>
      <c r="AE77" s="36"/>
      <c r="AF77" s="36"/>
      <c r="AG77" s="36"/>
      <c r="AH77" s="37"/>
      <c r="AI77" s="38"/>
      <c r="AJ77" s="450"/>
      <c r="AK77" s="450"/>
      <c r="AL77" s="450"/>
      <c r="AM77" s="452"/>
      <c r="AN77" s="457"/>
      <c r="AO77" s="36"/>
      <c r="AP77" s="36"/>
      <c r="AQ77" s="36"/>
      <c r="AR77" s="37"/>
      <c r="AS77" s="38"/>
      <c r="AT77" s="450"/>
      <c r="AU77" s="450"/>
      <c r="AV77" s="450"/>
      <c r="AW77" s="450"/>
      <c r="AX77" s="450"/>
      <c r="AY77" s="450"/>
      <c r="AZ77" s="452"/>
      <c r="BA77" s="452"/>
      <c r="BB77" s="457"/>
      <c r="BC77" s="457"/>
      <c r="BD77" s="453"/>
      <c r="BE77" s="453"/>
      <c r="BF77" s="453"/>
      <c r="BG77" s="456"/>
      <c r="BH77" s="456"/>
      <c r="BI77" s="454"/>
      <c r="BJ77" s="454"/>
      <c r="BK77" s="450"/>
      <c r="BL77" s="450"/>
      <c r="BM77" s="450"/>
      <c r="BN77" s="36"/>
      <c r="BO77" s="40"/>
      <c r="BP77" s="41"/>
      <c r="BQ77" s="42"/>
      <c r="BR77" s="57"/>
      <c r="BS77" s="342"/>
      <c r="BT77" s="339"/>
      <c r="BU77" s="339"/>
      <c r="BV77" s="464" t="str">
        <f t="shared" si="34"/>
        <v/>
      </c>
      <c r="BW77" s="267"/>
      <c r="BX77" s="464" t="str">
        <f t="shared" si="35"/>
        <v/>
      </c>
      <c r="BY77" s="465"/>
      <c r="BZ77" s="464" t="str">
        <f t="shared" si="36"/>
        <v/>
      </c>
      <c r="CA77" s="465"/>
      <c r="CB77" s="464" t="str">
        <f t="shared" si="37"/>
        <v/>
      </c>
      <c r="CC77" s="465"/>
      <c r="CD77" s="464" t="str">
        <f t="shared" si="38"/>
        <v/>
      </c>
      <c r="CE77" s="465"/>
      <c r="CF77" s="464" t="str">
        <f t="shared" si="39"/>
        <v/>
      </c>
      <c r="CG77" s="465"/>
      <c r="CH77" s="464" t="str">
        <f t="shared" si="39"/>
        <v/>
      </c>
      <c r="CI77" s="465"/>
      <c r="CJ77" s="464" t="str">
        <f t="shared" si="39"/>
        <v/>
      </c>
      <c r="CK77" s="465"/>
      <c r="CL77" s="464" t="str">
        <f t="shared" si="39"/>
        <v/>
      </c>
      <c r="CM77" s="465"/>
      <c r="CN77" s="464" t="str">
        <f t="shared" si="39"/>
        <v/>
      </c>
      <c r="CO77" s="465"/>
      <c r="CP77" s="464" t="str">
        <f t="shared" si="39"/>
        <v/>
      </c>
      <c r="CQ77" s="465"/>
      <c r="CR77" s="464" t="str">
        <f t="shared" si="39"/>
        <v/>
      </c>
      <c r="CS77" s="465"/>
      <c r="CT77" s="258"/>
      <c r="CU77" s="491" t="str">
        <f t="shared" si="43"/>
        <v/>
      </c>
      <c r="CV77" s="269" t="str">
        <f t="shared" si="43"/>
        <v/>
      </c>
      <c r="CW77" s="268" t="str">
        <f t="shared" si="40"/>
        <v/>
      </c>
      <c r="CX77" s="269" t="str">
        <f t="shared" si="40"/>
        <v/>
      </c>
      <c r="CY77" s="268" t="str">
        <f t="shared" si="40"/>
        <v/>
      </c>
      <c r="CZ77" s="269" t="str">
        <f t="shared" si="40"/>
        <v/>
      </c>
      <c r="DA77" s="268" t="str">
        <f t="shared" si="40"/>
        <v/>
      </c>
      <c r="DB77" s="269" t="str">
        <f t="shared" si="40"/>
        <v/>
      </c>
      <c r="DC77" s="268" t="str">
        <f t="shared" si="40"/>
        <v/>
      </c>
      <c r="DD77" s="269" t="str">
        <f t="shared" si="40"/>
        <v/>
      </c>
      <c r="DE77" s="268" t="str">
        <f t="shared" si="40"/>
        <v/>
      </c>
      <c r="DF77" s="269" t="str">
        <f t="shared" si="40"/>
        <v/>
      </c>
      <c r="DG77" s="268" t="str">
        <f t="shared" si="40"/>
        <v/>
      </c>
      <c r="DH77" s="269" t="str">
        <f t="shared" si="40"/>
        <v/>
      </c>
      <c r="DI77" s="268" t="str">
        <f t="shared" si="40"/>
        <v/>
      </c>
      <c r="DJ77" s="269" t="str">
        <f t="shared" si="40"/>
        <v/>
      </c>
      <c r="DK77" s="268" t="str">
        <f t="shared" si="40"/>
        <v/>
      </c>
      <c r="DL77" s="269" t="str">
        <f t="shared" si="30"/>
        <v/>
      </c>
      <c r="DM77" s="268" t="str">
        <f t="shared" si="29"/>
        <v/>
      </c>
      <c r="DN77" s="269" t="str">
        <f t="shared" si="29"/>
        <v/>
      </c>
      <c r="DO77" s="268" t="str">
        <f t="shared" si="41"/>
        <v/>
      </c>
      <c r="DP77" s="492" t="str">
        <f t="shared" si="42"/>
        <v/>
      </c>
    </row>
    <row r="78" spans="1:120" ht="15" customHeight="1">
      <c r="A78" s="33">
        <v>72</v>
      </c>
      <c r="B78" s="34"/>
      <c r="C78" s="349"/>
      <c r="D78" s="34"/>
      <c r="E78" s="35"/>
      <c r="F78" s="467"/>
      <c r="G78" s="261" t="s">
        <v>590</v>
      </c>
      <c r="H78" s="262" t="s">
        <v>591</v>
      </c>
      <c r="I78" s="261" t="s">
        <v>592</v>
      </c>
      <c r="J78" s="36"/>
      <c r="K78" s="36"/>
      <c r="L78" s="36"/>
      <c r="M78" s="36"/>
      <c r="N78" s="36"/>
      <c r="O78" s="379"/>
      <c r="P78" s="379"/>
      <c r="Q78" s="379"/>
      <c r="R78" s="376"/>
      <c r="S78" s="381"/>
      <c r="T78" s="39"/>
      <c r="U78" s="36"/>
      <c r="V78" s="36"/>
      <c r="W78" s="36"/>
      <c r="X78" s="37"/>
      <c r="Y78" s="38"/>
      <c r="Z78" s="379"/>
      <c r="AA78" s="379"/>
      <c r="AB78" s="379"/>
      <c r="AC78" s="376"/>
      <c r="AD78" s="381"/>
      <c r="AE78" s="36"/>
      <c r="AF78" s="36"/>
      <c r="AG78" s="36"/>
      <c r="AH78" s="37"/>
      <c r="AI78" s="38"/>
      <c r="AJ78" s="379"/>
      <c r="AK78" s="379"/>
      <c r="AL78" s="379"/>
      <c r="AM78" s="376"/>
      <c r="AN78" s="381"/>
      <c r="AO78" s="36"/>
      <c r="AP78" s="36"/>
      <c r="AQ78" s="36"/>
      <c r="AR78" s="37"/>
      <c r="AS78" s="38"/>
      <c r="AT78" s="379"/>
      <c r="AU78" s="379"/>
      <c r="AV78" s="379"/>
      <c r="AW78" s="379"/>
      <c r="AX78" s="379"/>
      <c r="AY78" s="379"/>
      <c r="AZ78" s="376"/>
      <c r="BA78" s="376"/>
      <c r="BB78" s="381"/>
      <c r="BC78" s="381"/>
      <c r="BD78" s="377"/>
      <c r="BE78" s="377"/>
      <c r="BF78" s="377"/>
      <c r="BG78" s="380"/>
      <c r="BH78" s="380"/>
      <c r="BI78" s="378"/>
      <c r="BJ78" s="378"/>
      <c r="BK78" s="379"/>
      <c r="BL78" s="379"/>
      <c r="BM78" s="379"/>
      <c r="BN78" s="36"/>
      <c r="BO78" s="40"/>
      <c r="BP78" s="41"/>
      <c r="BQ78" s="42"/>
      <c r="BR78" s="57"/>
      <c r="BS78" s="342"/>
      <c r="BT78" s="339"/>
      <c r="BU78" s="339"/>
      <c r="BV78" s="464" t="str">
        <f t="shared" si="34"/>
        <v/>
      </c>
      <c r="BW78" s="267"/>
      <c r="BX78" s="464" t="str">
        <f t="shared" si="35"/>
        <v/>
      </c>
      <c r="BY78" s="465"/>
      <c r="BZ78" s="464" t="str">
        <f t="shared" si="36"/>
        <v/>
      </c>
      <c r="CA78" s="465"/>
      <c r="CB78" s="464" t="str">
        <f t="shared" si="37"/>
        <v/>
      </c>
      <c r="CC78" s="465"/>
      <c r="CD78" s="464" t="str">
        <f t="shared" si="38"/>
        <v/>
      </c>
      <c r="CE78" s="465"/>
      <c r="CF78" s="464" t="str">
        <f t="shared" si="39"/>
        <v/>
      </c>
      <c r="CG78" s="465"/>
      <c r="CH78" s="464" t="str">
        <f t="shared" si="39"/>
        <v/>
      </c>
      <c r="CI78" s="465"/>
      <c r="CJ78" s="464" t="str">
        <f t="shared" si="39"/>
        <v/>
      </c>
      <c r="CK78" s="465"/>
      <c r="CL78" s="464" t="str">
        <f t="shared" si="39"/>
        <v/>
      </c>
      <c r="CM78" s="465"/>
      <c r="CN78" s="464" t="str">
        <f t="shared" si="39"/>
        <v/>
      </c>
      <c r="CO78" s="465"/>
      <c r="CP78" s="464" t="str">
        <f t="shared" si="39"/>
        <v/>
      </c>
      <c r="CQ78" s="465"/>
      <c r="CR78" s="464" t="str">
        <f t="shared" si="39"/>
        <v/>
      </c>
      <c r="CS78" s="465"/>
      <c r="CT78" s="258"/>
      <c r="CU78" s="491" t="str">
        <f t="shared" si="43"/>
        <v/>
      </c>
      <c r="CV78" s="269" t="str">
        <f t="shared" si="43"/>
        <v/>
      </c>
      <c r="CW78" s="268" t="str">
        <f t="shared" si="40"/>
        <v/>
      </c>
      <c r="CX78" s="269" t="str">
        <f t="shared" si="40"/>
        <v/>
      </c>
      <c r="CY78" s="268" t="str">
        <f t="shared" si="40"/>
        <v/>
      </c>
      <c r="CZ78" s="269" t="str">
        <f t="shared" si="40"/>
        <v/>
      </c>
      <c r="DA78" s="268" t="str">
        <f t="shared" si="40"/>
        <v/>
      </c>
      <c r="DB78" s="269" t="str">
        <f t="shared" si="40"/>
        <v/>
      </c>
      <c r="DC78" s="268" t="str">
        <f t="shared" si="40"/>
        <v/>
      </c>
      <c r="DD78" s="269" t="str">
        <f t="shared" si="40"/>
        <v/>
      </c>
      <c r="DE78" s="268" t="str">
        <f t="shared" si="40"/>
        <v/>
      </c>
      <c r="DF78" s="269" t="str">
        <f t="shared" si="40"/>
        <v/>
      </c>
      <c r="DG78" s="268" t="str">
        <f t="shared" si="40"/>
        <v/>
      </c>
      <c r="DH78" s="269" t="str">
        <f t="shared" si="40"/>
        <v/>
      </c>
      <c r="DI78" s="268" t="str">
        <f t="shared" si="40"/>
        <v/>
      </c>
      <c r="DJ78" s="269" t="str">
        <f t="shared" si="40"/>
        <v/>
      </c>
      <c r="DK78" s="268" t="str">
        <f t="shared" si="40"/>
        <v/>
      </c>
      <c r="DL78" s="269" t="str">
        <f t="shared" si="30"/>
        <v/>
      </c>
      <c r="DM78" s="268" t="str">
        <f t="shared" si="29"/>
        <v/>
      </c>
      <c r="DN78" s="269" t="str">
        <f t="shared" si="29"/>
        <v/>
      </c>
      <c r="DO78" s="268" t="str">
        <f t="shared" si="41"/>
        <v/>
      </c>
      <c r="DP78" s="492" t="str">
        <f t="shared" si="42"/>
        <v/>
      </c>
    </row>
    <row r="79" spans="1:120" ht="15" customHeight="1">
      <c r="A79" s="33">
        <v>73</v>
      </c>
      <c r="B79" s="34"/>
      <c r="C79" s="349"/>
      <c r="D79" s="34"/>
      <c r="E79" s="35"/>
      <c r="F79" s="467"/>
      <c r="G79" s="261" t="s">
        <v>593</v>
      </c>
      <c r="H79" s="262" t="s">
        <v>594</v>
      </c>
      <c r="I79" s="261" t="s">
        <v>595</v>
      </c>
      <c r="J79" s="36"/>
      <c r="K79" s="36"/>
      <c r="L79" s="36"/>
      <c r="M79" s="36"/>
      <c r="N79" s="36"/>
      <c r="O79" s="379"/>
      <c r="P79" s="379"/>
      <c r="Q79" s="379"/>
      <c r="R79" s="376"/>
      <c r="S79" s="381"/>
      <c r="T79" s="39"/>
      <c r="U79" s="36"/>
      <c r="V79" s="36"/>
      <c r="W79" s="36"/>
      <c r="X79" s="37"/>
      <c r="Y79" s="38"/>
      <c r="Z79" s="379"/>
      <c r="AA79" s="379"/>
      <c r="AB79" s="379"/>
      <c r="AC79" s="376"/>
      <c r="AD79" s="381"/>
      <c r="AE79" s="36"/>
      <c r="AF79" s="36"/>
      <c r="AG79" s="36"/>
      <c r="AH79" s="37"/>
      <c r="AI79" s="38"/>
      <c r="AJ79" s="379"/>
      <c r="AK79" s="379"/>
      <c r="AL79" s="379"/>
      <c r="AM79" s="376"/>
      <c r="AN79" s="381"/>
      <c r="AO79" s="36"/>
      <c r="AP79" s="36"/>
      <c r="AQ79" s="36"/>
      <c r="AR79" s="37"/>
      <c r="AS79" s="38"/>
      <c r="AT79" s="379"/>
      <c r="AU79" s="379"/>
      <c r="AV79" s="379"/>
      <c r="AW79" s="379"/>
      <c r="AX79" s="379"/>
      <c r="AY79" s="379"/>
      <c r="AZ79" s="376"/>
      <c r="BA79" s="376"/>
      <c r="BB79" s="381"/>
      <c r="BC79" s="381"/>
      <c r="BD79" s="377"/>
      <c r="BE79" s="377"/>
      <c r="BF79" s="377"/>
      <c r="BG79" s="380"/>
      <c r="BH79" s="380"/>
      <c r="BI79" s="378"/>
      <c r="BJ79" s="378"/>
      <c r="BK79" s="379"/>
      <c r="BL79" s="379"/>
      <c r="BM79" s="379"/>
      <c r="BN79" s="36"/>
      <c r="BO79" s="40"/>
      <c r="BP79" s="41"/>
      <c r="BQ79" s="42"/>
      <c r="BR79" s="57"/>
      <c r="BS79" s="342"/>
      <c r="BT79" s="339"/>
      <c r="BU79" s="339"/>
      <c r="BV79" s="464" t="str">
        <f t="shared" si="34"/>
        <v/>
      </c>
      <c r="BW79" s="267"/>
      <c r="BX79" s="464" t="str">
        <f t="shared" si="35"/>
        <v/>
      </c>
      <c r="BY79" s="465"/>
      <c r="BZ79" s="464" t="str">
        <f t="shared" si="36"/>
        <v/>
      </c>
      <c r="CA79" s="465"/>
      <c r="CB79" s="464" t="str">
        <f t="shared" si="37"/>
        <v/>
      </c>
      <c r="CC79" s="465"/>
      <c r="CD79" s="464" t="str">
        <f t="shared" si="38"/>
        <v/>
      </c>
      <c r="CE79" s="465"/>
      <c r="CF79" s="464" t="str">
        <f t="shared" si="39"/>
        <v/>
      </c>
      <c r="CG79" s="465"/>
      <c r="CH79" s="464" t="str">
        <f t="shared" si="39"/>
        <v/>
      </c>
      <c r="CI79" s="465"/>
      <c r="CJ79" s="464" t="str">
        <f t="shared" si="39"/>
        <v/>
      </c>
      <c r="CK79" s="465"/>
      <c r="CL79" s="464" t="str">
        <f t="shared" si="39"/>
        <v/>
      </c>
      <c r="CM79" s="465"/>
      <c r="CN79" s="464" t="str">
        <f t="shared" si="39"/>
        <v/>
      </c>
      <c r="CO79" s="465"/>
      <c r="CP79" s="464" t="str">
        <f t="shared" si="39"/>
        <v/>
      </c>
      <c r="CQ79" s="465"/>
      <c r="CR79" s="464" t="str">
        <f t="shared" si="39"/>
        <v/>
      </c>
      <c r="CS79" s="465"/>
      <c r="CT79" s="258"/>
      <c r="CU79" s="491" t="str">
        <f t="shared" si="43"/>
        <v/>
      </c>
      <c r="CV79" s="269" t="str">
        <f t="shared" si="43"/>
        <v/>
      </c>
      <c r="CW79" s="268" t="str">
        <f t="shared" si="40"/>
        <v/>
      </c>
      <c r="CX79" s="269" t="str">
        <f t="shared" si="40"/>
        <v/>
      </c>
      <c r="CY79" s="268" t="str">
        <f t="shared" si="40"/>
        <v/>
      </c>
      <c r="CZ79" s="269" t="str">
        <f t="shared" si="40"/>
        <v/>
      </c>
      <c r="DA79" s="268" t="str">
        <f t="shared" si="40"/>
        <v/>
      </c>
      <c r="DB79" s="269" t="str">
        <f t="shared" si="40"/>
        <v/>
      </c>
      <c r="DC79" s="268" t="str">
        <f t="shared" si="40"/>
        <v/>
      </c>
      <c r="DD79" s="269" t="str">
        <f t="shared" si="40"/>
        <v/>
      </c>
      <c r="DE79" s="268" t="str">
        <f t="shared" si="40"/>
        <v/>
      </c>
      <c r="DF79" s="269" t="str">
        <f t="shared" si="40"/>
        <v/>
      </c>
      <c r="DG79" s="268" t="str">
        <f t="shared" si="40"/>
        <v/>
      </c>
      <c r="DH79" s="269" t="str">
        <f t="shared" si="40"/>
        <v/>
      </c>
      <c r="DI79" s="268" t="str">
        <f t="shared" si="40"/>
        <v/>
      </c>
      <c r="DJ79" s="269" t="str">
        <f t="shared" si="40"/>
        <v/>
      </c>
      <c r="DK79" s="268" t="str">
        <f t="shared" si="40"/>
        <v/>
      </c>
      <c r="DL79" s="269" t="str">
        <f t="shared" si="30"/>
        <v/>
      </c>
      <c r="DM79" s="268" t="str">
        <f t="shared" si="29"/>
        <v/>
      </c>
      <c r="DN79" s="269" t="str">
        <f t="shared" si="29"/>
        <v/>
      </c>
      <c r="DO79" s="268" t="str">
        <f t="shared" si="41"/>
        <v/>
      </c>
      <c r="DP79" s="492" t="str">
        <f t="shared" si="42"/>
        <v/>
      </c>
    </row>
    <row r="80" spans="1:120" ht="15" customHeight="1">
      <c r="A80" s="33">
        <v>74</v>
      </c>
      <c r="B80" s="34"/>
      <c r="C80" s="349"/>
      <c r="D80" s="34"/>
      <c r="E80" s="35"/>
      <c r="F80" s="467"/>
      <c r="G80" s="261" t="s">
        <v>596</v>
      </c>
      <c r="H80" s="262" t="s">
        <v>597</v>
      </c>
      <c r="I80" s="261" t="s">
        <v>598</v>
      </c>
      <c r="J80" s="36"/>
      <c r="K80" s="36"/>
      <c r="L80" s="36"/>
      <c r="M80" s="36"/>
      <c r="N80" s="36"/>
      <c r="O80" s="379"/>
      <c r="P80" s="379"/>
      <c r="Q80" s="379"/>
      <c r="R80" s="376"/>
      <c r="S80" s="381"/>
      <c r="T80" s="39"/>
      <c r="U80" s="36"/>
      <c r="V80" s="36"/>
      <c r="W80" s="36"/>
      <c r="X80" s="37"/>
      <c r="Y80" s="38"/>
      <c r="Z80" s="379"/>
      <c r="AA80" s="379"/>
      <c r="AB80" s="379"/>
      <c r="AC80" s="376"/>
      <c r="AD80" s="381"/>
      <c r="AE80" s="36"/>
      <c r="AF80" s="36"/>
      <c r="AG80" s="36"/>
      <c r="AH80" s="37"/>
      <c r="AI80" s="38"/>
      <c r="AJ80" s="379"/>
      <c r="AK80" s="379"/>
      <c r="AL80" s="379"/>
      <c r="AM80" s="376"/>
      <c r="AN80" s="381"/>
      <c r="AO80" s="36"/>
      <c r="AP80" s="36"/>
      <c r="AQ80" s="36"/>
      <c r="AR80" s="37"/>
      <c r="AS80" s="38"/>
      <c r="AT80" s="379"/>
      <c r="AU80" s="379"/>
      <c r="AV80" s="379"/>
      <c r="AW80" s="379"/>
      <c r="AX80" s="379"/>
      <c r="AY80" s="379"/>
      <c r="AZ80" s="376"/>
      <c r="BA80" s="376"/>
      <c r="BB80" s="381"/>
      <c r="BC80" s="381"/>
      <c r="BD80" s="377"/>
      <c r="BE80" s="377"/>
      <c r="BF80" s="377"/>
      <c r="BG80" s="380"/>
      <c r="BH80" s="380"/>
      <c r="BI80" s="378"/>
      <c r="BJ80" s="378"/>
      <c r="BK80" s="379"/>
      <c r="BL80" s="379"/>
      <c r="BM80" s="379"/>
      <c r="BN80" s="36"/>
      <c r="BO80" s="40"/>
      <c r="BP80" s="41"/>
      <c r="BQ80" s="42"/>
      <c r="BR80" s="57"/>
      <c r="BS80" s="342"/>
      <c r="BT80" s="339"/>
      <c r="BU80" s="339"/>
      <c r="BV80" s="464" t="str">
        <f t="shared" si="34"/>
        <v/>
      </c>
      <c r="BW80" s="267"/>
      <c r="BX80" s="464" t="str">
        <f t="shared" si="35"/>
        <v/>
      </c>
      <c r="BY80" s="465"/>
      <c r="BZ80" s="464" t="str">
        <f t="shared" si="36"/>
        <v/>
      </c>
      <c r="CA80" s="465"/>
      <c r="CB80" s="464" t="str">
        <f t="shared" si="37"/>
        <v/>
      </c>
      <c r="CC80" s="465"/>
      <c r="CD80" s="464" t="str">
        <f t="shared" si="38"/>
        <v/>
      </c>
      <c r="CE80" s="465"/>
      <c r="CF80" s="464" t="str">
        <f t="shared" si="39"/>
        <v/>
      </c>
      <c r="CG80" s="465"/>
      <c r="CH80" s="464" t="str">
        <f t="shared" si="39"/>
        <v/>
      </c>
      <c r="CI80" s="465"/>
      <c r="CJ80" s="464" t="str">
        <f t="shared" si="39"/>
        <v/>
      </c>
      <c r="CK80" s="465"/>
      <c r="CL80" s="464" t="str">
        <f t="shared" si="39"/>
        <v/>
      </c>
      <c r="CM80" s="465"/>
      <c r="CN80" s="464" t="str">
        <f t="shared" si="39"/>
        <v/>
      </c>
      <c r="CO80" s="465"/>
      <c r="CP80" s="464" t="str">
        <f t="shared" si="39"/>
        <v/>
      </c>
      <c r="CQ80" s="465"/>
      <c r="CR80" s="464" t="str">
        <f t="shared" si="39"/>
        <v/>
      </c>
      <c r="CS80" s="465"/>
      <c r="CT80" s="258"/>
      <c r="CU80" s="491" t="str">
        <f t="shared" si="43"/>
        <v/>
      </c>
      <c r="CV80" s="269" t="str">
        <f t="shared" si="43"/>
        <v/>
      </c>
      <c r="CW80" s="268" t="str">
        <f t="shared" si="40"/>
        <v/>
      </c>
      <c r="CX80" s="269" t="str">
        <f t="shared" si="40"/>
        <v/>
      </c>
      <c r="CY80" s="268" t="str">
        <f t="shared" si="40"/>
        <v/>
      </c>
      <c r="CZ80" s="269" t="str">
        <f t="shared" si="40"/>
        <v/>
      </c>
      <c r="DA80" s="268" t="str">
        <f t="shared" si="40"/>
        <v/>
      </c>
      <c r="DB80" s="269" t="str">
        <f t="shared" si="40"/>
        <v/>
      </c>
      <c r="DC80" s="268" t="str">
        <f t="shared" si="40"/>
        <v/>
      </c>
      <c r="DD80" s="269" t="str">
        <f t="shared" si="40"/>
        <v/>
      </c>
      <c r="DE80" s="268" t="str">
        <f t="shared" si="40"/>
        <v/>
      </c>
      <c r="DF80" s="269" t="str">
        <f t="shared" si="40"/>
        <v/>
      </c>
      <c r="DG80" s="268" t="str">
        <f t="shared" si="40"/>
        <v/>
      </c>
      <c r="DH80" s="269" t="str">
        <f t="shared" si="40"/>
        <v/>
      </c>
      <c r="DI80" s="268" t="str">
        <f t="shared" si="40"/>
        <v/>
      </c>
      <c r="DJ80" s="269" t="str">
        <f t="shared" si="40"/>
        <v/>
      </c>
      <c r="DK80" s="268" t="str">
        <f t="shared" si="40"/>
        <v/>
      </c>
      <c r="DL80" s="269" t="str">
        <f t="shared" si="30"/>
        <v/>
      </c>
      <c r="DM80" s="268" t="str">
        <f t="shared" si="29"/>
        <v/>
      </c>
      <c r="DN80" s="269" t="str">
        <f t="shared" si="29"/>
        <v/>
      </c>
      <c r="DO80" s="268" t="str">
        <f t="shared" si="41"/>
        <v/>
      </c>
      <c r="DP80" s="492" t="str">
        <f t="shared" si="42"/>
        <v/>
      </c>
    </row>
    <row r="81" spans="1:120" ht="15" customHeight="1">
      <c r="A81" s="33">
        <v>75</v>
      </c>
      <c r="B81" s="34"/>
      <c r="C81" s="349"/>
      <c r="D81" s="34"/>
      <c r="E81" s="35"/>
      <c r="F81" s="467"/>
      <c r="G81" s="261" t="s">
        <v>599</v>
      </c>
      <c r="H81" s="262" t="s">
        <v>600</v>
      </c>
      <c r="I81" s="261" t="s">
        <v>601</v>
      </c>
      <c r="J81" s="36"/>
      <c r="K81" s="36"/>
      <c r="L81" s="36"/>
      <c r="M81" s="36"/>
      <c r="N81" s="36"/>
      <c r="O81" s="379"/>
      <c r="P81" s="379"/>
      <c r="Q81" s="379"/>
      <c r="R81" s="376"/>
      <c r="S81" s="381"/>
      <c r="T81" s="39"/>
      <c r="U81" s="36"/>
      <c r="V81" s="36"/>
      <c r="W81" s="36"/>
      <c r="X81" s="37"/>
      <c r="Y81" s="38"/>
      <c r="Z81" s="379"/>
      <c r="AA81" s="379"/>
      <c r="AB81" s="379"/>
      <c r="AC81" s="376"/>
      <c r="AD81" s="381"/>
      <c r="AE81" s="36"/>
      <c r="AF81" s="36"/>
      <c r="AG81" s="36"/>
      <c r="AH81" s="37"/>
      <c r="AI81" s="38"/>
      <c r="AJ81" s="379"/>
      <c r="AK81" s="379"/>
      <c r="AL81" s="379"/>
      <c r="AM81" s="376"/>
      <c r="AN81" s="381"/>
      <c r="AO81" s="36"/>
      <c r="AP81" s="36"/>
      <c r="AQ81" s="36"/>
      <c r="AR81" s="37"/>
      <c r="AS81" s="38"/>
      <c r="AT81" s="379"/>
      <c r="AU81" s="379"/>
      <c r="AV81" s="379"/>
      <c r="AW81" s="379"/>
      <c r="AX81" s="379"/>
      <c r="AY81" s="379"/>
      <c r="AZ81" s="376"/>
      <c r="BA81" s="376"/>
      <c r="BB81" s="381"/>
      <c r="BC81" s="381"/>
      <c r="BD81" s="377"/>
      <c r="BE81" s="377"/>
      <c r="BF81" s="377"/>
      <c r="BG81" s="380"/>
      <c r="BH81" s="380"/>
      <c r="BI81" s="378"/>
      <c r="BJ81" s="378"/>
      <c r="BK81" s="379"/>
      <c r="BL81" s="379"/>
      <c r="BM81" s="379"/>
      <c r="BN81" s="36"/>
      <c r="BO81" s="40"/>
      <c r="BP81" s="41"/>
      <c r="BQ81" s="42"/>
      <c r="BR81" s="57"/>
      <c r="BS81" s="342"/>
      <c r="BT81" s="339"/>
      <c r="BU81" s="339"/>
      <c r="BV81" s="464" t="str">
        <f t="shared" si="34"/>
        <v/>
      </c>
      <c r="BW81" s="267"/>
      <c r="BX81" s="464" t="str">
        <f t="shared" si="35"/>
        <v/>
      </c>
      <c r="BY81" s="465"/>
      <c r="BZ81" s="464" t="str">
        <f t="shared" si="36"/>
        <v/>
      </c>
      <c r="CA81" s="465"/>
      <c r="CB81" s="464" t="str">
        <f t="shared" si="37"/>
        <v/>
      </c>
      <c r="CC81" s="465"/>
      <c r="CD81" s="464" t="str">
        <f t="shared" si="38"/>
        <v/>
      </c>
      <c r="CE81" s="465"/>
      <c r="CF81" s="464" t="str">
        <f t="shared" si="39"/>
        <v/>
      </c>
      <c r="CG81" s="465"/>
      <c r="CH81" s="464" t="str">
        <f t="shared" si="39"/>
        <v/>
      </c>
      <c r="CI81" s="465"/>
      <c r="CJ81" s="464" t="str">
        <f t="shared" si="39"/>
        <v/>
      </c>
      <c r="CK81" s="465"/>
      <c r="CL81" s="464" t="str">
        <f t="shared" si="39"/>
        <v/>
      </c>
      <c r="CM81" s="465"/>
      <c r="CN81" s="464" t="str">
        <f t="shared" si="39"/>
        <v/>
      </c>
      <c r="CO81" s="465"/>
      <c r="CP81" s="464" t="str">
        <f t="shared" si="39"/>
        <v/>
      </c>
      <c r="CQ81" s="465"/>
      <c r="CR81" s="464" t="str">
        <f t="shared" si="39"/>
        <v/>
      </c>
      <c r="CS81" s="465"/>
      <c r="CT81" s="258"/>
      <c r="CU81" s="491" t="str">
        <f t="shared" si="43"/>
        <v/>
      </c>
      <c r="CV81" s="269" t="str">
        <f t="shared" si="43"/>
        <v/>
      </c>
      <c r="CW81" s="268" t="str">
        <f t="shared" si="40"/>
        <v/>
      </c>
      <c r="CX81" s="269" t="str">
        <f t="shared" si="40"/>
        <v/>
      </c>
      <c r="CY81" s="268" t="str">
        <f t="shared" si="40"/>
        <v/>
      </c>
      <c r="CZ81" s="269" t="str">
        <f t="shared" si="40"/>
        <v/>
      </c>
      <c r="DA81" s="268" t="str">
        <f t="shared" si="40"/>
        <v/>
      </c>
      <c r="DB81" s="269" t="str">
        <f t="shared" si="40"/>
        <v/>
      </c>
      <c r="DC81" s="268" t="str">
        <f t="shared" si="40"/>
        <v/>
      </c>
      <c r="DD81" s="269" t="str">
        <f t="shared" si="40"/>
        <v/>
      </c>
      <c r="DE81" s="268" t="str">
        <f t="shared" si="40"/>
        <v/>
      </c>
      <c r="DF81" s="269" t="str">
        <f t="shared" si="40"/>
        <v/>
      </c>
      <c r="DG81" s="268" t="str">
        <f t="shared" si="40"/>
        <v/>
      </c>
      <c r="DH81" s="269" t="str">
        <f t="shared" si="40"/>
        <v/>
      </c>
      <c r="DI81" s="268" t="str">
        <f t="shared" si="40"/>
        <v/>
      </c>
      <c r="DJ81" s="269" t="str">
        <f t="shared" si="40"/>
        <v/>
      </c>
      <c r="DK81" s="268" t="str">
        <f t="shared" si="40"/>
        <v/>
      </c>
      <c r="DL81" s="269" t="str">
        <f t="shared" si="30"/>
        <v/>
      </c>
      <c r="DM81" s="268" t="str">
        <f t="shared" si="29"/>
        <v/>
      </c>
      <c r="DN81" s="269" t="str">
        <f t="shared" si="29"/>
        <v/>
      </c>
      <c r="DO81" s="268" t="str">
        <f t="shared" si="41"/>
        <v/>
      </c>
      <c r="DP81" s="492" t="str">
        <f t="shared" si="42"/>
        <v/>
      </c>
    </row>
    <row r="82" spans="1:120" ht="15" customHeight="1">
      <c r="A82" s="33">
        <v>76</v>
      </c>
      <c r="B82" s="34"/>
      <c r="C82" s="349"/>
      <c r="D82" s="34"/>
      <c r="E82" s="35"/>
      <c r="F82" s="467"/>
      <c r="G82" s="261" t="s">
        <v>602</v>
      </c>
      <c r="H82" s="262" t="s">
        <v>603</v>
      </c>
      <c r="I82" s="261" t="s">
        <v>604</v>
      </c>
      <c r="J82" s="36"/>
      <c r="K82" s="36"/>
      <c r="L82" s="36"/>
      <c r="M82" s="36"/>
      <c r="N82" s="36"/>
      <c r="O82" s="379"/>
      <c r="P82" s="379"/>
      <c r="Q82" s="379"/>
      <c r="R82" s="376"/>
      <c r="S82" s="381"/>
      <c r="T82" s="39"/>
      <c r="U82" s="36"/>
      <c r="V82" s="36"/>
      <c r="W82" s="36"/>
      <c r="X82" s="37"/>
      <c r="Y82" s="38"/>
      <c r="Z82" s="379"/>
      <c r="AA82" s="379"/>
      <c r="AB82" s="379"/>
      <c r="AC82" s="376"/>
      <c r="AD82" s="381"/>
      <c r="AE82" s="36"/>
      <c r="AF82" s="36"/>
      <c r="AG82" s="36"/>
      <c r="AH82" s="37"/>
      <c r="AI82" s="38"/>
      <c r="AJ82" s="379"/>
      <c r="AK82" s="379"/>
      <c r="AL82" s="379"/>
      <c r="AM82" s="376"/>
      <c r="AN82" s="381"/>
      <c r="AO82" s="36"/>
      <c r="AP82" s="36"/>
      <c r="AQ82" s="36"/>
      <c r="AR82" s="37"/>
      <c r="AS82" s="38"/>
      <c r="AT82" s="379"/>
      <c r="AU82" s="379"/>
      <c r="AV82" s="379"/>
      <c r="AW82" s="379"/>
      <c r="AX82" s="379"/>
      <c r="AY82" s="379"/>
      <c r="AZ82" s="376"/>
      <c r="BA82" s="376"/>
      <c r="BB82" s="381"/>
      <c r="BC82" s="381"/>
      <c r="BD82" s="377"/>
      <c r="BE82" s="377"/>
      <c r="BF82" s="377"/>
      <c r="BG82" s="380"/>
      <c r="BH82" s="380"/>
      <c r="BI82" s="378"/>
      <c r="BJ82" s="378"/>
      <c r="BK82" s="379"/>
      <c r="BL82" s="379"/>
      <c r="BM82" s="379"/>
      <c r="BN82" s="36"/>
      <c r="BO82" s="40"/>
      <c r="BP82" s="41"/>
      <c r="BQ82" s="42"/>
      <c r="BR82" s="57"/>
      <c r="BS82" s="342"/>
      <c r="BT82" s="339"/>
      <c r="BU82" s="339"/>
      <c r="BV82" s="464" t="str">
        <f t="shared" si="34"/>
        <v/>
      </c>
      <c r="BW82" s="267"/>
      <c r="BX82" s="464" t="str">
        <f t="shared" si="35"/>
        <v/>
      </c>
      <c r="BY82" s="465"/>
      <c r="BZ82" s="464" t="str">
        <f t="shared" si="36"/>
        <v/>
      </c>
      <c r="CA82" s="465"/>
      <c r="CB82" s="464" t="str">
        <f t="shared" si="37"/>
        <v/>
      </c>
      <c r="CC82" s="465"/>
      <c r="CD82" s="464" t="str">
        <f t="shared" si="38"/>
        <v/>
      </c>
      <c r="CE82" s="465"/>
      <c r="CF82" s="464" t="str">
        <f t="shared" ref="CF82:CF106" si="44">IF(CF$6="","",CF$6)</f>
        <v/>
      </c>
      <c r="CG82" s="465"/>
      <c r="CH82" s="464" t="str">
        <f t="shared" si="39"/>
        <v/>
      </c>
      <c r="CI82" s="465"/>
      <c r="CJ82" s="464" t="str">
        <f t="shared" si="39"/>
        <v/>
      </c>
      <c r="CK82" s="465"/>
      <c r="CL82" s="464" t="str">
        <f t="shared" si="39"/>
        <v/>
      </c>
      <c r="CM82" s="465"/>
      <c r="CN82" s="464" t="str">
        <f t="shared" si="39"/>
        <v/>
      </c>
      <c r="CO82" s="465"/>
      <c r="CP82" s="464" t="str">
        <f t="shared" si="39"/>
        <v/>
      </c>
      <c r="CQ82" s="465"/>
      <c r="CR82" s="464" t="str">
        <f t="shared" si="39"/>
        <v/>
      </c>
      <c r="CS82" s="465"/>
      <c r="CT82" s="258"/>
      <c r="CU82" s="491" t="str">
        <f t="shared" si="43"/>
        <v/>
      </c>
      <c r="CV82" s="269" t="str">
        <f t="shared" si="43"/>
        <v/>
      </c>
      <c r="CW82" s="268" t="str">
        <f t="shared" si="40"/>
        <v/>
      </c>
      <c r="CX82" s="269" t="str">
        <f t="shared" si="40"/>
        <v/>
      </c>
      <c r="CY82" s="268" t="str">
        <f t="shared" si="40"/>
        <v/>
      </c>
      <c r="CZ82" s="269" t="str">
        <f t="shared" si="40"/>
        <v/>
      </c>
      <c r="DA82" s="268" t="str">
        <f t="shared" si="40"/>
        <v/>
      </c>
      <c r="DB82" s="269" t="str">
        <f t="shared" si="40"/>
        <v/>
      </c>
      <c r="DC82" s="268" t="str">
        <f t="shared" si="40"/>
        <v/>
      </c>
      <c r="DD82" s="269" t="str">
        <f t="shared" si="40"/>
        <v/>
      </c>
      <c r="DE82" s="268" t="str">
        <f t="shared" si="40"/>
        <v/>
      </c>
      <c r="DF82" s="269" t="str">
        <f t="shared" si="40"/>
        <v/>
      </c>
      <c r="DG82" s="268" t="str">
        <f t="shared" si="40"/>
        <v/>
      </c>
      <c r="DH82" s="269" t="str">
        <f t="shared" si="40"/>
        <v/>
      </c>
      <c r="DI82" s="268" t="str">
        <f t="shared" si="40"/>
        <v/>
      </c>
      <c r="DJ82" s="269" t="str">
        <f t="shared" si="40"/>
        <v/>
      </c>
      <c r="DK82" s="268" t="str">
        <f t="shared" si="40"/>
        <v/>
      </c>
      <c r="DL82" s="269" t="str">
        <f t="shared" si="30"/>
        <v/>
      </c>
      <c r="DM82" s="268" t="str">
        <f t="shared" si="29"/>
        <v/>
      </c>
      <c r="DN82" s="269" t="str">
        <f t="shared" si="29"/>
        <v/>
      </c>
      <c r="DO82" s="268" t="str">
        <f t="shared" si="41"/>
        <v/>
      </c>
      <c r="DP82" s="492" t="str">
        <f t="shared" si="42"/>
        <v/>
      </c>
    </row>
    <row r="83" spans="1:120" ht="15" customHeight="1">
      <c r="A83" s="33">
        <v>77</v>
      </c>
      <c r="B83" s="34"/>
      <c r="C83" s="349"/>
      <c r="D83" s="34"/>
      <c r="E83" s="35"/>
      <c r="F83" s="467"/>
      <c r="G83" s="261" t="s">
        <v>605</v>
      </c>
      <c r="H83" s="262" t="s">
        <v>606</v>
      </c>
      <c r="I83" s="261" t="s">
        <v>607</v>
      </c>
      <c r="J83" s="36"/>
      <c r="K83" s="36"/>
      <c r="L83" s="36"/>
      <c r="M83" s="36"/>
      <c r="N83" s="36"/>
      <c r="O83" s="379"/>
      <c r="P83" s="379"/>
      <c r="Q83" s="379"/>
      <c r="R83" s="376"/>
      <c r="S83" s="381"/>
      <c r="T83" s="39"/>
      <c r="U83" s="36"/>
      <c r="V83" s="36"/>
      <c r="W83" s="36"/>
      <c r="X83" s="37"/>
      <c r="Y83" s="38"/>
      <c r="Z83" s="379"/>
      <c r="AA83" s="379"/>
      <c r="AB83" s="379"/>
      <c r="AC83" s="376"/>
      <c r="AD83" s="381"/>
      <c r="AE83" s="36"/>
      <c r="AF83" s="36"/>
      <c r="AG83" s="36"/>
      <c r="AH83" s="37"/>
      <c r="AI83" s="38"/>
      <c r="AJ83" s="379"/>
      <c r="AK83" s="379"/>
      <c r="AL83" s="379"/>
      <c r="AM83" s="376"/>
      <c r="AN83" s="381"/>
      <c r="AO83" s="36"/>
      <c r="AP83" s="36"/>
      <c r="AQ83" s="36"/>
      <c r="AR83" s="37"/>
      <c r="AS83" s="38"/>
      <c r="AT83" s="379"/>
      <c r="AU83" s="379"/>
      <c r="AV83" s="379"/>
      <c r="AW83" s="379"/>
      <c r="AX83" s="379"/>
      <c r="AY83" s="379"/>
      <c r="AZ83" s="376"/>
      <c r="BA83" s="376"/>
      <c r="BB83" s="381"/>
      <c r="BC83" s="381"/>
      <c r="BD83" s="377"/>
      <c r="BE83" s="377"/>
      <c r="BF83" s="377"/>
      <c r="BG83" s="380"/>
      <c r="BH83" s="380"/>
      <c r="BI83" s="378"/>
      <c r="BJ83" s="378"/>
      <c r="BK83" s="379"/>
      <c r="BL83" s="379"/>
      <c r="BM83" s="379"/>
      <c r="BN83" s="36"/>
      <c r="BO83" s="40"/>
      <c r="BP83" s="41"/>
      <c r="BQ83" s="42"/>
      <c r="BR83" s="57"/>
      <c r="BS83" s="343"/>
      <c r="BT83" s="339"/>
      <c r="BU83" s="339"/>
      <c r="BV83" s="464" t="str">
        <f t="shared" si="34"/>
        <v/>
      </c>
      <c r="BW83" s="267"/>
      <c r="BX83" s="464" t="str">
        <f t="shared" si="35"/>
        <v/>
      </c>
      <c r="BY83" s="465"/>
      <c r="BZ83" s="464" t="str">
        <f t="shared" si="36"/>
        <v/>
      </c>
      <c r="CA83" s="465"/>
      <c r="CB83" s="464" t="str">
        <f t="shared" si="37"/>
        <v/>
      </c>
      <c r="CC83" s="465"/>
      <c r="CD83" s="464" t="str">
        <f t="shared" si="38"/>
        <v/>
      </c>
      <c r="CE83" s="465"/>
      <c r="CF83" s="464" t="str">
        <f t="shared" si="44"/>
        <v/>
      </c>
      <c r="CG83" s="465"/>
      <c r="CH83" s="464" t="str">
        <f t="shared" si="39"/>
        <v/>
      </c>
      <c r="CI83" s="465"/>
      <c r="CJ83" s="464" t="str">
        <f t="shared" si="39"/>
        <v/>
      </c>
      <c r="CK83" s="465"/>
      <c r="CL83" s="464" t="str">
        <f t="shared" si="39"/>
        <v/>
      </c>
      <c r="CM83" s="465"/>
      <c r="CN83" s="464" t="str">
        <f t="shared" si="39"/>
        <v/>
      </c>
      <c r="CO83" s="465"/>
      <c r="CP83" s="464" t="str">
        <f t="shared" si="39"/>
        <v/>
      </c>
      <c r="CQ83" s="465"/>
      <c r="CR83" s="464" t="str">
        <f t="shared" si="39"/>
        <v/>
      </c>
      <c r="CS83" s="465"/>
      <c r="CT83" s="258"/>
      <c r="CU83" s="491" t="str">
        <f t="shared" si="43"/>
        <v/>
      </c>
      <c r="CV83" s="269" t="str">
        <f t="shared" si="43"/>
        <v/>
      </c>
      <c r="CW83" s="268" t="str">
        <f t="shared" si="40"/>
        <v/>
      </c>
      <c r="CX83" s="269" t="str">
        <f t="shared" si="40"/>
        <v/>
      </c>
      <c r="CY83" s="268" t="str">
        <f t="shared" si="40"/>
        <v/>
      </c>
      <c r="CZ83" s="269" t="str">
        <f t="shared" si="40"/>
        <v/>
      </c>
      <c r="DA83" s="268" t="str">
        <f t="shared" si="40"/>
        <v/>
      </c>
      <c r="DB83" s="269" t="str">
        <f t="shared" si="40"/>
        <v/>
      </c>
      <c r="DC83" s="268" t="str">
        <f t="shared" si="40"/>
        <v/>
      </c>
      <c r="DD83" s="269" t="str">
        <f t="shared" si="40"/>
        <v/>
      </c>
      <c r="DE83" s="268" t="str">
        <f t="shared" si="40"/>
        <v/>
      </c>
      <c r="DF83" s="269" t="str">
        <f t="shared" si="40"/>
        <v/>
      </c>
      <c r="DG83" s="268" t="str">
        <f t="shared" si="40"/>
        <v/>
      </c>
      <c r="DH83" s="269" t="str">
        <f t="shared" si="40"/>
        <v/>
      </c>
      <c r="DI83" s="268" t="str">
        <f t="shared" si="40"/>
        <v/>
      </c>
      <c r="DJ83" s="269" t="str">
        <f t="shared" si="40"/>
        <v/>
      </c>
      <c r="DK83" s="268" t="str">
        <f t="shared" si="40"/>
        <v/>
      </c>
      <c r="DL83" s="269" t="str">
        <f t="shared" si="30"/>
        <v/>
      </c>
      <c r="DM83" s="268" t="str">
        <f t="shared" si="29"/>
        <v/>
      </c>
      <c r="DN83" s="269" t="str">
        <f t="shared" si="29"/>
        <v/>
      </c>
      <c r="DO83" s="268" t="str">
        <f t="shared" si="41"/>
        <v/>
      </c>
      <c r="DP83" s="492" t="str">
        <f t="shared" si="42"/>
        <v/>
      </c>
    </row>
    <row r="84" spans="1:120" ht="15" customHeight="1">
      <c r="A84" s="33">
        <v>78</v>
      </c>
      <c r="B84" s="34"/>
      <c r="C84" s="349"/>
      <c r="D84" s="34"/>
      <c r="E84" s="35"/>
      <c r="F84" s="467"/>
      <c r="G84" s="261" t="s">
        <v>608</v>
      </c>
      <c r="H84" s="262" t="s">
        <v>609</v>
      </c>
      <c r="I84" s="261" t="s">
        <v>610</v>
      </c>
      <c r="J84" s="36"/>
      <c r="K84" s="36"/>
      <c r="L84" s="36"/>
      <c r="M84" s="36"/>
      <c r="N84" s="36"/>
      <c r="O84" s="379"/>
      <c r="P84" s="379"/>
      <c r="Q84" s="379"/>
      <c r="R84" s="376"/>
      <c r="S84" s="381"/>
      <c r="T84" s="39"/>
      <c r="U84" s="36"/>
      <c r="V84" s="36"/>
      <c r="W84" s="36"/>
      <c r="X84" s="37"/>
      <c r="Y84" s="38"/>
      <c r="Z84" s="379"/>
      <c r="AA84" s="379"/>
      <c r="AB84" s="379"/>
      <c r="AC84" s="376"/>
      <c r="AD84" s="381"/>
      <c r="AE84" s="36"/>
      <c r="AF84" s="36"/>
      <c r="AG84" s="36"/>
      <c r="AH84" s="37"/>
      <c r="AI84" s="38"/>
      <c r="AJ84" s="379"/>
      <c r="AK84" s="379"/>
      <c r="AL84" s="379"/>
      <c r="AM84" s="376"/>
      <c r="AN84" s="381"/>
      <c r="AO84" s="36"/>
      <c r="AP84" s="36"/>
      <c r="AQ84" s="36"/>
      <c r="AR84" s="37"/>
      <c r="AS84" s="38"/>
      <c r="AT84" s="379"/>
      <c r="AU84" s="379"/>
      <c r="AV84" s="379"/>
      <c r="AW84" s="379"/>
      <c r="AX84" s="379"/>
      <c r="AY84" s="379"/>
      <c r="AZ84" s="376"/>
      <c r="BA84" s="376"/>
      <c r="BB84" s="381"/>
      <c r="BC84" s="381"/>
      <c r="BD84" s="377"/>
      <c r="BE84" s="377"/>
      <c r="BF84" s="377"/>
      <c r="BG84" s="380"/>
      <c r="BH84" s="380"/>
      <c r="BI84" s="378"/>
      <c r="BJ84" s="378"/>
      <c r="BK84" s="379"/>
      <c r="BL84" s="379"/>
      <c r="BM84" s="379"/>
      <c r="BN84" s="36"/>
      <c r="BO84" s="40"/>
      <c r="BP84" s="41"/>
      <c r="BQ84" s="42"/>
      <c r="BR84" s="57"/>
      <c r="BS84" s="343"/>
      <c r="BT84" s="339"/>
      <c r="BU84" s="339"/>
      <c r="BV84" s="464" t="str">
        <f t="shared" si="34"/>
        <v/>
      </c>
      <c r="BW84" s="267"/>
      <c r="BX84" s="464" t="str">
        <f t="shared" si="35"/>
        <v/>
      </c>
      <c r="BY84" s="465"/>
      <c r="BZ84" s="464" t="str">
        <f t="shared" si="36"/>
        <v/>
      </c>
      <c r="CA84" s="465"/>
      <c r="CB84" s="464" t="str">
        <f t="shared" si="37"/>
        <v/>
      </c>
      <c r="CC84" s="465"/>
      <c r="CD84" s="464" t="str">
        <f t="shared" si="38"/>
        <v/>
      </c>
      <c r="CE84" s="465"/>
      <c r="CF84" s="464" t="str">
        <f t="shared" si="44"/>
        <v/>
      </c>
      <c r="CG84" s="465"/>
      <c r="CH84" s="464" t="str">
        <f t="shared" si="39"/>
        <v/>
      </c>
      <c r="CI84" s="465"/>
      <c r="CJ84" s="464" t="str">
        <f t="shared" si="39"/>
        <v/>
      </c>
      <c r="CK84" s="465"/>
      <c r="CL84" s="464" t="str">
        <f t="shared" si="39"/>
        <v/>
      </c>
      <c r="CM84" s="465"/>
      <c r="CN84" s="464" t="str">
        <f t="shared" si="39"/>
        <v/>
      </c>
      <c r="CO84" s="465"/>
      <c r="CP84" s="464" t="str">
        <f t="shared" si="39"/>
        <v/>
      </c>
      <c r="CQ84" s="465"/>
      <c r="CR84" s="464" t="str">
        <f t="shared" si="39"/>
        <v/>
      </c>
      <c r="CS84" s="465"/>
      <c r="CT84" s="258"/>
      <c r="CU84" s="491" t="str">
        <f t="shared" si="43"/>
        <v/>
      </c>
      <c r="CV84" s="269" t="str">
        <f t="shared" si="43"/>
        <v/>
      </c>
      <c r="CW84" s="268" t="str">
        <f t="shared" si="40"/>
        <v/>
      </c>
      <c r="CX84" s="269" t="str">
        <f t="shared" si="40"/>
        <v/>
      </c>
      <c r="CY84" s="268" t="str">
        <f t="shared" si="40"/>
        <v/>
      </c>
      <c r="CZ84" s="269" t="str">
        <f t="shared" si="40"/>
        <v/>
      </c>
      <c r="DA84" s="268" t="str">
        <f t="shared" si="40"/>
        <v/>
      </c>
      <c r="DB84" s="269" t="str">
        <f t="shared" si="40"/>
        <v/>
      </c>
      <c r="DC84" s="268" t="str">
        <f t="shared" si="40"/>
        <v/>
      </c>
      <c r="DD84" s="269" t="str">
        <f t="shared" si="40"/>
        <v/>
      </c>
      <c r="DE84" s="268" t="str">
        <f t="shared" si="40"/>
        <v/>
      </c>
      <c r="DF84" s="269" t="str">
        <f t="shared" si="40"/>
        <v/>
      </c>
      <c r="DG84" s="268" t="str">
        <f t="shared" si="40"/>
        <v/>
      </c>
      <c r="DH84" s="269" t="str">
        <f t="shared" si="40"/>
        <v/>
      </c>
      <c r="DI84" s="268" t="str">
        <f t="shared" si="40"/>
        <v/>
      </c>
      <c r="DJ84" s="269" t="str">
        <f t="shared" si="40"/>
        <v/>
      </c>
      <c r="DK84" s="268" t="str">
        <f t="shared" si="40"/>
        <v/>
      </c>
      <c r="DL84" s="269" t="str">
        <f t="shared" si="30"/>
        <v/>
      </c>
      <c r="DM84" s="268" t="str">
        <f t="shared" si="29"/>
        <v/>
      </c>
      <c r="DN84" s="269" t="str">
        <f t="shared" si="29"/>
        <v/>
      </c>
      <c r="DO84" s="268" t="str">
        <f t="shared" si="41"/>
        <v/>
      </c>
      <c r="DP84" s="492" t="str">
        <f t="shared" si="42"/>
        <v/>
      </c>
    </row>
    <row r="85" spans="1:120" ht="15" customHeight="1">
      <c r="A85" s="33">
        <v>79</v>
      </c>
      <c r="B85" s="34"/>
      <c r="C85" s="349"/>
      <c r="D85" s="34"/>
      <c r="E85" s="35"/>
      <c r="F85" s="467"/>
      <c r="G85" s="261" t="s">
        <v>611</v>
      </c>
      <c r="H85" s="262" t="s">
        <v>612</v>
      </c>
      <c r="I85" s="261" t="s">
        <v>613</v>
      </c>
      <c r="J85" s="36"/>
      <c r="K85" s="36"/>
      <c r="L85" s="36"/>
      <c r="M85" s="36"/>
      <c r="N85" s="36"/>
      <c r="O85" s="379"/>
      <c r="P85" s="379"/>
      <c r="Q85" s="379"/>
      <c r="R85" s="376"/>
      <c r="S85" s="381"/>
      <c r="T85" s="39"/>
      <c r="U85" s="36"/>
      <c r="V85" s="36"/>
      <c r="W85" s="36"/>
      <c r="X85" s="37"/>
      <c r="Y85" s="38"/>
      <c r="Z85" s="379"/>
      <c r="AA85" s="379"/>
      <c r="AB85" s="379"/>
      <c r="AC85" s="376"/>
      <c r="AD85" s="381"/>
      <c r="AE85" s="36"/>
      <c r="AF85" s="36"/>
      <c r="AG85" s="36"/>
      <c r="AH85" s="37"/>
      <c r="AI85" s="38"/>
      <c r="AJ85" s="379"/>
      <c r="AK85" s="379"/>
      <c r="AL85" s="379"/>
      <c r="AM85" s="376"/>
      <c r="AN85" s="381"/>
      <c r="AO85" s="36"/>
      <c r="AP85" s="36"/>
      <c r="AQ85" s="36"/>
      <c r="AR85" s="37"/>
      <c r="AS85" s="38"/>
      <c r="AT85" s="379"/>
      <c r="AU85" s="379"/>
      <c r="AV85" s="379"/>
      <c r="AW85" s="379"/>
      <c r="AX85" s="379"/>
      <c r="AY85" s="379"/>
      <c r="AZ85" s="376"/>
      <c r="BA85" s="376"/>
      <c r="BB85" s="381"/>
      <c r="BC85" s="381"/>
      <c r="BD85" s="377"/>
      <c r="BE85" s="377"/>
      <c r="BF85" s="377"/>
      <c r="BG85" s="380"/>
      <c r="BH85" s="380"/>
      <c r="BI85" s="378"/>
      <c r="BJ85" s="378"/>
      <c r="BK85" s="379"/>
      <c r="BL85" s="379"/>
      <c r="BM85" s="379"/>
      <c r="BN85" s="36"/>
      <c r="BO85" s="40"/>
      <c r="BP85" s="41"/>
      <c r="BQ85" s="42"/>
      <c r="BR85" s="57"/>
      <c r="BS85" s="343"/>
      <c r="BT85" s="339"/>
      <c r="BU85" s="339"/>
      <c r="BV85" s="464" t="str">
        <f t="shared" si="34"/>
        <v/>
      </c>
      <c r="BW85" s="267"/>
      <c r="BX85" s="464" t="str">
        <f t="shared" si="35"/>
        <v/>
      </c>
      <c r="BY85" s="465"/>
      <c r="BZ85" s="464" t="str">
        <f t="shared" si="36"/>
        <v/>
      </c>
      <c r="CA85" s="465"/>
      <c r="CB85" s="464" t="str">
        <f t="shared" si="37"/>
        <v/>
      </c>
      <c r="CC85" s="465"/>
      <c r="CD85" s="464" t="str">
        <f t="shared" si="38"/>
        <v/>
      </c>
      <c r="CE85" s="465"/>
      <c r="CF85" s="464" t="str">
        <f t="shared" si="44"/>
        <v/>
      </c>
      <c r="CG85" s="465"/>
      <c r="CH85" s="464" t="str">
        <f t="shared" si="39"/>
        <v/>
      </c>
      <c r="CI85" s="465"/>
      <c r="CJ85" s="464" t="str">
        <f t="shared" si="39"/>
        <v/>
      </c>
      <c r="CK85" s="465"/>
      <c r="CL85" s="464" t="str">
        <f t="shared" si="39"/>
        <v/>
      </c>
      <c r="CM85" s="465"/>
      <c r="CN85" s="464" t="str">
        <f t="shared" si="39"/>
        <v/>
      </c>
      <c r="CO85" s="465"/>
      <c r="CP85" s="464" t="str">
        <f t="shared" si="39"/>
        <v/>
      </c>
      <c r="CQ85" s="465"/>
      <c r="CR85" s="464" t="str">
        <f t="shared" si="39"/>
        <v/>
      </c>
      <c r="CS85" s="465"/>
      <c r="CT85" s="258"/>
      <c r="CU85" s="491" t="str">
        <f t="shared" si="43"/>
        <v/>
      </c>
      <c r="CV85" s="269" t="str">
        <f t="shared" si="43"/>
        <v/>
      </c>
      <c r="CW85" s="268" t="str">
        <f t="shared" si="40"/>
        <v/>
      </c>
      <c r="CX85" s="269" t="str">
        <f t="shared" si="40"/>
        <v/>
      </c>
      <c r="CY85" s="268" t="str">
        <f t="shared" si="40"/>
        <v/>
      </c>
      <c r="CZ85" s="269" t="str">
        <f t="shared" si="40"/>
        <v/>
      </c>
      <c r="DA85" s="268" t="str">
        <f t="shared" si="40"/>
        <v/>
      </c>
      <c r="DB85" s="269" t="str">
        <f t="shared" si="40"/>
        <v/>
      </c>
      <c r="DC85" s="268" t="str">
        <f t="shared" si="40"/>
        <v/>
      </c>
      <c r="DD85" s="269" t="str">
        <f t="shared" si="40"/>
        <v/>
      </c>
      <c r="DE85" s="268" t="str">
        <f t="shared" si="40"/>
        <v/>
      </c>
      <c r="DF85" s="269" t="str">
        <f t="shared" si="40"/>
        <v/>
      </c>
      <c r="DG85" s="268" t="str">
        <f t="shared" si="40"/>
        <v/>
      </c>
      <c r="DH85" s="269" t="str">
        <f t="shared" si="40"/>
        <v/>
      </c>
      <c r="DI85" s="268" t="str">
        <f t="shared" si="40"/>
        <v/>
      </c>
      <c r="DJ85" s="269" t="str">
        <f t="shared" si="40"/>
        <v/>
      </c>
      <c r="DK85" s="268" t="str">
        <f t="shared" si="40"/>
        <v/>
      </c>
      <c r="DL85" s="269" t="str">
        <f t="shared" si="30"/>
        <v/>
      </c>
      <c r="DM85" s="268" t="str">
        <f t="shared" si="29"/>
        <v/>
      </c>
      <c r="DN85" s="269" t="str">
        <f t="shared" si="29"/>
        <v/>
      </c>
      <c r="DO85" s="268" t="str">
        <f t="shared" si="41"/>
        <v/>
      </c>
      <c r="DP85" s="492" t="str">
        <f t="shared" si="42"/>
        <v/>
      </c>
    </row>
    <row r="86" spans="1:120" ht="15" customHeight="1">
      <c r="A86" s="33">
        <v>80</v>
      </c>
      <c r="B86" s="34"/>
      <c r="C86" s="349"/>
      <c r="D86" s="34"/>
      <c r="E86" s="35"/>
      <c r="F86" s="467"/>
      <c r="G86" s="261" t="s">
        <v>614</v>
      </c>
      <c r="H86" s="262" t="s">
        <v>615</v>
      </c>
      <c r="I86" s="261" t="s">
        <v>616</v>
      </c>
      <c r="J86" s="36"/>
      <c r="K86" s="36"/>
      <c r="L86" s="36"/>
      <c r="M86" s="36"/>
      <c r="N86" s="36"/>
      <c r="O86" s="379"/>
      <c r="P86" s="379"/>
      <c r="Q86" s="379"/>
      <c r="R86" s="376"/>
      <c r="S86" s="381"/>
      <c r="T86" s="39"/>
      <c r="U86" s="36"/>
      <c r="V86" s="36"/>
      <c r="W86" s="36"/>
      <c r="X86" s="37"/>
      <c r="Y86" s="38"/>
      <c r="Z86" s="379"/>
      <c r="AA86" s="379"/>
      <c r="AB86" s="379"/>
      <c r="AC86" s="376"/>
      <c r="AD86" s="381"/>
      <c r="AE86" s="36"/>
      <c r="AF86" s="36"/>
      <c r="AG86" s="36"/>
      <c r="AH86" s="37"/>
      <c r="AI86" s="38"/>
      <c r="AJ86" s="379"/>
      <c r="AK86" s="379"/>
      <c r="AL86" s="379"/>
      <c r="AM86" s="376"/>
      <c r="AN86" s="381"/>
      <c r="AO86" s="36"/>
      <c r="AP86" s="36"/>
      <c r="AQ86" s="36"/>
      <c r="AR86" s="37"/>
      <c r="AS86" s="38"/>
      <c r="AT86" s="379"/>
      <c r="AU86" s="379"/>
      <c r="AV86" s="379"/>
      <c r="AW86" s="379"/>
      <c r="AX86" s="379"/>
      <c r="AY86" s="379"/>
      <c r="AZ86" s="376"/>
      <c r="BA86" s="376"/>
      <c r="BB86" s="381"/>
      <c r="BC86" s="381"/>
      <c r="BD86" s="377"/>
      <c r="BE86" s="377"/>
      <c r="BF86" s="377"/>
      <c r="BG86" s="380"/>
      <c r="BH86" s="380"/>
      <c r="BI86" s="378"/>
      <c r="BJ86" s="378"/>
      <c r="BK86" s="379"/>
      <c r="BL86" s="379"/>
      <c r="BM86" s="379"/>
      <c r="BN86" s="36"/>
      <c r="BO86" s="40"/>
      <c r="BP86" s="41"/>
      <c r="BQ86" s="42"/>
      <c r="BR86" s="57"/>
      <c r="BS86" s="343"/>
      <c r="BT86" s="339"/>
      <c r="BU86" s="339"/>
      <c r="BV86" s="464" t="str">
        <f t="shared" si="34"/>
        <v/>
      </c>
      <c r="BW86" s="267"/>
      <c r="BX86" s="464" t="str">
        <f t="shared" si="35"/>
        <v/>
      </c>
      <c r="BY86" s="465"/>
      <c r="BZ86" s="464" t="str">
        <f t="shared" si="36"/>
        <v/>
      </c>
      <c r="CA86" s="465"/>
      <c r="CB86" s="464" t="str">
        <f t="shared" si="37"/>
        <v/>
      </c>
      <c r="CC86" s="465"/>
      <c r="CD86" s="464" t="str">
        <f t="shared" si="38"/>
        <v/>
      </c>
      <c r="CE86" s="465"/>
      <c r="CF86" s="464" t="str">
        <f t="shared" si="44"/>
        <v/>
      </c>
      <c r="CG86" s="465"/>
      <c r="CH86" s="464" t="str">
        <f t="shared" si="39"/>
        <v/>
      </c>
      <c r="CI86" s="465"/>
      <c r="CJ86" s="464" t="str">
        <f t="shared" si="39"/>
        <v/>
      </c>
      <c r="CK86" s="465"/>
      <c r="CL86" s="464" t="str">
        <f t="shared" si="39"/>
        <v/>
      </c>
      <c r="CM86" s="465"/>
      <c r="CN86" s="464" t="str">
        <f t="shared" si="39"/>
        <v/>
      </c>
      <c r="CO86" s="465"/>
      <c r="CP86" s="464" t="str">
        <f t="shared" si="39"/>
        <v/>
      </c>
      <c r="CQ86" s="465"/>
      <c r="CR86" s="464" t="str">
        <f t="shared" si="39"/>
        <v/>
      </c>
      <c r="CS86" s="465"/>
      <c r="CT86" s="258"/>
      <c r="CU86" s="491" t="str">
        <f t="shared" si="43"/>
        <v/>
      </c>
      <c r="CV86" s="269" t="str">
        <f t="shared" si="43"/>
        <v/>
      </c>
      <c r="CW86" s="268" t="str">
        <f t="shared" si="40"/>
        <v/>
      </c>
      <c r="CX86" s="269" t="str">
        <f t="shared" si="40"/>
        <v/>
      </c>
      <c r="CY86" s="268" t="str">
        <f t="shared" si="40"/>
        <v/>
      </c>
      <c r="CZ86" s="269" t="str">
        <f t="shared" si="40"/>
        <v/>
      </c>
      <c r="DA86" s="268" t="str">
        <f t="shared" si="40"/>
        <v/>
      </c>
      <c r="DB86" s="269" t="str">
        <f t="shared" si="40"/>
        <v/>
      </c>
      <c r="DC86" s="268" t="str">
        <f t="shared" si="40"/>
        <v/>
      </c>
      <c r="DD86" s="269" t="str">
        <f t="shared" si="40"/>
        <v/>
      </c>
      <c r="DE86" s="268" t="str">
        <f t="shared" si="40"/>
        <v/>
      </c>
      <c r="DF86" s="269" t="str">
        <f t="shared" si="40"/>
        <v/>
      </c>
      <c r="DG86" s="268" t="str">
        <f t="shared" si="40"/>
        <v/>
      </c>
      <c r="DH86" s="269" t="str">
        <f t="shared" si="40"/>
        <v/>
      </c>
      <c r="DI86" s="268" t="str">
        <f t="shared" si="40"/>
        <v/>
      </c>
      <c r="DJ86" s="269" t="str">
        <f t="shared" si="40"/>
        <v/>
      </c>
      <c r="DK86" s="268" t="str">
        <f t="shared" si="40"/>
        <v/>
      </c>
      <c r="DL86" s="269" t="str">
        <f t="shared" si="30"/>
        <v/>
      </c>
      <c r="DM86" s="268" t="str">
        <f t="shared" si="30"/>
        <v/>
      </c>
      <c r="DN86" s="269" t="str">
        <f t="shared" si="30"/>
        <v/>
      </c>
      <c r="DO86" s="268" t="str">
        <f t="shared" si="41"/>
        <v/>
      </c>
      <c r="DP86" s="492" t="str">
        <f t="shared" si="42"/>
        <v/>
      </c>
    </row>
    <row r="87" spans="1:120" ht="15" customHeight="1">
      <c r="A87" s="33">
        <v>81</v>
      </c>
      <c r="B87" s="34"/>
      <c r="C87" s="349"/>
      <c r="D87" s="34"/>
      <c r="E87" s="35"/>
      <c r="F87" s="467"/>
      <c r="G87" s="261" t="s">
        <v>617</v>
      </c>
      <c r="H87" s="262" t="s">
        <v>618</v>
      </c>
      <c r="I87" s="261" t="s">
        <v>619</v>
      </c>
      <c r="J87" s="36"/>
      <c r="K87" s="36"/>
      <c r="L87" s="36"/>
      <c r="M87" s="36"/>
      <c r="N87" s="36"/>
      <c r="O87" s="379"/>
      <c r="P87" s="379"/>
      <c r="Q87" s="379"/>
      <c r="R87" s="376"/>
      <c r="S87" s="381"/>
      <c r="T87" s="39"/>
      <c r="U87" s="36"/>
      <c r="V87" s="36"/>
      <c r="W87" s="36"/>
      <c r="X87" s="37"/>
      <c r="Y87" s="38"/>
      <c r="Z87" s="379"/>
      <c r="AA87" s="379"/>
      <c r="AB87" s="379"/>
      <c r="AC87" s="376"/>
      <c r="AD87" s="381"/>
      <c r="AE87" s="36"/>
      <c r="AF87" s="36"/>
      <c r="AG87" s="36"/>
      <c r="AH87" s="37"/>
      <c r="AI87" s="38"/>
      <c r="AJ87" s="379"/>
      <c r="AK87" s="379"/>
      <c r="AL87" s="379"/>
      <c r="AM87" s="376"/>
      <c r="AN87" s="381"/>
      <c r="AO87" s="36"/>
      <c r="AP87" s="36"/>
      <c r="AQ87" s="36"/>
      <c r="AR87" s="37"/>
      <c r="AS87" s="38"/>
      <c r="AT87" s="379"/>
      <c r="AU87" s="379"/>
      <c r="AV87" s="379"/>
      <c r="AW87" s="379"/>
      <c r="AX87" s="379"/>
      <c r="AY87" s="379"/>
      <c r="AZ87" s="376"/>
      <c r="BA87" s="376"/>
      <c r="BB87" s="381"/>
      <c r="BC87" s="381"/>
      <c r="BD87" s="377"/>
      <c r="BE87" s="377"/>
      <c r="BF87" s="377"/>
      <c r="BG87" s="380"/>
      <c r="BH87" s="380"/>
      <c r="BI87" s="378"/>
      <c r="BJ87" s="378"/>
      <c r="BK87" s="379"/>
      <c r="BL87" s="379"/>
      <c r="BM87" s="379"/>
      <c r="BN87" s="36"/>
      <c r="BO87" s="40"/>
      <c r="BP87" s="41"/>
      <c r="BQ87" s="42"/>
      <c r="BR87" s="57"/>
      <c r="BS87" s="343"/>
      <c r="BT87" s="339"/>
      <c r="BU87" s="339"/>
      <c r="BV87" s="464" t="str">
        <f t="shared" si="34"/>
        <v/>
      </c>
      <c r="BW87" s="267"/>
      <c r="BX87" s="464" t="str">
        <f t="shared" si="35"/>
        <v/>
      </c>
      <c r="BY87" s="465"/>
      <c r="BZ87" s="464" t="str">
        <f t="shared" si="36"/>
        <v/>
      </c>
      <c r="CA87" s="465"/>
      <c r="CB87" s="464" t="str">
        <f t="shared" si="37"/>
        <v/>
      </c>
      <c r="CC87" s="465"/>
      <c r="CD87" s="464" t="str">
        <f t="shared" si="38"/>
        <v/>
      </c>
      <c r="CE87" s="465"/>
      <c r="CF87" s="464" t="str">
        <f t="shared" si="44"/>
        <v/>
      </c>
      <c r="CG87" s="465"/>
      <c r="CH87" s="464" t="str">
        <f t="shared" si="39"/>
        <v/>
      </c>
      <c r="CI87" s="465"/>
      <c r="CJ87" s="464" t="str">
        <f t="shared" si="39"/>
        <v/>
      </c>
      <c r="CK87" s="465"/>
      <c r="CL87" s="464" t="str">
        <f t="shared" si="39"/>
        <v/>
      </c>
      <c r="CM87" s="465"/>
      <c r="CN87" s="464" t="str">
        <f t="shared" si="39"/>
        <v/>
      </c>
      <c r="CO87" s="465"/>
      <c r="CP87" s="464" t="str">
        <f t="shared" si="39"/>
        <v/>
      </c>
      <c r="CQ87" s="465"/>
      <c r="CR87" s="464" t="str">
        <f t="shared" si="39"/>
        <v/>
      </c>
      <c r="CS87" s="465"/>
      <c r="CT87" s="258"/>
      <c r="CU87" s="491" t="str">
        <f t="shared" si="43"/>
        <v/>
      </c>
      <c r="CV87" s="269" t="str">
        <f t="shared" si="43"/>
        <v/>
      </c>
      <c r="CW87" s="268" t="str">
        <f t="shared" si="40"/>
        <v/>
      </c>
      <c r="CX87" s="269" t="str">
        <f t="shared" si="40"/>
        <v/>
      </c>
      <c r="CY87" s="268" t="str">
        <f t="shared" si="40"/>
        <v/>
      </c>
      <c r="CZ87" s="269" t="str">
        <f t="shared" si="40"/>
        <v/>
      </c>
      <c r="DA87" s="268" t="str">
        <f t="shared" si="40"/>
        <v/>
      </c>
      <c r="DB87" s="269" t="str">
        <f t="shared" si="40"/>
        <v/>
      </c>
      <c r="DC87" s="268" t="str">
        <f t="shared" si="40"/>
        <v/>
      </c>
      <c r="DD87" s="269" t="str">
        <f t="shared" si="40"/>
        <v/>
      </c>
      <c r="DE87" s="268" t="str">
        <f t="shared" si="40"/>
        <v/>
      </c>
      <c r="DF87" s="269" t="str">
        <f t="shared" si="40"/>
        <v/>
      </c>
      <c r="DG87" s="268" t="str">
        <f t="shared" si="40"/>
        <v/>
      </c>
      <c r="DH87" s="269" t="str">
        <f t="shared" si="40"/>
        <v/>
      </c>
      <c r="DI87" s="268" t="str">
        <f t="shared" si="40"/>
        <v/>
      </c>
      <c r="DJ87" s="269" t="str">
        <f t="shared" si="40"/>
        <v/>
      </c>
      <c r="DK87" s="268" t="str">
        <f t="shared" si="40"/>
        <v/>
      </c>
      <c r="DL87" s="269" t="str">
        <f t="shared" si="30"/>
        <v/>
      </c>
      <c r="DM87" s="268" t="str">
        <f t="shared" si="30"/>
        <v/>
      </c>
      <c r="DN87" s="269" t="str">
        <f t="shared" si="30"/>
        <v/>
      </c>
      <c r="DO87" s="268" t="str">
        <f t="shared" si="41"/>
        <v/>
      </c>
      <c r="DP87" s="492" t="str">
        <f t="shared" si="42"/>
        <v/>
      </c>
    </row>
    <row r="88" spans="1:120" ht="15" customHeight="1">
      <c r="A88" s="33">
        <v>82</v>
      </c>
      <c r="B88" s="34"/>
      <c r="C88" s="349"/>
      <c r="D88" s="34"/>
      <c r="E88" s="35"/>
      <c r="F88" s="467"/>
      <c r="G88" s="261" t="s">
        <v>620</v>
      </c>
      <c r="H88" s="262" t="s">
        <v>621</v>
      </c>
      <c r="I88" s="261" t="s">
        <v>622</v>
      </c>
      <c r="J88" s="36"/>
      <c r="K88" s="36"/>
      <c r="L88" s="36"/>
      <c r="M88" s="36"/>
      <c r="N88" s="36"/>
      <c r="O88" s="379"/>
      <c r="P88" s="379"/>
      <c r="Q88" s="379"/>
      <c r="R88" s="376"/>
      <c r="S88" s="381"/>
      <c r="T88" s="39"/>
      <c r="U88" s="36"/>
      <c r="V88" s="36"/>
      <c r="W88" s="36"/>
      <c r="X88" s="37"/>
      <c r="Y88" s="38"/>
      <c r="Z88" s="379"/>
      <c r="AA88" s="379"/>
      <c r="AB88" s="379"/>
      <c r="AC88" s="376"/>
      <c r="AD88" s="381"/>
      <c r="AE88" s="36"/>
      <c r="AF88" s="36"/>
      <c r="AG88" s="36"/>
      <c r="AH88" s="37"/>
      <c r="AI88" s="38"/>
      <c r="AJ88" s="379"/>
      <c r="AK88" s="379"/>
      <c r="AL88" s="379"/>
      <c r="AM88" s="376"/>
      <c r="AN88" s="381"/>
      <c r="AO88" s="36"/>
      <c r="AP88" s="36"/>
      <c r="AQ88" s="36"/>
      <c r="AR88" s="37"/>
      <c r="AS88" s="38"/>
      <c r="AT88" s="379"/>
      <c r="AU88" s="379"/>
      <c r="AV88" s="379"/>
      <c r="AW88" s="379"/>
      <c r="AX88" s="379"/>
      <c r="AY88" s="379"/>
      <c r="AZ88" s="376"/>
      <c r="BA88" s="376"/>
      <c r="BB88" s="381"/>
      <c r="BC88" s="381"/>
      <c r="BD88" s="377"/>
      <c r="BE88" s="377"/>
      <c r="BF88" s="377"/>
      <c r="BG88" s="380"/>
      <c r="BH88" s="380"/>
      <c r="BI88" s="378"/>
      <c r="BJ88" s="378"/>
      <c r="BK88" s="379"/>
      <c r="BL88" s="379"/>
      <c r="BM88" s="379"/>
      <c r="BN88" s="36"/>
      <c r="BO88" s="40"/>
      <c r="BP88" s="41"/>
      <c r="BQ88" s="42"/>
      <c r="BR88" s="57"/>
      <c r="BS88" s="343"/>
      <c r="BT88" s="339"/>
      <c r="BU88" s="339"/>
      <c r="BV88" s="464" t="str">
        <f t="shared" si="34"/>
        <v/>
      </c>
      <c r="BW88" s="267"/>
      <c r="BX88" s="464" t="str">
        <f t="shared" si="35"/>
        <v/>
      </c>
      <c r="BY88" s="465"/>
      <c r="BZ88" s="464" t="str">
        <f t="shared" si="36"/>
        <v/>
      </c>
      <c r="CA88" s="465"/>
      <c r="CB88" s="464" t="str">
        <f t="shared" si="37"/>
        <v/>
      </c>
      <c r="CC88" s="465"/>
      <c r="CD88" s="464" t="str">
        <f t="shared" si="38"/>
        <v/>
      </c>
      <c r="CE88" s="465"/>
      <c r="CF88" s="464" t="str">
        <f t="shared" si="44"/>
        <v/>
      </c>
      <c r="CG88" s="465"/>
      <c r="CH88" s="464" t="str">
        <f t="shared" si="39"/>
        <v/>
      </c>
      <c r="CI88" s="465"/>
      <c r="CJ88" s="464" t="str">
        <f t="shared" si="39"/>
        <v/>
      </c>
      <c r="CK88" s="465"/>
      <c r="CL88" s="464" t="str">
        <f t="shared" si="39"/>
        <v/>
      </c>
      <c r="CM88" s="465"/>
      <c r="CN88" s="464" t="str">
        <f t="shared" si="39"/>
        <v/>
      </c>
      <c r="CO88" s="465"/>
      <c r="CP88" s="464" t="str">
        <f t="shared" si="39"/>
        <v/>
      </c>
      <c r="CQ88" s="465"/>
      <c r="CR88" s="464" t="str">
        <f t="shared" si="39"/>
        <v/>
      </c>
      <c r="CS88" s="465"/>
      <c r="CT88" s="258"/>
      <c r="CU88" s="491" t="str">
        <f t="shared" si="43"/>
        <v/>
      </c>
      <c r="CV88" s="269" t="str">
        <f t="shared" si="43"/>
        <v/>
      </c>
      <c r="CW88" s="268" t="str">
        <f t="shared" si="40"/>
        <v/>
      </c>
      <c r="CX88" s="269" t="str">
        <f t="shared" si="40"/>
        <v/>
      </c>
      <c r="CY88" s="268" t="str">
        <f t="shared" si="40"/>
        <v/>
      </c>
      <c r="CZ88" s="269" t="str">
        <f t="shared" si="40"/>
        <v/>
      </c>
      <c r="DA88" s="268" t="str">
        <f t="shared" si="40"/>
        <v/>
      </c>
      <c r="DB88" s="269" t="str">
        <f t="shared" si="40"/>
        <v/>
      </c>
      <c r="DC88" s="268" t="str">
        <f t="shared" si="40"/>
        <v/>
      </c>
      <c r="DD88" s="269" t="str">
        <f t="shared" si="40"/>
        <v/>
      </c>
      <c r="DE88" s="268" t="str">
        <f t="shared" si="40"/>
        <v/>
      </c>
      <c r="DF88" s="269" t="str">
        <f t="shared" si="40"/>
        <v/>
      </c>
      <c r="DG88" s="268" t="str">
        <f t="shared" si="40"/>
        <v/>
      </c>
      <c r="DH88" s="269" t="str">
        <f t="shared" si="40"/>
        <v/>
      </c>
      <c r="DI88" s="268" t="str">
        <f t="shared" si="40"/>
        <v/>
      </c>
      <c r="DJ88" s="269" t="str">
        <f t="shared" si="40"/>
        <v/>
      </c>
      <c r="DK88" s="268" t="str">
        <f t="shared" si="40"/>
        <v/>
      </c>
      <c r="DL88" s="269" t="str">
        <f t="shared" si="30"/>
        <v/>
      </c>
      <c r="DM88" s="268" t="str">
        <f t="shared" si="30"/>
        <v/>
      </c>
      <c r="DN88" s="269" t="str">
        <f t="shared" si="30"/>
        <v/>
      </c>
      <c r="DO88" s="268" t="str">
        <f t="shared" si="41"/>
        <v/>
      </c>
      <c r="DP88" s="492" t="str">
        <f t="shared" si="42"/>
        <v/>
      </c>
    </row>
    <row r="89" spans="1:120" ht="15" customHeight="1">
      <c r="A89" s="33">
        <v>83</v>
      </c>
      <c r="B89" s="34"/>
      <c r="C89" s="349"/>
      <c r="D89" s="34"/>
      <c r="E89" s="35"/>
      <c r="F89" s="467"/>
      <c r="G89" s="261" t="s">
        <v>623</v>
      </c>
      <c r="H89" s="262" t="s">
        <v>624</v>
      </c>
      <c r="I89" s="261" t="s">
        <v>625</v>
      </c>
      <c r="J89" s="36"/>
      <c r="K89" s="36"/>
      <c r="L89" s="36"/>
      <c r="M89" s="36"/>
      <c r="N89" s="36"/>
      <c r="O89" s="379"/>
      <c r="P89" s="379"/>
      <c r="Q89" s="379"/>
      <c r="R89" s="376"/>
      <c r="S89" s="381"/>
      <c r="T89" s="39"/>
      <c r="U89" s="36"/>
      <c r="V89" s="36"/>
      <c r="W89" s="36"/>
      <c r="X89" s="37"/>
      <c r="Y89" s="38"/>
      <c r="Z89" s="379"/>
      <c r="AA89" s="379"/>
      <c r="AB89" s="379"/>
      <c r="AC89" s="376"/>
      <c r="AD89" s="381"/>
      <c r="AE89" s="36"/>
      <c r="AF89" s="36"/>
      <c r="AG89" s="36"/>
      <c r="AH89" s="37"/>
      <c r="AI89" s="38"/>
      <c r="AJ89" s="379"/>
      <c r="AK89" s="379"/>
      <c r="AL89" s="379"/>
      <c r="AM89" s="376"/>
      <c r="AN89" s="381"/>
      <c r="AO89" s="36"/>
      <c r="AP89" s="36"/>
      <c r="AQ89" s="36"/>
      <c r="AR89" s="37"/>
      <c r="AS89" s="38"/>
      <c r="AT89" s="379"/>
      <c r="AU89" s="379"/>
      <c r="AV89" s="379"/>
      <c r="AW89" s="379"/>
      <c r="AX89" s="379"/>
      <c r="AY89" s="379"/>
      <c r="AZ89" s="376"/>
      <c r="BA89" s="376"/>
      <c r="BB89" s="381"/>
      <c r="BC89" s="381"/>
      <c r="BD89" s="377"/>
      <c r="BE89" s="377"/>
      <c r="BF89" s="377"/>
      <c r="BG89" s="380"/>
      <c r="BH89" s="380"/>
      <c r="BI89" s="378"/>
      <c r="BJ89" s="378"/>
      <c r="BK89" s="379"/>
      <c r="BL89" s="379"/>
      <c r="BM89" s="379"/>
      <c r="BN89" s="36"/>
      <c r="BO89" s="40"/>
      <c r="BP89" s="41"/>
      <c r="BQ89" s="42"/>
      <c r="BR89" s="57"/>
      <c r="BS89" s="343"/>
      <c r="BT89" s="339"/>
      <c r="BU89" s="339"/>
      <c r="BV89" s="464" t="str">
        <f t="shared" si="34"/>
        <v/>
      </c>
      <c r="BW89" s="267"/>
      <c r="BX89" s="464" t="str">
        <f t="shared" si="35"/>
        <v/>
      </c>
      <c r="BY89" s="465"/>
      <c r="BZ89" s="464" t="str">
        <f t="shared" si="36"/>
        <v/>
      </c>
      <c r="CA89" s="465"/>
      <c r="CB89" s="464" t="str">
        <f t="shared" si="37"/>
        <v/>
      </c>
      <c r="CC89" s="465"/>
      <c r="CD89" s="464" t="str">
        <f t="shared" si="38"/>
        <v/>
      </c>
      <c r="CE89" s="465"/>
      <c r="CF89" s="464" t="str">
        <f t="shared" si="44"/>
        <v/>
      </c>
      <c r="CG89" s="465"/>
      <c r="CH89" s="464" t="str">
        <f t="shared" si="39"/>
        <v/>
      </c>
      <c r="CI89" s="465"/>
      <c r="CJ89" s="464" t="str">
        <f t="shared" si="39"/>
        <v/>
      </c>
      <c r="CK89" s="465"/>
      <c r="CL89" s="464" t="str">
        <f t="shared" si="39"/>
        <v/>
      </c>
      <c r="CM89" s="465"/>
      <c r="CN89" s="464" t="str">
        <f t="shared" si="39"/>
        <v/>
      </c>
      <c r="CO89" s="465"/>
      <c r="CP89" s="464" t="str">
        <f t="shared" si="39"/>
        <v/>
      </c>
      <c r="CQ89" s="465"/>
      <c r="CR89" s="464" t="str">
        <f t="shared" si="39"/>
        <v/>
      </c>
      <c r="CS89" s="465"/>
      <c r="CT89" s="258"/>
      <c r="CU89" s="491" t="str">
        <f t="shared" si="43"/>
        <v/>
      </c>
      <c r="CV89" s="269" t="str">
        <f t="shared" si="43"/>
        <v/>
      </c>
      <c r="CW89" s="268" t="str">
        <f t="shared" ref="CW89:DL105" si="45">IF(BZ89="","",SUM(CU89,BZ89))</f>
        <v/>
      </c>
      <c r="CX89" s="269" t="str">
        <f t="shared" si="45"/>
        <v/>
      </c>
      <c r="CY89" s="268" t="str">
        <f t="shared" si="45"/>
        <v/>
      </c>
      <c r="CZ89" s="269" t="str">
        <f t="shared" si="45"/>
        <v/>
      </c>
      <c r="DA89" s="268" t="str">
        <f t="shared" si="45"/>
        <v/>
      </c>
      <c r="DB89" s="269" t="str">
        <f t="shared" si="45"/>
        <v/>
      </c>
      <c r="DC89" s="268" t="str">
        <f t="shared" si="45"/>
        <v/>
      </c>
      <c r="DD89" s="269" t="str">
        <f t="shared" si="45"/>
        <v/>
      </c>
      <c r="DE89" s="268" t="str">
        <f t="shared" si="45"/>
        <v/>
      </c>
      <c r="DF89" s="269" t="str">
        <f t="shared" si="45"/>
        <v/>
      </c>
      <c r="DG89" s="268" t="str">
        <f t="shared" si="45"/>
        <v/>
      </c>
      <c r="DH89" s="269" t="str">
        <f t="shared" si="45"/>
        <v/>
      </c>
      <c r="DI89" s="268" t="str">
        <f t="shared" si="45"/>
        <v/>
      </c>
      <c r="DJ89" s="269" t="str">
        <f t="shared" si="45"/>
        <v/>
      </c>
      <c r="DK89" s="268" t="str">
        <f t="shared" si="45"/>
        <v/>
      </c>
      <c r="DL89" s="269" t="str">
        <f t="shared" si="30"/>
        <v/>
      </c>
      <c r="DM89" s="268" t="str">
        <f t="shared" si="30"/>
        <v/>
      </c>
      <c r="DN89" s="269" t="str">
        <f t="shared" si="30"/>
        <v/>
      </c>
      <c r="DO89" s="268" t="str">
        <f t="shared" si="41"/>
        <v/>
      </c>
      <c r="DP89" s="492" t="str">
        <f t="shared" si="42"/>
        <v/>
      </c>
    </row>
    <row r="90" spans="1:120" ht="15" customHeight="1">
      <c r="A90" s="33">
        <v>84</v>
      </c>
      <c r="B90" s="34"/>
      <c r="C90" s="349"/>
      <c r="D90" s="34"/>
      <c r="E90" s="35"/>
      <c r="F90" s="467"/>
      <c r="G90" s="261" t="s">
        <v>626</v>
      </c>
      <c r="H90" s="262" t="s">
        <v>627</v>
      </c>
      <c r="I90" s="261" t="s">
        <v>628</v>
      </c>
      <c r="J90" s="36"/>
      <c r="K90" s="36"/>
      <c r="L90" s="36"/>
      <c r="M90" s="36"/>
      <c r="N90" s="36"/>
      <c r="O90" s="379"/>
      <c r="P90" s="379"/>
      <c r="Q90" s="379"/>
      <c r="R90" s="376"/>
      <c r="S90" s="381"/>
      <c r="T90" s="39"/>
      <c r="U90" s="36"/>
      <c r="V90" s="36"/>
      <c r="W90" s="36"/>
      <c r="X90" s="37"/>
      <c r="Y90" s="38"/>
      <c r="Z90" s="379"/>
      <c r="AA90" s="379"/>
      <c r="AB90" s="379"/>
      <c r="AC90" s="376"/>
      <c r="AD90" s="381"/>
      <c r="AE90" s="36"/>
      <c r="AF90" s="36"/>
      <c r="AG90" s="36"/>
      <c r="AH90" s="37"/>
      <c r="AI90" s="38"/>
      <c r="AJ90" s="379"/>
      <c r="AK90" s="379"/>
      <c r="AL90" s="379"/>
      <c r="AM90" s="376"/>
      <c r="AN90" s="381"/>
      <c r="AO90" s="36"/>
      <c r="AP90" s="36"/>
      <c r="AQ90" s="36"/>
      <c r="AR90" s="37"/>
      <c r="AS90" s="38"/>
      <c r="AT90" s="379"/>
      <c r="AU90" s="379"/>
      <c r="AV90" s="379"/>
      <c r="AW90" s="379"/>
      <c r="AX90" s="379"/>
      <c r="AY90" s="379"/>
      <c r="AZ90" s="376"/>
      <c r="BA90" s="376"/>
      <c r="BB90" s="381"/>
      <c r="BC90" s="381"/>
      <c r="BD90" s="377"/>
      <c r="BE90" s="377"/>
      <c r="BF90" s="377"/>
      <c r="BG90" s="380"/>
      <c r="BH90" s="380"/>
      <c r="BI90" s="378"/>
      <c r="BJ90" s="378"/>
      <c r="BK90" s="379"/>
      <c r="BL90" s="379"/>
      <c r="BM90" s="379"/>
      <c r="BN90" s="36"/>
      <c r="BO90" s="40"/>
      <c r="BP90" s="41"/>
      <c r="BQ90" s="42"/>
      <c r="BR90" s="57"/>
      <c r="BS90" s="343"/>
      <c r="BT90" s="339"/>
      <c r="BU90" s="339"/>
      <c r="BV90" s="464" t="str">
        <f t="shared" si="34"/>
        <v/>
      </c>
      <c r="BW90" s="267"/>
      <c r="BX90" s="464" t="str">
        <f t="shared" si="35"/>
        <v/>
      </c>
      <c r="BY90" s="465"/>
      <c r="BZ90" s="464" t="str">
        <f t="shared" si="36"/>
        <v/>
      </c>
      <c r="CA90" s="465"/>
      <c r="CB90" s="464" t="str">
        <f t="shared" si="37"/>
        <v/>
      </c>
      <c r="CC90" s="465"/>
      <c r="CD90" s="464" t="str">
        <f t="shared" si="38"/>
        <v/>
      </c>
      <c r="CE90" s="465"/>
      <c r="CF90" s="464" t="str">
        <f t="shared" si="44"/>
        <v/>
      </c>
      <c r="CG90" s="465"/>
      <c r="CH90" s="464" t="str">
        <f t="shared" si="39"/>
        <v/>
      </c>
      <c r="CI90" s="465"/>
      <c r="CJ90" s="464" t="str">
        <f t="shared" si="39"/>
        <v/>
      </c>
      <c r="CK90" s="465"/>
      <c r="CL90" s="464" t="str">
        <f t="shared" si="39"/>
        <v/>
      </c>
      <c r="CM90" s="465"/>
      <c r="CN90" s="464" t="str">
        <f t="shared" si="39"/>
        <v/>
      </c>
      <c r="CO90" s="465"/>
      <c r="CP90" s="464" t="str">
        <f t="shared" si="39"/>
        <v/>
      </c>
      <c r="CQ90" s="465"/>
      <c r="CR90" s="464" t="str">
        <f t="shared" si="39"/>
        <v/>
      </c>
      <c r="CS90" s="465"/>
      <c r="CT90" s="258"/>
      <c r="CU90" s="491" t="str">
        <f t="shared" si="43"/>
        <v/>
      </c>
      <c r="CV90" s="269" t="str">
        <f t="shared" si="43"/>
        <v/>
      </c>
      <c r="CW90" s="268" t="str">
        <f t="shared" si="45"/>
        <v/>
      </c>
      <c r="CX90" s="269" t="str">
        <f t="shared" si="45"/>
        <v/>
      </c>
      <c r="CY90" s="268" t="str">
        <f t="shared" si="45"/>
        <v/>
      </c>
      <c r="CZ90" s="269" t="str">
        <f t="shared" si="45"/>
        <v/>
      </c>
      <c r="DA90" s="268" t="str">
        <f t="shared" si="45"/>
        <v/>
      </c>
      <c r="DB90" s="269" t="str">
        <f t="shared" si="45"/>
        <v/>
      </c>
      <c r="DC90" s="268" t="str">
        <f t="shared" si="45"/>
        <v/>
      </c>
      <c r="DD90" s="269" t="str">
        <f t="shared" si="45"/>
        <v/>
      </c>
      <c r="DE90" s="268" t="str">
        <f t="shared" si="45"/>
        <v/>
      </c>
      <c r="DF90" s="269" t="str">
        <f t="shared" si="45"/>
        <v/>
      </c>
      <c r="DG90" s="268" t="str">
        <f t="shared" si="45"/>
        <v/>
      </c>
      <c r="DH90" s="269" t="str">
        <f t="shared" si="45"/>
        <v/>
      </c>
      <c r="DI90" s="268" t="str">
        <f t="shared" si="45"/>
        <v/>
      </c>
      <c r="DJ90" s="269" t="str">
        <f t="shared" si="45"/>
        <v/>
      </c>
      <c r="DK90" s="268" t="str">
        <f t="shared" si="45"/>
        <v/>
      </c>
      <c r="DL90" s="269" t="str">
        <f t="shared" si="30"/>
        <v/>
      </c>
      <c r="DM90" s="268" t="str">
        <f t="shared" si="30"/>
        <v/>
      </c>
      <c r="DN90" s="269" t="str">
        <f t="shared" si="30"/>
        <v/>
      </c>
      <c r="DO90" s="268" t="str">
        <f t="shared" si="41"/>
        <v/>
      </c>
      <c r="DP90" s="492" t="str">
        <f t="shared" si="42"/>
        <v/>
      </c>
    </row>
    <row r="91" spans="1:120" ht="15" customHeight="1">
      <c r="A91" s="33">
        <v>85</v>
      </c>
      <c r="B91" s="34"/>
      <c r="C91" s="349"/>
      <c r="D91" s="34"/>
      <c r="E91" s="35"/>
      <c r="F91" s="467"/>
      <c r="G91" s="261" t="s">
        <v>629</v>
      </c>
      <c r="H91" s="262" t="s">
        <v>630</v>
      </c>
      <c r="I91" s="261" t="s">
        <v>631</v>
      </c>
      <c r="J91" s="36"/>
      <c r="K91" s="36"/>
      <c r="L91" s="36"/>
      <c r="M91" s="36"/>
      <c r="N91" s="36"/>
      <c r="O91" s="379"/>
      <c r="P91" s="379"/>
      <c r="Q91" s="379"/>
      <c r="R91" s="376"/>
      <c r="S91" s="381"/>
      <c r="T91" s="39"/>
      <c r="U91" s="36"/>
      <c r="V91" s="36"/>
      <c r="W91" s="36"/>
      <c r="X91" s="37"/>
      <c r="Y91" s="38"/>
      <c r="Z91" s="379"/>
      <c r="AA91" s="379"/>
      <c r="AB91" s="379"/>
      <c r="AC91" s="376"/>
      <c r="AD91" s="381"/>
      <c r="AE91" s="36"/>
      <c r="AF91" s="36"/>
      <c r="AG91" s="36"/>
      <c r="AH91" s="37"/>
      <c r="AI91" s="38"/>
      <c r="AJ91" s="379"/>
      <c r="AK91" s="379"/>
      <c r="AL91" s="379"/>
      <c r="AM91" s="376"/>
      <c r="AN91" s="381"/>
      <c r="AO91" s="36"/>
      <c r="AP91" s="36"/>
      <c r="AQ91" s="36"/>
      <c r="AR91" s="37"/>
      <c r="AS91" s="38"/>
      <c r="AT91" s="379"/>
      <c r="AU91" s="379"/>
      <c r="AV91" s="379"/>
      <c r="AW91" s="379"/>
      <c r="AX91" s="379"/>
      <c r="AY91" s="379"/>
      <c r="AZ91" s="376"/>
      <c r="BA91" s="376"/>
      <c r="BB91" s="381"/>
      <c r="BC91" s="381"/>
      <c r="BD91" s="377"/>
      <c r="BE91" s="377"/>
      <c r="BF91" s="377"/>
      <c r="BG91" s="380"/>
      <c r="BH91" s="380"/>
      <c r="BI91" s="378"/>
      <c r="BJ91" s="378"/>
      <c r="BK91" s="379"/>
      <c r="BL91" s="379"/>
      <c r="BM91" s="379"/>
      <c r="BN91" s="36"/>
      <c r="BO91" s="40"/>
      <c r="BP91" s="41"/>
      <c r="BQ91" s="42"/>
      <c r="BR91" s="57"/>
      <c r="BS91" s="343"/>
      <c r="BT91" s="339"/>
      <c r="BU91" s="339"/>
      <c r="BV91" s="464" t="str">
        <f t="shared" si="34"/>
        <v/>
      </c>
      <c r="BW91" s="267"/>
      <c r="BX91" s="464" t="str">
        <f t="shared" si="35"/>
        <v/>
      </c>
      <c r="BY91" s="465"/>
      <c r="BZ91" s="464" t="str">
        <f t="shared" si="36"/>
        <v/>
      </c>
      <c r="CA91" s="465"/>
      <c r="CB91" s="464" t="str">
        <f t="shared" si="37"/>
        <v/>
      </c>
      <c r="CC91" s="465"/>
      <c r="CD91" s="464" t="str">
        <f t="shared" si="38"/>
        <v/>
      </c>
      <c r="CE91" s="465"/>
      <c r="CF91" s="464" t="str">
        <f t="shared" si="44"/>
        <v/>
      </c>
      <c r="CG91" s="465"/>
      <c r="CH91" s="464" t="str">
        <f t="shared" si="39"/>
        <v/>
      </c>
      <c r="CI91" s="465"/>
      <c r="CJ91" s="464" t="str">
        <f t="shared" si="39"/>
        <v/>
      </c>
      <c r="CK91" s="465"/>
      <c r="CL91" s="464" t="str">
        <f t="shared" si="39"/>
        <v/>
      </c>
      <c r="CM91" s="465"/>
      <c r="CN91" s="464" t="str">
        <f t="shared" si="39"/>
        <v/>
      </c>
      <c r="CO91" s="465"/>
      <c r="CP91" s="464" t="str">
        <f t="shared" si="39"/>
        <v/>
      </c>
      <c r="CQ91" s="465"/>
      <c r="CR91" s="464" t="str">
        <f t="shared" si="39"/>
        <v/>
      </c>
      <c r="CS91" s="465"/>
      <c r="CT91" s="258"/>
      <c r="CU91" s="491" t="str">
        <f t="shared" si="43"/>
        <v/>
      </c>
      <c r="CV91" s="269" t="str">
        <f t="shared" si="43"/>
        <v/>
      </c>
      <c r="CW91" s="268" t="str">
        <f t="shared" si="45"/>
        <v/>
      </c>
      <c r="CX91" s="269" t="str">
        <f t="shared" si="45"/>
        <v/>
      </c>
      <c r="CY91" s="268" t="str">
        <f t="shared" si="45"/>
        <v/>
      </c>
      <c r="CZ91" s="269" t="str">
        <f t="shared" si="45"/>
        <v/>
      </c>
      <c r="DA91" s="268" t="str">
        <f t="shared" si="45"/>
        <v/>
      </c>
      <c r="DB91" s="269" t="str">
        <f t="shared" si="45"/>
        <v/>
      </c>
      <c r="DC91" s="268" t="str">
        <f t="shared" si="45"/>
        <v/>
      </c>
      <c r="DD91" s="269" t="str">
        <f t="shared" si="45"/>
        <v/>
      </c>
      <c r="DE91" s="268" t="str">
        <f t="shared" si="45"/>
        <v/>
      </c>
      <c r="DF91" s="269" t="str">
        <f t="shared" si="45"/>
        <v/>
      </c>
      <c r="DG91" s="268" t="str">
        <f t="shared" si="45"/>
        <v/>
      </c>
      <c r="DH91" s="269" t="str">
        <f t="shared" si="45"/>
        <v/>
      </c>
      <c r="DI91" s="268" t="str">
        <f t="shared" si="45"/>
        <v/>
      </c>
      <c r="DJ91" s="269" t="str">
        <f t="shared" si="45"/>
        <v/>
      </c>
      <c r="DK91" s="268" t="str">
        <f t="shared" si="45"/>
        <v/>
      </c>
      <c r="DL91" s="269" t="str">
        <f t="shared" si="30"/>
        <v/>
      </c>
      <c r="DM91" s="268" t="str">
        <f t="shared" si="30"/>
        <v/>
      </c>
      <c r="DN91" s="269" t="str">
        <f t="shared" si="30"/>
        <v/>
      </c>
      <c r="DO91" s="268" t="str">
        <f t="shared" si="41"/>
        <v/>
      </c>
      <c r="DP91" s="492" t="str">
        <f t="shared" si="42"/>
        <v/>
      </c>
    </row>
    <row r="92" spans="1:120" ht="15" customHeight="1">
      <c r="A92" s="33">
        <v>86</v>
      </c>
      <c r="B92" s="34"/>
      <c r="C92" s="349"/>
      <c r="D92" s="34"/>
      <c r="E92" s="35"/>
      <c r="F92" s="467"/>
      <c r="G92" s="261" t="s">
        <v>632</v>
      </c>
      <c r="H92" s="262" t="s">
        <v>633</v>
      </c>
      <c r="I92" s="261" t="s">
        <v>634</v>
      </c>
      <c r="J92" s="36"/>
      <c r="K92" s="36"/>
      <c r="L92" s="36"/>
      <c r="M92" s="36"/>
      <c r="N92" s="36"/>
      <c r="O92" s="379"/>
      <c r="P92" s="379"/>
      <c r="Q92" s="379"/>
      <c r="R92" s="376"/>
      <c r="S92" s="381"/>
      <c r="T92" s="39"/>
      <c r="U92" s="36"/>
      <c r="V92" s="36"/>
      <c r="W92" s="36"/>
      <c r="X92" s="37"/>
      <c r="Y92" s="38"/>
      <c r="Z92" s="379"/>
      <c r="AA92" s="379"/>
      <c r="AB92" s="379"/>
      <c r="AC92" s="376"/>
      <c r="AD92" s="381"/>
      <c r="AE92" s="36"/>
      <c r="AF92" s="36"/>
      <c r="AG92" s="36"/>
      <c r="AH92" s="37"/>
      <c r="AI92" s="38"/>
      <c r="AJ92" s="379"/>
      <c r="AK92" s="379"/>
      <c r="AL92" s="379"/>
      <c r="AM92" s="376"/>
      <c r="AN92" s="381"/>
      <c r="AO92" s="36"/>
      <c r="AP92" s="36"/>
      <c r="AQ92" s="36"/>
      <c r="AR92" s="37"/>
      <c r="AS92" s="38"/>
      <c r="AT92" s="379"/>
      <c r="AU92" s="379"/>
      <c r="AV92" s="379"/>
      <c r="AW92" s="379"/>
      <c r="AX92" s="379"/>
      <c r="AY92" s="379"/>
      <c r="AZ92" s="376"/>
      <c r="BA92" s="376"/>
      <c r="BB92" s="381"/>
      <c r="BC92" s="381"/>
      <c r="BD92" s="377"/>
      <c r="BE92" s="377"/>
      <c r="BF92" s="377"/>
      <c r="BG92" s="380"/>
      <c r="BH92" s="380"/>
      <c r="BI92" s="378"/>
      <c r="BJ92" s="378"/>
      <c r="BK92" s="379"/>
      <c r="BL92" s="379"/>
      <c r="BM92" s="379"/>
      <c r="BN92" s="36"/>
      <c r="BO92" s="40"/>
      <c r="BP92" s="41"/>
      <c r="BQ92" s="42"/>
      <c r="BR92" s="57"/>
      <c r="BS92" s="343"/>
      <c r="BT92" s="339"/>
      <c r="BU92" s="339"/>
      <c r="BV92" s="464" t="str">
        <f t="shared" si="34"/>
        <v/>
      </c>
      <c r="BW92" s="267"/>
      <c r="BX92" s="464" t="str">
        <f t="shared" si="35"/>
        <v/>
      </c>
      <c r="BY92" s="465"/>
      <c r="BZ92" s="464" t="str">
        <f t="shared" si="36"/>
        <v/>
      </c>
      <c r="CA92" s="465"/>
      <c r="CB92" s="464" t="str">
        <f t="shared" si="37"/>
        <v/>
      </c>
      <c r="CC92" s="465"/>
      <c r="CD92" s="464" t="str">
        <f t="shared" si="38"/>
        <v/>
      </c>
      <c r="CE92" s="465"/>
      <c r="CF92" s="464" t="str">
        <f t="shared" si="44"/>
        <v/>
      </c>
      <c r="CG92" s="465"/>
      <c r="CH92" s="464" t="str">
        <f t="shared" si="39"/>
        <v/>
      </c>
      <c r="CI92" s="465"/>
      <c r="CJ92" s="464" t="str">
        <f t="shared" si="39"/>
        <v/>
      </c>
      <c r="CK92" s="465"/>
      <c r="CL92" s="464" t="str">
        <f t="shared" si="39"/>
        <v/>
      </c>
      <c r="CM92" s="465"/>
      <c r="CN92" s="464" t="str">
        <f t="shared" si="39"/>
        <v/>
      </c>
      <c r="CO92" s="465"/>
      <c r="CP92" s="464" t="str">
        <f t="shared" si="39"/>
        <v/>
      </c>
      <c r="CQ92" s="465"/>
      <c r="CR92" s="464" t="str">
        <f t="shared" si="39"/>
        <v/>
      </c>
      <c r="CS92" s="465"/>
      <c r="CT92" s="258"/>
      <c r="CU92" s="491" t="str">
        <f t="shared" si="43"/>
        <v/>
      </c>
      <c r="CV92" s="269" t="str">
        <f t="shared" si="43"/>
        <v/>
      </c>
      <c r="CW92" s="268" t="str">
        <f t="shared" si="45"/>
        <v/>
      </c>
      <c r="CX92" s="269" t="str">
        <f t="shared" si="45"/>
        <v/>
      </c>
      <c r="CY92" s="268" t="str">
        <f t="shared" si="45"/>
        <v/>
      </c>
      <c r="CZ92" s="269" t="str">
        <f t="shared" si="45"/>
        <v/>
      </c>
      <c r="DA92" s="268" t="str">
        <f t="shared" si="45"/>
        <v/>
      </c>
      <c r="DB92" s="269" t="str">
        <f t="shared" si="45"/>
        <v/>
      </c>
      <c r="DC92" s="268" t="str">
        <f t="shared" si="45"/>
        <v/>
      </c>
      <c r="DD92" s="269" t="str">
        <f t="shared" si="45"/>
        <v/>
      </c>
      <c r="DE92" s="268" t="str">
        <f t="shared" si="45"/>
        <v/>
      </c>
      <c r="DF92" s="269" t="str">
        <f t="shared" si="45"/>
        <v/>
      </c>
      <c r="DG92" s="268" t="str">
        <f t="shared" si="45"/>
        <v/>
      </c>
      <c r="DH92" s="269" t="str">
        <f t="shared" si="45"/>
        <v/>
      </c>
      <c r="DI92" s="268" t="str">
        <f t="shared" si="45"/>
        <v/>
      </c>
      <c r="DJ92" s="269" t="str">
        <f t="shared" si="45"/>
        <v/>
      </c>
      <c r="DK92" s="268" t="str">
        <f t="shared" si="45"/>
        <v/>
      </c>
      <c r="DL92" s="269" t="str">
        <f t="shared" si="30"/>
        <v/>
      </c>
      <c r="DM92" s="268" t="str">
        <f t="shared" si="30"/>
        <v/>
      </c>
      <c r="DN92" s="269" t="str">
        <f t="shared" si="30"/>
        <v/>
      </c>
      <c r="DO92" s="268" t="str">
        <f t="shared" si="41"/>
        <v/>
      </c>
      <c r="DP92" s="492" t="str">
        <f t="shared" si="42"/>
        <v/>
      </c>
    </row>
    <row r="93" spans="1:120" ht="15" customHeight="1">
      <c r="A93" s="33">
        <v>87</v>
      </c>
      <c r="B93" s="34"/>
      <c r="C93" s="349"/>
      <c r="D93" s="34"/>
      <c r="E93" s="35"/>
      <c r="F93" s="467"/>
      <c r="G93" s="261" t="s">
        <v>635</v>
      </c>
      <c r="H93" s="262" t="s">
        <v>636</v>
      </c>
      <c r="I93" s="261" t="s">
        <v>637</v>
      </c>
      <c r="J93" s="36"/>
      <c r="K93" s="36"/>
      <c r="L93" s="36"/>
      <c r="M93" s="36"/>
      <c r="N93" s="36"/>
      <c r="O93" s="379"/>
      <c r="P93" s="379"/>
      <c r="Q93" s="379"/>
      <c r="R93" s="376"/>
      <c r="S93" s="381"/>
      <c r="T93" s="39"/>
      <c r="U93" s="36"/>
      <c r="V93" s="36"/>
      <c r="W93" s="36"/>
      <c r="X93" s="37"/>
      <c r="Y93" s="38"/>
      <c r="Z93" s="379"/>
      <c r="AA93" s="379"/>
      <c r="AB93" s="379"/>
      <c r="AC93" s="376"/>
      <c r="AD93" s="381"/>
      <c r="AE93" s="36"/>
      <c r="AF93" s="36"/>
      <c r="AG93" s="36"/>
      <c r="AH93" s="37"/>
      <c r="AI93" s="38"/>
      <c r="AJ93" s="379"/>
      <c r="AK93" s="379"/>
      <c r="AL93" s="379"/>
      <c r="AM93" s="376"/>
      <c r="AN93" s="381"/>
      <c r="AO93" s="36"/>
      <c r="AP93" s="36"/>
      <c r="AQ93" s="36"/>
      <c r="AR93" s="37"/>
      <c r="AS93" s="38"/>
      <c r="AT93" s="379"/>
      <c r="AU93" s="379"/>
      <c r="AV93" s="379"/>
      <c r="AW93" s="379"/>
      <c r="AX93" s="379"/>
      <c r="AY93" s="379"/>
      <c r="AZ93" s="376"/>
      <c r="BA93" s="376"/>
      <c r="BB93" s="381"/>
      <c r="BC93" s="381"/>
      <c r="BD93" s="377"/>
      <c r="BE93" s="377"/>
      <c r="BF93" s="377"/>
      <c r="BG93" s="380"/>
      <c r="BH93" s="380"/>
      <c r="BI93" s="378"/>
      <c r="BJ93" s="378"/>
      <c r="BK93" s="379"/>
      <c r="BL93" s="379"/>
      <c r="BM93" s="379"/>
      <c r="BN93" s="36"/>
      <c r="BO93" s="40"/>
      <c r="BP93" s="41"/>
      <c r="BQ93" s="42"/>
      <c r="BR93" s="57"/>
      <c r="BS93" s="343"/>
      <c r="BT93" s="339"/>
      <c r="BU93" s="339"/>
      <c r="BV93" s="464" t="str">
        <f t="shared" si="34"/>
        <v/>
      </c>
      <c r="BW93" s="267"/>
      <c r="BX93" s="464" t="str">
        <f t="shared" si="35"/>
        <v/>
      </c>
      <c r="BY93" s="465"/>
      <c r="BZ93" s="464" t="str">
        <f t="shared" si="36"/>
        <v/>
      </c>
      <c r="CA93" s="465"/>
      <c r="CB93" s="464" t="str">
        <f t="shared" si="37"/>
        <v/>
      </c>
      <c r="CC93" s="465"/>
      <c r="CD93" s="464" t="str">
        <f t="shared" si="38"/>
        <v/>
      </c>
      <c r="CE93" s="465"/>
      <c r="CF93" s="464" t="str">
        <f t="shared" si="44"/>
        <v/>
      </c>
      <c r="CG93" s="465"/>
      <c r="CH93" s="464" t="str">
        <f t="shared" si="39"/>
        <v/>
      </c>
      <c r="CI93" s="465"/>
      <c r="CJ93" s="464" t="str">
        <f t="shared" si="39"/>
        <v/>
      </c>
      <c r="CK93" s="465"/>
      <c r="CL93" s="464" t="str">
        <f t="shared" si="39"/>
        <v/>
      </c>
      <c r="CM93" s="465"/>
      <c r="CN93" s="464" t="str">
        <f t="shared" si="39"/>
        <v/>
      </c>
      <c r="CO93" s="465"/>
      <c r="CP93" s="464" t="str">
        <f t="shared" si="39"/>
        <v/>
      </c>
      <c r="CQ93" s="465"/>
      <c r="CR93" s="464" t="str">
        <f t="shared" si="39"/>
        <v/>
      </c>
      <c r="CS93" s="465"/>
      <c r="CT93" s="258"/>
      <c r="CU93" s="491" t="str">
        <f t="shared" si="43"/>
        <v/>
      </c>
      <c r="CV93" s="269" t="str">
        <f t="shared" si="43"/>
        <v/>
      </c>
      <c r="CW93" s="268" t="str">
        <f t="shared" si="45"/>
        <v/>
      </c>
      <c r="CX93" s="269" t="str">
        <f t="shared" si="45"/>
        <v/>
      </c>
      <c r="CY93" s="268" t="str">
        <f t="shared" si="45"/>
        <v/>
      </c>
      <c r="CZ93" s="269" t="str">
        <f t="shared" si="45"/>
        <v/>
      </c>
      <c r="DA93" s="268" t="str">
        <f t="shared" si="45"/>
        <v/>
      </c>
      <c r="DB93" s="269" t="str">
        <f t="shared" si="45"/>
        <v/>
      </c>
      <c r="DC93" s="268" t="str">
        <f t="shared" si="45"/>
        <v/>
      </c>
      <c r="DD93" s="269" t="str">
        <f t="shared" si="45"/>
        <v/>
      </c>
      <c r="DE93" s="268" t="str">
        <f t="shared" si="45"/>
        <v/>
      </c>
      <c r="DF93" s="269" t="str">
        <f t="shared" si="45"/>
        <v/>
      </c>
      <c r="DG93" s="268" t="str">
        <f t="shared" si="45"/>
        <v/>
      </c>
      <c r="DH93" s="269" t="str">
        <f t="shared" si="45"/>
        <v/>
      </c>
      <c r="DI93" s="268" t="str">
        <f t="shared" si="45"/>
        <v/>
      </c>
      <c r="DJ93" s="269" t="str">
        <f t="shared" si="45"/>
        <v/>
      </c>
      <c r="DK93" s="268" t="str">
        <f t="shared" si="45"/>
        <v/>
      </c>
      <c r="DL93" s="269" t="str">
        <f t="shared" si="30"/>
        <v/>
      </c>
      <c r="DM93" s="268" t="str">
        <f t="shared" si="30"/>
        <v/>
      </c>
      <c r="DN93" s="269" t="str">
        <f t="shared" si="30"/>
        <v/>
      </c>
      <c r="DO93" s="268" t="str">
        <f t="shared" si="41"/>
        <v/>
      </c>
      <c r="DP93" s="492" t="str">
        <f t="shared" si="42"/>
        <v/>
      </c>
    </row>
    <row r="94" spans="1:120" ht="15" customHeight="1">
      <c r="A94" s="33">
        <v>88</v>
      </c>
      <c r="B94" s="34"/>
      <c r="C94" s="349"/>
      <c r="D94" s="34"/>
      <c r="E94" s="35"/>
      <c r="F94" s="467"/>
      <c r="G94" s="261" t="s">
        <v>638</v>
      </c>
      <c r="H94" s="262" t="s">
        <v>639</v>
      </c>
      <c r="I94" s="261" t="s">
        <v>640</v>
      </c>
      <c r="J94" s="36"/>
      <c r="K94" s="36"/>
      <c r="L94" s="36"/>
      <c r="M94" s="36"/>
      <c r="N94" s="36"/>
      <c r="O94" s="379"/>
      <c r="P94" s="379"/>
      <c r="Q94" s="379"/>
      <c r="R94" s="376"/>
      <c r="S94" s="381"/>
      <c r="T94" s="39"/>
      <c r="U94" s="36"/>
      <c r="V94" s="36"/>
      <c r="W94" s="36"/>
      <c r="X94" s="37"/>
      <c r="Y94" s="38"/>
      <c r="Z94" s="379"/>
      <c r="AA94" s="379"/>
      <c r="AB94" s="379"/>
      <c r="AC94" s="376"/>
      <c r="AD94" s="381"/>
      <c r="AE94" s="36"/>
      <c r="AF94" s="36"/>
      <c r="AG94" s="36"/>
      <c r="AH94" s="37"/>
      <c r="AI94" s="38"/>
      <c r="AJ94" s="379"/>
      <c r="AK94" s="379"/>
      <c r="AL94" s="379"/>
      <c r="AM94" s="376"/>
      <c r="AN94" s="381"/>
      <c r="AO94" s="36"/>
      <c r="AP94" s="36"/>
      <c r="AQ94" s="36"/>
      <c r="AR94" s="37"/>
      <c r="AS94" s="38"/>
      <c r="AT94" s="379"/>
      <c r="AU94" s="379"/>
      <c r="AV94" s="379"/>
      <c r="AW94" s="379"/>
      <c r="AX94" s="379"/>
      <c r="AY94" s="379"/>
      <c r="AZ94" s="376"/>
      <c r="BA94" s="376"/>
      <c r="BB94" s="381"/>
      <c r="BC94" s="381"/>
      <c r="BD94" s="377"/>
      <c r="BE94" s="377"/>
      <c r="BF94" s="377"/>
      <c r="BG94" s="380"/>
      <c r="BH94" s="380"/>
      <c r="BI94" s="378"/>
      <c r="BJ94" s="378"/>
      <c r="BK94" s="379"/>
      <c r="BL94" s="379"/>
      <c r="BM94" s="379"/>
      <c r="BN94" s="36"/>
      <c r="BO94" s="40"/>
      <c r="BP94" s="41"/>
      <c r="BQ94" s="42"/>
      <c r="BR94" s="57"/>
      <c r="BS94" s="343"/>
      <c r="BT94" s="339"/>
      <c r="BU94" s="339"/>
      <c r="BV94" s="464" t="str">
        <f t="shared" si="34"/>
        <v/>
      </c>
      <c r="BW94" s="267"/>
      <c r="BX94" s="464" t="str">
        <f t="shared" si="35"/>
        <v/>
      </c>
      <c r="BY94" s="465"/>
      <c r="BZ94" s="464" t="str">
        <f t="shared" si="36"/>
        <v/>
      </c>
      <c r="CA94" s="465"/>
      <c r="CB94" s="464" t="str">
        <f t="shared" si="37"/>
        <v/>
      </c>
      <c r="CC94" s="465"/>
      <c r="CD94" s="464" t="str">
        <f t="shared" si="38"/>
        <v/>
      </c>
      <c r="CE94" s="465"/>
      <c r="CF94" s="464" t="str">
        <f t="shared" si="44"/>
        <v/>
      </c>
      <c r="CG94" s="465"/>
      <c r="CH94" s="464" t="str">
        <f t="shared" si="39"/>
        <v/>
      </c>
      <c r="CI94" s="465"/>
      <c r="CJ94" s="464" t="str">
        <f t="shared" si="39"/>
        <v/>
      </c>
      <c r="CK94" s="465"/>
      <c r="CL94" s="464" t="str">
        <f t="shared" si="39"/>
        <v/>
      </c>
      <c r="CM94" s="465"/>
      <c r="CN94" s="464" t="str">
        <f t="shared" si="39"/>
        <v/>
      </c>
      <c r="CO94" s="465"/>
      <c r="CP94" s="464" t="str">
        <f t="shared" si="39"/>
        <v/>
      </c>
      <c r="CQ94" s="465"/>
      <c r="CR94" s="464" t="str">
        <f t="shared" si="39"/>
        <v/>
      </c>
      <c r="CS94" s="465"/>
      <c r="CT94" s="258"/>
      <c r="CU94" s="491" t="str">
        <f t="shared" si="43"/>
        <v/>
      </c>
      <c r="CV94" s="269" t="str">
        <f t="shared" si="43"/>
        <v/>
      </c>
      <c r="CW94" s="268" t="str">
        <f t="shared" si="45"/>
        <v/>
      </c>
      <c r="CX94" s="269" t="str">
        <f t="shared" si="45"/>
        <v/>
      </c>
      <c r="CY94" s="268" t="str">
        <f t="shared" si="45"/>
        <v/>
      </c>
      <c r="CZ94" s="269" t="str">
        <f t="shared" si="45"/>
        <v/>
      </c>
      <c r="DA94" s="268" t="str">
        <f t="shared" si="45"/>
        <v/>
      </c>
      <c r="DB94" s="269" t="str">
        <f t="shared" si="45"/>
        <v/>
      </c>
      <c r="DC94" s="268" t="str">
        <f t="shared" si="45"/>
        <v/>
      </c>
      <c r="DD94" s="269" t="str">
        <f t="shared" si="45"/>
        <v/>
      </c>
      <c r="DE94" s="268" t="str">
        <f t="shared" si="45"/>
        <v/>
      </c>
      <c r="DF94" s="269" t="str">
        <f t="shared" si="45"/>
        <v/>
      </c>
      <c r="DG94" s="268" t="str">
        <f t="shared" si="45"/>
        <v/>
      </c>
      <c r="DH94" s="269" t="str">
        <f t="shared" si="45"/>
        <v/>
      </c>
      <c r="DI94" s="268" t="str">
        <f t="shared" si="45"/>
        <v/>
      </c>
      <c r="DJ94" s="269" t="str">
        <f t="shared" si="45"/>
        <v/>
      </c>
      <c r="DK94" s="268" t="str">
        <f t="shared" si="45"/>
        <v/>
      </c>
      <c r="DL94" s="269" t="str">
        <f t="shared" si="30"/>
        <v/>
      </c>
      <c r="DM94" s="268" t="str">
        <f t="shared" si="30"/>
        <v/>
      </c>
      <c r="DN94" s="269" t="str">
        <f t="shared" si="30"/>
        <v/>
      </c>
      <c r="DO94" s="268" t="str">
        <f t="shared" si="41"/>
        <v/>
      </c>
      <c r="DP94" s="492" t="str">
        <f t="shared" si="42"/>
        <v/>
      </c>
    </row>
    <row r="95" spans="1:120" ht="15" customHeight="1">
      <c r="A95" s="33">
        <v>89</v>
      </c>
      <c r="B95" s="34"/>
      <c r="C95" s="349"/>
      <c r="D95" s="34"/>
      <c r="E95" s="35"/>
      <c r="F95" s="467"/>
      <c r="G95" s="261" t="s">
        <v>641</v>
      </c>
      <c r="H95" s="262" t="s">
        <v>642</v>
      </c>
      <c r="I95" s="261" t="s">
        <v>643</v>
      </c>
      <c r="J95" s="36"/>
      <c r="K95" s="36"/>
      <c r="L95" s="36"/>
      <c r="M95" s="36"/>
      <c r="N95" s="36"/>
      <c r="O95" s="379"/>
      <c r="P95" s="379"/>
      <c r="Q95" s="379"/>
      <c r="R95" s="376"/>
      <c r="S95" s="381"/>
      <c r="T95" s="39"/>
      <c r="U95" s="36"/>
      <c r="V95" s="36"/>
      <c r="W95" s="36"/>
      <c r="X95" s="37"/>
      <c r="Y95" s="38"/>
      <c r="Z95" s="379"/>
      <c r="AA95" s="379"/>
      <c r="AB95" s="379"/>
      <c r="AC95" s="376"/>
      <c r="AD95" s="381"/>
      <c r="AE95" s="36"/>
      <c r="AF95" s="36"/>
      <c r="AG95" s="36"/>
      <c r="AH95" s="37"/>
      <c r="AI95" s="38"/>
      <c r="AJ95" s="379"/>
      <c r="AK95" s="379"/>
      <c r="AL95" s="379"/>
      <c r="AM95" s="376"/>
      <c r="AN95" s="381"/>
      <c r="AO95" s="36"/>
      <c r="AP95" s="36"/>
      <c r="AQ95" s="36"/>
      <c r="AR95" s="37"/>
      <c r="AS95" s="38"/>
      <c r="AT95" s="379"/>
      <c r="AU95" s="379"/>
      <c r="AV95" s="379"/>
      <c r="AW95" s="379"/>
      <c r="AX95" s="379"/>
      <c r="AY95" s="379"/>
      <c r="AZ95" s="376"/>
      <c r="BA95" s="376"/>
      <c r="BB95" s="381"/>
      <c r="BC95" s="381"/>
      <c r="BD95" s="377"/>
      <c r="BE95" s="377"/>
      <c r="BF95" s="377"/>
      <c r="BG95" s="380"/>
      <c r="BH95" s="380"/>
      <c r="BI95" s="378"/>
      <c r="BJ95" s="378"/>
      <c r="BK95" s="379"/>
      <c r="BL95" s="379"/>
      <c r="BM95" s="379"/>
      <c r="BN95" s="36"/>
      <c r="BO95" s="40"/>
      <c r="BP95" s="41"/>
      <c r="BQ95" s="42"/>
      <c r="BR95" s="57"/>
      <c r="BS95" s="343"/>
      <c r="BT95" s="339"/>
      <c r="BU95" s="339"/>
      <c r="BV95" s="464" t="str">
        <f t="shared" si="34"/>
        <v/>
      </c>
      <c r="BW95" s="267"/>
      <c r="BX95" s="464" t="str">
        <f t="shared" si="35"/>
        <v/>
      </c>
      <c r="BY95" s="465"/>
      <c r="BZ95" s="464" t="str">
        <f t="shared" si="36"/>
        <v/>
      </c>
      <c r="CA95" s="465"/>
      <c r="CB95" s="464" t="str">
        <f t="shared" si="37"/>
        <v/>
      </c>
      <c r="CC95" s="465"/>
      <c r="CD95" s="464" t="str">
        <f t="shared" si="38"/>
        <v/>
      </c>
      <c r="CE95" s="465"/>
      <c r="CF95" s="464" t="str">
        <f t="shared" si="44"/>
        <v/>
      </c>
      <c r="CG95" s="465"/>
      <c r="CH95" s="464" t="str">
        <f t="shared" si="39"/>
        <v/>
      </c>
      <c r="CI95" s="465"/>
      <c r="CJ95" s="464" t="str">
        <f t="shared" si="39"/>
        <v/>
      </c>
      <c r="CK95" s="465"/>
      <c r="CL95" s="464" t="str">
        <f t="shared" si="39"/>
        <v/>
      </c>
      <c r="CM95" s="465"/>
      <c r="CN95" s="464" t="str">
        <f t="shared" si="39"/>
        <v/>
      </c>
      <c r="CO95" s="465"/>
      <c r="CP95" s="464" t="str">
        <f t="shared" si="39"/>
        <v/>
      </c>
      <c r="CQ95" s="465"/>
      <c r="CR95" s="464" t="str">
        <f t="shared" si="39"/>
        <v/>
      </c>
      <c r="CS95" s="465"/>
      <c r="CT95" s="258"/>
      <c r="CU95" s="491" t="str">
        <f t="shared" si="43"/>
        <v/>
      </c>
      <c r="CV95" s="269" t="str">
        <f t="shared" si="43"/>
        <v/>
      </c>
      <c r="CW95" s="268" t="str">
        <f t="shared" si="45"/>
        <v/>
      </c>
      <c r="CX95" s="269" t="str">
        <f t="shared" si="45"/>
        <v/>
      </c>
      <c r="CY95" s="268" t="str">
        <f t="shared" si="45"/>
        <v/>
      </c>
      <c r="CZ95" s="269" t="str">
        <f t="shared" si="45"/>
        <v/>
      </c>
      <c r="DA95" s="268" t="str">
        <f t="shared" si="45"/>
        <v/>
      </c>
      <c r="DB95" s="269" t="str">
        <f t="shared" si="45"/>
        <v/>
      </c>
      <c r="DC95" s="268" t="str">
        <f t="shared" si="45"/>
        <v/>
      </c>
      <c r="DD95" s="269" t="str">
        <f t="shared" si="45"/>
        <v/>
      </c>
      <c r="DE95" s="268" t="str">
        <f t="shared" si="45"/>
        <v/>
      </c>
      <c r="DF95" s="269" t="str">
        <f t="shared" si="45"/>
        <v/>
      </c>
      <c r="DG95" s="268" t="str">
        <f t="shared" si="45"/>
        <v/>
      </c>
      <c r="DH95" s="269" t="str">
        <f t="shared" si="45"/>
        <v/>
      </c>
      <c r="DI95" s="268" t="str">
        <f t="shared" si="45"/>
        <v/>
      </c>
      <c r="DJ95" s="269" t="str">
        <f t="shared" si="45"/>
        <v/>
      </c>
      <c r="DK95" s="268" t="str">
        <f t="shared" si="45"/>
        <v/>
      </c>
      <c r="DL95" s="269" t="str">
        <f t="shared" si="30"/>
        <v/>
      </c>
      <c r="DM95" s="268" t="str">
        <f t="shared" si="30"/>
        <v/>
      </c>
      <c r="DN95" s="269" t="str">
        <f t="shared" si="30"/>
        <v/>
      </c>
      <c r="DO95" s="268" t="str">
        <f t="shared" si="41"/>
        <v/>
      </c>
      <c r="DP95" s="492" t="str">
        <f t="shared" si="42"/>
        <v/>
      </c>
    </row>
    <row r="96" spans="1:120" ht="15" customHeight="1">
      <c r="A96" s="33">
        <v>90</v>
      </c>
      <c r="B96" s="34"/>
      <c r="C96" s="349"/>
      <c r="D96" s="34"/>
      <c r="E96" s="35"/>
      <c r="F96" s="467"/>
      <c r="G96" s="261" t="s">
        <v>644</v>
      </c>
      <c r="H96" s="262" t="s">
        <v>645</v>
      </c>
      <c r="I96" s="261" t="s">
        <v>646</v>
      </c>
      <c r="J96" s="36"/>
      <c r="K96" s="36"/>
      <c r="L96" s="36"/>
      <c r="M96" s="36"/>
      <c r="N96" s="36"/>
      <c r="O96" s="379"/>
      <c r="P96" s="379"/>
      <c r="Q96" s="379"/>
      <c r="R96" s="376"/>
      <c r="S96" s="381"/>
      <c r="T96" s="39"/>
      <c r="U96" s="36"/>
      <c r="V96" s="36"/>
      <c r="W96" s="36"/>
      <c r="X96" s="37"/>
      <c r="Y96" s="38"/>
      <c r="Z96" s="379"/>
      <c r="AA96" s="379"/>
      <c r="AB96" s="379"/>
      <c r="AC96" s="376"/>
      <c r="AD96" s="381"/>
      <c r="AE96" s="36"/>
      <c r="AF96" s="36"/>
      <c r="AG96" s="36"/>
      <c r="AH96" s="37"/>
      <c r="AI96" s="38"/>
      <c r="AJ96" s="379"/>
      <c r="AK96" s="379"/>
      <c r="AL96" s="379"/>
      <c r="AM96" s="376"/>
      <c r="AN96" s="381"/>
      <c r="AO96" s="36"/>
      <c r="AP96" s="36"/>
      <c r="AQ96" s="36"/>
      <c r="AR96" s="37"/>
      <c r="AS96" s="38"/>
      <c r="AT96" s="379"/>
      <c r="AU96" s="379"/>
      <c r="AV96" s="379"/>
      <c r="AW96" s="379"/>
      <c r="AX96" s="379"/>
      <c r="AY96" s="379"/>
      <c r="AZ96" s="376"/>
      <c r="BA96" s="376"/>
      <c r="BB96" s="381"/>
      <c r="BC96" s="381"/>
      <c r="BD96" s="377"/>
      <c r="BE96" s="377"/>
      <c r="BF96" s="377"/>
      <c r="BG96" s="380"/>
      <c r="BH96" s="380"/>
      <c r="BI96" s="378"/>
      <c r="BJ96" s="378"/>
      <c r="BK96" s="379"/>
      <c r="BL96" s="379"/>
      <c r="BM96" s="379"/>
      <c r="BN96" s="36"/>
      <c r="BO96" s="40"/>
      <c r="BP96" s="41"/>
      <c r="BQ96" s="42"/>
      <c r="BR96" s="57"/>
      <c r="BS96" s="343"/>
      <c r="BT96" s="339"/>
      <c r="BU96" s="339"/>
      <c r="BV96" s="464" t="str">
        <f t="shared" si="34"/>
        <v/>
      </c>
      <c r="BW96" s="267"/>
      <c r="BX96" s="464" t="str">
        <f t="shared" si="35"/>
        <v/>
      </c>
      <c r="BY96" s="465"/>
      <c r="BZ96" s="464" t="str">
        <f t="shared" si="36"/>
        <v/>
      </c>
      <c r="CA96" s="465"/>
      <c r="CB96" s="464" t="str">
        <f t="shared" si="37"/>
        <v/>
      </c>
      <c r="CC96" s="465"/>
      <c r="CD96" s="464" t="str">
        <f t="shared" si="38"/>
        <v/>
      </c>
      <c r="CE96" s="465"/>
      <c r="CF96" s="464" t="str">
        <f t="shared" si="44"/>
        <v/>
      </c>
      <c r="CG96" s="465"/>
      <c r="CH96" s="464" t="str">
        <f t="shared" si="39"/>
        <v/>
      </c>
      <c r="CI96" s="465"/>
      <c r="CJ96" s="464" t="str">
        <f t="shared" si="39"/>
        <v/>
      </c>
      <c r="CK96" s="465"/>
      <c r="CL96" s="464" t="str">
        <f t="shared" si="39"/>
        <v/>
      </c>
      <c r="CM96" s="465"/>
      <c r="CN96" s="464" t="str">
        <f t="shared" si="39"/>
        <v/>
      </c>
      <c r="CO96" s="465"/>
      <c r="CP96" s="464" t="str">
        <f t="shared" si="39"/>
        <v/>
      </c>
      <c r="CQ96" s="465"/>
      <c r="CR96" s="464" t="str">
        <f t="shared" si="39"/>
        <v/>
      </c>
      <c r="CS96" s="465"/>
      <c r="CT96" s="258"/>
      <c r="CU96" s="491" t="str">
        <f t="shared" si="43"/>
        <v/>
      </c>
      <c r="CV96" s="269" t="str">
        <f t="shared" si="43"/>
        <v/>
      </c>
      <c r="CW96" s="268" t="str">
        <f t="shared" si="45"/>
        <v/>
      </c>
      <c r="CX96" s="269" t="str">
        <f t="shared" si="45"/>
        <v/>
      </c>
      <c r="CY96" s="268" t="str">
        <f t="shared" si="45"/>
        <v/>
      </c>
      <c r="CZ96" s="269" t="str">
        <f t="shared" si="45"/>
        <v/>
      </c>
      <c r="DA96" s="268" t="str">
        <f t="shared" si="45"/>
        <v/>
      </c>
      <c r="DB96" s="269" t="str">
        <f t="shared" si="45"/>
        <v/>
      </c>
      <c r="DC96" s="268" t="str">
        <f t="shared" si="45"/>
        <v/>
      </c>
      <c r="DD96" s="269" t="str">
        <f t="shared" si="45"/>
        <v/>
      </c>
      <c r="DE96" s="268" t="str">
        <f t="shared" si="45"/>
        <v/>
      </c>
      <c r="DF96" s="269" t="str">
        <f t="shared" si="45"/>
        <v/>
      </c>
      <c r="DG96" s="268" t="str">
        <f t="shared" si="45"/>
        <v/>
      </c>
      <c r="DH96" s="269" t="str">
        <f t="shared" si="45"/>
        <v/>
      </c>
      <c r="DI96" s="268" t="str">
        <f t="shared" si="45"/>
        <v/>
      </c>
      <c r="DJ96" s="269" t="str">
        <f t="shared" si="45"/>
        <v/>
      </c>
      <c r="DK96" s="268" t="str">
        <f t="shared" si="45"/>
        <v/>
      </c>
      <c r="DL96" s="269" t="str">
        <f t="shared" si="30"/>
        <v/>
      </c>
      <c r="DM96" s="268" t="str">
        <f t="shared" si="30"/>
        <v/>
      </c>
      <c r="DN96" s="269" t="str">
        <f t="shared" si="30"/>
        <v/>
      </c>
      <c r="DO96" s="268" t="str">
        <f t="shared" si="41"/>
        <v/>
      </c>
      <c r="DP96" s="492" t="str">
        <f t="shared" si="42"/>
        <v/>
      </c>
    </row>
    <row r="97" spans="1:120" ht="15" customHeight="1">
      <c r="A97" s="33">
        <v>91</v>
      </c>
      <c r="B97" s="34"/>
      <c r="C97" s="349"/>
      <c r="D97" s="34"/>
      <c r="E97" s="35"/>
      <c r="F97" s="467"/>
      <c r="G97" s="261" t="s">
        <v>647</v>
      </c>
      <c r="H97" s="262" t="s">
        <v>648</v>
      </c>
      <c r="I97" s="261" t="s">
        <v>649</v>
      </c>
      <c r="J97" s="36"/>
      <c r="K97" s="36"/>
      <c r="L97" s="36"/>
      <c r="M97" s="36"/>
      <c r="N97" s="36"/>
      <c r="O97" s="379"/>
      <c r="P97" s="379"/>
      <c r="Q97" s="379"/>
      <c r="R97" s="376"/>
      <c r="S97" s="381"/>
      <c r="T97" s="39"/>
      <c r="U97" s="36"/>
      <c r="V97" s="36"/>
      <c r="W97" s="36"/>
      <c r="X97" s="37"/>
      <c r="Y97" s="38"/>
      <c r="Z97" s="379"/>
      <c r="AA97" s="379"/>
      <c r="AB97" s="379"/>
      <c r="AC97" s="376"/>
      <c r="AD97" s="381"/>
      <c r="AE97" s="36"/>
      <c r="AF97" s="36"/>
      <c r="AG97" s="36"/>
      <c r="AH97" s="37"/>
      <c r="AI97" s="38"/>
      <c r="AJ97" s="379"/>
      <c r="AK97" s="379"/>
      <c r="AL97" s="379"/>
      <c r="AM97" s="376"/>
      <c r="AN97" s="381"/>
      <c r="AO97" s="36"/>
      <c r="AP97" s="36"/>
      <c r="AQ97" s="36"/>
      <c r="AR97" s="37"/>
      <c r="AS97" s="38"/>
      <c r="AT97" s="379"/>
      <c r="AU97" s="379"/>
      <c r="AV97" s="379"/>
      <c r="AW97" s="379"/>
      <c r="AX97" s="379"/>
      <c r="AY97" s="379"/>
      <c r="AZ97" s="376"/>
      <c r="BA97" s="376"/>
      <c r="BB97" s="381"/>
      <c r="BC97" s="381"/>
      <c r="BD97" s="377"/>
      <c r="BE97" s="377"/>
      <c r="BF97" s="377"/>
      <c r="BG97" s="380"/>
      <c r="BH97" s="380"/>
      <c r="BI97" s="378"/>
      <c r="BJ97" s="378"/>
      <c r="BK97" s="379"/>
      <c r="BL97" s="379"/>
      <c r="BM97" s="379"/>
      <c r="BN97" s="36"/>
      <c r="BO97" s="40"/>
      <c r="BP97" s="41"/>
      <c r="BQ97" s="42"/>
      <c r="BR97" s="57"/>
      <c r="BS97" s="343"/>
      <c r="BT97" s="339"/>
      <c r="BU97" s="339"/>
      <c r="BV97" s="464" t="str">
        <f t="shared" si="34"/>
        <v/>
      </c>
      <c r="BW97" s="267"/>
      <c r="BX97" s="464" t="str">
        <f t="shared" si="35"/>
        <v/>
      </c>
      <c r="BY97" s="465"/>
      <c r="BZ97" s="464" t="str">
        <f t="shared" si="36"/>
        <v/>
      </c>
      <c r="CA97" s="465"/>
      <c r="CB97" s="464" t="str">
        <f t="shared" si="37"/>
        <v/>
      </c>
      <c r="CC97" s="465"/>
      <c r="CD97" s="464" t="str">
        <f t="shared" si="38"/>
        <v/>
      </c>
      <c r="CE97" s="465"/>
      <c r="CF97" s="464" t="str">
        <f t="shared" si="44"/>
        <v/>
      </c>
      <c r="CG97" s="465"/>
      <c r="CH97" s="464" t="str">
        <f t="shared" si="39"/>
        <v/>
      </c>
      <c r="CI97" s="465"/>
      <c r="CJ97" s="464" t="str">
        <f t="shared" si="39"/>
        <v/>
      </c>
      <c r="CK97" s="465"/>
      <c r="CL97" s="464" t="str">
        <f t="shared" si="39"/>
        <v/>
      </c>
      <c r="CM97" s="465"/>
      <c r="CN97" s="464" t="str">
        <f t="shared" si="39"/>
        <v/>
      </c>
      <c r="CO97" s="465"/>
      <c r="CP97" s="464" t="str">
        <f t="shared" si="39"/>
        <v/>
      </c>
      <c r="CQ97" s="465"/>
      <c r="CR97" s="464" t="str">
        <f t="shared" si="39"/>
        <v/>
      </c>
      <c r="CS97" s="465"/>
      <c r="CT97" s="258"/>
      <c r="CU97" s="491" t="str">
        <f t="shared" si="43"/>
        <v/>
      </c>
      <c r="CV97" s="269" t="str">
        <f t="shared" si="43"/>
        <v/>
      </c>
      <c r="CW97" s="268" t="str">
        <f t="shared" si="45"/>
        <v/>
      </c>
      <c r="CX97" s="269" t="str">
        <f t="shared" si="45"/>
        <v/>
      </c>
      <c r="CY97" s="268" t="str">
        <f t="shared" si="45"/>
        <v/>
      </c>
      <c r="CZ97" s="269" t="str">
        <f t="shared" si="45"/>
        <v/>
      </c>
      <c r="DA97" s="268" t="str">
        <f t="shared" si="45"/>
        <v/>
      </c>
      <c r="DB97" s="269" t="str">
        <f t="shared" si="45"/>
        <v/>
      </c>
      <c r="DC97" s="268" t="str">
        <f t="shared" si="45"/>
        <v/>
      </c>
      <c r="DD97" s="269" t="str">
        <f t="shared" si="45"/>
        <v/>
      </c>
      <c r="DE97" s="268" t="str">
        <f t="shared" si="45"/>
        <v/>
      </c>
      <c r="DF97" s="269" t="str">
        <f t="shared" si="45"/>
        <v/>
      </c>
      <c r="DG97" s="268" t="str">
        <f t="shared" si="45"/>
        <v/>
      </c>
      <c r="DH97" s="269" t="str">
        <f t="shared" si="45"/>
        <v/>
      </c>
      <c r="DI97" s="268" t="str">
        <f t="shared" si="45"/>
        <v/>
      </c>
      <c r="DJ97" s="269" t="str">
        <f t="shared" si="45"/>
        <v/>
      </c>
      <c r="DK97" s="268" t="str">
        <f t="shared" si="45"/>
        <v/>
      </c>
      <c r="DL97" s="269" t="str">
        <f t="shared" si="30"/>
        <v/>
      </c>
      <c r="DM97" s="268" t="str">
        <f t="shared" si="30"/>
        <v/>
      </c>
      <c r="DN97" s="269" t="str">
        <f t="shared" si="30"/>
        <v/>
      </c>
      <c r="DO97" s="268" t="str">
        <f t="shared" si="41"/>
        <v/>
      </c>
      <c r="DP97" s="492" t="str">
        <f t="shared" si="42"/>
        <v/>
      </c>
    </row>
    <row r="98" spans="1:120" ht="15" customHeight="1">
      <c r="A98" s="33">
        <v>92</v>
      </c>
      <c r="B98" s="34"/>
      <c r="C98" s="349"/>
      <c r="D98" s="34"/>
      <c r="E98" s="35"/>
      <c r="F98" s="467"/>
      <c r="G98" s="261" t="s">
        <v>650</v>
      </c>
      <c r="H98" s="262" t="s">
        <v>651</v>
      </c>
      <c r="I98" s="261" t="s">
        <v>652</v>
      </c>
      <c r="J98" s="36"/>
      <c r="K98" s="36"/>
      <c r="L98" s="36"/>
      <c r="M98" s="36"/>
      <c r="N98" s="36"/>
      <c r="O98" s="379"/>
      <c r="P98" s="379"/>
      <c r="Q98" s="379"/>
      <c r="R98" s="376"/>
      <c r="S98" s="381"/>
      <c r="T98" s="39"/>
      <c r="U98" s="36"/>
      <c r="V98" s="36"/>
      <c r="W98" s="36"/>
      <c r="X98" s="37"/>
      <c r="Y98" s="38"/>
      <c r="Z98" s="379"/>
      <c r="AA98" s="379"/>
      <c r="AB98" s="379"/>
      <c r="AC98" s="376"/>
      <c r="AD98" s="381"/>
      <c r="AE98" s="36"/>
      <c r="AF98" s="36"/>
      <c r="AG98" s="36"/>
      <c r="AH98" s="37"/>
      <c r="AI98" s="38"/>
      <c r="AJ98" s="379"/>
      <c r="AK98" s="379"/>
      <c r="AL98" s="379"/>
      <c r="AM98" s="376"/>
      <c r="AN98" s="381"/>
      <c r="AO98" s="36"/>
      <c r="AP98" s="36"/>
      <c r="AQ98" s="36"/>
      <c r="AR98" s="37"/>
      <c r="AS98" s="38"/>
      <c r="AT98" s="379"/>
      <c r="AU98" s="379"/>
      <c r="AV98" s="379"/>
      <c r="AW98" s="379"/>
      <c r="AX98" s="379"/>
      <c r="AY98" s="379"/>
      <c r="AZ98" s="376"/>
      <c r="BA98" s="376"/>
      <c r="BB98" s="381"/>
      <c r="BC98" s="381"/>
      <c r="BD98" s="377"/>
      <c r="BE98" s="377"/>
      <c r="BF98" s="377"/>
      <c r="BG98" s="380"/>
      <c r="BH98" s="380"/>
      <c r="BI98" s="378"/>
      <c r="BJ98" s="378"/>
      <c r="BK98" s="379"/>
      <c r="BL98" s="379"/>
      <c r="BM98" s="379"/>
      <c r="BN98" s="36"/>
      <c r="BO98" s="40"/>
      <c r="BP98" s="41"/>
      <c r="BQ98" s="42"/>
      <c r="BR98" s="57"/>
      <c r="BS98" s="343"/>
      <c r="BT98" s="339"/>
      <c r="BU98" s="339"/>
      <c r="BV98" s="464" t="str">
        <f t="shared" si="34"/>
        <v/>
      </c>
      <c r="BW98" s="267"/>
      <c r="BX98" s="464" t="str">
        <f t="shared" si="35"/>
        <v/>
      </c>
      <c r="BY98" s="465"/>
      <c r="BZ98" s="464" t="str">
        <f t="shared" si="36"/>
        <v/>
      </c>
      <c r="CA98" s="465"/>
      <c r="CB98" s="464" t="str">
        <f t="shared" si="37"/>
        <v/>
      </c>
      <c r="CC98" s="465"/>
      <c r="CD98" s="464" t="str">
        <f t="shared" si="38"/>
        <v/>
      </c>
      <c r="CE98" s="465"/>
      <c r="CF98" s="464" t="str">
        <f t="shared" si="44"/>
        <v/>
      </c>
      <c r="CG98" s="465"/>
      <c r="CH98" s="464" t="str">
        <f t="shared" si="39"/>
        <v/>
      </c>
      <c r="CI98" s="465"/>
      <c r="CJ98" s="464" t="str">
        <f t="shared" si="39"/>
        <v/>
      </c>
      <c r="CK98" s="465"/>
      <c r="CL98" s="464" t="str">
        <f t="shared" si="39"/>
        <v/>
      </c>
      <c r="CM98" s="465"/>
      <c r="CN98" s="464" t="str">
        <f t="shared" si="39"/>
        <v/>
      </c>
      <c r="CO98" s="465"/>
      <c r="CP98" s="464" t="str">
        <f t="shared" si="39"/>
        <v/>
      </c>
      <c r="CQ98" s="465"/>
      <c r="CR98" s="464" t="str">
        <f t="shared" si="39"/>
        <v/>
      </c>
      <c r="CS98" s="465"/>
      <c r="CT98" s="258"/>
      <c r="CU98" s="491" t="str">
        <f t="shared" si="43"/>
        <v/>
      </c>
      <c r="CV98" s="269" t="str">
        <f t="shared" si="43"/>
        <v/>
      </c>
      <c r="CW98" s="268" t="str">
        <f t="shared" si="45"/>
        <v/>
      </c>
      <c r="CX98" s="269" t="str">
        <f t="shared" si="45"/>
        <v/>
      </c>
      <c r="CY98" s="268" t="str">
        <f t="shared" si="45"/>
        <v/>
      </c>
      <c r="CZ98" s="269" t="str">
        <f t="shared" si="45"/>
        <v/>
      </c>
      <c r="DA98" s="268" t="str">
        <f t="shared" si="45"/>
        <v/>
      </c>
      <c r="DB98" s="269" t="str">
        <f t="shared" si="45"/>
        <v/>
      </c>
      <c r="DC98" s="268" t="str">
        <f t="shared" si="45"/>
        <v/>
      </c>
      <c r="DD98" s="269" t="str">
        <f t="shared" si="45"/>
        <v/>
      </c>
      <c r="DE98" s="268" t="str">
        <f t="shared" si="45"/>
        <v/>
      </c>
      <c r="DF98" s="269" t="str">
        <f t="shared" si="45"/>
        <v/>
      </c>
      <c r="DG98" s="268" t="str">
        <f t="shared" si="45"/>
        <v/>
      </c>
      <c r="DH98" s="269" t="str">
        <f t="shared" si="45"/>
        <v/>
      </c>
      <c r="DI98" s="268" t="str">
        <f t="shared" si="45"/>
        <v/>
      </c>
      <c r="DJ98" s="269" t="str">
        <f t="shared" si="45"/>
        <v/>
      </c>
      <c r="DK98" s="268" t="str">
        <f t="shared" si="45"/>
        <v/>
      </c>
      <c r="DL98" s="269" t="str">
        <f t="shared" si="30"/>
        <v/>
      </c>
      <c r="DM98" s="268" t="str">
        <f t="shared" si="30"/>
        <v/>
      </c>
      <c r="DN98" s="269" t="str">
        <f t="shared" si="30"/>
        <v/>
      </c>
      <c r="DO98" s="268" t="str">
        <f t="shared" si="41"/>
        <v/>
      </c>
      <c r="DP98" s="492" t="str">
        <f t="shared" si="42"/>
        <v/>
      </c>
    </row>
    <row r="99" spans="1:120" ht="15" customHeight="1">
      <c r="A99" s="33">
        <v>93</v>
      </c>
      <c r="B99" s="34"/>
      <c r="C99" s="349"/>
      <c r="D99" s="34"/>
      <c r="E99" s="35"/>
      <c r="F99" s="467"/>
      <c r="G99" s="261" t="s">
        <v>653</v>
      </c>
      <c r="H99" s="262" t="s">
        <v>654</v>
      </c>
      <c r="I99" s="261" t="s">
        <v>655</v>
      </c>
      <c r="J99" s="36"/>
      <c r="K99" s="36"/>
      <c r="L99" s="36"/>
      <c r="M99" s="36"/>
      <c r="N99" s="36"/>
      <c r="O99" s="379"/>
      <c r="P99" s="379"/>
      <c r="Q99" s="379"/>
      <c r="R99" s="376"/>
      <c r="S99" s="381"/>
      <c r="T99" s="39"/>
      <c r="U99" s="36"/>
      <c r="V99" s="36"/>
      <c r="W99" s="36"/>
      <c r="X99" s="37"/>
      <c r="Y99" s="38"/>
      <c r="Z99" s="379"/>
      <c r="AA99" s="379"/>
      <c r="AB99" s="379"/>
      <c r="AC99" s="376"/>
      <c r="AD99" s="381"/>
      <c r="AE99" s="36"/>
      <c r="AF99" s="36"/>
      <c r="AG99" s="36"/>
      <c r="AH99" s="37"/>
      <c r="AI99" s="38"/>
      <c r="AJ99" s="379"/>
      <c r="AK99" s="379"/>
      <c r="AL99" s="379"/>
      <c r="AM99" s="376"/>
      <c r="AN99" s="381"/>
      <c r="AO99" s="36"/>
      <c r="AP99" s="36"/>
      <c r="AQ99" s="36"/>
      <c r="AR99" s="37"/>
      <c r="AS99" s="38"/>
      <c r="AT99" s="379"/>
      <c r="AU99" s="379"/>
      <c r="AV99" s="379"/>
      <c r="AW99" s="379"/>
      <c r="AX99" s="379"/>
      <c r="AY99" s="379"/>
      <c r="AZ99" s="376"/>
      <c r="BA99" s="376"/>
      <c r="BB99" s="381"/>
      <c r="BC99" s="381"/>
      <c r="BD99" s="377"/>
      <c r="BE99" s="377"/>
      <c r="BF99" s="377"/>
      <c r="BG99" s="380"/>
      <c r="BH99" s="380"/>
      <c r="BI99" s="378"/>
      <c r="BJ99" s="378"/>
      <c r="BK99" s="379"/>
      <c r="BL99" s="379"/>
      <c r="BM99" s="379"/>
      <c r="BN99" s="36"/>
      <c r="BO99" s="40"/>
      <c r="BP99" s="41"/>
      <c r="BQ99" s="42"/>
      <c r="BR99" s="57"/>
      <c r="BS99" s="343"/>
      <c r="BT99" s="339"/>
      <c r="BU99" s="339"/>
      <c r="BV99" s="464" t="str">
        <f t="shared" si="34"/>
        <v/>
      </c>
      <c r="BW99" s="267"/>
      <c r="BX99" s="464" t="str">
        <f t="shared" si="35"/>
        <v/>
      </c>
      <c r="BY99" s="465"/>
      <c r="BZ99" s="464" t="str">
        <f t="shared" si="36"/>
        <v/>
      </c>
      <c r="CA99" s="465"/>
      <c r="CB99" s="464" t="str">
        <f t="shared" si="37"/>
        <v/>
      </c>
      <c r="CC99" s="465"/>
      <c r="CD99" s="464" t="str">
        <f t="shared" si="38"/>
        <v/>
      </c>
      <c r="CE99" s="465"/>
      <c r="CF99" s="464" t="str">
        <f t="shared" si="44"/>
        <v/>
      </c>
      <c r="CG99" s="465"/>
      <c r="CH99" s="464" t="str">
        <f t="shared" si="39"/>
        <v/>
      </c>
      <c r="CI99" s="465"/>
      <c r="CJ99" s="464" t="str">
        <f t="shared" si="39"/>
        <v/>
      </c>
      <c r="CK99" s="465"/>
      <c r="CL99" s="464" t="str">
        <f t="shared" si="39"/>
        <v/>
      </c>
      <c r="CM99" s="465"/>
      <c r="CN99" s="464" t="str">
        <f t="shared" si="39"/>
        <v/>
      </c>
      <c r="CO99" s="465"/>
      <c r="CP99" s="464" t="str">
        <f t="shared" si="39"/>
        <v/>
      </c>
      <c r="CQ99" s="465"/>
      <c r="CR99" s="464" t="str">
        <f t="shared" si="39"/>
        <v/>
      </c>
      <c r="CS99" s="465"/>
      <c r="CT99" s="258"/>
      <c r="CU99" s="491" t="str">
        <f t="shared" si="43"/>
        <v/>
      </c>
      <c r="CV99" s="269" t="str">
        <f t="shared" si="43"/>
        <v/>
      </c>
      <c r="CW99" s="268" t="str">
        <f t="shared" si="45"/>
        <v/>
      </c>
      <c r="CX99" s="269" t="str">
        <f t="shared" si="45"/>
        <v/>
      </c>
      <c r="CY99" s="268" t="str">
        <f t="shared" si="45"/>
        <v/>
      </c>
      <c r="CZ99" s="269" t="str">
        <f t="shared" si="45"/>
        <v/>
      </c>
      <c r="DA99" s="268" t="str">
        <f t="shared" si="45"/>
        <v/>
      </c>
      <c r="DB99" s="269" t="str">
        <f t="shared" si="45"/>
        <v/>
      </c>
      <c r="DC99" s="268" t="str">
        <f t="shared" si="45"/>
        <v/>
      </c>
      <c r="DD99" s="269" t="str">
        <f t="shared" si="45"/>
        <v/>
      </c>
      <c r="DE99" s="268" t="str">
        <f t="shared" si="45"/>
        <v/>
      </c>
      <c r="DF99" s="269" t="str">
        <f t="shared" si="45"/>
        <v/>
      </c>
      <c r="DG99" s="268" t="str">
        <f t="shared" si="45"/>
        <v/>
      </c>
      <c r="DH99" s="269" t="str">
        <f t="shared" si="45"/>
        <v/>
      </c>
      <c r="DI99" s="268" t="str">
        <f t="shared" si="45"/>
        <v/>
      </c>
      <c r="DJ99" s="269" t="str">
        <f t="shared" si="45"/>
        <v/>
      </c>
      <c r="DK99" s="268" t="str">
        <f t="shared" si="45"/>
        <v/>
      </c>
      <c r="DL99" s="269" t="str">
        <f t="shared" si="30"/>
        <v/>
      </c>
      <c r="DM99" s="268" t="str">
        <f t="shared" si="30"/>
        <v/>
      </c>
      <c r="DN99" s="269" t="str">
        <f t="shared" si="30"/>
        <v/>
      </c>
      <c r="DO99" s="268" t="str">
        <f t="shared" si="41"/>
        <v/>
      </c>
      <c r="DP99" s="492" t="str">
        <f t="shared" si="42"/>
        <v/>
      </c>
    </row>
    <row r="100" spans="1:120" ht="15" customHeight="1">
      <c r="A100" s="33">
        <v>94</v>
      </c>
      <c r="B100" s="34"/>
      <c r="C100" s="349"/>
      <c r="D100" s="34"/>
      <c r="E100" s="35"/>
      <c r="F100" s="467"/>
      <c r="G100" s="261" t="s">
        <v>656</v>
      </c>
      <c r="H100" s="262" t="s">
        <v>657</v>
      </c>
      <c r="I100" s="261" t="s">
        <v>658</v>
      </c>
      <c r="J100" s="36"/>
      <c r="K100" s="36"/>
      <c r="L100" s="36"/>
      <c r="M100" s="36"/>
      <c r="N100" s="36"/>
      <c r="O100" s="379"/>
      <c r="P100" s="379"/>
      <c r="Q100" s="379"/>
      <c r="R100" s="376"/>
      <c r="S100" s="381"/>
      <c r="T100" s="39"/>
      <c r="U100" s="36"/>
      <c r="V100" s="36"/>
      <c r="W100" s="36"/>
      <c r="X100" s="37"/>
      <c r="Y100" s="38"/>
      <c r="Z100" s="379"/>
      <c r="AA100" s="379"/>
      <c r="AB100" s="379"/>
      <c r="AC100" s="376"/>
      <c r="AD100" s="381"/>
      <c r="AE100" s="36"/>
      <c r="AF100" s="36"/>
      <c r="AG100" s="36"/>
      <c r="AH100" s="37"/>
      <c r="AI100" s="38"/>
      <c r="AJ100" s="379"/>
      <c r="AK100" s="379"/>
      <c r="AL100" s="379"/>
      <c r="AM100" s="376"/>
      <c r="AN100" s="381"/>
      <c r="AO100" s="36"/>
      <c r="AP100" s="36"/>
      <c r="AQ100" s="36"/>
      <c r="AR100" s="37"/>
      <c r="AS100" s="38"/>
      <c r="AT100" s="379"/>
      <c r="AU100" s="379"/>
      <c r="AV100" s="379"/>
      <c r="AW100" s="379"/>
      <c r="AX100" s="379"/>
      <c r="AY100" s="379"/>
      <c r="AZ100" s="376"/>
      <c r="BA100" s="376"/>
      <c r="BB100" s="381"/>
      <c r="BC100" s="381"/>
      <c r="BD100" s="377"/>
      <c r="BE100" s="377"/>
      <c r="BF100" s="377"/>
      <c r="BG100" s="380"/>
      <c r="BH100" s="380"/>
      <c r="BI100" s="378"/>
      <c r="BJ100" s="378"/>
      <c r="BK100" s="379"/>
      <c r="BL100" s="379"/>
      <c r="BM100" s="379"/>
      <c r="BN100" s="36"/>
      <c r="BO100" s="40"/>
      <c r="BP100" s="41"/>
      <c r="BQ100" s="42"/>
      <c r="BR100" s="57"/>
      <c r="BS100" s="343"/>
      <c r="BT100" s="339"/>
      <c r="BU100" s="339"/>
      <c r="BV100" s="464" t="str">
        <f t="shared" si="34"/>
        <v/>
      </c>
      <c r="BW100" s="267"/>
      <c r="BX100" s="464" t="str">
        <f t="shared" si="35"/>
        <v/>
      </c>
      <c r="BY100" s="465"/>
      <c r="BZ100" s="464" t="str">
        <f t="shared" si="36"/>
        <v/>
      </c>
      <c r="CA100" s="465"/>
      <c r="CB100" s="464" t="str">
        <f t="shared" si="37"/>
        <v/>
      </c>
      <c r="CC100" s="465"/>
      <c r="CD100" s="464" t="str">
        <f t="shared" si="38"/>
        <v/>
      </c>
      <c r="CE100" s="465"/>
      <c r="CF100" s="464" t="str">
        <f t="shared" si="44"/>
        <v/>
      </c>
      <c r="CG100" s="465"/>
      <c r="CH100" s="464" t="str">
        <f t="shared" si="39"/>
        <v/>
      </c>
      <c r="CI100" s="465"/>
      <c r="CJ100" s="464" t="str">
        <f t="shared" si="39"/>
        <v/>
      </c>
      <c r="CK100" s="465"/>
      <c r="CL100" s="464" t="str">
        <f t="shared" si="39"/>
        <v/>
      </c>
      <c r="CM100" s="465"/>
      <c r="CN100" s="464" t="str">
        <f t="shared" si="39"/>
        <v/>
      </c>
      <c r="CO100" s="465"/>
      <c r="CP100" s="464" t="str">
        <f t="shared" si="39"/>
        <v/>
      </c>
      <c r="CQ100" s="465"/>
      <c r="CR100" s="464" t="str">
        <f t="shared" si="39"/>
        <v/>
      </c>
      <c r="CS100" s="465"/>
      <c r="CT100" s="258"/>
      <c r="CU100" s="491" t="str">
        <f t="shared" si="43"/>
        <v/>
      </c>
      <c r="CV100" s="269" t="str">
        <f t="shared" si="43"/>
        <v/>
      </c>
      <c r="CW100" s="268" t="str">
        <f t="shared" si="45"/>
        <v/>
      </c>
      <c r="CX100" s="269" t="str">
        <f t="shared" si="45"/>
        <v/>
      </c>
      <c r="CY100" s="268" t="str">
        <f t="shared" si="45"/>
        <v/>
      </c>
      <c r="CZ100" s="269" t="str">
        <f t="shared" si="45"/>
        <v/>
      </c>
      <c r="DA100" s="268" t="str">
        <f t="shared" si="45"/>
        <v/>
      </c>
      <c r="DB100" s="269" t="str">
        <f t="shared" si="45"/>
        <v/>
      </c>
      <c r="DC100" s="268" t="str">
        <f t="shared" si="45"/>
        <v/>
      </c>
      <c r="DD100" s="269" t="str">
        <f t="shared" si="45"/>
        <v/>
      </c>
      <c r="DE100" s="268" t="str">
        <f t="shared" si="45"/>
        <v/>
      </c>
      <c r="DF100" s="269" t="str">
        <f t="shared" si="45"/>
        <v/>
      </c>
      <c r="DG100" s="268" t="str">
        <f t="shared" si="45"/>
        <v/>
      </c>
      <c r="DH100" s="269" t="str">
        <f t="shared" si="45"/>
        <v/>
      </c>
      <c r="DI100" s="268" t="str">
        <f t="shared" si="45"/>
        <v/>
      </c>
      <c r="DJ100" s="269" t="str">
        <f t="shared" si="45"/>
        <v/>
      </c>
      <c r="DK100" s="268" t="str">
        <f t="shared" si="45"/>
        <v/>
      </c>
      <c r="DL100" s="269" t="str">
        <f t="shared" si="30"/>
        <v/>
      </c>
      <c r="DM100" s="268" t="str">
        <f t="shared" si="30"/>
        <v/>
      </c>
      <c r="DN100" s="269" t="str">
        <f t="shared" si="30"/>
        <v/>
      </c>
      <c r="DO100" s="268" t="str">
        <f t="shared" si="41"/>
        <v/>
      </c>
      <c r="DP100" s="492" t="str">
        <f t="shared" si="42"/>
        <v/>
      </c>
    </row>
    <row r="101" spans="1:120" ht="15" customHeight="1">
      <c r="A101" s="33">
        <v>95</v>
      </c>
      <c r="B101" s="34"/>
      <c r="C101" s="349"/>
      <c r="D101" s="34"/>
      <c r="E101" s="35"/>
      <c r="F101" s="467"/>
      <c r="G101" s="261" t="s">
        <v>659</v>
      </c>
      <c r="H101" s="262" t="s">
        <v>660</v>
      </c>
      <c r="I101" s="261" t="s">
        <v>661</v>
      </c>
      <c r="J101" s="36"/>
      <c r="K101" s="36"/>
      <c r="L101" s="36"/>
      <c r="M101" s="36"/>
      <c r="N101" s="36"/>
      <c r="O101" s="379"/>
      <c r="P101" s="379"/>
      <c r="Q101" s="379"/>
      <c r="R101" s="376"/>
      <c r="S101" s="381"/>
      <c r="T101" s="39"/>
      <c r="U101" s="36"/>
      <c r="V101" s="36"/>
      <c r="W101" s="36"/>
      <c r="X101" s="37"/>
      <c r="Y101" s="38"/>
      <c r="Z101" s="379"/>
      <c r="AA101" s="379"/>
      <c r="AB101" s="379"/>
      <c r="AC101" s="376"/>
      <c r="AD101" s="381"/>
      <c r="AE101" s="36"/>
      <c r="AF101" s="36"/>
      <c r="AG101" s="36"/>
      <c r="AH101" s="37"/>
      <c r="AI101" s="38"/>
      <c r="AJ101" s="379"/>
      <c r="AK101" s="379"/>
      <c r="AL101" s="379"/>
      <c r="AM101" s="376"/>
      <c r="AN101" s="381"/>
      <c r="AO101" s="36"/>
      <c r="AP101" s="36"/>
      <c r="AQ101" s="36"/>
      <c r="AR101" s="37"/>
      <c r="AS101" s="38"/>
      <c r="AT101" s="379"/>
      <c r="AU101" s="379"/>
      <c r="AV101" s="379"/>
      <c r="AW101" s="379"/>
      <c r="AX101" s="379"/>
      <c r="AY101" s="379"/>
      <c r="AZ101" s="376"/>
      <c r="BA101" s="376"/>
      <c r="BB101" s="381"/>
      <c r="BC101" s="381"/>
      <c r="BD101" s="377"/>
      <c r="BE101" s="377"/>
      <c r="BF101" s="377"/>
      <c r="BG101" s="380"/>
      <c r="BH101" s="380"/>
      <c r="BI101" s="378"/>
      <c r="BJ101" s="378"/>
      <c r="BK101" s="379"/>
      <c r="BL101" s="379"/>
      <c r="BM101" s="379"/>
      <c r="BN101" s="36"/>
      <c r="BO101" s="40"/>
      <c r="BP101" s="41"/>
      <c r="BQ101" s="42"/>
      <c r="BR101" s="57"/>
      <c r="BS101" s="343"/>
      <c r="BT101" s="339"/>
      <c r="BU101" s="339"/>
      <c r="BV101" s="464" t="str">
        <f t="shared" si="34"/>
        <v/>
      </c>
      <c r="BW101" s="267"/>
      <c r="BX101" s="464" t="str">
        <f t="shared" si="35"/>
        <v/>
      </c>
      <c r="BY101" s="465"/>
      <c r="BZ101" s="464" t="str">
        <f t="shared" si="36"/>
        <v/>
      </c>
      <c r="CA101" s="465"/>
      <c r="CB101" s="464" t="str">
        <f t="shared" si="37"/>
        <v/>
      </c>
      <c r="CC101" s="465"/>
      <c r="CD101" s="464" t="str">
        <f t="shared" si="38"/>
        <v/>
      </c>
      <c r="CE101" s="465"/>
      <c r="CF101" s="464" t="str">
        <f t="shared" si="44"/>
        <v/>
      </c>
      <c r="CG101" s="465"/>
      <c r="CH101" s="464" t="str">
        <f t="shared" si="39"/>
        <v/>
      </c>
      <c r="CI101" s="465"/>
      <c r="CJ101" s="464" t="str">
        <f t="shared" si="39"/>
        <v/>
      </c>
      <c r="CK101" s="465"/>
      <c r="CL101" s="464" t="str">
        <f t="shared" si="39"/>
        <v/>
      </c>
      <c r="CM101" s="465"/>
      <c r="CN101" s="464" t="str">
        <f t="shared" si="39"/>
        <v/>
      </c>
      <c r="CO101" s="465"/>
      <c r="CP101" s="464" t="str">
        <f t="shared" si="39"/>
        <v/>
      </c>
      <c r="CQ101" s="465"/>
      <c r="CR101" s="464" t="str">
        <f t="shared" si="39"/>
        <v/>
      </c>
      <c r="CS101" s="465"/>
      <c r="CT101" s="258"/>
      <c r="CU101" s="491" t="str">
        <f t="shared" si="43"/>
        <v/>
      </c>
      <c r="CV101" s="269" t="str">
        <f t="shared" si="43"/>
        <v/>
      </c>
      <c r="CW101" s="268" t="str">
        <f t="shared" si="45"/>
        <v/>
      </c>
      <c r="CX101" s="269" t="str">
        <f t="shared" si="45"/>
        <v/>
      </c>
      <c r="CY101" s="268" t="str">
        <f t="shared" si="45"/>
        <v/>
      </c>
      <c r="CZ101" s="269" t="str">
        <f t="shared" si="45"/>
        <v/>
      </c>
      <c r="DA101" s="268" t="str">
        <f t="shared" si="45"/>
        <v/>
      </c>
      <c r="DB101" s="269" t="str">
        <f t="shared" si="45"/>
        <v/>
      </c>
      <c r="DC101" s="268" t="str">
        <f t="shared" si="45"/>
        <v/>
      </c>
      <c r="DD101" s="269" t="str">
        <f t="shared" si="45"/>
        <v/>
      </c>
      <c r="DE101" s="268" t="str">
        <f t="shared" si="45"/>
        <v/>
      </c>
      <c r="DF101" s="269" t="str">
        <f t="shared" si="45"/>
        <v/>
      </c>
      <c r="DG101" s="268" t="str">
        <f t="shared" si="45"/>
        <v/>
      </c>
      <c r="DH101" s="269" t="str">
        <f t="shared" si="45"/>
        <v/>
      </c>
      <c r="DI101" s="268" t="str">
        <f t="shared" si="45"/>
        <v/>
      </c>
      <c r="DJ101" s="269" t="str">
        <f t="shared" si="45"/>
        <v/>
      </c>
      <c r="DK101" s="268" t="str">
        <f t="shared" si="45"/>
        <v/>
      </c>
      <c r="DL101" s="269" t="str">
        <f t="shared" si="45"/>
        <v/>
      </c>
      <c r="DM101" s="268" t="str">
        <f t="shared" ref="DM101:DN107" si="46">IF(CP101="","",SUM(DK101,CP101))</f>
        <v/>
      </c>
      <c r="DN101" s="269" t="str">
        <f t="shared" si="46"/>
        <v/>
      </c>
      <c r="DO101" s="268" t="str">
        <f t="shared" si="41"/>
        <v/>
      </c>
      <c r="DP101" s="492" t="str">
        <f t="shared" si="42"/>
        <v/>
      </c>
    </row>
    <row r="102" spans="1:120" ht="15" customHeight="1">
      <c r="A102" s="33">
        <v>96</v>
      </c>
      <c r="B102" s="34"/>
      <c r="C102" s="349"/>
      <c r="D102" s="34"/>
      <c r="E102" s="35"/>
      <c r="F102" s="467"/>
      <c r="G102" s="261" t="s">
        <v>662</v>
      </c>
      <c r="H102" s="262" t="s">
        <v>663</v>
      </c>
      <c r="I102" s="261" t="s">
        <v>664</v>
      </c>
      <c r="J102" s="36"/>
      <c r="K102" s="36"/>
      <c r="L102" s="36"/>
      <c r="M102" s="36"/>
      <c r="N102" s="36"/>
      <c r="O102" s="379"/>
      <c r="P102" s="379"/>
      <c r="Q102" s="379"/>
      <c r="R102" s="376"/>
      <c r="S102" s="381"/>
      <c r="T102" s="39"/>
      <c r="U102" s="36"/>
      <c r="V102" s="36"/>
      <c r="W102" s="36"/>
      <c r="X102" s="37"/>
      <c r="Y102" s="38"/>
      <c r="Z102" s="379"/>
      <c r="AA102" s="379"/>
      <c r="AB102" s="379"/>
      <c r="AC102" s="376"/>
      <c r="AD102" s="381"/>
      <c r="AE102" s="36"/>
      <c r="AF102" s="36"/>
      <c r="AG102" s="36"/>
      <c r="AH102" s="37"/>
      <c r="AI102" s="38"/>
      <c r="AJ102" s="379"/>
      <c r="AK102" s="379"/>
      <c r="AL102" s="379"/>
      <c r="AM102" s="376"/>
      <c r="AN102" s="381"/>
      <c r="AO102" s="36"/>
      <c r="AP102" s="36"/>
      <c r="AQ102" s="36"/>
      <c r="AR102" s="37"/>
      <c r="AS102" s="38"/>
      <c r="AT102" s="379"/>
      <c r="AU102" s="379"/>
      <c r="AV102" s="379"/>
      <c r="AW102" s="379"/>
      <c r="AX102" s="379"/>
      <c r="AY102" s="379"/>
      <c r="AZ102" s="376"/>
      <c r="BA102" s="376"/>
      <c r="BB102" s="381"/>
      <c r="BC102" s="381"/>
      <c r="BD102" s="377"/>
      <c r="BE102" s="377"/>
      <c r="BF102" s="377"/>
      <c r="BG102" s="380"/>
      <c r="BH102" s="380"/>
      <c r="BI102" s="378"/>
      <c r="BJ102" s="378"/>
      <c r="BK102" s="379"/>
      <c r="BL102" s="379"/>
      <c r="BM102" s="379"/>
      <c r="BN102" s="36"/>
      <c r="BO102" s="40"/>
      <c r="BP102" s="41"/>
      <c r="BQ102" s="42"/>
      <c r="BR102" s="57"/>
      <c r="BS102" s="343"/>
      <c r="BT102" s="339"/>
      <c r="BU102" s="339"/>
      <c r="BV102" s="464" t="str">
        <f t="shared" si="34"/>
        <v/>
      </c>
      <c r="BW102" s="267"/>
      <c r="BX102" s="464" t="str">
        <f t="shared" si="35"/>
        <v/>
      </c>
      <c r="BY102" s="465"/>
      <c r="BZ102" s="464" t="str">
        <f t="shared" si="36"/>
        <v/>
      </c>
      <c r="CA102" s="465"/>
      <c r="CB102" s="464" t="str">
        <f t="shared" si="37"/>
        <v/>
      </c>
      <c r="CC102" s="465"/>
      <c r="CD102" s="464" t="str">
        <f t="shared" si="38"/>
        <v/>
      </c>
      <c r="CE102" s="465"/>
      <c r="CF102" s="464" t="str">
        <f t="shared" si="44"/>
        <v/>
      </c>
      <c r="CG102" s="465"/>
      <c r="CH102" s="464" t="str">
        <f t="shared" si="39"/>
        <v/>
      </c>
      <c r="CI102" s="465"/>
      <c r="CJ102" s="464" t="str">
        <f t="shared" si="39"/>
        <v/>
      </c>
      <c r="CK102" s="465"/>
      <c r="CL102" s="464" t="str">
        <f t="shared" si="39"/>
        <v/>
      </c>
      <c r="CM102" s="465"/>
      <c r="CN102" s="464" t="str">
        <f t="shared" si="39"/>
        <v/>
      </c>
      <c r="CO102" s="465"/>
      <c r="CP102" s="464" t="str">
        <f t="shared" si="39"/>
        <v/>
      </c>
      <c r="CQ102" s="465"/>
      <c r="CR102" s="464" t="str">
        <f t="shared" si="39"/>
        <v/>
      </c>
      <c r="CS102" s="465"/>
      <c r="CT102" s="258"/>
      <c r="CU102" s="491" t="str">
        <f t="shared" si="43"/>
        <v/>
      </c>
      <c r="CV102" s="269" t="str">
        <f t="shared" si="43"/>
        <v/>
      </c>
      <c r="CW102" s="268" t="str">
        <f t="shared" si="45"/>
        <v/>
      </c>
      <c r="CX102" s="269" t="str">
        <f t="shared" si="45"/>
        <v/>
      </c>
      <c r="CY102" s="268" t="str">
        <f t="shared" si="45"/>
        <v/>
      </c>
      <c r="CZ102" s="269" t="str">
        <f t="shared" si="45"/>
        <v/>
      </c>
      <c r="DA102" s="268" t="str">
        <f t="shared" si="45"/>
        <v/>
      </c>
      <c r="DB102" s="269" t="str">
        <f t="shared" si="45"/>
        <v/>
      </c>
      <c r="DC102" s="268" t="str">
        <f t="shared" si="45"/>
        <v/>
      </c>
      <c r="DD102" s="269" t="str">
        <f t="shared" si="45"/>
        <v/>
      </c>
      <c r="DE102" s="268" t="str">
        <f t="shared" si="45"/>
        <v/>
      </c>
      <c r="DF102" s="269" t="str">
        <f t="shared" si="45"/>
        <v/>
      </c>
      <c r="DG102" s="268" t="str">
        <f t="shared" si="45"/>
        <v/>
      </c>
      <c r="DH102" s="269" t="str">
        <f t="shared" si="45"/>
        <v/>
      </c>
      <c r="DI102" s="268" t="str">
        <f t="shared" si="45"/>
        <v/>
      </c>
      <c r="DJ102" s="269" t="str">
        <f t="shared" si="45"/>
        <v/>
      </c>
      <c r="DK102" s="268" t="str">
        <f t="shared" si="45"/>
        <v/>
      </c>
      <c r="DL102" s="269" t="str">
        <f t="shared" si="45"/>
        <v/>
      </c>
      <c r="DM102" s="268" t="str">
        <f t="shared" si="46"/>
        <v/>
      </c>
      <c r="DN102" s="269" t="str">
        <f t="shared" si="46"/>
        <v/>
      </c>
      <c r="DO102" s="268" t="str">
        <f t="shared" si="41"/>
        <v/>
      </c>
      <c r="DP102" s="492" t="str">
        <f t="shared" si="42"/>
        <v/>
      </c>
    </row>
    <row r="103" spans="1:120" ht="15" customHeight="1">
      <c r="A103" s="33">
        <v>97</v>
      </c>
      <c r="B103" s="34"/>
      <c r="C103" s="349"/>
      <c r="D103" s="34"/>
      <c r="E103" s="35"/>
      <c r="F103" s="467"/>
      <c r="G103" s="261" t="s">
        <v>665</v>
      </c>
      <c r="H103" s="262" t="s">
        <v>666</v>
      </c>
      <c r="I103" s="261" t="s">
        <v>667</v>
      </c>
      <c r="J103" s="36"/>
      <c r="K103" s="36"/>
      <c r="L103" s="36"/>
      <c r="M103" s="36"/>
      <c r="N103" s="36"/>
      <c r="O103" s="379"/>
      <c r="P103" s="379"/>
      <c r="Q103" s="379"/>
      <c r="R103" s="376"/>
      <c r="S103" s="381"/>
      <c r="T103" s="39"/>
      <c r="U103" s="36"/>
      <c r="V103" s="36"/>
      <c r="W103" s="36"/>
      <c r="X103" s="37"/>
      <c r="Y103" s="38"/>
      <c r="Z103" s="379"/>
      <c r="AA103" s="379"/>
      <c r="AB103" s="379"/>
      <c r="AC103" s="376"/>
      <c r="AD103" s="381"/>
      <c r="AE103" s="36"/>
      <c r="AF103" s="36"/>
      <c r="AG103" s="36"/>
      <c r="AH103" s="37"/>
      <c r="AI103" s="38"/>
      <c r="AJ103" s="379"/>
      <c r="AK103" s="379"/>
      <c r="AL103" s="379"/>
      <c r="AM103" s="376"/>
      <c r="AN103" s="381"/>
      <c r="AO103" s="36"/>
      <c r="AP103" s="36"/>
      <c r="AQ103" s="36"/>
      <c r="AR103" s="37"/>
      <c r="AS103" s="38"/>
      <c r="AT103" s="379"/>
      <c r="AU103" s="379"/>
      <c r="AV103" s="379"/>
      <c r="AW103" s="379"/>
      <c r="AX103" s="379"/>
      <c r="AY103" s="379"/>
      <c r="AZ103" s="376"/>
      <c r="BA103" s="376"/>
      <c r="BB103" s="381"/>
      <c r="BC103" s="381"/>
      <c r="BD103" s="377"/>
      <c r="BE103" s="377"/>
      <c r="BF103" s="377"/>
      <c r="BG103" s="380"/>
      <c r="BH103" s="380"/>
      <c r="BI103" s="378"/>
      <c r="BJ103" s="378"/>
      <c r="BK103" s="379"/>
      <c r="BL103" s="379"/>
      <c r="BM103" s="379"/>
      <c r="BN103" s="36"/>
      <c r="BO103" s="40"/>
      <c r="BP103" s="41"/>
      <c r="BQ103" s="42"/>
      <c r="BR103" s="57"/>
      <c r="BS103" s="343"/>
      <c r="BT103" s="339"/>
      <c r="BU103" s="339"/>
      <c r="BV103" s="464" t="str">
        <f t="shared" si="34"/>
        <v/>
      </c>
      <c r="BW103" s="267"/>
      <c r="BX103" s="464" t="str">
        <f t="shared" si="35"/>
        <v/>
      </c>
      <c r="BY103" s="465"/>
      <c r="BZ103" s="464" t="str">
        <f t="shared" si="36"/>
        <v/>
      </c>
      <c r="CA103" s="465"/>
      <c r="CB103" s="464" t="str">
        <f t="shared" si="37"/>
        <v/>
      </c>
      <c r="CC103" s="465"/>
      <c r="CD103" s="464" t="str">
        <f t="shared" si="38"/>
        <v/>
      </c>
      <c r="CE103" s="465"/>
      <c r="CF103" s="464" t="str">
        <f t="shared" si="44"/>
        <v/>
      </c>
      <c r="CG103" s="465"/>
      <c r="CH103" s="464" t="str">
        <f t="shared" si="39"/>
        <v/>
      </c>
      <c r="CI103" s="465"/>
      <c r="CJ103" s="464" t="str">
        <f t="shared" si="39"/>
        <v/>
      </c>
      <c r="CK103" s="465"/>
      <c r="CL103" s="464" t="str">
        <f t="shared" si="39"/>
        <v/>
      </c>
      <c r="CM103" s="465"/>
      <c r="CN103" s="464" t="str">
        <f t="shared" si="39"/>
        <v/>
      </c>
      <c r="CO103" s="465"/>
      <c r="CP103" s="464" t="str">
        <f t="shared" si="39"/>
        <v/>
      </c>
      <c r="CQ103" s="465"/>
      <c r="CR103" s="464" t="str">
        <f t="shared" si="39"/>
        <v/>
      </c>
      <c r="CS103" s="465"/>
      <c r="CT103" s="258"/>
      <c r="CU103" s="491" t="str">
        <f t="shared" si="43"/>
        <v/>
      </c>
      <c r="CV103" s="269" t="str">
        <f t="shared" si="43"/>
        <v/>
      </c>
      <c r="CW103" s="268" t="str">
        <f t="shared" si="45"/>
        <v/>
      </c>
      <c r="CX103" s="269" t="str">
        <f t="shared" si="45"/>
        <v/>
      </c>
      <c r="CY103" s="268" t="str">
        <f t="shared" si="45"/>
        <v/>
      </c>
      <c r="CZ103" s="269" t="str">
        <f t="shared" si="45"/>
        <v/>
      </c>
      <c r="DA103" s="268" t="str">
        <f t="shared" si="45"/>
        <v/>
      </c>
      <c r="DB103" s="269" t="str">
        <f t="shared" si="45"/>
        <v/>
      </c>
      <c r="DC103" s="268" t="str">
        <f t="shared" si="45"/>
        <v/>
      </c>
      <c r="DD103" s="269" t="str">
        <f t="shared" si="45"/>
        <v/>
      </c>
      <c r="DE103" s="268" t="str">
        <f t="shared" si="45"/>
        <v/>
      </c>
      <c r="DF103" s="269" t="str">
        <f t="shared" si="45"/>
        <v/>
      </c>
      <c r="DG103" s="268" t="str">
        <f t="shared" si="45"/>
        <v/>
      </c>
      <c r="DH103" s="269" t="str">
        <f t="shared" si="45"/>
        <v/>
      </c>
      <c r="DI103" s="268" t="str">
        <f t="shared" si="45"/>
        <v/>
      </c>
      <c r="DJ103" s="269" t="str">
        <f t="shared" si="45"/>
        <v/>
      </c>
      <c r="DK103" s="268" t="str">
        <f t="shared" si="45"/>
        <v/>
      </c>
      <c r="DL103" s="269" t="str">
        <f t="shared" si="45"/>
        <v/>
      </c>
      <c r="DM103" s="268" t="str">
        <f t="shared" si="46"/>
        <v/>
      </c>
      <c r="DN103" s="269" t="str">
        <f t="shared" si="46"/>
        <v/>
      </c>
      <c r="DO103" s="268" t="str">
        <f t="shared" si="41"/>
        <v/>
      </c>
      <c r="DP103" s="492" t="str">
        <f t="shared" si="42"/>
        <v/>
      </c>
    </row>
    <row r="104" spans="1:120" ht="15" customHeight="1">
      <c r="A104" s="33">
        <v>98</v>
      </c>
      <c r="B104" s="34"/>
      <c r="C104" s="349"/>
      <c r="D104" s="34"/>
      <c r="E104" s="35"/>
      <c r="F104" s="467"/>
      <c r="G104" s="261" t="s">
        <v>668</v>
      </c>
      <c r="H104" s="262" t="s">
        <v>669</v>
      </c>
      <c r="I104" s="261" t="s">
        <v>670</v>
      </c>
      <c r="J104" s="36"/>
      <c r="K104" s="36"/>
      <c r="L104" s="36"/>
      <c r="M104" s="36"/>
      <c r="N104" s="36"/>
      <c r="O104" s="379"/>
      <c r="P104" s="379"/>
      <c r="Q104" s="379"/>
      <c r="R104" s="376"/>
      <c r="S104" s="381"/>
      <c r="T104" s="39"/>
      <c r="U104" s="36"/>
      <c r="V104" s="36"/>
      <c r="W104" s="36"/>
      <c r="X104" s="37"/>
      <c r="Y104" s="38"/>
      <c r="Z104" s="379"/>
      <c r="AA104" s="379"/>
      <c r="AB104" s="379"/>
      <c r="AC104" s="376"/>
      <c r="AD104" s="381"/>
      <c r="AE104" s="36"/>
      <c r="AF104" s="36"/>
      <c r="AG104" s="36"/>
      <c r="AH104" s="37"/>
      <c r="AI104" s="38"/>
      <c r="AJ104" s="379"/>
      <c r="AK104" s="379"/>
      <c r="AL104" s="379"/>
      <c r="AM104" s="376"/>
      <c r="AN104" s="381"/>
      <c r="AO104" s="36"/>
      <c r="AP104" s="36"/>
      <c r="AQ104" s="36"/>
      <c r="AR104" s="37"/>
      <c r="AS104" s="38"/>
      <c r="AT104" s="379"/>
      <c r="AU104" s="379"/>
      <c r="AV104" s="379"/>
      <c r="AW104" s="379"/>
      <c r="AX104" s="379"/>
      <c r="AY104" s="379"/>
      <c r="AZ104" s="376"/>
      <c r="BA104" s="376"/>
      <c r="BB104" s="381"/>
      <c r="BC104" s="381"/>
      <c r="BD104" s="377"/>
      <c r="BE104" s="377"/>
      <c r="BF104" s="377"/>
      <c r="BG104" s="380"/>
      <c r="BH104" s="380"/>
      <c r="BI104" s="378"/>
      <c r="BJ104" s="378"/>
      <c r="BK104" s="379"/>
      <c r="BL104" s="379"/>
      <c r="BM104" s="379"/>
      <c r="BN104" s="36"/>
      <c r="BO104" s="40"/>
      <c r="BP104" s="41"/>
      <c r="BQ104" s="42"/>
      <c r="BR104" s="57"/>
      <c r="BS104" s="343"/>
      <c r="BT104" s="339"/>
      <c r="BU104" s="339"/>
      <c r="BV104" s="464" t="str">
        <f t="shared" si="34"/>
        <v/>
      </c>
      <c r="BW104" s="267"/>
      <c r="BX104" s="464" t="str">
        <f t="shared" si="35"/>
        <v/>
      </c>
      <c r="BY104" s="465"/>
      <c r="BZ104" s="464" t="str">
        <f t="shared" si="36"/>
        <v/>
      </c>
      <c r="CA104" s="465"/>
      <c r="CB104" s="464" t="str">
        <f t="shared" si="37"/>
        <v/>
      </c>
      <c r="CC104" s="465"/>
      <c r="CD104" s="464" t="str">
        <f t="shared" si="38"/>
        <v/>
      </c>
      <c r="CE104" s="465"/>
      <c r="CF104" s="464" t="str">
        <f t="shared" si="44"/>
        <v/>
      </c>
      <c r="CG104" s="465"/>
      <c r="CH104" s="464" t="str">
        <f t="shared" si="39"/>
        <v/>
      </c>
      <c r="CI104" s="465"/>
      <c r="CJ104" s="464" t="str">
        <f t="shared" si="39"/>
        <v/>
      </c>
      <c r="CK104" s="465"/>
      <c r="CL104" s="464" t="str">
        <f t="shared" si="39"/>
        <v/>
      </c>
      <c r="CM104" s="465"/>
      <c r="CN104" s="464" t="str">
        <f t="shared" si="39"/>
        <v/>
      </c>
      <c r="CO104" s="465"/>
      <c r="CP104" s="464" t="str">
        <f t="shared" si="39"/>
        <v/>
      </c>
      <c r="CQ104" s="465"/>
      <c r="CR104" s="464" t="str">
        <f t="shared" si="39"/>
        <v/>
      </c>
      <c r="CS104" s="465"/>
      <c r="CT104" s="258"/>
      <c r="CU104" s="491" t="str">
        <f t="shared" si="43"/>
        <v/>
      </c>
      <c r="CV104" s="269" t="str">
        <f t="shared" si="43"/>
        <v/>
      </c>
      <c r="CW104" s="268" t="str">
        <f t="shared" si="45"/>
        <v/>
      </c>
      <c r="CX104" s="269" t="str">
        <f t="shared" si="45"/>
        <v/>
      </c>
      <c r="CY104" s="268" t="str">
        <f t="shared" si="45"/>
        <v/>
      </c>
      <c r="CZ104" s="269" t="str">
        <f t="shared" si="45"/>
        <v/>
      </c>
      <c r="DA104" s="268" t="str">
        <f t="shared" si="45"/>
        <v/>
      </c>
      <c r="DB104" s="269" t="str">
        <f t="shared" si="45"/>
        <v/>
      </c>
      <c r="DC104" s="268" t="str">
        <f t="shared" si="45"/>
        <v/>
      </c>
      <c r="DD104" s="269" t="str">
        <f t="shared" si="45"/>
        <v/>
      </c>
      <c r="DE104" s="268" t="str">
        <f t="shared" si="45"/>
        <v/>
      </c>
      <c r="DF104" s="269" t="str">
        <f t="shared" si="45"/>
        <v/>
      </c>
      <c r="DG104" s="268" t="str">
        <f t="shared" si="45"/>
        <v/>
      </c>
      <c r="DH104" s="269" t="str">
        <f t="shared" si="45"/>
        <v/>
      </c>
      <c r="DI104" s="268" t="str">
        <f t="shared" si="45"/>
        <v/>
      </c>
      <c r="DJ104" s="269" t="str">
        <f t="shared" si="45"/>
        <v/>
      </c>
      <c r="DK104" s="268" t="str">
        <f t="shared" si="45"/>
        <v/>
      </c>
      <c r="DL104" s="269" t="str">
        <f t="shared" si="45"/>
        <v/>
      </c>
      <c r="DM104" s="268" t="str">
        <f t="shared" si="46"/>
        <v/>
      </c>
      <c r="DN104" s="269" t="str">
        <f t="shared" si="46"/>
        <v/>
      </c>
      <c r="DO104" s="268" t="str">
        <f t="shared" si="41"/>
        <v/>
      </c>
      <c r="DP104" s="492" t="str">
        <f t="shared" si="42"/>
        <v/>
      </c>
    </row>
    <row r="105" spans="1:120" ht="15" customHeight="1">
      <c r="A105" s="33">
        <v>99</v>
      </c>
      <c r="B105" s="34"/>
      <c r="C105" s="349"/>
      <c r="D105" s="34"/>
      <c r="E105" s="35"/>
      <c r="F105" s="467"/>
      <c r="G105" s="261" t="s">
        <v>671</v>
      </c>
      <c r="H105" s="262" t="s">
        <v>672</v>
      </c>
      <c r="I105" s="261" t="s">
        <v>673</v>
      </c>
      <c r="J105" s="36"/>
      <c r="K105" s="36"/>
      <c r="L105" s="36"/>
      <c r="M105" s="36"/>
      <c r="N105" s="36"/>
      <c r="O105" s="349"/>
      <c r="P105" s="349"/>
      <c r="Q105" s="349"/>
      <c r="R105" s="351"/>
      <c r="S105" s="348"/>
      <c r="T105" s="39"/>
      <c r="U105" s="36"/>
      <c r="V105" s="36"/>
      <c r="W105" s="36"/>
      <c r="X105" s="37"/>
      <c r="Y105" s="38"/>
      <c r="Z105" s="349"/>
      <c r="AA105" s="349"/>
      <c r="AB105" s="349"/>
      <c r="AC105" s="351"/>
      <c r="AD105" s="348"/>
      <c r="AE105" s="36"/>
      <c r="AF105" s="36"/>
      <c r="AG105" s="36"/>
      <c r="AH105" s="37"/>
      <c r="AI105" s="38"/>
      <c r="AJ105" s="349"/>
      <c r="AK105" s="349"/>
      <c r="AL105" s="349"/>
      <c r="AM105" s="351"/>
      <c r="AN105" s="348"/>
      <c r="AO105" s="36"/>
      <c r="AP105" s="36"/>
      <c r="AQ105" s="36"/>
      <c r="AR105" s="37"/>
      <c r="AS105" s="38"/>
      <c r="AT105" s="349"/>
      <c r="AU105" s="349"/>
      <c r="AV105" s="349"/>
      <c r="AW105" s="349"/>
      <c r="AX105" s="349"/>
      <c r="AY105" s="349"/>
      <c r="AZ105" s="351"/>
      <c r="BA105" s="351"/>
      <c r="BB105" s="348"/>
      <c r="BC105" s="348"/>
      <c r="BD105" s="346"/>
      <c r="BE105" s="346"/>
      <c r="BF105" s="346"/>
      <c r="BG105" s="347"/>
      <c r="BH105" s="347"/>
      <c r="BI105" s="352"/>
      <c r="BJ105" s="352"/>
      <c r="BK105" s="349"/>
      <c r="BL105" s="349"/>
      <c r="BM105" s="349"/>
      <c r="BN105" s="36"/>
      <c r="BO105" s="40"/>
      <c r="BP105" s="41"/>
      <c r="BQ105" s="42"/>
      <c r="BR105" s="57"/>
      <c r="BS105" s="343"/>
      <c r="BT105" s="339"/>
      <c r="BU105" s="339"/>
      <c r="BV105" s="464" t="str">
        <f t="shared" si="34"/>
        <v/>
      </c>
      <c r="BW105" s="267"/>
      <c r="BX105" s="464" t="str">
        <f t="shared" si="35"/>
        <v/>
      </c>
      <c r="BY105" s="465"/>
      <c r="BZ105" s="464" t="str">
        <f t="shared" si="36"/>
        <v/>
      </c>
      <c r="CA105" s="465"/>
      <c r="CB105" s="464" t="str">
        <f t="shared" si="37"/>
        <v/>
      </c>
      <c r="CC105" s="465"/>
      <c r="CD105" s="464" t="str">
        <f t="shared" si="38"/>
        <v/>
      </c>
      <c r="CE105" s="465"/>
      <c r="CF105" s="464" t="str">
        <f t="shared" si="44"/>
        <v/>
      </c>
      <c r="CG105" s="465"/>
      <c r="CH105" s="464" t="str">
        <f t="shared" si="39"/>
        <v/>
      </c>
      <c r="CI105" s="465"/>
      <c r="CJ105" s="464" t="str">
        <f t="shared" si="39"/>
        <v/>
      </c>
      <c r="CK105" s="465"/>
      <c r="CL105" s="464" t="str">
        <f t="shared" si="39"/>
        <v/>
      </c>
      <c r="CM105" s="465"/>
      <c r="CN105" s="464" t="str">
        <f t="shared" si="39"/>
        <v/>
      </c>
      <c r="CO105" s="465"/>
      <c r="CP105" s="464" t="str">
        <f t="shared" si="39"/>
        <v/>
      </c>
      <c r="CQ105" s="465"/>
      <c r="CR105" s="464" t="str">
        <f t="shared" si="39"/>
        <v/>
      </c>
      <c r="CS105" s="465"/>
      <c r="CT105" s="258"/>
      <c r="CU105" s="491" t="str">
        <f t="shared" si="43"/>
        <v/>
      </c>
      <c r="CV105" s="269" t="str">
        <f t="shared" si="43"/>
        <v/>
      </c>
      <c r="CW105" s="268" t="str">
        <f t="shared" si="45"/>
        <v/>
      </c>
      <c r="CX105" s="269" t="str">
        <f t="shared" si="45"/>
        <v/>
      </c>
      <c r="CY105" s="268" t="str">
        <f t="shared" si="45"/>
        <v/>
      </c>
      <c r="CZ105" s="269" t="str">
        <f t="shared" si="45"/>
        <v/>
      </c>
      <c r="DA105" s="268" t="str">
        <f t="shared" si="45"/>
        <v/>
      </c>
      <c r="DB105" s="269" t="str">
        <f t="shared" si="45"/>
        <v/>
      </c>
      <c r="DC105" s="268" t="str">
        <f t="shared" si="45"/>
        <v/>
      </c>
      <c r="DD105" s="269" t="str">
        <f t="shared" si="45"/>
        <v/>
      </c>
      <c r="DE105" s="268" t="str">
        <f t="shared" si="45"/>
        <v/>
      </c>
      <c r="DF105" s="269" t="str">
        <f t="shared" si="45"/>
        <v/>
      </c>
      <c r="DG105" s="268" t="str">
        <f t="shared" si="45"/>
        <v/>
      </c>
      <c r="DH105" s="269" t="str">
        <f t="shared" ref="DH105:DL107" si="47">IF(CK105="","",SUM(DF105,CK105))</f>
        <v/>
      </c>
      <c r="DI105" s="268" t="str">
        <f t="shared" si="47"/>
        <v/>
      </c>
      <c r="DJ105" s="269" t="str">
        <f t="shared" si="47"/>
        <v/>
      </c>
      <c r="DK105" s="268" t="str">
        <f t="shared" si="47"/>
        <v/>
      </c>
      <c r="DL105" s="269" t="str">
        <f t="shared" si="47"/>
        <v/>
      </c>
      <c r="DM105" s="268" t="str">
        <f t="shared" si="46"/>
        <v/>
      </c>
      <c r="DN105" s="269" t="str">
        <f t="shared" si="46"/>
        <v/>
      </c>
      <c r="DO105" s="268" t="str">
        <f t="shared" si="41"/>
        <v/>
      </c>
      <c r="DP105" s="492" t="str">
        <f t="shared" si="42"/>
        <v/>
      </c>
    </row>
    <row r="106" spans="1:120" ht="15" customHeight="1" thickBot="1">
      <c r="A106" s="43">
        <v>100</v>
      </c>
      <c r="B106" s="290"/>
      <c r="C106" s="291"/>
      <c r="D106" s="290"/>
      <c r="E106" s="292"/>
      <c r="F106" s="468"/>
      <c r="G106" s="293"/>
      <c r="H106" s="294"/>
      <c r="I106" s="293"/>
      <c r="J106" s="295"/>
      <c r="K106" s="295"/>
      <c r="L106" s="295"/>
      <c r="M106" s="295"/>
      <c r="N106" s="295"/>
      <c r="O106" s="291"/>
      <c r="P106" s="291"/>
      <c r="Q106" s="291"/>
      <c r="R106" s="296"/>
      <c r="S106" s="297"/>
      <c r="T106" s="39"/>
      <c r="U106" s="295"/>
      <c r="V106" s="295"/>
      <c r="W106" s="295"/>
      <c r="X106" s="298"/>
      <c r="Y106" s="299"/>
      <c r="Z106" s="291"/>
      <c r="AA106" s="291"/>
      <c r="AB106" s="291"/>
      <c r="AC106" s="296"/>
      <c r="AD106" s="297"/>
      <c r="AE106" s="295"/>
      <c r="AF106" s="295"/>
      <c r="AG106" s="295"/>
      <c r="AH106" s="298"/>
      <c r="AI106" s="299"/>
      <c r="AJ106" s="291"/>
      <c r="AK106" s="291"/>
      <c r="AL106" s="291"/>
      <c r="AM106" s="296"/>
      <c r="AN106" s="297"/>
      <c r="AO106" s="295"/>
      <c r="AP106" s="295"/>
      <c r="AQ106" s="295"/>
      <c r="AR106" s="298"/>
      <c r="AS106" s="299"/>
      <c r="AT106" s="291"/>
      <c r="AU106" s="291"/>
      <c r="AV106" s="291"/>
      <c r="AW106" s="291"/>
      <c r="AX106" s="291"/>
      <c r="AY106" s="291"/>
      <c r="AZ106" s="296"/>
      <c r="BA106" s="296"/>
      <c r="BB106" s="297"/>
      <c r="BC106" s="297"/>
      <c r="BD106" s="300"/>
      <c r="BE106" s="300"/>
      <c r="BF106" s="300"/>
      <c r="BG106" s="301"/>
      <c r="BH106" s="301"/>
      <c r="BI106" s="302"/>
      <c r="BJ106" s="302"/>
      <c r="BK106" s="291"/>
      <c r="BL106" s="291"/>
      <c r="BM106" s="291"/>
      <c r="BN106" s="295"/>
      <c r="BO106" s="303"/>
      <c r="BP106" s="304"/>
      <c r="BQ106" s="305"/>
      <c r="BR106" s="57"/>
      <c r="BS106" s="343"/>
      <c r="BT106" s="339"/>
      <c r="BU106" s="339"/>
      <c r="BV106" s="464" t="str">
        <f t="shared" si="34"/>
        <v/>
      </c>
      <c r="BW106" s="267"/>
      <c r="BX106" s="464" t="str">
        <f t="shared" si="35"/>
        <v/>
      </c>
      <c r="BY106" s="465"/>
      <c r="BZ106" s="464" t="str">
        <f t="shared" si="36"/>
        <v/>
      </c>
      <c r="CA106" s="465"/>
      <c r="CB106" s="464" t="str">
        <f t="shared" si="37"/>
        <v/>
      </c>
      <c r="CC106" s="465"/>
      <c r="CD106" s="464" t="str">
        <f t="shared" si="38"/>
        <v/>
      </c>
      <c r="CE106" s="465"/>
      <c r="CF106" s="464" t="str">
        <f t="shared" si="44"/>
        <v/>
      </c>
      <c r="CG106" s="465"/>
      <c r="CH106" s="464" t="str">
        <f t="shared" si="39"/>
        <v/>
      </c>
      <c r="CI106" s="465"/>
      <c r="CJ106" s="464" t="str">
        <f t="shared" si="39"/>
        <v/>
      </c>
      <c r="CK106" s="465"/>
      <c r="CL106" s="464" t="str">
        <f t="shared" si="39"/>
        <v/>
      </c>
      <c r="CM106" s="465"/>
      <c r="CN106" s="464" t="str">
        <f t="shared" si="39"/>
        <v/>
      </c>
      <c r="CO106" s="465"/>
      <c r="CP106" s="464" t="str">
        <f t="shared" si="39"/>
        <v/>
      </c>
      <c r="CQ106" s="465"/>
      <c r="CR106" s="464" t="str">
        <f t="shared" si="39"/>
        <v/>
      </c>
      <c r="CS106" s="465"/>
      <c r="CT106" s="258"/>
      <c r="CU106" s="491" t="str">
        <f t="shared" si="43"/>
        <v/>
      </c>
      <c r="CV106" s="269" t="str">
        <f t="shared" si="43"/>
        <v/>
      </c>
      <c r="CW106" s="268" t="str">
        <f t="shared" ref="CW106:DG107" si="48">IF(BZ106="","",SUM(CU106,BZ106))</f>
        <v/>
      </c>
      <c r="CX106" s="269" t="str">
        <f t="shared" si="48"/>
        <v/>
      </c>
      <c r="CY106" s="268" t="str">
        <f t="shared" si="48"/>
        <v/>
      </c>
      <c r="CZ106" s="269" t="str">
        <f t="shared" si="48"/>
        <v/>
      </c>
      <c r="DA106" s="268" t="str">
        <f t="shared" si="48"/>
        <v/>
      </c>
      <c r="DB106" s="269" t="str">
        <f t="shared" si="48"/>
        <v/>
      </c>
      <c r="DC106" s="268" t="str">
        <f t="shared" si="48"/>
        <v/>
      </c>
      <c r="DD106" s="269" t="str">
        <f t="shared" si="48"/>
        <v/>
      </c>
      <c r="DE106" s="268" t="str">
        <f t="shared" si="48"/>
        <v/>
      </c>
      <c r="DF106" s="269" t="str">
        <f t="shared" si="48"/>
        <v/>
      </c>
      <c r="DG106" s="268" t="str">
        <f t="shared" si="48"/>
        <v/>
      </c>
      <c r="DH106" s="269" t="str">
        <f t="shared" si="47"/>
        <v/>
      </c>
      <c r="DI106" s="268" t="str">
        <f t="shared" si="47"/>
        <v/>
      </c>
      <c r="DJ106" s="269" t="str">
        <f t="shared" si="47"/>
        <v/>
      </c>
      <c r="DK106" s="268" t="str">
        <f t="shared" si="47"/>
        <v/>
      </c>
      <c r="DL106" s="269" t="str">
        <f t="shared" si="47"/>
        <v/>
      </c>
      <c r="DM106" s="268" t="str">
        <f t="shared" si="46"/>
        <v/>
      </c>
      <c r="DN106" s="269" t="str">
        <f t="shared" si="46"/>
        <v/>
      </c>
      <c r="DO106" s="268" t="str">
        <f t="shared" si="41"/>
        <v/>
      </c>
      <c r="DP106" s="492" t="str">
        <f t="shared" si="42"/>
        <v/>
      </c>
    </row>
    <row r="107" spans="1:120" ht="43.5" customHeight="1">
      <c r="BT107" s="258"/>
      <c r="BU107" s="258"/>
      <c r="BV107" s="314" t="str">
        <f t="shared" ref="BV107" si="49">IF(OR($D107="",BV$6=""),"",BV$6)</f>
        <v/>
      </c>
      <c r="BW107" s="315"/>
      <c r="BX107" s="316" t="str">
        <f t="shared" ref="BX107:BZ107" si="50">IF($D107="","",BX$6)</f>
        <v/>
      </c>
      <c r="BY107" s="315"/>
      <c r="BZ107" s="316" t="str">
        <f t="shared" si="50"/>
        <v/>
      </c>
      <c r="CA107" s="315"/>
      <c r="CB107" s="316" t="str">
        <f t="shared" ref="CB107" si="51">IF($D107="","",CB$6)</f>
        <v/>
      </c>
      <c r="CC107" s="315"/>
      <c r="CD107" s="316" t="str">
        <f t="shared" ref="CD107" si="52">IF($D107="","",CD$6)</f>
        <v/>
      </c>
      <c r="CE107" s="315"/>
      <c r="CF107" s="316" t="str">
        <f t="shared" ref="CF107" si="53">IF($D107="","",CF$6)</f>
        <v/>
      </c>
      <c r="CG107" s="315"/>
      <c r="CH107" s="316" t="str">
        <f t="shared" ref="CH107" si="54">IF($D107="","",CH$6)</f>
        <v/>
      </c>
      <c r="CI107" s="315"/>
      <c r="CJ107" s="316" t="str">
        <f t="shared" ref="CJ107" si="55">IF($D107="","",CJ$6)</f>
        <v/>
      </c>
      <c r="CK107" s="315"/>
      <c r="CL107" s="316" t="str">
        <f t="shared" ref="CL107" si="56">IF($D107="","",CL$6)</f>
        <v/>
      </c>
      <c r="CM107" s="315"/>
      <c r="CN107" s="316" t="str">
        <f t="shared" ref="CN107" si="57">IF($D107="","",CN$6)</f>
        <v/>
      </c>
      <c r="CO107" s="315"/>
      <c r="CP107" s="316" t="str">
        <f t="shared" ref="CP107" si="58">IF($D107="","",CP$6)</f>
        <v/>
      </c>
      <c r="CQ107" s="315"/>
      <c r="CR107" s="316" t="str">
        <f t="shared" ref="CR107" si="59">IF($D107="","",CR$6)</f>
        <v/>
      </c>
      <c r="CS107" s="315"/>
      <c r="CT107" s="258"/>
      <c r="CU107" s="491" t="str">
        <f t="shared" si="43"/>
        <v/>
      </c>
      <c r="CV107" s="269" t="str">
        <f t="shared" si="43"/>
        <v/>
      </c>
      <c r="CW107" s="268" t="str">
        <f t="shared" si="48"/>
        <v/>
      </c>
      <c r="CX107" s="269" t="str">
        <f t="shared" si="48"/>
        <v/>
      </c>
      <c r="CY107" s="268" t="str">
        <f t="shared" si="48"/>
        <v/>
      </c>
      <c r="CZ107" s="269" t="str">
        <f t="shared" si="48"/>
        <v/>
      </c>
      <c r="DA107" s="268" t="str">
        <f t="shared" si="48"/>
        <v/>
      </c>
      <c r="DB107" s="269" t="str">
        <f t="shared" si="48"/>
        <v/>
      </c>
      <c r="DC107" s="268" t="str">
        <f t="shared" si="48"/>
        <v/>
      </c>
      <c r="DD107" s="269" t="str">
        <f t="shared" si="48"/>
        <v/>
      </c>
      <c r="DE107" s="268" t="str">
        <f t="shared" si="48"/>
        <v/>
      </c>
      <c r="DF107" s="269" t="str">
        <f t="shared" si="48"/>
        <v/>
      </c>
      <c r="DG107" s="268" t="str">
        <f t="shared" si="48"/>
        <v/>
      </c>
      <c r="DH107" s="269" t="str">
        <f t="shared" si="47"/>
        <v/>
      </c>
      <c r="DI107" s="268" t="str">
        <f t="shared" si="47"/>
        <v/>
      </c>
      <c r="DJ107" s="269" t="str">
        <f t="shared" si="47"/>
        <v/>
      </c>
      <c r="DK107" s="268" t="str">
        <f t="shared" si="47"/>
        <v/>
      </c>
      <c r="DL107" s="269" t="str">
        <f t="shared" si="47"/>
        <v/>
      </c>
      <c r="DM107" s="268" t="str">
        <f t="shared" si="46"/>
        <v/>
      </c>
      <c r="DN107" s="269" t="str">
        <f t="shared" si="46"/>
        <v/>
      </c>
      <c r="DO107" s="268" t="str">
        <f t="shared" si="41"/>
        <v/>
      </c>
      <c r="DP107" s="492" t="str">
        <f t="shared" si="42"/>
        <v/>
      </c>
    </row>
    <row r="108" spans="1:120" ht="40.5" customHeight="1">
      <c r="BT108" s="708" t="s">
        <v>266</v>
      </c>
      <c r="BU108" s="709"/>
      <c r="BV108" s="270">
        <f t="shared" ref="BV108:CS108" si="60">SUM(BV8:BV107)</f>
        <v>0</v>
      </c>
      <c r="BW108" s="271">
        <f t="shared" si="60"/>
        <v>0</v>
      </c>
      <c r="BX108" s="272">
        <f t="shared" si="60"/>
        <v>0</v>
      </c>
      <c r="BY108" s="271">
        <f t="shared" si="60"/>
        <v>0</v>
      </c>
      <c r="BZ108" s="272">
        <f t="shared" si="60"/>
        <v>0</v>
      </c>
      <c r="CA108" s="271">
        <f t="shared" si="60"/>
        <v>0</v>
      </c>
      <c r="CB108" s="272">
        <f t="shared" si="60"/>
        <v>0</v>
      </c>
      <c r="CC108" s="271">
        <f t="shared" si="60"/>
        <v>0</v>
      </c>
      <c r="CD108" s="272">
        <f t="shared" si="60"/>
        <v>0</v>
      </c>
      <c r="CE108" s="271">
        <f t="shared" si="60"/>
        <v>0</v>
      </c>
      <c r="CF108" s="272">
        <f t="shared" si="60"/>
        <v>0</v>
      </c>
      <c r="CG108" s="271">
        <f t="shared" si="60"/>
        <v>0</v>
      </c>
      <c r="CH108" s="272">
        <f t="shared" si="60"/>
        <v>0</v>
      </c>
      <c r="CI108" s="271">
        <f t="shared" si="60"/>
        <v>0</v>
      </c>
      <c r="CJ108" s="272">
        <f t="shared" si="60"/>
        <v>0</v>
      </c>
      <c r="CK108" s="271">
        <f t="shared" si="60"/>
        <v>0</v>
      </c>
      <c r="CL108" s="272">
        <f t="shared" si="60"/>
        <v>0</v>
      </c>
      <c r="CM108" s="271">
        <f t="shared" si="60"/>
        <v>0</v>
      </c>
      <c r="CN108" s="272">
        <f t="shared" si="60"/>
        <v>0</v>
      </c>
      <c r="CO108" s="271">
        <f t="shared" si="60"/>
        <v>0</v>
      </c>
      <c r="CP108" s="272">
        <f t="shared" si="60"/>
        <v>0</v>
      </c>
      <c r="CQ108" s="271">
        <f t="shared" si="60"/>
        <v>0</v>
      </c>
      <c r="CR108" s="272">
        <f t="shared" si="60"/>
        <v>0</v>
      </c>
      <c r="CS108" s="273">
        <f t="shared" si="60"/>
        <v>0</v>
      </c>
      <c r="CT108" s="258"/>
      <c r="CU108" s="493">
        <f>SUM(BV108,BX108)</f>
        <v>0</v>
      </c>
      <c r="CV108" s="275">
        <f>SUM(BW108,BY108)</f>
        <v>0</v>
      </c>
      <c r="CW108" s="274">
        <f t="shared" ref="CW108:DN108" si="61">SUM(CU108,BZ108)</f>
        <v>0</v>
      </c>
      <c r="CX108" s="275">
        <f t="shared" si="61"/>
        <v>0</v>
      </c>
      <c r="CY108" s="274">
        <f t="shared" si="61"/>
        <v>0</v>
      </c>
      <c r="CZ108" s="275">
        <f t="shared" si="61"/>
        <v>0</v>
      </c>
      <c r="DA108" s="274">
        <f t="shared" si="61"/>
        <v>0</v>
      </c>
      <c r="DB108" s="275">
        <f t="shared" si="61"/>
        <v>0</v>
      </c>
      <c r="DC108" s="274">
        <f t="shared" si="61"/>
        <v>0</v>
      </c>
      <c r="DD108" s="275">
        <f t="shared" si="61"/>
        <v>0</v>
      </c>
      <c r="DE108" s="274">
        <f t="shared" si="61"/>
        <v>0</v>
      </c>
      <c r="DF108" s="275">
        <f t="shared" si="61"/>
        <v>0</v>
      </c>
      <c r="DG108" s="274">
        <f t="shared" si="61"/>
        <v>0</v>
      </c>
      <c r="DH108" s="275">
        <f t="shared" si="61"/>
        <v>0</v>
      </c>
      <c r="DI108" s="274">
        <f t="shared" si="61"/>
        <v>0</v>
      </c>
      <c r="DJ108" s="275">
        <f t="shared" si="61"/>
        <v>0</v>
      </c>
      <c r="DK108" s="274">
        <f t="shared" si="61"/>
        <v>0</v>
      </c>
      <c r="DL108" s="275">
        <f t="shared" si="61"/>
        <v>0</v>
      </c>
      <c r="DM108" s="274">
        <f t="shared" si="61"/>
        <v>0</v>
      </c>
      <c r="DN108" s="275">
        <f t="shared" si="61"/>
        <v>0</v>
      </c>
      <c r="DO108" s="276">
        <f>SUM(DO8:DO107)</f>
        <v>0</v>
      </c>
      <c r="DP108" s="494">
        <f>SUM(DP8:DP107)</f>
        <v>0</v>
      </c>
    </row>
    <row r="109" spans="1:120" ht="26" customHeight="1">
      <c r="BT109" s="647" t="s">
        <v>267</v>
      </c>
      <c r="BU109" s="648"/>
      <c r="BV109" s="277"/>
      <c r="BW109" s="278" t="str">
        <f>IF(BV108=0,"",BW108/BV6)</f>
        <v/>
      </c>
      <c r="BX109" s="279"/>
      <c r="BY109" s="278" t="str">
        <f>IF(BX108=0,"",BY108/BX6)</f>
        <v/>
      </c>
      <c r="BZ109" s="279"/>
      <c r="CA109" s="278" t="str">
        <f>IF(BZ108=0,"",CA108/BZ6)</f>
        <v/>
      </c>
      <c r="CB109" s="279"/>
      <c r="CC109" s="278" t="str">
        <f>IF(CB108=0,"",CC108/CB6)</f>
        <v/>
      </c>
      <c r="CD109" s="279"/>
      <c r="CE109" s="278" t="str">
        <f>IF(CD108=0,"",CE108/CD6)</f>
        <v/>
      </c>
      <c r="CF109" s="279"/>
      <c r="CG109" s="278" t="str">
        <f>IF(CF108=0,"",CG108/CF6)</f>
        <v/>
      </c>
      <c r="CH109" s="279"/>
      <c r="CI109" s="278" t="str">
        <f>IF(CH108=0,"",CI108/CH6)</f>
        <v/>
      </c>
      <c r="CJ109" s="279"/>
      <c r="CK109" s="278" t="str">
        <f>IF(CJ108=0,"",CK108/CJ6)</f>
        <v/>
      </c>
      <c r="CL109" s="279"/>
      <c r="CM109" s="278" t="str">
        <f>IF(CL108=0,"",CM108/CL6)</f>
        <v/>
      </c>
      <c r="CN109" s="279"/>
      <c r="CO109" s="278" t="str">
        <f>IF(CN108=0,"",CO108/CN6)</f>
        <v/>
      </c>
      <c r="CP109" s="279"/>
      <c r="CQ109" s="278" t="str">
        <f>IF(CP108=0,"",CQ108/CP6)</f>
        <v/>
      </c>
      <c r="CR109" s="279"/>
      <c r="CS109" s="280" t="str">
        <f>IF(CR108=0,"",CS108/CR6)</f>
        <v/>
      </c>
      <c r="CT109" s="258"/>
      <c r="CU109" s="495"/>
      <c r="CV109" s="496"/>
      <c r="CW109" s="497"/>
      <c r="CX109" s="496"/>
      <c r="CY109" s="497"/>
      <c r="CZ109" s="496"/>
      <c r="DA109" s="497"/>
      <c r="DB109" s="496"/>
      <c r="DC109" s="497"/>
      <c r="DD109" s="496"/>
      <c r="DE109" s="497"/>
      <c r="DF109" s="496"/>
      <c r="DG109" s="497"/>
      <c r="DH109" s="496"/>
      <c r="DI109" s="497"/>
      <c r="DJ109" s="496"/>
      <c r="DK109" s="497"/>
      <c r="DL109" s="496"/>
      <c r="DM109" s="497"/>
      <c r="DN109" s="496"/>
      <c r="DO109" s="497"/>
      <c r="DP109" s="498"/>
    </row>
  </sheetData>
  <sheetProtection password="CC1C" sheet="1" objects="1" scenarios="1" formatCells="0" formatColumns="0" formatRows="0" autoFilter="0"/>
  <protectedRanges>
    <protectedRange password="EA02" sqref="A1 F6:H6 B106:E106 J3:BQ3 B88:B105 E88:E105 T106:BQ106 G106:I106" name="details"/>
    <protectedRange password="EA02" sqref="A7:A105" name="details_3_1"/>
    <protectedRange password="EA02" sqref="C19:C105 T6 J106:S106 E73:E87 D73:D105 D19:E72 F11:F106 B7:F10 B11:E18 B19:B87 G7:BQ105" name="details_2_2"/>
    <protectedRange password="EA02" sqref="BW107 BY107 CA107 CC107 CE107 CG107 CI107 CK107 CM107 CO107 CQ107 CS107 BV6:BY6 BZ6:CS106 BX7:BY106 BV7:BV106" name="attendance_1_2_2"/>
    <protectedRange password="EA02" sqref="BV107 BZ107 CB107 CD107 CF107 CH107 CJ107 CL107 CN107 CP107 BX107 BW7:BW106 CR107" name="details_1_2"/>
  </protectedRanges>
  <autoFilter ref="A7:G7"/>
  <sortState ref="A7:BQ106">
    <sortCondition ref="AQ6"/>
  </sortState>
  <mergeCells count="106">
    <mergeCell ref="BT6:BU6"/>
    <mergeCell ref="BT108:BU108"/>
    <mergeCell ref="CB3:CB4"/>
    <mergeCell ref="CY3:CZ4"/>
    <mergeCell ref="CD3:CD4"/>
    <mergeCell ref="DA3:DB4"/>
    <mergeCell ref="CF3:CF4"/>
    <mergeCell ref="AZ4:BA4"/>
    <mergeCell ref="AJ4:AL4"/>
    <mergeCell ref="AT4:AY4"/>
    <mergeCell ref="AM4:AM5"/>
    <mergeCell ref="AO3:AS3"/>
    <mergeCell ref="BO4:BO5"/>
    <mergeCell ref="BI4:BJ4"/>
    <mergeCell ref="BD4:BF4"/>
    <mergeCell ref="AO4:AQ4"/>
    <mergeCell ref="AS4:AS5"/>
    <mergeCell ref="AJ3:AN3"/>
    <mergeCell ref="BL4:BL5"/>
    <mergeCell ref="BK3:BM3"/>
    <mergeCell ref="AT3:BC3"/>
    <mergeCell ref="AR4:AR5"/>
    <mergeCell ref="DC3:DD4"/>
    <mergeCell ref="BW3:BW4"/>
    <mergeCell ref="BX3:BX4"/>
    <mergeCell ref="BY3:BY4"/>
    <mergeCell ref="CA3:CA4"/>
    <mergeCell ref="CC3:CC4"/>
    <mergeCell ref="BV3:BV4"/>
    <mergeCell ref="CU3:CV4"/>
    <mergeCell ref="BZ3:BZ4"/>
    <mergeCell ref="CW3:CX4"/>
    <mergeCell ref="CQ3:CQ4"/>
    <mergeCell ref="CS3:CS4"/>
    <mergeCell ref="CR3:CR4"/>
    <mergeCell ref="AO1:AS1"/>
    <mergeCell ref="O4:Q4"/>
    <mergeCell ref="DG3:DH4"/>
    <mergeCell ref="CL3:CL4"/>
    <mergeCell ref="DI3:DJ4"/>
    <mergeCell ref="CN3:CN4"/>
    <mergeCell ref="DO3:DP4"/>
    <mergeCell ref="DK3:DL4"/>
    <mergeCell ref="DE3:DF4"/>
    <mergeCell ref="BQ4:BQ5"/>
    <mergeCell ref="CM3:CM4"/>
    <mergeCell ref="S4:S5"/>
    <mergeCell ref="X4:X5"/>
    <mergeCell ref="BV1:CS2"/>
    <mergeCell ref="CU1:DP2"/>
    <mergeCell ref="DM3:DN4"/>
    <mergeCell ref="CP3:CP4"/>
    <mergeCell ref="CI3:CI4"/>
    <mergeCell ref="CK3:CK4"/>
    <mergeCell ref="CH3:CH4"/>
    <mergeCell ref="CJ3:CJ4"/>
    <mergeCell ref="CE3:CE4"/>
    <mergeCell ref="CG3:CG4"/>
    <mergeCell ref="CO3:CO4"/>
    <mergeCell ref="J4:L4"/>
    <mergeCell ref="Y4:Y5"/>
    <mergeCell ref="AE4:AG4"/>
    <mergeCell ref="AE3:AI3"/>
    <mergeCell ref="A6:E6"/>
    <mergeCell ref="A3:A5"/>
    <mergeCell ref="B3:B5"/>
    <mergeCell ref="D3:D5"/>
    <mergeCell ref="E3:E5"/>
    <mergeCell ref="AH4:AH5"/>
    <mergeCell ref="AI4:AI5"/>
    <mergeCell ref="C3:C5"/>
    <mergeCell ref="F3:F4"/>
    <mergeCell ref="J3:N3"/>
    <mergeCell ref="T4:T5"/>
    <mergeCell ref="R4:R5"/>
    <mergeCell ref="M4:M5"/>
    <mergeCell ref="N4:N5"/>
    <mergeCell ref="O3:S3"/>
    <mergeCell ref="T3:U3"/>
    <mergeCell ref="Z3:AD3"/>
    <mergeCell ref="H3:H4"/>
    <mergeCell ref="I3:I4"/>
    <mergeCell ref="BT109:BU109"/>
    <mergeCell ref="BN1:BQ1"/>
    <mergeCell ref="BM4:BM5"/>
    <mergeCell ref="BN3:BQ3"/>
    <mergeCell ref="BP4:BP5"/>
    <mergeCell ref="BG4:BH4"/>
    <mergeCell ref="Z1:AD1"/>
    <mergeCell ref="J1:N1"/>
    <mergeCell ref="O1:S1"/>
    <mergeCell ref="T1:Y1"/>
    <mergeCell ref="AJ1:AN1"/>
    <mergeCell ref="AN4:AN5"/>
    <mergeCell ref="AC4:AC5"/>
    <mergeCell ref="AD4:AD5"/>
    <mergeCell ref="U4:W4"/>
    <mergeCell ref="Z4:AB4"/>
    <mergeCell ref="BK1:BM1"/>
    <mergeCell ref="BD3:BJ3"/>
    <mergeCell ref="BD1:BJ1"/>
    <mergeCell ref="BN4:BN5"/>
    <mergeCell ref="BK4:BK5"/>
    <mergeCell ref="AE1:AI1"/>
    <mergeCell ref="AT1:BC1"/>
    <mergeCell ref="BB4:BC4"/>
  </mergeCells>
  <conditionalFormatting sqref="CT3:DO3 CT5:DP6 CT7:CT107">
    <cfRule type="cellIs" dxfId="526" priority="7438" stopIfTrue="1" operator="equal">
      <formula>0</formula>
    </cfRule>
  </conditionalFormatting>
  <conditionalFormatting sqref="CT6:DP6 CT7:CT107">
    <cfRule type="cellIs" dxfId="525" priority="7354" stopIfTrue="1" operator="equal">
      <formula>0</formula>
    </cfRule>
  </conditionalFormatting>
  <conditionalFormatting sqref="BU3:CS3 BU5:CS5 BU6:BW6">
    <cfRule type="cellIs" dxfId="516" priority="4235" stopIfTrue="1" operator="equal">
      <formula>0</formula>
    </cfRule>
  </conditionalFormatting>
  <conditionalFormatting sqref="BT6:BU6">
    <cfRule type="cellIs" dxfId="515" priority="4234" operator="equal">
      <formula>0</formula>
    </cfRule>
  </conditionalFormatting>
  <conditionalFormatting sqref="BV6:BW6">
    <cfRule type="cellIs" dxfId="514" priority="4233" stopIfTrue="1" operator="equal">
      <formula>0</formula>
    </cfRule>
  </conditionalFormatting>
  <conditionalFormatting sqref="BU7:BU82">
    <cfRule type="cellIs" dxfId="505" priority="4135" stopIfTrue="1" operator="equal">
      <formula>0</formula>
    </cfRule>
  </conditionalFormatting>
  <conditionalFormatting sqref="BT7:BU40">
    <cfRule type="cellIs" dxfId="504" priority="4134" operator="equal">
      <formula>0</formula>
    </cfRule>
  </conditionalFormatting>
  <conditionalFormatting sqref="D7:D82">
    <cfRule type="containsText" dxfId="501" priority="3787" operator="containsText" text="NSO">
      <formula>NOT(ISERROR(SEARCH("NSO",D7)))</formula>
    </cfRule>
  </conditionalFormatting>
  <conditionalFormatting sqref="D7:D82">
    <cfRule type="containsText" dxfId="500" priority="3786" operator="containsText" text="nso">
      <formula>NOT(ISERROR(SEARCH("nso",D7)))</formula>
    </cfRule>
  </conditionalFormatting>
  <conditionalFormatting sqref="T7 T105:T106">
    <cfRule type="containsText" dxfId="499" priority="3776" stopIfTrue="1" operator="containsText" text="u">
      <formula>NOT(ISERROR(SEARCH("u",T7)))</formula>
    </cfRule>
    <cfRule type="containsText" dxfId="498" priority="3777" stopIfTrue="1" operator="containsText" text="s">
      <formula>NOT(ISERROR(SEARCH("s",T7)))</formula>
    </cfRule>
  </conditionalFormatting>
  <conditionalFormatting sqref="T7 T105:T106">
    <cfRule type="containsText" dxfId="497" priority="3774" stopIfTrue="1" operator="containsText" text="u">
      <formula>NOT(ISERROR(SEARCH("u",T7)))</formula>
    </cfRule>
    <cfRule type="containsText" dxfId="496" priority="3775" stopIfTrue="1" operator="containsText" text="s">
      <formula>NOT(ISERROR(SEARCH("s",T7)))</formula>
    </cfRule>
  </conditionalFormatting>
  <conditionalFormatting sqref="T7 T105:T106">
    <cfRule type="containsText" dxfId="495" priority="3771" stopIfTrue="1" operator="containsText" text="sd">
      <formula>NOT(ISERROR(SEARCH("sd",T7)))</formula>
    </cfRule>
    <cfRule type="containsText" dxfId="494" priority="3772" stopIfTrue="1" operator="containsText" text="p">
      <formula>NOT(ISERROR(SEARCH("p",T7)))</formula>
    </cfRule>
    <cfRule type="containsText" dxfId="493" priority="3773" stopIfTrue="1" operator="containsText" text="g">
      <formula>NOT(ISERROR(SEARCH("g",T7)))</formula>
    </cfRule>
  </conditionalFormatting>
  <conditionalFormatting sqref="T7 T105:T106">
    <cfRule type="cellIs" dxfId="492" priority="3770" operator="equal">
      <formula>0</formula>
    </cfRule>
  </conditionalFormatting>
  <conditionalFormatting sqref="BU3:CS3 BU5:CS5 BU6:BW6">
    <cfRule type="cellIs" dxfId="491" priority="3761" stopIfTrue="1" operator="equal">
      <formula>0</formula>
    </cfRule>
  </conditionalFormatting>
  <conditionalFormatting sqref="BT6:BU6">
    <cfRule type="cellIs" dxfId="490" priority="3760" operator="equal">
      <formula>0</formula>
    </cfRule>
  </conditionalFormatting>
  <conditionalFormatting sqref="BV6:BW6">
    <cfRule type="cellIs" dxfId="489" priority="3759" stopIfTrue="1" operator="equal">
      <formula>0</formula>
    </cfRule>
  </conditionalFormatting>
  <conditionalFormatting sqref="BU7:BU79">
    <cfRule type="cellIs" dxfId="488" priority="3758" stopIfTrue="1" operator="equal">
      <formula>0</formula>
    </cfRule>
  </conditionalFormatting>
  <conditionalFormatting sqref="BT7:BU40">
    <cfRule type="cellIs" dxfId="487" priority="3757" operator="equal">
      <formula>0</formula>
    </cfRule>
  </conditionalFormatting>
  <conditionalFormatting sqref="T7 T105">
    <cfRule type="containsText" dxfId="486" priority="3755" stopIfTrue="1" operator="containsText" text="u">
      <formula>NOT(ISERROR(SEARCH("u",T7)))</formula>
    </cfRule>
    <cfRule type="containsText" dxfId="485" priority="3756" stopIfTrue="1" operator="containsText" text="s">
      <formula>NOT(ISERROR(SEARCH("s",T7)))</formula>
    </cfRule>
  </conditionalFormatting>
  <conditionalFormatting sqref="T7 T105">
    <cfRule type="containsText" dxfId="484" priority="3753" stopIfTrue="1" operator="containsText" text="u">
      <formula>NOT(ISERROR(SEARCH("u",T7)))</formula>
    </cfRule>
    <cfRule type="containsText" dxfId="483" priority="3754" stopIfTrue="1" operator="containsText" text="s">
      <formula>NOT(ISERROR(SEARCH("s",T7)))</formula>
    </cfRule>
  </conditionalFormatting>
  <conditionalFormatting sqref="T7 T105">
    <cfRule type="containsText" dxfId="482" priority="3750" stopIfTrue="1" operator="containsText" text="sd">
      <formula>NOT(ISERROR(SEARCH("sd",T7)))</formula>
    </cfRule>
    <cfRule type="containsText" dxfId="481" priority="3751" stopIfTrue="1" operator="containsText" text="p">
      <formula>NOT(ISERROR(SEARCH("p",T7)))</formula>
    </cfRule>
    <cfRule type="containsText" dxfId="480" priority="3752" stopIfTrue="1" operator="containsText" text="g">
      <formula>NOT(ISERROR(SEARCH("g",T7)))</formula>
    </cfRule>
  </conditionalFormatting>
  <conditionalFormatting sqref="T7 T105">
    <cfRule type="cellIs" dxfId="479" priority="3749" operator="equal">
      <formula>0</formula>
    </cfRule>
  </conditionalFormatting>
  <conditionalFormatting sqref="D7:D79">
    <cfRule type="containsText" dxfId="476" priority="3746" operator="containsText" text="NSO">
      <formula>NOT(ISERROR(SEARCH("NSO",D7)))</formula>
    </cfRule>
  </conditionalFormatting>
  <conditionalFormatting sqref="D7:D79">
    <cfRule type="containsText" dxfId="475" priority="3745" operator="containsText" text="nso">
      <formula>NOT(ISERROR(SEARCH("nso",D7)))</formula>
    </cfRule>
  </conditionalFormatting>
  <conditionalFormatting sqref="BU3:CS3 BU5:CS5 BU6:BW6">
    <cfRule type="cellIs" dxfId="474" priority="3698" stopIfTrue="1" operator="equal">
      <formula>0</formula>
    </cfRule>
  </conditionalFormatting>
  <conditionalFormatting sqref="BT6:BU6">
    <cfRule type="cellIs" dxfId="473" priority="3697" operator="equal">
      <formula>0</formula>
    </cfRule>
  </conditionalFormatting>
  <conditionalFormatting sqref="BV6:BW6">
    <cfRule type="cellIs" dxfId="472" priority="3696" stopIfTrue="1" operator="equal">
      <formula>0</formula>
    </cfRule>
  </conditionalFormatting>
  <conditionalFormatting sqref="BU7:BU79">
    <cfRule type="cellIs" dxfId="471" priority="3695" stopIfTrue="1" operator="equal">
      <formula>0</formula>
    </cfRule>
  </conditionalFormatting>
  <conditionalFormatting sqref="BT7:BU40">
    <cfRule type="cellIs" dxfId="470" priority="3694" operator="equal">
      <formula>0</formula>
    </cfRule>
  </conditionalFormatting>
  <conditionalFormatting sqref="T7 T105">
    <cfRule type="containsText" dxfId="469" priority="3692" stopIfTrue="1" operator="containsText" text="u">
      <formula>NOT(ISERROR(SEARCH("u",T7)))</formula>
    </cfRule>
    <cfRule type="containsText" dxfId="468" priority="3693" stopIfTrue="1" operator="containsText" text="s">
      <formula>NOT(ISERROR(SEARCH("s",T7)))</formula>
    </cfRule>
  </conditionalFormatting>
  <conditionalFormatting sqref="T7 T105">
    <cfRule type="containsText" dxfId="467" priority="3690" stopIfTrue="1" operator="containsText" text="u">
      <formula>NOT(ISERROR(SEARCH("u",T7)))</formula>
    </cfRule>
    <cfRule type="containsText" dxfId="466" priority="3691" stopIfTrue="1" operator="containsText" text="s">
      <formula>NOT(ISERROR(SEARCH("s",T7)))</formula>
    </cfRule>
  </conditionalFormatting>
  <conditionalFormatting sqref="T7 T105">
    <cfRule type="containsText" dxfId="465" priority="3687" stopIfTrue="1" operator="containsText" text="sd">
      <formula>NOT(ISERROR(SEARCH("sd",T7)))</formula>
    </cfRule>
    <cfRule type="containsText" dxfId="464" priority="3688" stopIfTrue="1" operator="containsText" text="p">
      <formula>NOT(ISERROR(SEARCH("p",T7)))</formula>
    </cfRule>
    <cfRule type="containsText" dxfId="463" priority="3689" stopIfTrue="1" operator="containsText" text="g">
      <formula>NOT(ISERROR(SEARCH("g",T7)))</formula>
    </cfRule>
  </conditionalFormatting>
  <conditionalFormatting sqref="T7 T105">
    <cfRule type="cellIs" dxfId="462" priority="3686" operator="equal">
      <formula>0</formula>
    </cfRule>
  </conditionalFormatting>
  <conditionalFormatting sqref="D7:D79">
    <cfRule type="containsText" dxfId="459" priority="3683" operator="containsText" text="NSO">
      <formula>NOT(ISERROR(SEARCH("NSO",D7)))</formula>
    </cfRule>
  </conditionalFormatting>
  <conditionalFormatting sqref="D7:D79">
    <cfRule type="containsText" dxfId="458" priority="3682" operator="containsText" text="nso">
      <formula>NOT(ISERROR(SEARCH("nso",D7)))</formula>
    </cfRule>
  </conditionalFormatting>
  <conditionalFormatting sqref="BU3:CS3 BU5:CS5 BU6:BW6">
    <cfRule type="cellIs" dxfId="457" priority="2663" stopIfTrue="1" operator="equal">
      <formula>0</formula>
    </cfRule>
  </conditionalFormatting>
  <conditionalFormatting sqref="BT6:BU6">
    <cfRule type="cellIs" dxfId="456" priority="2662" operator="equal">
      <formula>0</formula>
    </cfRule>
  </conditionalFormatting>
  <conditionalFormatting sqref="BV6:BW6">
    <cfRule type="cellIs" dxfId="455" priority="2661" stopIfTrue="1" operator="equal">
      <formula>0</formula>
    </cfRule>
  </conditionalFormatting>
  <conditionalFormatting sqref="BU7:BU82">
    <cfRule type="cellIs" dxfId="446" priority="2563" stopIfTrue="1" operator="equal">
      <formula>0</formula>
    </cfRule>
  </conditionalFormatting>
  <conditionalFormatting sqref="BT7:BU40">
    <cfRule type="cellIs" dxfId="445" priority="2562" operator="equal">
      <formula>0</formula>
    </cfRule>
  </conditionalFormatting>
  <conditionalFormatting sqref="D7:D82">
    <cfRule type="containsText" dxfId="442" priority="2215" operator="containsText" text="NSO">
      <formula>NOT(ISERROR(SEARCH("NSO",D7)))</formula>
    </cfRule>
  </conditionalFormatting>
  <conditionalFormatting sqref="D7:D82">
    <cfRule type="containsText" dxfId="441" priority="2214" operator="containsText" text="nso">
      <formula>NOT(ISERROR(SEARCH("nso",D7)))</formula>
    </cfRule>
  </conditionalFormatting>
  <conditionalFormatting sqref="T7 T105:T106">
    <cfRule type="containsText" dxfId="440" priority="2204" stopIfTrue="1" operator="containsText" text="u">
      <formula>NOT(ISERROR(SEARCH("u",T7)))</formula>
    </cfRule>
    <cfRule type="containsText" dxfId="439" priority="2205" stopIfTrue="1" operator="containsText" text="s">
      <formula>NOT(ISERROR(SEARCH("s",T7)))</formula>
    </cfRule>
  </conditionalFormatting>
  <conditionalFormatting sqref="T7 T105:T106">
    <cfRule type="containsText" dxfId="438" priority="2202" stopIfTrue="1" operator="containsText" text="u">
      <formula>NOT(ISERROR(SEARCH("u",T7)))</formula>
    </cfRule>
    <cfRule type="containsText" dxfId="437" priority="2203" stopIfTrue="1" operator="containsText" text="s">
      <formula>NOT(ISERROR(SEARCH("s",T7)))</formula>
    </cfRule>
  </conditionalFormatting>
  <conditionalFormatting sqref="T7 T105:T106">
    <cfRule type="containsText" dxfId="436" priority="2199" stopIfTrue="1" operator="containsText" text="sd">
      <formula>NOT(ISERROR(SEARCH("sd",T7)))</formula>
    </cfRule>
    <cfRule type="containsText" dxfId="435" priority="2200" stopIfTrue="1" operator="containsText" text="p">
      <formula>NOT(ISERROR(SEARCH("p",T7)))</formula>
    </cfRule>
    <cfRule type="containsText" dxfId="434" priority="2201" stopIfTrue="1" operator="containsText" text="g">
      <formula>NOT(ISERROR(SEARCH("g",T7)))</formula>
    </cfRule>
  </conditionalFormatting>
  <conditionalFormatting sqref="T7 T105:T106">
    <cfRule type="cellIs" dxfId="433" priority="2198" operator="equal">
      <formula>0</formula>
    </cfRule>
  </conditionalFormatting>
  <conditionalFormatting sqref="BU3:CS3 BU5:CS5 BU6:BW6">
    <cfRule type="cellIs" dxfId="432" priority="2189" stopIfTrue="1" operator="equal">
      <formula>0</formula>
    </cfRule>
  </conditionalFormatting>
  <conditionalFormatting sqref="BT6:BU6">
    <cfRule type="cellIs" dxfId="431" priority="2188" operator="equal">
      <formula>0</formula>
    </cfRule>
  </conditionalFormatting>
  <conditionalFormatting sqref="BV6:BW6">
    <cfRule type="cellIs" dxfId="430" priority="2187" stopIfTrue="1" operator="equal">
      <formula>0</formula>
    </cfRule>
  </conditionalFormatting>
  <conditionalFormatting sqref="BU7:BU72">
    <cfRule type="cellIs" dxfId="429" priority="2186" stopIfTrue="1" operator="equal">
      <formula>0</formula>
    </cfRule>
  </conditionalFormatting>
  <conditionalFormatting sqref="BT7:BU40">
    <cfRule type="cellIs" dxfId="428" priority="2185" operator="equal">
      <formula>0</formula>
    </cfRule>
  </conditionalFormatting>
  <conditionalFormatting sqref="T7 T105">
    <cfRule type="containsText" dxfId="427" priority="2183" stopIfTrue="1" operator="containsText" text="u">
      <formula>NOT(ISERROR(SEARCH("u",T7)))</formula>
    </cfRule>
    <cfRule type="containsText" dxfId="426" priority="2184" stopIfTrue="1" operator="containsText" text="s">
      <formula>NOT(ISERROR(SEARCH("s",T7)))</formula>
    </cfRule>
  </conditionalFormatting>
  <conditionalFormatting sqref="T7 T105">
    <cfRule type="containsText" dxfId="425" priority="2181" stopIfTrue="1" operator="containsText" text="u">
      <formula>NOT(ISERROR(SEARCH("u",T7)))</formula>
    </cfRule>
    <cfRule type="containsText" dxfId="424" priority="2182" stopIfTrue="1" operator="containsText" text="s">
      <formula>NOT(ISERROR(SEARCH("s",T7)))</formula>
    </cfRule>
  </conditionalFormatting>
  <conditionalFormatting sqref="T7 T105">
    <cfRule type="containsText" dxfId="423" priority="2178" stopIfTrue="1" operator="containsText" text="sd">
      <formula>NOT(ISERROR(SEARCH("sd",T7)))</formula>
    </cfRule>
    <cfRule type="containsText" dxfId="422" priority="2179" stopIfTrue="1" operator="containsText" text="p">
      <formula>NOT(ISERROR(SEARCH("p",T7)))</formula>
    </cfRule>
    <cfRule type="containsText" dxfId="421" priority="2180" stopIfTrue="1" operator="containsText" text="g">
      <formula>NOT(ISERROR(SEARCH("g",T7)))</formula>
    </cfRule>
  </conditionalFormatting>
  <conditionalFormatting sqref="T7 T105">
    <cfRule type="cellIs" dxfId="420" priority="2177" operator="equal">
      <formula>0</formula>
    </cfRule>
  </conditionalFormatting>
  <conditionalFormatting sqref="D7:D73">
    <cfRule type="containsText" dxfId="417" priority="2174" operator="containsText" text="NSO">
      <formula>NOT(ISERROR(SEARCH("NSO",D7)))</formula>
    </cfRule>
  </conditionalFormatting>
  <conditionalFormatting sqref="D7:D73">
    <cfRule type="containsText" dxfId="416" priority="2173" operator="containsText" text="nso">
      <formula>NOT(ISERROR(SEARCH("nso",D7)))</formula>
    </cfRule>
  </conditionalFormatting>
  <conditionalFormatting sqref="BU3:CS3 BU5:CS5 BU6:BW6">
    <cfRule type="cellIs" dxfId="415" priority="1816" stopIfTrue="1" operator="equal">
      <formula>0</formula>
    </cfRule>
  </conditionalFormatting>
  <conditionalFormatting sqref="BT6:BU6">
    <cfRule type="cellIs" dxfId="414" priority="1815" operator="equal">
      <formula>0</formula>
    </cfRule>
  </conditionalFormatting>
  <conditionalFormatting sqref="BV6:BW6">
    <cfRule type="cellIs" dxfId="413" priority="1814" stopIfTrue="1" operator="equal">
      <formula>0</formula>
    </cfRule>
  </conditionalFormatting>
  <conditionalFormatting sqref="BU7:BU82">
    <cfRule type="cellIs" dxfId="404" priority="1716" stopIfTrue="1" operator="equal">
      <formula>0</formula>
    </cfRule>
  </conditionalFormatting>
  <conditionalFormatting sqref="BT7:BU40">
    <cfRule type="cellIs" dxfId="403" priority="1715" operator="equal">
      <formula>0</formula>
    </cfRule>
  </conditionalFormatting>
  <conditionalFormatting sqref="D7:D82">
    <cfRule type="containsText" dxfId="400" priority="1368" operator="containsText" text="NSO">
      <formula>NOT(ISERROR(SEARCH("NSO",D7)))</formula>
    </cfRule>
  </conditionalFormatting>
  <conditionalFormatting sqref="D7:D82">
    <cfRule type="containsText" dxfId="399" priority="1367" operator="containsText" text="nso">
      <formula>NOT(ISERROR(SEARCH("nso",D7)))</formula>
    </cfRule>
  </conditionalFormatting>
  <conditionalFormatting sqref="T7 T105:T106">
    <cfRule type="containsText" dxfId="398" priority="1357" stopIfTrue="1" operator="containsText" text="u">
      <formula>NOT(ISERROR(SEARCH("u",T7)))</formula>
    </cfRule>
    <cfRule type="containsText" dxfId="397" priority="1358" stopIfTrue="1" operator="containsText" text="s">
      <formula>NOT(ISERROR(SEARCH("s",T7)))</formula>
    </cfRule>
  </conditionalFormatting>
  <conditionalFormatting sqref="T7 T105:T106">
    <cfRule type="containsText" dxfId="396" priority="1355" stopIfTrue="1" operator="containsText" text="u">
      <formula>NOT(ISERROR(SEARCH("u",T7)))</formula>
    </cfRule>
    <cfRule type="containsText" dxfId="395" priority="1356" stopIfTrue="1" operator="containsText" text="s">
      <formula>NOT(ISERROR(SEARCH("s",T7)))</formula>
    </cfRule>
  </conditionalFormatting>
  <conditionalFormatting sqref="T7 T105:T106">
    <cfRule type="containsText" dxfId="394" priority="1352" stopIfTrue="1" operator="containsText" text="sd">
      <formula>NOT(ISERROR(SEARCH("sd",T7)))</formula>
    </cfRule>
    <cfRule type="containsText" dxfId="393" priority="1353" stopIfTrue="1" operator="containsText" text="p">
      <formula>NOT(ISERROR(SEARCH("p",T7)))</formula>
    </cfRule>
    <cfRule type="containsText" dxfId="392" priority="1354" stopIfTrue="1" operator="containsText" text="g">
      <formula>NOT(ISERROR(SEARCH("g",T7)))</formula>
    </cfRule>
  </conditionalFormatting>
  <conditionalFormatting sqref="T7 T105:T106">
    <cfRule type="cellIs" dxfId="391" priority="1351" operator="equal">
      <formula>0</formula>
    </cfRule>
  </conditionalFormatting>
  <conditionalFormatting sqref="BU3:CS3 BU5:CS5 BU6:BW6">
    <cfRule type="cellIs" dxfId="390" priority="1342" stopIfTrue="1" operator="equal">
      <formula>0</formula>
    </cfRule>
  </conditionalFormatting>
  <conditionalFormatting sqref="BT6:BU6">
    <cfRule type="cellIs" dxfId="389" priority="1341" operator="equal">
      <formula>0</formula>
    </cfRule>
  </conditionalFormatting>
  <conditionalFormatting sqref="BV6:BW6">
    <cfRule type="cellIs" dxfId="388" priority="1340" stopIfTrue="1" operator="equal">
      <formula>0</formula>
    </cfRule>
  </conditionalFormatting>
  <conditionalFormatting sqref="BU7:BU72">
    <cfRule type="cellIs" dxfId="387" priority="1339" stopIfTrue="1" operator="equal">
      <formula>0</formula>
    </cfRule>
  </conditionalFormatting>
  <conditionalFormatting sqref="BT7:BU40">
    <cfRule type="cellIs" dxfId="386" priority="1338" operator="equal">
      <formula>0</formula>
    </cfRule>
  </conditionalFormatting>
  <conditionalFormatting sqref="T7">
    <cfRule type="containsText" dxfId="385" priority="1336" stopIfTrue="1" operator="containsText" text="u">
      <formula>NOT(ISERROR(SEARCH("u",T7)))</formula>
    </cfRule>
    <cfRule type="containsText" dxfId="384" priority="1337" stopIfTrue="1" operator="containsText" text="s">
      <formula>NOT(ISERROR(SEARCH("s",T7)))</formula>
    </cfRule>
  </conditionalFormatting>
  <conditionalFormatting sqref="T7">
    <cfRule type="containsText" dxfId="383" priority="1334" stopIfTrue="1" operator="containsText" text="u">
      <formula>NOT(ISERROR(SEARCH("u",T7)))</formula>
    </cfRule>
    <cfRule type="containsText" dxfId="382" priority="1335" stopIfTrue="1" operator="containsText" text="s">
      <formula>NOT(ISERROR(SEARCH("s",T7)))</formula>
    </cfRule>
  </conditionalFormatting>
  <conditionalFormatting sqref="T7">
    <cfRule type="containsText" dxfId="381" priority="1331" stopIfTrue="1" operator="containsText" text="sd">
      <formula>NOT(ISERROR(SEARCH("sd",T7)))</formula>
    </cfRule>
    <cfRule type="containsText" dxfId="380" priority="1332" stopIfTrue="1" operator="containsText" text="p">
      <formula>NOT(ISERROR(SEARCH("p",T7)))</formula>
    </cfRule>
    <cfRule type="containsText" dxfId="379" priority="1333" stopIfTrue="1" operator="containsText" text="g">
      <formula>NOT(ISERROR(SEARCH("g",T7)))</formula>
    </cfRule>
  </conditionalFormatting>
  <conditionalFormatting sqref="T7">
    <cfRule type="cellIs" dxfId="378" priority="1330" operator="equal">
      <formula>0</formula>
    </cfRule>
  </conditionalFormatting>
  <conditionalFormatting sqref="D7:D73">
    <cfRule type="containsText" dxfId="375" priority="1327" operator="containsText" text="NSO">
      <formula>NOT(ISERROR(SEARCH("NSO",D7)))</formula>
    </cfRule>
  </conditionalFormatting>
  <conditionalFormatting sqref="D7:D73">
    <cfRule type="containsText" dxfId="374" priority="1326" operator="containsText" text="nso">
      <formula>NOT(ISERROR(SEARCH("nso",D7)))</formula>
    </cfRule>
  </conditionalFormatting>
  <conditionalFormatting sqref="BU3:CS3 BU5:CS5 BU6:BW6">
    <cfRule type="cellIs" dxfId="373" priority="1279" stopIfTrue="1" operator="equal">
      <formula>0</formula>
    </cfRule>
  </conditionalFormatting>
  <conditionalFormatting sqref="BT6:BU6">
    <cfRule type="cellIs" dxfId="372" priority="1278" operator="equal">
      <formula>0</formula>
    </cfRule>
  </conditionalFormatting>
  <conditionalFormatting sqref="BV6:BW6">
    <cfRule type="cellIs" dxfId="371" priority="1277" stopIfTrue="1" operator="equal">
      <formula>0</formula>
    </cfRule>
  </conditionalFormatting>
  <conditionalFormatting sqref="BU7:BU72">
    <cfRule type="cellIs" dxfId="370" priority="1276" stopIfTrue="1" operator="equal">
      <formula>0</formula>
    </cfRule>
  </conditionalFormatting>
  <conditionalFormatting sqref="BT7:BU40">
    <cfRule type="cellIs" dxfId="369" priority="1275" operator="equal">
      <formula>0</formula>
    </cfRule>
  </conditionalFormatting>
  <conditionalFormatting sqref="T7">
    <cfRule type="containsText" dxfId="368" priority="1273" stopIfTrue="1" operator="containsText" text="u">
      <formula>NOT(ISERROR(SEARCH("u",T7)))</formula>
    </cfRule>
    <cfRule type="containsText" dxfId="367" priority="1274" stopIfTrue="1" operator="containsText" text="s">
      <formula>NOT(ISERROR(SEARCH("s",T7)))</formula>
    </cfRule>
  </conditionalFormatting>
  <conditionalFormatting sqref="T7">
    <cfRule type="containsText" dxfId="366" priority="1271" stopIfTrue="1" operator="containsText" text="u">
      <formula>NOT(ISERROR(SEARCH("u",T7)))</formula>
    </cfRule>
    <cfRule type="containsText" dxfId="365" priority="1272" stopIfTrue="1" operator="containsText" text="s">
      <formula>NOT(ISERROR(SEARCH("s",T7)))</formula>
    </cfRule>
  </conditionalFormatting>
  <conditionalFormatting sqref="T7">
    <cfRule type="containsText" dxfId="364" priority="1268" stopIfTrue="1" operator="containsText" text="sd">
      <formula>NOT(ISERROR(SEARCH("sd",T7)))</formula>
    </cfRule>
    <cfRule type="containsText" dxfId="363" priority="1269" stopIfTrue="1" operator="containsText" text="p">
      <formula>NOT(ISERROR(SEARCH("p",T7)))</formula>
    </cfRule>
    <cfRule type="containsText" dxfId="362" priority="1270" stopIfTrue="1" operator="containsText" text="g">
      <formula>NOT(ISERROR(SEARCH("g",T7)))</formula>
    </cfRule>
  </conditionalFormatting>
  <conditionalFormatting sqref="T7">
    <cfRule type="cellIs" dxfId="361" priority="1267" operator="equal">
      <formula>0</formula>
    </cfRule>
  </conditionalFormatting>
  <conditionalFormatting sqref="D7:D73">
    <cfRule type="containsText" dxfId="358" priority="1264" operator="containsText" text="NSO">
      <formula>NOT(ISERROR(SEARCH("NSO",D7)))</formula>
    </cfRule>
  </conditionalFormatting>
  <conditionalFormatting sqref="D7:D73">
    <cfRule type="containsText" dxfId="357" priority="1263" operator="containsText" text="nso">
      <formula>NOT(ISERROR(SEARCH("nso",D7)))</formula>
    </cfRule>
  </conditionalFormatting>
  <conditionalFormatting sqref="T8:T104">
    <cfRule type="containsText" dxfId="356" priority="1103" stopIfTrue="1" operator="containsText" text="u">
      <formula>NOT(ISERROR(SEARCH("u",T8)))</formula>
    </cfRule>
    <cfRule type="containsText" dxfId="355" priority="1104" stopIfTrue="1" operator="containsText" text="s">
      <formula>NOT(ISERROR(SEARCH("s",T8)))</formula>
    </cfRule>
  </conditionalFormatting>
  <conditionalFormatting sqref="T8:T104">
    <cfRule type="containsText" dxfId="354" priority="1101" stopIfTrue="1" operator="containsText" text="u">
      <formula>NOT(ISERROR(SEARCH("u",T8)))</formula>
    </cfRule>
    <cfRule type="containsText" dxfId="353" priority="1102" stopIfTrue="1" operator="containsText" text="s">
      <formula>NOT(ISERROR(SEARCH("s",T8)))</formula>
    </cfRule>
  </conditionalFormatting>
  <conditionalFormatting sqref="T8:T104">
    <cfRule type="containsText" dxfId="352" priority="1098" stopIfTrue="1" operator="containsText" text="sd">
      <formula>NOT(ISERROR(SEARCH("sd",T8)))</formula>
    </cfRule>
    <cfRule type="containsText" dxfId="351" priority="1099" stopIfTrue="1" operator="containsText" text="p">
      <formula>NOT(ISERROR(SEARCH("p",T8)))</formula>
    </cfRule>
    <cfRule type="containsText" dxfId="350" priority="1100" stopIfTrue="1" operator="containsText" text="g">
      <formula>NOT(ISERROR(SEARCH("g",T8)))</formula>
    </cfRule>
  </conditionalFormatting>
  <conditionalFormatting sqref="T8:T104">
    <cfRule type="cellIs" dxfId="349" priority="1097" operator="equal">
      <formula>0</formula>
    </cfRule>
  </conditionalFormatting>
  <conditionalFormatting sqref="T8:T104">
    <cfRule type="containsText" dxfId="348" priority="1095" stopIfTrue="1" operator="containsText" text="u">
      <formula>NOT(ISERROR(SEARCH("u",T8)))</formula>
    </cfRule>
    <cfRule type="containsText" dxfId="347" priority="1096" stopIfTrue="1" operator="containsText" text="s">
      <formula>NOT(ISERROR(SEARCH("s",T8)))</formula>
    </cfRule>
  </conditionalFormatting>
  <conditionalFormatting sqref="T8:T104">
    <cfRule type="containsText" dxfId="346" priority="1093" stopIfTrue="1" operator="containsText" text="u">
      <formula>NOT(ISERROR(SEARCH("u",T8)))</formula>
    </cfRule>
    <cfRule type="containsText" dxfId="345" priority="1094" stopIfTrue="1" operator="containsText" text="s">
      <formula>NOT(ISERROR(SEARCH("s",T8)))</formula>
    </cfRule>
  </conditionalFormatting>
  <conditionalFormatting sqref="T8:T104">
    <cfRule type="containsText" dxfId="344" priority="1090" stopIfTrue="1" operator="containsText" text="sd">
      <formula>NOT(ISERROR(SEARCH("sd",T8)))</formula>
    </cfRule>
    <cfRule type="containsText" dxfId="343" priority="1091" stopIfTrue="1" operator="containsText" text="p">
      <formula>NOT(ISERROR(SEARCH("p",T8)))</formula>
    </cfRule>
    <cfRule type="containsText" dxfId="342" priority="1092" stopIfTrue="1" operator="containsText" text="g">
      <formula>NOT(ISERROR(SEARCH("g",T8)))</formula>
    </cfRule>
  </conditionalFormatting>
  <conditionalFormatting sqref="T8:T104">
    <cfRule type="cellIs" dxfId="341" priority="1089" operator="equal">
      <formula>0</formula>
    </cfRule>
  </conditionalFormatting>
  <conditionalFormatting sqref="T8:T104">
    <cfRule type="containsText" dxfId="340" priority="1087" stopIfTrue="1" operator="containsText" text="u">
      <formula>NOT(ISERROR(SEARCH("u",T8)))</formula>
    </cfRule>
    <cfRule type="containsText" dxfId="339" priority="1088" stopIfTrue="1" operator="containsText" text="s">
      <formula>NOT(ISERROR(SEARCH("s",T8)))</formula>
    </cfRule>
  </conditionalFormatting>
  <conditionalFormatting sqref="T8:T104">
    <cfRule type="containsText" dxfId="338" priority="1085" stopIfTrue="1" operator="containsText" text="u">
      <formula>NOT(ISERROR(SEARCH("u",T8)))</formula>
    </cfRule>
    <cfRule type="containsText" dxfId="337" priority="1086" stopIfTrue="1" operator="containsText" text="s">
      <formula>NOT(ISERROR(SEARCH("s",T8)))</formula>
    </cfRule>
  </conditionalFormatting>
  <conditionalFormatting sqref="T8:T104">
    <cfRule type="containsText" dxfId="336" priority="1082" stopIfTrue="1" operator="containsText" text="sd">
      <formula>NOT(ISERROR(SEARCH("sd",T8)))</formula>
    </cfRule>
    <cfRule type="containsText" dxfId="335" priority="1083" stopIfTrue="1" operator="containsText" text="p">
      <formula>NOT(ISERROR(SEARCH("p",T8)))</formula>
    </cfRule>
    <cfRule type="containsText" dxfId="334" priority="1084" stopIfTrue="1" operator="containsText" text="g">
      <formula>NOT(ISERROR(SEARCH("g",T8)))</formula>
    </cfRule>
  </conditionalFormatting>
  <conditionalFormatting sqref="T8:T104">
    <cfRule type="cellIs" dxfId="333" priority="1081" operator="equal">
      <formula>0</formula>
    </cfRule>
  </conditionalFormatting>
  <conditionalFormatting sqref="T8:T104">
    <cfRule type="containsText" dxfId="332" priority="1079" stopIfTrue="1" operator="containsText" text="u">
      <formula>NOT(ISERROR(SEARCH("u",T8)))</formula>
    </cfRule>
    <cfRule type="containsText" dxfId="331" priority="1080" stopIfTrue="1" operator="containsText" text="s">
      <formula>NOT(ISERROR(SEARCH("s",T8)))</formula>
    </cfRule>
  </conditionalFormatting>
  <conditionalFormatting sqref="T8:T104">
    <cfRule type="containsText" dxfId="330" priority="1077" stopIfTrue="1" operator="containsText" text="u">
      <formula>NOT(ISERROR(SEARCH("u",T8)))</formula>
    </cfRule>
    <cfRule type="containsText" dxfId="329" priority="1078" stopIfTrue="1" operator="containsText" text="s">
      <formula>NOT(ISERROR(SEARCH("s",T8)))</formula>
    </cfRule>
  </conditionalFormatting>
  <conditionalFormatting sqref="T8:T104">
    <cfRule type="containsText" dxfId="328" priority="1074" stopIfTrue="1" operator="containsText" text="sd">
      <formula>NOT(ISERROR(SEARCH("sd",T8)))</formula>
    </cfRule>
    <cfRule type="containsText" dxfId="327" priority="1075" stopIfTrue="1" operator="containsText" text="p">
      <formula>NOT(ISERROR(SEARCH("p",T8)))</formula>
    </cfRule>
    <cfRule type="containsText" dxfId="326" priority="1076" stopIfTrue="1" operator="containsText" text="g">
      <formula>NOT(ISERROR(SEARCH("g",T8)))</formula>
    </cfRule>
  </conditionalFormatting>
  <conditionalFormatting sqref="T8:T104">
    <cfRule type="cellIs" dxfId="325" priority="1073" operator="equal">
      <formula>0</formula>
    </cfRule>
  </conditionalFormatting>
  <conditionalFormatting sqref="T8:T104">
    <cfRule type="containsText" dxfId="324" priority="1071" stopIfTrue="1" operator="containsText" text="u">
      <formula>NOT(ISERROR(SEARCH("u",T8)))</formula>
    </cfRule>
    <cfRule type="containsText" dxfId="323" priority="1072" stopIfTrue="1" operator="containsText" text="s">
      <formula>NOT(ISERROR(SEARCH("s",T8)))</formula>
    </cfRule>
  </conditionalFormatting>
  <conditionalFormatting sqref="T8:T104">
    <cfRule type="containsText" dxfId="322" priority="1069" stopIfTrue="1" operator="containsText" text="u">
      <formula>NOT(ISERROR(SEARCH("u",T8)))</formula>
    </cfRule>
    <cfRule type="containsText" dxfId="321" priority="1070" stopIfTrue="1" operator="containsText" text="s">
      <formula>NOT(ISERROR(SEARCH("s",T8)))</formula>
    </cfRule>
  </conditionalFormatting>
  <conditionalFormatting sqref="T8:T104">
    <cfRule type="containsText" dxfId="320" priority="1066" stopIfTrue="1" operator="containsText" text="sd">
      <formula>NOT(ISERROR(SEARCH("sd",T8)))</formula>
    </cfRule>
    <cfRule type="containsText" dxfId="319" priority="1067" stopIfTrue="1" operator="containsText" text="p">
      <formula>NOT(ISERROR(SEARCH("p",T8)))</formula>
    </cfRule>
    <cfRule type="containsText" dxfId="318" priority="1068" stopIfTrue="1" operator="containsText" text="g">
      <formula>NOT(ISERROR(SEARCH("g",T8)))</formula>
    </cfRule>
  </conditionalFormatting>
  <conditionalFormatting sqref="T8:T104">
    <cfRule type="cellIs" dxfId="317" priority="1065" operator="equal">
      <formula>0</formula>
    </cfRule>
  </conditionalFormatting>
  <conditionalFormatting sqref="T8:T104">
    <cfRule type="containsText" dxfId="316" priority="1063" stopIfTrue="1" operator="containsText" text="u">
      <formula>NOT(ISERROR(SEARCH("u",T8)))</formula>
    </cfRule>
    <cfRule type="containsText" dxfId="315" priority="1064" stopIfTrue="1" operator="containsText" text="s">
      <formula>NOT(ISERROR(SEARCH("s",T8)))</formula>
    </cfRule>
  </conditionalFormatting>
  <conditionalFormatting sqref="T8:T104">
    <cfRule type="containsText" dxfId="314" priority="1061" stopIfTrue="1" operator="containsText" text="u">
      <formula>NOT(ISERROR(SEARCH("u",T8)))</formula>
    </cfRule>
    <cfRule type="containsText" dxfId="313" priority="1062" stopIfTrue="1" operator="containsText" text="s">
      <formula>NOT(ISERROR(SEARCH("s",T8)))</formula>
    </cfRule>
  </conditionalFormatting>
  <conditionalFormatting sqref="T8:T104">
    <cfRule type="containsText" dxfId="312" priority="1058" stopIfTrue="1" operator="containsText" text="sd">
      <formula>NOT(ISERROR(SEARCH("sd",T8)))</formula>
    </cfRule>
    <cfRule type="containsText" dxfId="311" priority="1059" stopIfTrue="1" operator="containsText" text="p">
      <formula>NOT(ISERROR(SEARCH("p",T8)))</formula>
    </cfRule>
    <cfRule type="containsText" dxfId="310" priority="1060" stopIfTrue="1" operator="containsText" text="g">
      <formula>NOT(ISERROR(SEARCH("g",T8)))</formula>
    </cfRule>
  </conditionalFormatting>
  <conditionalFormatting sqref="T8:T104">
    <cfRule type="cellIs" dxfId="309" priority="1057" operator="equal">
      <formula>0</formula>
    </cfRule>
  </conditionalFormatting>
  <conditionalFormatting sqref="T8:T104">
    <cfRule type="containsText" dxfId="308" priority="1055" stopIfTrue="1" operator="containsText" text="u">
      <formula>NOT(ISERROR(SEARCH("u",T8)))</formula>
    </cfRule>
    <cfRule type="containsText" dxfId="307" priority="1056" stopIfTrue="1" operator="containsText" text="s">
      <formula>NOT(ISERROR(SEARCH("s",T8)))</formula>
    </cfRule>
  </conditionalFormatting>
  <conditionalFormatting sqref="T8:T104">
    <cfRule type="containsText" dxfId="306" priority="1053" stopIfTrue="1" operator="containsText" text="u">
      <formula>NOT(ISERROR(SEARCH("u",T8)))</formula>
    </cfRule>
    <cfRule type="containsText" dxfId="305" priority="1054" stopIfTrue="1" operator="containsText" text="s">
      <formula>NOT(ISERROR(SEARCH("s",T8)))</formula>
    </cfRule>
  </conditionalFormatting>
  <conditionalFormatting sqref="T8:T104">
    <cfRule type="containsText" dxfId="304" priority="1050" stopIfTrue="1" operator="containsText" text="sd">
      <formula>NOT(ISERROR(SEARCH("sd",T8)))</formula>
    </cfRule>
    <cfRule type="containsText" dxfId="303" priority="1051" stopIfTrue="1" operator="containsText" text="p">
      <formula>NOT(ISERROR(SEARCH("p",T8)))</formula>
    </cfRule>
    <cfRule type="containsText" dxfId="302" priority="1052" stopIfTrue="1" operator="containsText" text="g">
      <formula>NOT(ISERROR(SEARCH("g",T8)))</formula>
    </cfRule>
  </conditionalFormatting>
  <conditionalFormatting sqref="T8:T104">
    <cfRule type="cellIs" dxfId="301" priority="1049" operator="equal">
      <formula>0</formula>
    </cfRule>
  </conditionalFormatting>
  <conditionalFormatting sqref="T8:T104">
    <cfRule type="containsText" dxfId="300" priority="1047" stopIfTrue="1" operator="containsText" text="u">
      <formula>NOT(ISERROR(SEARCH("u",T8)))</formula>
    </cfRule>
    <cfRule type="containsText" dxfId="299" priority="1048" stopIfTrue="1" operator="containsText" text="s">
      <formula>NOT(ISERROR(SEARCH("s",T8)))</formula>
    </cfRule>
  </conditionalFormatting>
  <conditionalFormatting sqref="T8:T104">
    <cfRule type="containsText" dxfId="298" priority="1045" stopIfTrue="1" operator="containsText" text="u">
      <formula>NOT(ISERROR(SEARCH("u",T8)))</formula>
    </cfRule>
    <cfRule type="containsText" dxfId="297" priority="1046" stopIfTrue="1" operator="containsText" text="s">
      <formula>NOT(ISERROR(SEARCH("s",T8)))</formula>
    </cfRule>
  </conditionalFormatting>
  <conditionalFormatting sqref="T8:T104">
    <cfRule type="containsText" dxfId="296" priority="1042" stopIfTrue="1" operator="containsText" text="sd">
      <formula>NOT(ISERROR(SEARCH("sd",T8)))</formula>
    </cfRule>
    <cfRule type="containsText" dxfId="295" priority="1043" stopIfTrue="1" operator="containsText" text="p">
      <formula>NOT(ISERROR(SEARCH("p",T8)))</formula>
    </cfRule>
    <cfRule type="containsText" dxfId="294" priority="1044" stopIfTrue="1" operator="containsText" text="g">
      <formula>NOT(ISERROR(SEARCH("g",T8)))</formula>
    </cfRule>
  </conditionalFormatting>
  <conditionalFormatting sqref="T8:T104">
    <cfRule type="cellIs" dxfId="293" priority="1041" operator="equal">
      <formula>0</formula>
    </cfRule>
  </conditionalFormatting>
  <conditionalFormatting sqref="BX6:BY6">
    <cfRule type="cellIs" dxfId="290" priority="1038" stopIfTrue="1" operator="equal">
      <formula>0</formula>
    </cfRule>
  </conditionalFormatting>
  <conditionalFormatting sqref="BX6:BY6">
    <cfRule type="cellIs" dxfId="289" priority="1037" stopIfTrue="1" operator="equal">
      <formula>0</formula>
    </cfRule>
  </conditionalFormatting>
  <conditionalFormatting sqref="BX6:BY6">
    <cfRule type="cellIs" dxfId="288" priority="1026" stopIfTrue="1" operator="equal">
      <formula>0</formula>
    </cfRule>
  </conditionalFormatting>
  <conditionalFormatting sqref="BX6:BY6">
    <cfRule type="cellIs" dxfId="287" priority="1025" stopIfTrue="1" operator="equal">
      <formula>0</formula>
    </cfRule>
  </conditionalFormatting>
  <conditionalFormatting sqref="BX6:BY6">
    <cfRule type="cellIs" dxfId="286" priority="1022" stopIfTrue="1" operator="equal">
      <formula>0</formula>
    </cfRule>
  </conditionalFormatting>
  <conditionalFormatting sqref="BX6:BY6">
    <cfRule type="cellIs" dxfId="285" priority="1021" stopIfTrue="1" operator="equal">
      <formula>0</formula>
    </cfRule>
  </conditionalFormatting>
  <conditionalFormatting sqref="BX6:BY6">
    <cfRule type="cellIs" dxfId="284" priority="994" stopIfTrue="1" operator="equal">
      <formula>0</formula>
    </cfRule>
  </conditionalFormatting>
  <conditionalFormatting sqref="BX6:BY6">
    <cfRule type="cellIs" dxfId="283" priority="993" stopIfTrue="1" operator="equal">
      <formula>0</formula>
    </cfRule>
  </conditionalFormatting>
  <conditionalFormatting sqref="BX6:BY6">
    <cfRule type="cellIs" dxfId="282" priority="982" stopIfTrue="1" operator="equal">
      <formula>0</formula>
    </cfRule>
  </conditionalFormatting>
  <conditionalFormatting sqref="BX6:BY6">
    <cfRule type="cellIs" dxfId="281" priority="981" stopIfTrue="1" operator="equal">
      <formula>0</formula>
    </cfRule>
  </conditionalFormatting>
  <conditionalFormatting sqref="BX6:BY6">
    <cfRule type="cellIs" dxfId="280" priority="978" stopIfTrue="1" operator="equal">
      <formula>0</formula>
    </cfRule>
  </conditionalFormatting>
  <conditionalFormatting sqref="BX6:BY6">
    <cfRule type="cellIs" dxfId="279" priority="977" stopIfTrue="1" operator="equal">
      <formula>0</formula>
    </cfRule>
  </conditionalFormatting>
  <conditionalFormatting sqref="BX6:BY6">
    <cfRule type="cellIs" dxfId="278" priority="966" stopIfTrue="1" operator="equal">
      <formula>0</formula>
    </cfRule>
  </conditionalFormatting>
  <conditionalFormatting sqref="BX6:BY6">
    <cfRule type="cellIs" dxfId="277" priority="965" stopIfTrue="1" operator="equal">
      <formula>0</formula>
    </cfRule>
  </conditionalFormatting>
  <conditionalFormatting sqref="BX6:BY6">
    <cfRule type="cellIs" dxfId="276" priority="962" stopIfTrue="1" operator="equal">
      <formula>0</formula>
    </cfRule>
  </conditionalFormatting>
  <conditionalFormatting sqref="BX6:BY6">
    <cfRule type="cellIs" dxfId="275" priority="961" stopIfTrue="1" operator="equal">
      <formula>0</formula>
    </cfRule>
  </conditionalFormatting>
  <conditionalFormatting sqref="T6">
    <cfRule type="containsText" dxfId="254" priority="337" stopIfTrue="1" operator="containsText" text="u">
      <formula>NOT(ISERROR(SEARCH("u",T6)))</formula>
    </cfRule>
    <cfRule type="containsText" dxfId="253" priority="338" stopIfTrue="1" operator="containsText" text="s">
      <formula>NOT(ISERROR(SEARCH("s",T6)))</formula>
    </cfRule>
  </conditionalFormatting>
  <conditionalFormatting sqref="T6">
    <cfRule type="containsText" dxfId="252" priority="335" stopIfTrue="1" operator="containsText" text="u">
      <formula>NOT(ISERROR(SEARCH("u",T6)))</formula>
    </cfRule>
    <cfRule type="containsText" dxfId="251" priority="336" stopIfTrue="1" operator="containsText" text="s">
      <formula>NOT(ISERROR(SEARCH("s",T6)))</formula>
    </cfRule>
  </conditionalFormatting>
  <conditionalFormatting sqref="T6">
    <cfRule type="containsText" dxfId="250" priority="332" stopIfTrue="1" operator="containsText" text="sd">
      <formula>NOT(ISERROR(SEARCH("sd",T6)))</formula>
    </cfRule>
    <cfRule type="containsText" dxfId="249" priority="333" stopIfTrue="1" operator="containsText" text="p">
      <formula>NOT(ISERROR(SEARCH("p",T6)))</formula>
    </cfRule>
    <cfRule type="containsText" dxfId="248" priority="334" stopIfTrue="1" operator="containsText" text="g">
      <formula>NOT(ISERROR(SEARCH("g",T6)))</formula>
    </cfRule>
  </conditionalFormatting>
  <conditionalFormatting sqref="T6">
    <cfRule type="cellIs" dxfId="247" priority="331" operator="equal">
      <formula>0</formula>
    </cfRule>
  </conditionalFormatting>
  <conditionalFormatting sqref="T6">
    <cfRule type="containsText" dxfId="246" priority="329" stopIfTrue="1" operator="containsText" text="u">
      <formula>NOT(ISERROR(SEARCH("u",T6)))</formula>
    </cfRule>
    <cfRule type="containsText" dxfId="245" priority="330" stopIfTrue="1" operator="containsText" text="s">
      <formula>NOT(ISERROR(SEARCH("s",T6)))</formula>
    </cfRule>
  </conditionalFormatting>
  <conditionalFormatting sqref="T6">
    <cfRule type="containsText" dxfId="244" priority="327" stopIfTrue="1" operator="containsText" text="u">
      <formula>NOT(ISERROR(SEARCH("u",T6)))</formula>
    </cfRule>
    <cfRule type="containsText" dxfId="243" priority="328" stopIfTrue="1" operator="containsText" text="s">
      <formula>NOT(ISERROR(SEARCH("s",T6)))</formula>
    </cfRule>
  </conditionalFormatting>
  <conditionalFormatting sqref="T6">
    <cfRule type="containsText" dxfId="242" priority="324" stopIfTrue="1" operator="containsText" text="sd">
      <formula>NOT(ISERROR(SEARCH("sd",T6)))</formula>
    </cfRule>
    <cfRule type="containsText" dxfId="241" priority="325" stopIfTrue="1" operator="containsText" text="p">
      <formula>NOT(ISERROR(SEARCH("p",T6)))</formula>
    </cfRule>
    <cfRule type="containsText" dxfId="240" priority="326" stopIfTrue="1" operator="containsText" text="g">
      <formula>NOT(ISERROR(SEARCH("g",T6)))</formula>
    </cfRule>
  </conditionalFormatting>
  <conditionalFormatting sqref="T6">
    <cfRule type="cellIs" dxfId="239" priority="323" operator="equal">
      <formula>0</formula>
    </cfRule>
  </conditionalFormatting>
  <conditionalFormatting sqref="BZ6:CC6">
    <cfRule type="cellIs" dxfId="238" priority="146" stopIfTrue="1" operator="equal">
      <formula>0</formula>
    </cfRule>
  </conditionalFormatting>
  <conditionalFormatting sqref="BZ6:CC6">
    <cfRule type="cellIs" dxfId="237" priority="145" stopIfTrue="1" operator="equal">
      <formula>0</formula>
    </cfRule>
  </conditionalFormatting>
  <conditionalFormatting sqref="BZ6:CC6">
    <cfRule type="cellIs" dxfId="236" priority="144" stopIfTrue="1" operator="equal">
      <formula>0</formula>
    </cfRule>
  </conditionalFormatting>
  <conditionalFormatting sqref="BZ6:CC6">
    <cfRule type="cellIs" dxfId="235" priority="143" stopIfTrue="1" operator="equal">
      <formula>0</formula>
    </cfRule>
  </conditionalFormatting>
  <conditionalFormatting sqref="BZ6:CC6">
    <cfRule type="cellIs" dxfId="234" priority="142" stopIfTrue="1" operator="equal">
      <formula>0</formula>
    </cfRule>
  </conditionalFormatting>
  <conditionalFormatting sqref="BZ6:CC6">
    <cfRule type="cellIs" dxfId="233" priority="141" stopIfTrue="1" operator="equal">
      <formula>0</formula>
    </cfRule>
  </conditionalFormatting>
  <conditionalFormatting sqref="BZ6:CC6">
    <cfRule type="cellIs" dxfId="232" priority="140" stopIfTrue="1" operator="equal">
      <formula>0</formula>
    </cfRule>
  </conditionalFormatting>
  <conditionalFormatting sqref="BZ6:CC6">
    <cfRule type="cellIs" dxfId="231" priority="139" stopIfTrue="1" operator="equal">
      <formula>0</formula>
    </cfRule>
  </conditionalFormatting>
  <conditionalFormatting sqref="BZ6:CC6">
    <cfRule type="cellIs" dxfId="230" priority="138" stopIfTrue="1" operator="equal">
      <formula>0</formula>
    </cfRule>
  </conditionalFormatting>
  <conditionalFormatting sqref="BZ6:CC6">
    <cfRule type="cellIs" dxfId="229" priority="137" stopIfTrue="1" operator="equal">
      <formula>0</formula>
    </cfRule>
  </conditionalFormatting>
  <conditionalFormatting sqref="BZ6:CC6">
    <cfRule type="cellIs" dxfId="228" priority="136" stopIfTrue="1" operator="equal">
      <formula>0</formula>
    </cfRule>
  </conditionalFormatting>
  <conditionalFormatting sqref="BZ6:CC6">
    <cfRule type="cellIs" dxfId="227" priority="135" stopIfTrue="1" operator="equal">
      <formula>0</formula>
    </cfRule>
  </conditionalFormatting>
  <conditionalFormatting sqref="BZ6:CC6">
    <cfRule type="cellIs" dxfId="226" priority="134" stopIfTrue="1" operator="equal">
      <formula>0</formula>
    </cfRule>
  </conditionalFormatting>
  <conditionalFormatting sqref="BZ6:CC6">
    <cfRule type="cellIs" dxfId="225" priority="133" stopIfTrue="1" operator="equal">
      <formula>0</formula>
    </cfRule>
  </conditionalFormatting>
  <conditionalFormatting sqref="BZ6:CC6">
    <cfRule type="cellIs" dxfId="224" priority="132" stopIfTrue="1" operator="equal">
      <formula>0</formula>
    </cfRule>
  </conditionalFormatting>
  <conditionalFormatting sqref="BZ6:CC6">
    <cfRule type="cellIs" dxfId="223" priority="131" stopIfTrue="1" operator="equal">
      <formula>0</formula>
    </cfRule>
  </conditionalFormatting>
  <conditionalFormatting sqref="CD6:CE6">
    <cfRule type="cellIs" dxfId="222" priority="130" stopIfTrue="1" operator="equal">
      <formula>0</formula>
    </cfRule>
  </conditionalFormatting>
  <conditionalFormatting sqref="CD6:CE6">
    <cfRule type="cellIs" dxfId="221" priority="129" stopIfTrue="1" operator="equal">
      <formula>0</formula>
    </cfRule>
  </conditionalFormatting>
  <conditionalFormatting sqref="CD6:CE6">
    <cfRule type="cellIs" dxfId="220" priority="128" stopIfTrue="1" operator="equal">
      <formula>0</formula>
    </cfRule>
  </conditionalFormatting>
  <conditionalFormatting sqref="CD6:CE6">
    <cfRule type="cellIs" dxfId="219" priority="127" stopIfTrue="1" operator="equal">
      <formula>0</formula>
    </cfRule>
  </conditionalFormatting>
  <conditionalFormatting sqref="CD6:CE6">
    <cfRule type="cellIs" dxfId="218" priority="126" stopIfTrue="1" operator="equal">
      <formula>0</formula>
    </cfRule>
  </conditionalFormatting>
  <conditionalFormatting sqref="CD6:CE6">
    <cfRule type="cellIs" dxfId="217" priority="125" stopIfTrue="1" operator="equal">
      <formula>0</formula>
    </cfRule>
  </conditionalFormatting>
  <conditionalFormatting sqref="CD6:CE6">
    <cfRule type="cellIs" dxfId="216" priority="124" stopIfTrue="1" operator="equal">
      <formula>0</formula>
    </cfRule>
  </conditionalFormatting>
  <conditionalFormatting sqref="CD6:CE6">
    <cfRule type="cellIs" dxfId="215" priority="123" stopIfTrue="1" operator="equal">
      <formula>0</formula>
    </cfRule>
  </conditionalFormatting>
  <conditionalFormatting sqref="CD6:CE6">
    <cfRule type="cellIs" dxfId="214" priority="122" stopIfTrue="1" operator="equal">
      <formula>0</formula>
    </cfRule>
  </conditionalFormatting>
  <conditionalFormatting sqref="CD6:CE6">
    <cfRule type="cellIs" dxfId="213" priority="121" stopIfTrue="1" operator="equal">
      <formula>0</formula>
    </cfRule>
  </conditionalFormatting>
  <conditionalFormatting sqref="CD6:CE6">
    <cfRule type="cellIs" dxfId="212" priority="120" stopIfTrue="1" operator="equal">
      <formula>0</formula>
    </cfRule>
  </conditionalFormatting>
  <conditionalFormatting sqref="CD6:CE6">
    <cfRule type="cellIs" dxfId="211" priority="119" stopIfTrue="1" operator="equal">
      <formula>0</formula>
    </cfRule>
  </conditionalFormatting>
  <conditionalFormatting sqref="CD6:CE6">
    <cfRule type="cellIs" dxfId="210" priority="118" stopIfTrue="1" operator="equal">
      <formula>0</formula>
    </cfRule>
  </conditionalFormatting>
  <conditionalFormatting sqref="CD6:CE6">
    <cfRule type="cellIs" dxfId="209" priority="117" stopIfTrue="1" operator="equal">
      <formula>0</formula>
    </cfRule>
  </conditionalFormatting>
  <conditionalFormatting sqref="CD6:CE6">
    <cfRule type="cellIs" dxfId="208" priority="116" stopIfTrue="1" operator="equal">
      <formula>0</formula>
    </cfRule>
  </conditionalFormatting>
  <conditionalFormatting sqref="CD6:CE6">
    <cfRule type="cellIs" dxfId="207" priority="115" stopIfTrue="1" operator="equal">
      <formula>0</formula>
    </cfRule>
  </conditionalFormatting>
  <conditionalFormatting sqref="CF6:CG6">
    <cfRule type="cellIs" dxfId="206" priority="114" stopIfTrue="1" operator="equal">
      <formula>0</formula>
    </cfRule>
  </conditionalFormatting>
  <conditionalFormatting sqref="CF6:CG6">
    <cfRule type="cellIs" dxfId="205" priority="113" stopIfTrue="1" operator="equal">
      <formula>0</formula>
    </cfRule>
  </conditionalFormatting>
  <conditionalFormatting sqref="CF6:CG6">
    <cfRule type="cellIs" dxfId="204" priority="112" stopIfTrue="1" operator="equal">
      <formula>0</formula>
    </cfRule>
  </conditionalFormatting>
  <conditionalFormatting sqref="CF6:CG6">
    <cfRule type="cellIs" dxfId="203" priority="111" stopIfTrue="1" operator="equal">
      <formula>0</formula>
    </cfRule>
  </conditionalFormatting>
  <conditionalFormatting sqref="CF6:CG6">
    <cfRule type="cellIs" dxfId="202" priority="110" stopIfTrue="1" operator="equal">
      <formula>0</formula>
    </cfRule>
  </conditionalFormatting>
  <conditionalFormatting sqref="CF6:CG6">
    <cfRule type="cellIs" dxfId="201" priority="109" stopIfTrue="1" operator="equal">
      <formula>0</formula>
    </cfRule>
  </conditionalFormatting>
  <conditionalFormatting sqref="CF6:CG6">
    <cfRule type="cellIs" dxfId="200" priority="108" stopIfTrue="1" operator="equal">
      <formula>0</formula>
    </cfRule>
  </conditionalFormatting>
  <conditionalFormatting sqref="CF6:CG6">
    <cfRule type="cellIs" dxfId="199" priority="107" stopIfTrue="1" operator="equal">
      <formula>0</formula>
    </cfRule>
  </conditionalFormatting>
  <conditionalFormatting sqref="CF6:CG6">
    <cfRule type="cellIs" dxfId="198" priority="106" stopIfTrue="1" operator="equal">
      <formula>0</formula>
    </cfRule>
  </conditionalFormatting>
  <conditionalFormatting sqref="CF6:CG6">
    <cfRule type="cellIs" dxfId="197" priority="105" stopIfTrue="1" operator="equal">
      <formula>0</formula>
    </cfRule>
  </conditionalFormatting>
  <conditionalFormatting sqref="CF6:CG6">
    <cfRule type="cellIs" dxfId="196" priority="104" stopIfTrue="1" operator="equal">
      <formula>0</formula>
    </cfRule>
  </conditionalFormatting>
  <conditionalFormatting sqref="CF6:CG6">
    <cfRule type="cellIs" dxfId="195" priority="103" stopIfTrue="1" operator="equal">
      <formula>0</formula>
    </cfRule>
  </conditionalFormatting>
  <conditionalFormatting sqref="CF6:CG6">
    <cfRule type="cellIs" dxfId="194" priority="102" stopIfTrue="1" operator="equal">
      <formula>0</formula>
    </cfRule>
  </conditionalFormatting>
  <conditionalFormatting sqref="CF6:CG6">
    <cfRule type="cellIs" dxfId="193" priority="101" stopIfTrue="1" operator="equal">
      <formula>0</formula>
    </cfRule>
  </conditionalFormatting>
  <conditionalFormatting sqref="CF6:CG6">
    <cfRule type="cellIs" dxfId="192" priority="100" stopIfTrue="1" operator="equal">
      <formula>0</formula>
    </cfRule>
  </conditionalFormatting>
  <conditionalFormatting sqref="CF6:CG6">
    <cfRule type="cellIs" dxfId="191" priority="99" stopIfTrue="1" operator="equal">
      <formula>0</formula>
    </cfRule>
  </conditionalFormatting>
  <conditionalFormatting sqref="CH6:CK6">
    <cfRule type="cellIs" dxfId="190" priority="82" stopIfTrue="1" operator="equal">
      <formula>0</formula>
    </cfRule>
  </conditionalFormatting>
  <conditionalFormatting sqref="CH6:CK6">
    <cfRule type="cellIs" dxfId="189" priority="81" stopIfTrue="1" operator="equal">
      <formula>0</formula>
    </cfRule>
  </conditionalFormatting>
  <conditionalFormatting sqref="CH6:CK6">
    <cfRule type="cellIs" dxfId="188" priority="80" stopIfTrue="1" operator="equal">
      <formula>0</formula>
    </cfRule>
  </conditionalFormatting>
  <conditionalFormatting sqref="CH6:CK6">
    <cfRule type="cellIs" dxfId="187" priority="79" stopIfTrue="1" operator="equal">
      <formula>0</formula>
    </cfRule>
  </conditionalFormatting>
  <conditionalFormatting sqref="CH6:CK6">
    <cfRule type="cellIs" dxfId="186" priority="78" stopIfTrue="1" operator="equal">
      <formula>0</formula>
    </cfRule>
  </conditionalFormatting>
  <conditionalFormatting sqref="CH6:CK6">
    <cfRule type="cellIs" dxfId="185" priority="77" stopIfTrue="1" operator="equal">
      <formula>0</formula>
    </cfRule>
  </conditionalFormatting>
  <conditionalFormatting sqref="CH6:CK6">
    <cfRule type="cellIs" dxfId="184" priority="76" stopIfTrue="1" operator="equal">
      <formula>0</formula>
    </cfRule>
  </conditionalFormatting>
  <conditionalFormatting sqref="CH6:CK6">
    <cfRule type="cellIs" dxfId="183" priority="75" stopIfTrue="1" operator="equal">
      <formula>0</formula>
    </cfRule>
  </conditionalFormatting>
  <conditionalFormatting sqref="CH6:CK6">
    <cfRule type="cellIs" dxfId="182" priority="74" stopIfTrue="1" operator="equal">
      <formula>0</formula>
    </cfRule>
  </conditionalFormatting>
  <conditionalFormatting sqref="CH6:CK6">
    <cfRule type="cellIs" dxfId="181" priority="73" stopIfTrue="1" operator="equal">
      <formula>0</formula>
    </cfRule>
  </conditionalFormatting>
  <conditionalFormatting sqref="CH6:CK6">
    <cfRule type="cellIs" dxfId="180" priority="72" stopIfTrue="1" operator="equal">
      <formula>0</formula>
    </cfRule>
  </conditionalFormatting>
  <conditionalFormatting sqref="CH6:CK6">
    <cfRule type="cellIs" dxfId="179" priority="71" stopIfTrue="1" operator="equal">
      <formula>0</formula>
    </cfRule>
  </conditionalFormatting>
  <conditionalFormatting sqref="CH6:CK6">
    <cfRule type="cellIs" dxfId="178" priority="70" stopIfTrue="1" operator="equal">
      <formula>0</formula>
    </cfRule>
  </conditionalFormatting>
  <conditionalFormatting sqref="CH6:CK6">
    <cfRule type="cellIs" dxfId="177" priority="69" stopIfTrue="1" operator="equal">
      <formula>0</formula>
    </cfRule>
  </conditionalFormatting>
  <conditionalFormatting sqref="CH6:CK6">
    <cfRule type="cellIs" dxfId="176" priority="68" stopIfTrue="1" operator="equal">
      <formula>0</formula>
    </cfRule>
  </conditionalFormatting>
  <conditionalFormatting sqref="CH6:CK6">
    <cfRule type="cellIs" dxfId="175" priority="67" stopIfTrue="1" operator="equal">
      <formula>0</formula>
    </cfRule>
  </conditionalFormatting>
  <conditionalFormatting sqref="CL6:CM6">
    <cfRule type="cellIs" dxfId="174" priority="66" stopIfTrue="1" operator="equal">
      <formula>0</formula>
    </cfRule>
  </conditionalFormatting>
  <conditionalFormatting sqref="CL6:CM6">
    <cfRule type="cellIs" dxfId="173" priority="65" stopIfTrue="1" operator="equal">
      <formula>0</formula>
    </cfRule>
  </conditionalFormatting>
  <conditionalFormatting sqref="CL6:CM6">
    <cfRule type="cellIs" dxfId="172" priority="64" stopIfTrue="1" operator="equal">
      <formula>0</formula>
    </cfRule>
  </conditionalFormatting>
  <conditionalFormatting sqref="CL6:CM6">
    <cfRule type="cellIs" dxfId="171" priority="63" stopIfTrue="1" operator="equal">
      <formula>0</formula>
    </cfRule>
  </conditionalFormatting>
  <conditionalFormatting sqref="CL6:CM6">
    <cfRule type="cellIs" dxfId="170" priority="62" stopIfTrue="1" operator="equal">
      <formula>0</formula>
    </cfRule>
  </conditionalFormatting>
  <conditionalFormatting sqref="CL6:CM6">
    <cfRule type="cellIs" dxfId="169" priority="61" stopIfTrue="1" operator="equal">
      <formula>0</formula>
    </cfRule>
  </conditionalFormatting>
  <conditionalFormatting sqref="CL6:CM6">
    <cfRule type="cellIs" dxfId="168" priority="60" stopIfTrue="1" operator="equal">
      <formula>0</formula>
    </cfRule>
  </conditionalFormatting>
  <conditionalFormatting sqref="CL6:CM6">
    <cfRule type="cellIs" dxfId="167" priority="59" stopIfTrue="1" operator="equal">
      <formula>0</formula>
    </cfRule>
  </conditionalFormatting>
  <conditionalFormatting sqref="CL6:CM6">
    <cfRule type="cellIs" dxfId="166" priority="58" stopIfTrue="1" operator="equal">
      <formula>0</formula>
    </cfRule>
  </conditionalFormatting>
  <conditionalFormatting sqref="CL6:CM6">
    <cfRule type="cellIs" dxfId="165" priority="57" stopIfTrue="1" operator="equal">
      <formula>0</formula>
    </cfRule>
  </conditionalFormatting>
  <conditionalFormatting sqref="CL6:CM6">
    <cfRule type="cellIs" dxfId="164" priority="56" stopIfTrue="1" operator="equal">
      <formula>0</formula>
    </cfRule>
  </conditionalFormatting>
  <conditionalFormatting sqref="CL6:CM6">
    <cfRule type="cellIs" dxfId="163" priority="55" stopIfTrue="1" operator="equal">
      <formula>0</formula>
    </cfRule>
  </conditionalFormatting>
  <conditionalFormatting sqref="CL6:CM6">
    <cfRule type="cellIs" dxfId="162" priority="54" stopIfTrue="1" operator="equal">
      <formula>0</formula>
    </cfRule>
  </conditionalFormatting>
  <conditionalFormatting sqref="CL6:CM6">
    <cfRule type="cellIs" dxfId="161" priority="53" stopIfTrue="1" operator="equal">
      <formula>0</formula>
    </cfRule>
  </conditionalFormatting>
  <conditionalFormatting sqref="CL6:CM6">
    <cfRule type="cellIs" dxfId="160" priority="52" stopIfTrue="1" operator="equal">
      <formula>0</formula>
    </cfRule>
  </conditionalFormatting>
  <conditionalFormatting sqref="CL6:CM6">
    <cfRule type="cellIs" dxfId="159" priority="51" stopIfTrue="1" operator="equal">
      <formula>0</formula>
    </cfRule>
  </conditionalFormatting>
  <conditionalFormatting sqref="CN6:CO6">
    <cfRule type="cellIs" dxfId="158" priority="50" stopIfTrue="1" operator="equal">
      <formula>0</formula>
    </cfRule>
  </conditionalFormatting>
  <conditionalFormatting sqref="CN6:CO6">
    <cfRule type="cellIs" dxfId="157" priority="49" stopIfTrue="1" operator="equal">
      <formula>0</formula>
    </cfRule>
  </conditionalFormatting>
  <conditionalFormatting sqref="CN6:CO6">
    <cfRule type="cellIs" dxfId="156" priority="48" stopIfTrue="1" operator="equal">
      <formula>0</formula>
    </cfRule>
  </conditionalFormatting>
  <conditionalFormatting sqref="CN6:CO6">
    <cfRule type="cellIs" dxfId="155" priority="47" stopIfTrue="1" operator="equal">
      <formula>0</formula>
    </cfRule>
  </conditionalFormatting>
  <conditionalFormatting sqref="CN6:CO6">
    <cfRule type="cellIs" dxfId="154" priority="46" stopIfTrue="1" operator="equal">
      <formula>0</formula>
    </cfRule>
  </conditionalFormatting>
  <conditionalFormatting sqref="CN6:CO6">
    <cfRule type="cellIs" dxfId="153" priority="45" stopIfTrue="1" operator="equal">
      <formula>0</formula>
    </cfRule>
  </conditionalFormatting>
  <conditionalFormatting sqref="CN6:CO6">
    <cfRule type="cellIs" dxfId="152" priority="44" stopIfTrue="1" operator="equal">
      <formula>0</formula>
    </cfRule>
  </conditionalFormatting>
  <conditionalFormatting sqref="CN6:CO6">
    <cfRule type="cellIs" dxfId="151" priority="43" stopIfTrue="1" operator="equal">
      <formula>0</formula>
    </cfRule>
  </conditionalFormatting>
  <conditionalFormatting sqref="CN6:CO6">
    <cfRule type="cellIs" dxfId="150" priority="42" stopIfTrue="1" operator="equal">
      <formula>0</formula>
    </cfRule>
  </conditionalFormatting>
  <conditionalFormatting sqref="CN6:CO6">
    <cfRule type="cellIs" dxfId="149" priority="41" stopIfTrue="1" operator="equal">
      <formula>0</formula>
    </cfRule>
  </conditionalFormatting>
  <conditionalFormatting sqref="CN6:CO6">
    <cfRule type="cellIs" dxfId="148" priority="40" stopIfTrue="1" operator="equal">
      <formula>0</formula>
    </cfRule>
  </conditionalFormatting>
  <conditionalFormatting sqref="CN6:CO6">
    <cfRule type="cellIs" dxfId="147" priority="39" stopIfTrue="1" operator="equal">
      <formula>0</formula>
    </cfRule>
  </conditionalFormatting>
  <conditionalFormatting sqref="CN6:CO6">
    <cfRule type="cellIs" dxfId="146" priority="38" stopIfTrue="1" operator="equal">
      <formula>0</formula>
    </cfRule>
  </conditionalFormatting>
  <conditionalFormatting sqref="CN6:CO6">
    <cfRule type="cellIs" dxfId="145" priority="37" stopIfTrue="1" operator="equal">
      <formula>0</formula>
    </cfRule>
  </conditionalFormatting>
  <conditionalFormatting sqref="CN6:CO6">
    <cfRule type="cellIs" dxfId="144" priority="36" stopIfTrue="1" operator="equal">
      <formula>0</formula>
    </cfRule>
  </conditionalFormatting>
  <conditionalFormatting sqref="CN6:CO6">
    <cfRule type="cellIs" dxfId="143" priority="35" stopIfTrue="1" operator="equal">
      <formula>0</formula>
    </cfRule>
  </conditionalFormatting>
  <conditionalFormatting sqref="CP6:CQ6">
    <cfRule type="cellIs" dxfId="142" priority="34" stopIfTrue="1" operator="equal">
      <formula>0</formula>
    </cfRule>
  </conditionalFormatting>
  <conditionalFormatting sqref="CP6:CQ6">
    <cfRule type="cellIs" dxfId="141" priority="33" stopIfTrue="1" operator="equal">
      <formula>0</formula>
    </cfRule>
  </conditionalFormatting>
  <conditionalFormatting sqref="CP6:CQ6">
    <cfRule type="cellIs" dxfId="140" priority="32" stopIfTrue="1" operator="equal">
      <formula>0</formula>
    </cfRule>
  </conditionalFormatting>
  <conditionalFormatting sqref="CP6:CQ6">
    <cfRule type="cellIs" dxfId="139" priority="31" stopIfTrue="1" operator="equal">
      <formula>0</formula>
    </cfRule>
  </conditionalFormatting>
  <conditionalFormatting sqref="CP6:CQ6">
    <cfRule type="cellIs" dxfId="138" priority="30" stopIfTrue="1" operator="equal">
      <formula>0</formula>
    </cfRule>
  </conditionalFormatting>
  <conditionalFormatting sqref="CP6:CQ6">
    <cfRule type="cellIs" dxfId="137" priority="29" stopIfTrue="1" operator="equal">
      <formula>0</formula>
    </cfRule>
  </conditionalFormatting>
  <conditionalFormatting sqref="CP6:CQ6">
    <cfRule type="cellIs" dxfId="136" priority="28" stopIfTrue="1" operator="equal">
      <formula>0</formula>
    </cfRule>
  </conditionalFormatting>
  <conditionalFormatting sqref="CP6:CQ6">
    <cfRule type="cellIs" dxfId="135" priority="27" stopIfTrue="1" operator="equal">
      <formula>0</formula>
    </cfRule>
  </conditionalFormatting>
  <conditionalFormatting sqref="CP6:CQ6">
    <cfRule type="cellIs" dxfId="134" priority="26" stopIfTrue="1" operator="equal">
      <formula>0</formula>
    </cfRule>
  </conditionalFormatting>
  <conditionalFormatting sqref="CP6:CQ6">
    <cfRule type="cellIs" dxfId="133" priority="25" stopIfTrue="1" operator="equal">
      <formula>0</formula>
    </cfRule>
  </conditionalFormatting>
  <conditionalFormatting sqref="CP6:CQ6">
    <cfRule type="cellIs" dxfId="132" priority="24" stopIfTrue="1" operator="equal">
      <formula>0</formula>
    </cfRule>
  </conditionalFormatting>
  <conditionalFormatting sqref="CP6:CQ6">
    <cfRule type="cellIs" dxfId="131" priority="23" stopIfTrue="1" operator="equal">
      <formula>0</formula>
    </cfRule>
  </conditionalFormatting>
  <conditionalFormatting sqref="CP6:CQ6">
    <cfRule type="cellIs" dxfId="130" priority="22" stopIfTrue="1" operator="equal">
      <formula>0</formula>
    </cfRule>
  </conditionalFormatting>
  <conditionalFormatting sqref="CP6:CQ6">
    <cfRule type="cellIs" dxfId="129" priority="21" stopIfTrue="1" operator="equal">
      <formula>0</formula>
    </cfRule>
  </conditionalFormatting>
  <conditionalFormatting sqref="CP6:CQ6">
    <cfRule type="cellIs" dxfId="128" priority="20" stopIfTrue="1" operator="equal">
      <formula>0</formula>
    </cfRule>
  </conditionalFormatting>
  <conditionalFormatting sqref="CP6:CQ6">
    <cfRule type="cellIs" dxfId="127" priority="19" stopIfTrue="1" operator="equal">
      <formula>0</formula>
    </cfRule>
  </conditionalFormatting>
  <conditionalFormatting sqref="CR6:CS6">
    <cfRule type="cellIs" dxfId="126" priority="18" stopIfTrue="1" operator="equal">
      <formula>0</formula>
    </cfRule>
  </conditionalFormatting>
  <conditionalFormatting sqref="CR6:CS6">
    <cfRule type="cellIs" dxfId="125" priority="17" stopIfTrue="1" operator="equal">
      <formula>0</formula>
    </cfRule>
  </conditionalFormatting>
  <conditionalFormatting sqref="CR6:CS6">
    <cfRule type="cellIs" dxfId="124" priority="16" stopIfTrue="1" operator="equal">
      <formula>0</formula>
    </cfRule>
  </conditionalFormatting>
  <conditionalFormatting sqref="CR6:CS6">
    <cfRule type="cellIs" dxfId="123" priority="15" stopIfTrue="1" operator="equal">
      <formula>0</formula>
    </cfRule>
  </conditionalFormatting>
  <conditionalFormatting sqref="CR6:CS6">
    <cfRule type="cellIs" dxfId="122" priority="14" stopIfTrue="1" operator="equal">
      <formula>0</formula>
    </cfRule>
  </conditionalFormatting>
  <conditionalFormatting sqref="CR6:CS6">
    <cfRule type="cellIs" dxfId="121" priority="13" stopIfTrue="1" operator="equal">
      <formula>0</formula>
    </cfRule>
  </conditionalFormatting>
  <conditionalFormatting sqref="CR6:CS6">
    <cfRule type="cellIs" dxfId="120" priority="12" stopIfTrue="1" operator="equal">
      <formula>0</formula>
    </cfRule>
  </conditionalFormatting>
  <conditionalFormatting sqref="CR6:CS6">
    <cfRule type="cellIs" dxfId="119" priority="11" stopIfTrue="1" operator="equal">
      <formula>0</formula>
    </cfRule>
  </conditionalFormatting>
  <conditionalFormatting sqref="CR6:CS6">
    <cfRule type="cellIs" dxfId="118" priority="10" stopIfTrue="1" operator="equal">
      <formula>0</formula>
    </cfRule>
  </conditionalFormatting>
  <conditionalFormatting sqref="CR6:CS6">
    <cfRule type="cellIs" dxfId="117" priority="9" stopIfTrue="1" operator="equal">
      <formula>0</formula>
    </cfRule>
  </conditionalFormatting>
  <conditionalFormatting sqref="CR6:CS6">
    <cfRule type="cellIs" dxfId="116" priority="8" stopIfTrue="1" operator="equal">
      <formula>0</formula>
    </cfRule>
  </conditionalFormatting>
  <conditionalFormatting sqref="CR6:CS6">
    <cfRule type="cellIs" dxfId="115" priority="7" stopIfTrue="1" operator="equal">
      <formula>0</formula>
    </cfRule>
  </conditionalFormatting>
  <conditionalFormatting sqref="CR6:CS6">
    <cfRule type="cellIs" dxfId="114" priority="6" stopIfTrue="1" operator="equal">
      <formula>0</formula>
    </cfRule>
  </conditionalFormatting>
  <conditionalFormatting sqref="CR6:CS6">
    <cfRule type="cellIs" dxfId="113" priority="5" stopIfTrue="1" operator="equal">
      <formula>0</formula>
    </cfRule>
  </conditionalFormatting>
  <conditionalFormatting sqref="CR6:CS6">
    <cfRule type="cellIs" dxfId="112" priority="4" stopIfTrue="1" operator="equal">
      <formula>0</formula>
    </cfRule>
  </conditionalFormatting>
  <conditionalFormatting sqref="CR6:CS6">
    <cfRule type="cellIs" dxfId="111" priority="3" stopIfTrue="1" operator="equal">
      <formula>0</formula>
    </cfRule>
  </conditionalFormatting>
  <dataValidations count="9">
    <dataValidation type="whole" operator="lessThanOrEqual" allowBlank="1" showInputMessage="1" showErrorMessage="1" sqref="CC107 BY107 CO107 CI107 CM107 CE107 CG107 CA107 BW6:BW107 CQ107 CK107 CS107">
      <formula1>BV6</formula1>
    </dataValidation>
    <dataValidation type="whole" errorStyle="warning" operator="lessThanOrEqual" allowBlank="1" showInputMessage="1" showErrorMessage="1" errorTitle="maximum limit crossed" error="maximum limit crossed" sqref="CJ6:CJ107 CN6:CN107 CH6:CH107 BX6:BX107 CD6:CD107 CI6 CC6 CP6:CP107 CQ6 CA6 CF6:CF107 CK6 CM6 CG6 BY6 CR6:CR107 BZ6:BZ107 CE6 CO6 CB6:CB107 CL6:CL107 CS6 BV6:BV107">
      <formula1>BV$6</formula1>
    </dataValidation>
    <dataValidation type="custom" operator="lessThanOrEqual" allowBlank="1" showInputMessage="1" showErrorMessage="1" errorTitle="maximum limit crossed" error="Invalid entry" sqref="J7:S106 U7:BQ106">
      <formula1>OR(J7&lt;=J$6,J7="ML",J7="NA",J7="ab")</formula1>
    </dataValidation>
    <dataValidation type="textLength" errorStyle="warning" operator="lessThanOrEqual" showInputMessage="1" showErrorMessage="1" errorTitle="long name" error="Please decrease the font size of this cell if name does not fit into the column." sqref="G7:I106">
      <formula1>20</formula1>
    </dataValidation>
    <dataValidation type="custom" showInputMessage="1" showErrorMessage="1" errorTitle="Sex" error="Invalid entry" sqref="C106">
      <formula1>OR(C106="G",C106="B")</formula1>
    </dataValidation>
    <dataValidation type="list" allowBlank="1" showInputMessage="1" showErrorMessage="1" sqref="B79:B82 B7:B77">
      <formula1>$BS$9:$BS$15</formula1>
    </dataValidation>
    <dataValidation type="list" showInputMessage="1" showErrorMessage="1" errorTitle="Sex" error="Invalid entry" sqref="C7:C105">
      <formula1>$BS$17:$BS$18</formula1>
    </dataValidation>
    <dataValidation type="list" allowBlank="1" showInputMessage="1" showErrorMessage="1" sqref="T105:T106">
      <formula1>$BS$25:$BS$29</formula1>
    </dataValidation>
    <dataValidation type="whole" operator="lessThanOrEqual" allowBlank="1" showInputMessage="1" showErrorMessage="1" errorTitle="Attendance greater than meetings" error="Attendance greater than meetings" sqref="BY7:BY106 CA7:CA106 CC7:CC106 CE7:CE106 CG7:CG106 CI7:CI106 CK7:CK106 CM7:CM106 CO7:CO106 CQ7:CQ106 CS7:CS106">
      <formula1>BX7</formula1>
    </dataValidation>
  </dataValidations>
  <hyperlinks>
    <hyperlink ref="F3:F4" location="'statement of marks'!GZ4:IE4" display="CLICK HERE TO VIEW THE RESULT "/>
    <hyperlink ref="G4" location="'from the developer''s desk'!F7:I86" display="CLICK HERE FOR HELP"/>
  </hyperlinks>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C000"/>
  </sheetPr>
  <dimension ref="A1:JH117"/>
  <sheetViews>
    <sheetView topLeftCell="A2" zoomScale="150" zoomScaleNormal="150" zoomScalePageLayoutView="150" workbookViewId="0">
      <pane xSplit="7" ySplit="6" topLeftCell="II8" activePane="bottomRight" state="frozen"/>
      <selection activeCell="A2" sqref="A2"/>
      <selection pane="topRight" activeCell="H2" sqref="H2"/>
      <selection pane="bottomLeft" activeCell="A8" sqref="A8"/>
      <selection pane="bottomRight" activeCell="A3" sqref="A3:D3"/>
    </sheetView>
  </sheetViews>
  <sheetFormatPr baseColWidth="10" defaultColWidth="8.83203125" defaultRowHeight="11" x14ac:dyDescent="0"/>
  <cols>
    <col min="1" max="1" width="4.33203125" style="66" customWidth="1"/>
    <col min="2" max="2" width="3.83203125" style="66" customWidth="1"/>
    <col min="3" max="3" width="3.5" style="66" customWidth="1"/>
    <col min="4" max="4" width="4.6640625" style="66" customWidth="1"/>
    <col min="5" max="5" width="5.6640625" style="66" bestFit="1" customWidth="1"/>
    <col min="6" max="6" width="9.1640625" style="66" customWidth="1"/>
    <col min="7" max="7" width="18" style="66" bestFit="1" customWidth="1"/>
    <col min="8" max="8" width="18.5" style="66" bestFit="1" customWidth="1"/>
    <col min="9" max="9" width="14.1640625" style="66" bestFit="1" customWidth="1"/>
    <col min="10" max="14" width="2.6640625" style="66" customWidth="1"/>
    <col min="15" max="16" width="3.33203125" style="66" customWidth="1"/>
    <col min="17" max="17" width="3.5" style="66" customWidth="1"/>
    <col min="18" max="23" width="3.33203125" style="66" hidden="1" customWidth="1"/>
    <col min="24" max="27" width="2.6640625" style="66" customWidth="1"/>
    <col min="28" max="28" width="3.5" style="66" customWidth="1"/>
    <col min="29" max="30" width="3.33203125" style="66" customWidth="1"/>
    <col min="31" max="31" width="3.1640625" style="66" customWidth="1"/>
    <col min="32" max="38" width="3.33203125" style="66" hidden="1" customWidth="1"/>
    <col min="39" max="39" width="8.83203125" style="66" customWidth="1"/>
    <col min="40" max="44" width="2.6640625" style="66" customWidth="1"/>
    <col min="45" max="47" width="3.33203125" style="66" customWidth="1"/>
    <col min="48" max="50" width="3.33203125" style="66" hidden="1" customWidth="1"/>
    <col min="51" max="51" width="4.1640625" style="66" hidden="1" customWidth="1"/>
    <col min="52" max="52" width="4.83203125" style="66" hidden="1" customWidth="1"/>
    <col min="53" max="53" width="4.1640625" style="66" hidden="1" customWidth="1"/>
    <col min="54" max="58" width="2.6640625" style="66" customWidth="1"/>
    <col min="59" max="61" width="3.33203125" style="66" customWidth="1"/>
    <col min="62" max="67" width="3.33203125" style="66" hidden="1" customWidth="1"/>
    <col min="68" max="72" width="2.6640625" style="66" customWidth="1"/>
    <col min="73" max="75" width="3.33203125" style="66" customWidth="1"/>
    <col min="76" max="81" width="3.33203125" style="66" hidden="1" customWidth="1"/>
    <col min="82" max="86" width="2.6640625" style="66" customWidth="1"/>
    <col min="87" max="89" width="3.33203125" style="66" customWidth="1"/>
    <col min="90" max="96" width="3.33203125" style="66" hidden="1" customWidth="1"/>
    <col min="97" max="97" width="4.6640625" style="66" customWidth="1"/>
    <col min="98" max="98" width="5" style="66" customWidth="1"/>
    <col min="99" max="99" width="5.83203125" style="66" customWidth="1"/>
    <col min="100" max="104" width="2.6640625" style="66" customWidth="1"/>
    <col min="105" max="107" width="3.33203125" style="66" customWidth="1"/>
    <col min="108" max="113" width="3.33203125" style="66" hidden="1" customWidth="1"/>
    <col min="114" max="128" width="2.6640625" style="66" customWidth="1"/>
    <col min="129" max="129" width="3.33203125" style="66" customWidth="1"/>
    <col min="130" max="132" width="2.6640625" style="66" customWidth="1"/>
    <col min="133" max="136" width="3.33203125" style="66" customWidth="1"/>
    <col min="137" max="142" width="3.33203125" style="66" hidden="1" customWidth="1"/>
    <col min="143" max="147" width="2.6640625" style="66" customWidth="1"/>
    <col min="148" max="148" width="3.5" style="66" customWidth="1"/>
    <col min="149" max="152" width="2.6640625" style="66" customWidth="1"/>
    <col min="153" max="153" width="3.5" style="66" customWidth="1"/>
    <col min="154" max="154" width="3.6640625" style="66" customWidth="1"/>
    <col min="155" max="155" width="3.5" style="66" customWidth="1"/>
    <col min="156" max="156" width="3.33203125" style="66" customWidth="1"/>
    <col min="157" max="157" width="3.5" style="66" customWidth="1"/>
    <col min="158" max="163" width="3.33203125" style="66" hidden="1" customWidth="1"/>
    <col min="164" max="164" width="4.1640625" style="66" customWidth="1"/>
    <col min="165" max="166" width="2.6640625" style="66" customWidth="1"/>
    <col min="167" max="167" width="3.5" style="66" customWidth="1"/>
    <col min="168" max="172" width="3.33203125" style="66" hidden="1" customWidth="1"/>
    <col min="173" max="175" width="2.6640625" style="66" customWidth="1"/>
    <col min="176" max="176" width="3.33203125" style="66" customWidth="1"/>
    <col min="177" max="177" width="3.5" style="66" customWidth="1"/>
    <col min="178" max="178" width="3.33203125" style="66" hidden="1" customWidth="1"/>
    <col min="179" max="179" width="3.6640625" style="66" hidden="1" customWidth="1"/>
    <col min="180" max="182" width="3.33203125" style="66" hidden="1" customWidth="1"/>
    <col min="183" max="194" width="2.6640625" style="66" hidden="1" customWidth="1"/>
    <col min="195" max="195" width="12.5" style="66" hidden="1" customWidth="1"/>
    <col min="196" max="196" width="10.5" style="66" customWidth="1"/>
    <col min="197" max="197" width="4" style="66" hidden="1" customWidth="1"/>
    <col min="198" max="198" width="3.83203125" style="66" customWidth="1"/>
    <col min="199" max="202" width="3.6640625" style="66" customWidth="1"/>
    <col min="203" max="203" width="4.5" style="66" customWidth="1"/>
    <col min="204" max="205" width="3.6640625" style="66" customWidth="1"/>
    <col min="206" max="206" width="4.5" style="66" customWidth="1"/>
    <col min="207" max="208" width="3.6640625" style="66" customWidth="1"/>
    <col min="209" max="209" width="5" style="66" customWidth="1"/>
    <col min="210" max="210" width="4.1640625" style="66" customWidth="1"/>
    <col min="211" max="211" width="7.1640625" style="66" hidden="1" customWidth="1"/>
    <col min="212" max="212" width="4.1640625" style="66" hidden="1" customWidth="1"/>
    <col min="213" max="213" width="3.6640625" style="66" customWidth="1"/>
    <col min="214" max="214" width="9.1640625" style="66" hidden="1" customWidth="1"/>
    <col min="215" max="215" width="3.1640625" style="66" hidden="1" customWidth="1"/>
    <col min="216" max="216" width="4" style="66" hidden="1" customWidth="1"/>
    <col min="217" max="217" width="2.6640625" style="66" customWidth="1"/>
    <col min="218" max="218" width="3.33203125" style="66" bestFit="1" customWidth="1"/>
    <col min="219" max="221" width="3.33203125" style="66" hidden="1" customWidth="1"/>
    <col min="222" max="222" width="9.1640625" style="66" hidden="1" customWidth="1"/>
    <col min="223" max="223" width="2.6640625" style="66" hidden="1" customWidth="1"/>
    <col min="224" max="224" width="3.6640625" style="66" customWidth="1"/>
    <col min="225" max="225" width="9.1640625" style="66" hidden="1" customWidth="1"/>
    <col min="226" max="226" width="2.6640625" style="66" customWidth="1"/>
    <col min="227" max="227" width="4.5" style="66" customWidth="1"/>
    <col min="228" max="228" width="9" style="66" hidden="1" customWidth="1"/>
    <col min="229" max="229" width="3" style="66" customWidth="1"/>
    <col min="230" max="230" width="4" style="66" customWidth="1"/>
    <col min="231" max="231" width="9.1640625" style="66" hidden="1" customWidth="1"/>
    <col min="232" max="232" width="2.6640625" style="66" customWidth="1"/>
    <col min="233" max="235" width="3.1640625" style="66" customWidth="1"/>
    <col min="236" max="237" width="2.6640625" style="66" customWidth="1"/>
    <col min="238" max="238" width="56.33203125" style="66" bestFit="1" customWidth="1"/>
    <col min="239" max="239" width="18.1640625" style="66" bestFit="1" customWidth="1"/>
    <col min="240" max="240" width="20.5" style="66" bestFit="1" customWidth="1"/>
    <col min="241" max="241" width="6.6640625" style="66" customWidth="1"/>
    <col min="242" max="242" width="33.6640625" style="66" bestFit="1" customWidth="1"/>
    <col min="243" max="243" width="10.6640625" style="66" bestFit="1" customWidth="1"/>
    <col min="244" max="244" width="7.6640625" style="66" customWidth="1"/>
    <col min="245" max="245" width="7.33203125" style="66" customWidth="1"/>
    <col min="246" max="246" width="3.6640625" style="66" customWidth="1"/>
    <col min="247" max="247" width="40.5" style="66" customWidth="1"/>
    <col min="248" max="248" width="2.83203125" style="66" customWidth="1"/>
    <col min="249" max="249" width="23.1640625" style="66" bestFit="1" customWidth="1"/>
    <col min="250" max="250" width="14.83203125" style="66" bestFit="1" customWidth="1"/>
    <col min="251" max="251" width="5.83203125" style="66" customWidth="1"/>
    <col min="252" max="252" width="4.6640625" style="66" customWidth="1"/>
    <col min="253" max="253" width="5.83203125" style="66" customWidth="1"/>
    <col min="254" max="254" width="5.5" style="66" customWidth="1"/>
    <col min="255" max="255" width="5.83203125" style="66" customWidth="1"/>
    <col min="256" max="256" width="4.6640625" style="66" customWidth="1"/>
    <col min="257" max="257" width="5.1640625" style="66" customWidth="1"/>
    <col min="258" max="258" width="4.6640625" style="66" customWidth="1"/>
    <col min="259" max="259" width="5.83203125" style="66" customWidth="1"/>
    <col min="260" max="260" width="4.6640625" style="66" customWidth="1"/>
    <col min="261" max="261" width="5.5" style="66" customWidth="1"/>
    <col min="262" max="262" width="2.6640625" style="66" customWidth="1"/>
    <col min="263" max="263" width="3" style="66" customWidth="1"/>
    <col min="264" max="16384" width="8.83203125" style="66"/>
  </cols>
  <sheetData>
    <row r="1" spans="1:263" ht="10.5" hidden="1" customHeight="1" thickBot="1">
      <c r="A1" s="58"/>
      <c r="B1" s="59"/>
      <c r="C1" s="59"/>
      <c r="D1" s="60"/>
      <c r="E1" s="60"/>
      <c r="F1" s="60"/>
      <c r="G1" s="60"/>
      <c r="H1" s="60"/>
      <c r="I1" s="60"/>
      <c r="J1" s="58"/>
      <c r="K1" s="58"/>
      <c r="L1" s="58"/>
      <c r="M1" s="61"/>
      <c r="N1" s="58"/>
      <c r="O1" s="61"/>
      <c r="P1" s="58"/>
      <c r="Q1" s="61"/>
      <c r="R1" s="62"/>
      <c r="S1" s="62"/>
      <c r="T1" s="62"/>
      <c r="U1" s="62"/>
      <c r="V1" s="62"/>
      <c r="W1" s="62"/>
      <c r="X1" s="58"/>
      <c r="Y1" s="58"/>
      <c r="Z1" s="58"/>
      <c r="AA1" s="61"/>
      <c r="AB1" s="58"/>
      <c r="AC1" s="61"/>
      <c r="AD1" s="58"/>
      <c r="AE1" s="61"/>
      <c r="AF1" s="62"/>
      <c r="AG1" s="62"/>
      <c r="AH1" s="62"/>
      <c r="AI1" s="62"/>
      <c r="AJ1" s="62"/>
      <c r="AK1" s="62"/>
      <c r="AL1" s="62"/>
      <c r="AM1" s="62"/>
      <c r="AN1" s="58"/>
      <c r="AO1" s="58"/>
      <c r="AP1" s="58"/>
      <c r="AQ1" s="61"/>
      <c r="AR1" s="58"/>
      <c r="AS1" s="61"/>
      <c r="AT1" s="58"/>
      <c r="AU1" s="61"/>
      <c r="AV1" s="62"/>
      <c r="AW1" s="62"/>
      <c r="AX1" s="62"/>
      <c r="AY1" s="62"/>
      <c r="AZ1" s="62"/>
      <c r="BA1" s="62"/>
      <c r="BB1" s="58"/>
      <c r="BC1" s="58"/>
      <c r="BD1" s="58"/>
      <c r="BE1" s="61"/>
      <c r="BF1" s="62"/>
      <c r="BG1" s="63"/>
      <c r="BH1" s="58"/>
      <c r="BI1" s="61"/>
      <c r="BJ1" s="62"/>
      <c r="BK1" s="62"/>
      <c r="BL1" s="62"/>
      <c r="BM1" s="62"/>
      <c r="BN1" s="62"/>
      <c r="BO1" s="62"/>
      <c r="BP1" s="62"/>
      <c r="BQ1" s="62"/>
      <c r="BR1" s="62"/>
      <c r="BS1" s="61"/>
      <c r="BT1" s="62"/>
      <c r="BU1" s="61"/>
      <c r="BV1" s="62"/>
      <c r="BW1" s="61"/>
      <c r="BX1" s="62"/>
      <c r="BY1" s="62"/>
      <c r="BZ1" s="62"/>
      <c r="CA1" s="62"/>
      <c r="CB1" s="62"/>
      <c r="CC1" s="62"/>
      <c r="CD1" s="62"/>
      <c r="CE1" s="62"/>
      <c r="CF1" s="62"/>
      <c r="CG1" s="61"/>
      <c r="CH1" s="62"/>
      <c r="CI1" s="61"/>
      <c r="CJ1" s="62"/>
      <c r="CK1" s="61"/>
      <c r="CL1" s="62"/>
      <c r="CM1" s="62"/>
      <c r="CN1" s="62"/>
      <c r="CO1" s="62"/>
      <c r="CP1" s="62"/>
      <c r="CQ1" s="62"/>
      <c r="CR1" s="62"/>
      <c r="CS1" s="62"/>
      <c r="CT1" s="64"/>
      <c r="CU1" s="62"/>
      <c r="CV1" s="62"/>
      <c r="CW1" s="62"/>
      <c r="CX1" s="62"/>
      <c r="CY1" s="62"/>
      <c r="CZ1" s="62"/>
      <c r="DA1" s="62"/>
      <c r="DB1" s="62"/>
      <c r="DC1" s="62"/>
      <c r="DD1" s="62"/>
      <c r="DE1" s="62"/>
      <c r="DF1" s="62"/>
      <c r="DG1" s="62"/>
      <c r="DH1" s="62"/>
      <c r="DI1" s="62"/>
      <c r="DJ1" s="58"/>
      <c r="DK1" s="58"/>
      <c r="DL1" s="58"/>
      <c r="DM1" s="58"/>
      <c r="DN1" s="58"/>
      <c r="DO1" s="58"/>
      <c r="DP1" s="58"/>
      <c r="DQ1" s="58"/>
      <c r="DR1" s="58"/>
      <c r="DS1" s="63"/>
      <c r="DT1" s="63"/>
      <c r="DU1" s="63"/>
      <c r="DV1" s="58"/>
      <c r="DW1" s="58"/>
      <c r="DX1" s="58"/>
      <c r="DY1" s="63"/>
      <c r="DZ1" s="63"/>
      <c r="EA1" s="62"/>
      <c r="EB1" s="58"/>
      <c r="EC1" s="58"/>
      <c r="ED1" s="61"/>
      <c r="EE1" s="63"/>
      <c r="EF1" s="61"/>
      <c r="EG1" s="62"/>
      <c r="EH1" s="62"/>
      <c r="EI1" s="62"/>
      <c r="EJ1" s="62"/>
      <c r="EK1" s="62"/>
      <c r="EL1" s="62"/>
      <c r="EM1" s="58"/>
      <c r="EN1" s="58"/>
      <c r="EO1" s="58"/>
      <c r="EP1" s="63"/>
      <c r="EQ1" s="58"/>
      <c r="ER1" s="58"/>
      <c r="ES1" s="58"/>
      <c r="ET1" s="63"/>
      <c r="EU1" s="63"/>
      <c r="EV1" s="58"/>
      <c r="EW1" s="58"/>
      <c r="EX1" s="58"/>
      <c r="EY1" s="63"/>
      <c r="EZ1" s="63"/>
      <c r="FA1" s="63"/>
      <c r="FB1" s="58"/>
      <c r="FC1" s="58"/>
      <c r="FD1" s="58"/>
      <c r="FE1" s="58"/>
      <c r="FF1" s="58"/>
      <c r="FG1" s="58"/>
      <c r="FH1" s="58"/>
      <c r="FI1" s="58"/>
      <c r="FJ1" s="58"/>
      <c r="FK1" s="63"/>
      <c r="FL1" s="58"/>
      <c r="FM1" s="58"/>
      <c r="FN1" s="58"/>
      <c r="FO1" s="58"/>
      <c r="FP1" s="58"/>
      <c r="FQ1" s="58"/>
      <c r="FR1" s="65"/>
      <c r="FS1" s="58"/>
      <c r="FT1" s="58"/>
      <c r="FU1" s="58"/>
      <c r="FV1" s="58"/>
      <c r="FW1" s="58"/>
      <c r="FX1" s="58"/>
      <c r="FY1" s="58"/>
      <c r="FZ1" s="58"/>
      <c r="GA1" s="62"/>
      <c r="GB1" s="62"/>
      <c r="GC1" s="62"/>
      <c r="GD1" s="62"/>
      <c r="GE1" s="62"/>
      <c r="GF1" s="62"/>
      <c r="GG1" s="62"/>
      <c r="GH1" s="62"/>
      <c r="GI1" s="62"/>
      <c r="GJ1" s="62"/>
      <c r="GK1" s="62"/>
      <c r="GL1" s="62"/>
      <c r="GM1" s="62"/>
      <c r="GN1" s="58"/>
      <c r="GO1" s="58"/>
      <c r="GP1" s="62"/>
      <c r="GQ1" s="58"/>
      <c r="GR1" s="58"/>
      <c r="GS1" s="58"/>
      <c r="GT1" s="58"/>
      <c r="GU1" s="58"/>
      <c r="GV1" s="58"/>
      <c r="GW1" s="58"/>
      <c r="GX1" s="58"/>
      <c r="GY1" s="58"/>
      <c r="GZ1" s="58"/>
      <c r="HA1" s="58"/>
      <c r="HB1" s="58"/>
      <c r="HC1" s="58"/>
      <c r="HD1" s="58"/>
      <c r="HE1" s="58"/>
      <c r="HF1" s="58"/>
      <c r="HG1" s="58"/>
      <c r="HH1" s="58"/>
      <c r="HI1" s="58"/>
      <c r="HJ1" s="58"/>
      <c r="HK1" s="58"/>
      <c r="HL1" s="58"/>
      <c r="HM1" s="58"/>
      <c r="HN1" s="58"/>
      <c r="HO1" s="58"/>
      <c r="HP1" s="58"/>
      <c r="HQ1" s="58"/>
      <c r="HR1" s="58"/>
      <c r="HS1" s="58"/>
      <c r="HT1" s="58"/>
      <c r="HU1" s="58"/>
      <c r="HV1" s="58"/>
      <c r="HW1" s="58"/>
      <c r="HX1" s="58"/>
      <c r="HY1" s="58"/>
      <c r="HZ1" s="58"/>
      <c r="IA1" s="58"/>
      <c r="IB1" s="58"/>
      <c r="IC1" s="58"/>
      <c r="ID1" s="58"/>
      <c r="IE1" s="58"/>
      <c r="IF1" s="58"/>
      <c r="IG1" s="58"/>
      <c r="IH1" s="58"/>
      <c r="II1" s="58"/>
      <c r="IJ1" s="58"/>
      <c r="IK1" s="58"/>
      <c r="IL1" s="58"/>
    </row>
    <row r="2" spans="1:263" ht="15" customHeight="1">
      <c r="A2" s="884" t="str">
        <f>details!A1</f>
        <v xml:space="preserve">GOVT. </v>
      </c>
      <c r="B2" s="885"/>
      <c r="C2" s="885"/>
      <c r="D2" s="885"/>
      <c r="E2" s="885"/>
      <c r="F2" s="885"/>
      <c r="G2" s="885"/>
      <c r="H2" s="885"/>
      <c r="I2" s="885"/>
      <c r="J2" s="885"/>
      <c r="K2" s="885"/>
      <c r="L2" s="885"/>
      <c r="M2" s="885"/>
      <c r="N2" s="885"/>
      <c r="O2" s="885"/>
      <c r="P2" s="885"/>
      <c r="Q2" s="885"/>
      <c r="R2" s="885"/>
      <c r="S2" s="885"/>
      <c r="T2" s="885"/>
      <c r="U2" s="885"/>
      <c r="V2" s="885"/>
      <c r="W2" s="885"/>
      <c r="X2" s="885"/>
      <c r="Y2" s="885"/>
      <c r="Z2" s="885"/>
      <c r="AA2" s="885"/>
      <c r="AB2" s="885"/>
      <c r="AC2" s="885"/>
      <c r="AD2" s="885"/>
      <c r="AE2" s="885"/>
      <c r="AF2" s="885"/>
      <c r="AG2" s="885"/>
      <c r="AH2" s="885"/>
      <c r="AI2" s="885"/>
      <c r="AJ2" s="885"/>
      <c r="AK2" s="885"/>
      <c r="AL2" s="885"/>
      <c r="AM2" s="885"/>
      <c r="AN2" s="885"/>
      <c r="AO2" s="885"/>
      <c r="AP2" s="885"/>
      <c r="AQ2" s="885"/>
      <c r="AR2" s="885"/>
      <c r="AS2" s="885"/>
      <c r="AT2" s="885"/>
      <c r="AU2" s="885" t="str">
        <f>details!G3</f>
        <v>RESULT SHEET</v>
      </c>
      <c r="AV2" s="885"/>
      <c r="AW2" s="885"/>
      <c r="AX2" s="885"/>
      <c r="AY2" s="885"/>
      <c r="AZ2" s="885"/>
      <c r="BA2" s="885"/>
      <c r="BB2" s="885"/>
      <c r="BC2" s="885"/>
      <c r="BD2" s="885"/>
      <c r="BE2" s="885"/>
      <c r="BF2" s="885"/>
      <c r="BG2" s="885"/>
      <c r="BH2" s="885"/>
      <c r="BI2" s="885"/>
      <c r="BJ2" s="885"/>
      <c r="BK2" s="885"/>
      <c r="BL2" s="885"/>
      <c r="BM2" s="885"/>
      <c r="BN2" s="885"/>
      <c r="BO2" s="885"/>
      <c r="BP2" s="885"/>
      <c r="BQ2" s="885"/>
      <c r="BR2" s="885"/>
      <c r="BS2" s="885"/>
      <c r="BT2" s="885"/>
      <c r="BU2" s="885"/>
      <c r="BV2" s="885"/>
      <c r="BW2" s="885"/>
      <c r="BX2" s="885"/>
      <c r="BY2" s="885"/>
      <c r="BZ2" s="885"/>
      <c r="CA2" s="885"/>
      <c r="CB2" s="885"/>
      <c r="CC2" s="885"/>
      <c r="CD2" s="885"/>
      <c r="CE2" s="885"/>
      <c r="CF2" s="885"/>
      <c r="CG2" s="885"/>
      <c r="CH2" s="885"/>
      <c r="CI2" s="885"/>
      <c r="CJ2" s="885"/>
      <c r="CK2" s="885"/>
      <c r="CL2" s="885"/>
      <c r="CM2" s="885"/>
      <c r="CN2" s="885"/>
      <c r="CO2" s="885"/>
      <c r="CP2" s="885"/>
      <c r="CQ2" s="885"/>
      <c r="CR2" s="885"/>
      <c r="CS2" s="885"/>
      <c r="CT2" s="885"/>
      <c r="CU2" s="885" t="str">
        <f>A2</f>
        <v xml:space="preserve">GOVT. </v>
      </c>
      <c r="CV2" s="885"/>
      <c r="CW2" s="885"/>
      <c r="CX2" s="885"/>
      <c r="CY2" s="885"/>
      <c r="CZ2" s="885"/>
      <c r="DA2" s="885"/>
      <c r="DB2" s="885"/>
      <c r="DC2" s="885"/>
      <c r="DD2" s="885"/>
      <c r="DE2" s="885"/>
      <c r="DF2" s="885"/>
      <c r="DG2" s="885"/>
      <c r="DH2" s="885"/>
      <c r="DI2" s="885"/>
      <c r="DJ2" s="885"/>
      <c r="DK2" s="885"/>
      <c r="DL2" s="885"/>
      <c r="DM2" s="885"/>
      <c r="DN2" s="885"/>
      <c r="DO2" s="885"/>
      <c r="DP2" s="885"/>
      <c r="DQ2" s="885"/>
      <c r="DR2" s="885"/>
      <c r="DS2" s="885"/>
      <c r="DT2" s="885"/>
      <c r="DU2" s="885"/>
      <c r="DV2" s="885"/>
      <c r="DW2" s="885"/>
      <c r="DX2" s="885"/>
      <c r="DY2" s="885"/>
      <c r="DZ2" s="885"/>
      <c r="EA2" s="885"/>
      <c r="EB2" s="885"/>
      <c r="EC2" s="885"/>
      <c r="ED2" s="885"/>
      <c r="EE2" s="885"/>
      <c r="EF2" s="885"/>
      <c r="EG2" s="885"/>
      <c r="EH2" s="885"/>
      <c r="EI2" s="885"/>
      <c r="EJ2" s="885"/>
      <c r="EK2" s="885"/>
      <c r="EL2" s="885"/>
      <c r="EM2" s="885"/>
      <c r="EN2" s="885"/>
      <c r="EO2" s="885"/>
      <c r="EP2" s="885"/>
      <c r="EQ2" s="885"/>
      <c r="ER2" s="885"/>
      <c r="ES2" s="885"/>
      <c r="ET2" s="885"/>
      <c r="EU2" s="885"/>
      <c r="EV2" s="885"/>
      <c r="EW2" s="885"/>
      <c r="EX2" s="885"/>
      <c r="EY2" s="885"/>
      <c r="EZ2" s="885"/>
      <c r="FA2" s="885"/>
      <c r="FB2" s="885"/>
      <c r="FC2" s="885"/>
      <c r="FD2" s="885"/>
      <c r="FE2" s="885"/>
      <c r="FF2" s="885"/>
      <c r="FG2" s="885"/>
      <c r="FH2" s="885" t="str">
        <f>AU2</f>
        <v>RESULT SHEET</v>
      </c>
      <c r="FI2" s="885"/>
      <c r="FJ2" s="885"/>
      <c r="FK2" s="885"/>
      <c r="FL2" s="885"/>
      <c r="FM2" s="885"/>
      <c r="FN2" s="885"/>
      <c r="FO2" s="885"/>
      <c r="FP2" s="885"/>
      <c r="FQ2" s="885"/>
      <c r="FR2" s="885"/>
      <c r="FS2" s="885"/>
      <c r="FT2" s="885"/>
      <c r="FU2" s="885"/>
      <c r="FV2" s="885"/>
      <c r="FW2" s="885"/>
      <c r="FX2" s="885"/>
      <c r="FY2" s="885"/>
      <c r="FZ2" s="885"/>
      <c r="GA2" s="885"/>
      <c r="GB2" s="885"/>
      <c r="GC2" s="885"/>
      <c r="GD2" s="885"/>
      <c r="GE2" s="885"/>
      <c r="GF2" s="885"/>
      <c r="GG2" s="885"/>
      <c r="GH2" s="885"/>
      <c r="GI2" s="885"/>
      <c r="GJ2" s="885"/>
      <c r="GK2" s="885"/>
      <c r="GL2" s="885"/>
      <c r="GM2" s="885"/>
      <c r="GN2" s="885"/>
      <c r="GO2" s="885"/>
      <c r="GP2" s="885"/>
      <c r="GQ2" s="885" t="s">
        <v>164</v>
      </c>
      <c r="GR2" s="885"/>
      <c r="GS2" s="885"/>
      <c r="GT2" s="885"/>
      <c r="GU2" s="885"/>
      <c r="GV2" s="885"/>
      <c r="GW2" s="885"/>
      <c r="GX2" s="885"/>
      <c r="GY2" s="885"/>
      <c r="GZ2" s="885"/>
      <c r="HA2" s="885"/>
      <c r="HB2" s="885"/>
      <c r="HC2" s="885"/>
      <c r="HD2" s="885"/>
      <c r="HE2" s="885"/>
      <c r="HF2" s="885"/>
      <c r="HG2" s="885"/>
      <c r="HH2" s="885"/>
      <c r="HI2" s="885"/>
      <c r="HJ2" s="885"/>
      <c r="HK2" s="885"/>
      <c r="HL2" s="885"/>
      <c r="HM2" s="885"/>
      <c r="HN2" s="885"/>
      <c r="HO2" s="885"/>
      <c r="HP2" s="885"/>
      <c r="HQ2" s="885"/>
      <c r="HR2" s="885"/>
      <c r="HS2" s="885"/>
      <c r="HT2" s="885"/>
      <c r="HU2" s="885"/>
      <c r="HV2" s="885"/>
      <c r="HW2" s="885"/>
      <c r="HX2" s="885"/>
      <c r="HY2" s="885"/>
      <c r="HZ2" s="885"/>
      <c r="IA2" s="885"/>
      <c r="IB2" s="885"/>
      <c r="IC2" s="885"/>
      <c r="ID2" s="885"/>
      <c r="IE2" s="885"/>
      <c r="IF2" s="885"/>
      <c r="IG2" s="886"/>
      <c r="IH2" s="886"/>
      <c r="II2" s="886"/>
      <c r="IJ2" s="886"/>
      <c r="IK2" s="886"/>
      <c r="IL2" s="887"/>
      <c r="IO2" s="62"/>
      <c r="IP2" s="62"/>
      <c r="IQ2" s="62"/>
      <c r="IR2" s="62"/>
      <c r="IS2" s="62"/>
      <c r="IT2" s="62"/>
      <c r="IU2" s="62"/>
      <c r="IV2" s="62"/>
      <c r="IW2" s="62"/>
      <c r="IX2" s="62"/>
      <c r="IY2" s="62"/>
      <c r="IZ2" s="62"/>
      <c r="JA2" s="62"/>
      <c r="JB2" s="62"/>
      <c r="JC2" s="62"/>
    </row>
    <row r="3" spans="1:263">
      <c r="A3" s="888" t="str">
        <f>details!G6</f>
        <v>9 'A'</v>
      </c>
      <c r="B3" s="733"/>
      <c r="C3" s="733"/>
      <c r="D3" s="733"/>
      <c r="E3" s="47"/>
      <c r="F3" s="733" t="str">
        <f>details!H6</f>
        <v>2015-16</v>
      </c>
      <c r="G3" s="733"/>
      <c r="H3" s="47"/>
      <c r="I3" s="47"/>
      <c r="J3" s="733" t="str">
        <f>details!J1</f>
        <v>HINDI</v>
      </c>
      <c r="K3" s="733"/>
      <c r="L3" s="733"/>
      <c r="M3" s="733"/>
      <c r="N3" s="733"/>
      <c r="O3" s="733"/>
      <c r="P3" s="733"/>
      <c r="Q3" s="733"/>
      <c r="R3" s="733"/>
      <c r="S3" s="733"/>
      <c r="T3" s="733"/>
      <c r="U3" s="733"/>
      <c r="V3" s="733"/>
      <c r="W3" s="733"/>
      <c r="X3" s="733" t="str">
        <f>details!O1</f>
        <v>ENGLISH</v>
      </c>
      <c r="Y3" s="733"/>
      <c r="Z3" s="733"/>
      <c r="AA3" s="733"/>
      <c r="AB3" s="733"/>
      <c r="AC3" s="733"/>
      <c r="AD3" s="733"/>
      <c r="AE3" s="733"/>
      <c r="AF3" s="733"/>
      <c r="AG3" s="733"/>
      <c r="AH3" s="733"/>
      <c r="AI3" s="733"/>
      <c r="AJ3" s="733"/>
      <c r="AK3" s="733"/>
      <c r="AL3" s="733" t="str">
        <f>details!T1</f>
        <v>THIRD LANGUAGE</v>
      </c>
      <c r="AM3" s="733"/>
      <c r="AN3" s="733"/>
      <c r="AO3" s="733"/>
      <c r="AP3" s="733"/>
      <c r="AQ3" s="733"/>
      <c r="AR3" s="733"/>
      <c r="AS3" s="733"/>
      <c r="AT3" s="733"/>
      <c r="AU3" s="733"/>
      <c r="AV3" s="733"/>
      <c r="AW3" s="733"/>
      <c r="AX3" s="733"/>
      <c r="AY3" s="733"/>
      <c r="AZ3" s="733"/>
      <c r="BA3" s="733"/>
      <c r="BB3" s="733" t="str">
        <f>details!Z1</f>
        <v>SCIENCE</v>
      </c>
      <c r="BC3" s="733"/>
      <c r="BD3" s="733"/>
      <c r="BE3" s="733"/>
      <c r="BF3" s="733"/>
      <c r="BG3" s="733"/>
      <c r="BH3" s="733"/>
      <c r="BI3" s="733"/>
      <c r="BJ3" s="733"/>
      <c r="BK3" s="733"/>
      <c r="BL3" s="733"/>
      <c r="BM3" s="733"/>
      <c r="BN3" s="733"/>
      <c r="BO3" s="733"/>
      <c r="BP3" s="733" t="str">
        <f>details!AE1</f>
        <v>SOCIAL SCIENCE</v>
      </c>
      <c r="BQ3" s="733"/>
      <c r="BR3" s="733"/>
      <c r="BS3" s="733"/>
      <c r="BT3" s="733"/>
      <c r="BU3" s="733"/>
      <c r="BV3" s="733"/>
      <c r="BW3" s="733"/>
      <c r="BX3" s="733"/>
      <c r="BY3" s="733"/>
      <c r="BZ3" s="733"/>
      <c r="CA3" s="733"/>
      <c r="CB3" s="733"/>
      <c r="CC3" s="733"/>
      <c r="CD3" s="733" t="str">
        <f>details!AJ1</f>
        <v>MATHEMATICS</v>
      </c>
      <c r="CE3" s="733"/>
      <c r="CF3" s="733"/>
      <c r="CG3" s="733"/>
      <c r="CH3" s="733"/>
      <c r="CI3" s="733"/>
      <c r="CJ3" s="733"/>
      <c r="CK3" s="733"/>
      <c r="CL3" s="733"/>
      <c r="CM3" s="733"/>
      <c r="CN3" s="733"/>
      <c r="CO3" s="733"/>
      <c r="CP3" s="733"/>
      <c r="CQ3" s="733"/>
      <c r="CR3" s="874" t="s">
        <v>7</v>
      </c>
      <c r="CS3" s="733" t="s">
        <v>135</v>
      </c>
      <c r="CT3" s="733"/>
      <c r="CU3" s="733"/>
      <c r="CV3" s="733" t="str">
        <f>details!AO1</f>
        <v>RAJASTHAN STUDIES</v>
      </c>
      <c r="CW3" s="733"/>
      <c r="CX3" s="733"/>
      <c r="CY3" s="733"/>
      <c r="CZ3" s="733"/>
      <c r="DA3" s="733"/>
      <c r="DB3" s="733"/>
      <c r="DC3" s="733"/>
      <c r="DD3" s="733"/>
      <c r="DE3" s="733"/>
      <c r="DF3" s="733"/>
      <c r="DG3" s="733"/>
      <c r="DH3" s="733"/>
      <c r="DI3" s="733"/>
      <c r="DJ3" s="733" t="str">
        <f>details!AT1</f>
        <v>PH. AND HEALTH EDU.</v>
      </c>
      <c r="DK3" s="733"/>
      <c r="DL3" s="733"/>
      <c r="DM3" s="733"/>
      <c r="DN3" s="733"/>
      <c r="DO3" s="733"/>
      <c r="DP3" s="733"/>
      <c r="DQ3" s="733"/>
      <c r="DR3" s="733"/>
      <c r="DS3" s="733"/>
      <c r="DT3" s="733"/>
      <c r="DU3" s="733"/>
      <c r="DV3" s="733"/>
      <c r="DW3" s="733"/>
      <c r="DX3" s="733"/>
      <c r="DY3" s="733"/>
      <c r="DZ3" s="733"/>
      <c r="EA3" s="733"/>
      <c r="EB3" s="733"/>
      <c r="EC3" s="733"/>
      <c r="ED3" s="733"/>
      <c r="EE3" s="733"/>
      <c r="EF3" s="733"/>
      <c r="EG3" s="733"/>
      <c r="EH3" s="733"/>
      <c r="EI3" s="733"/>
      <c r="EJ3" s="733"/>
      <c r="EK3" s="733"/>
      <c r="EL3" s="733"/>
      <c r="EM3" s="733" t="str">
        <f>details!BD1</f>
        <v>FOUNDATION OF IT</v>
      </c>
      <c r="EN3" s="733"/>
      <c r="EO3" s="733"/>
      <c r="EP3" s="733"/>
      <c r="EQ3" s="733"/>
      <c r="ER3" s="733"/>
      <c r="ES3" s="733"/>
      <c r="ET3" s="733"/>
      <c r="EU3" s="733"/>
      <c r="EV3" s="733"/>
      <c r="EW3" s="733"/>
      <c r="EX3" s="733"/>
      <c r="EY3" s="733"/>
      <c r="EZ3" s="733"/>
      <c r="FA3" s="733"/>
      <c r="FB3" s="733"/>
      <c r="FC3" s="733"/>
      <c r="FD3" s="733"/>
      <c r="FE3" s="733"/>
      <c r="FF3" s="733"/>
      <c r="FG3" s="733"/>
      <c r="FH3" s="733" t="str">
        <f>details!BK1</f>
        <v>S.U.P.W.</v>
      </c>
      <c r="FI3" s="733"/>
      <c r="FJ3" s="733"/>
      <c r="FK3" s="733"/>
      <c r="FL3" s="733"/>
      <c r="FM3" s="733"/>
      <c r="FN3" s="733"/>
      <c r="FO3" s="733"/>
      <c r="FP3" s="733"/>
      <c r="FQ3" s="733" t="str">
        <f>details!BN1</f>
        <v>ART EDU.</v>
      </c>
      <c r="FR3" s="733"/>
      <c r="FS3" s="733"/>
      <c r="FT3" s="733"/>
      <c r="FU3" s="733"/>
      <c r="FV3" s="733"/>
      <c r="FW3" s="733"/>
      <c r="FX3" s="733"/>
      <c r="FY3" s="733"/>
      <c r="FZ3" s="733"/>
      <c r="GA3" s="768" t="s">
        <v>102</v>
      </c>
      <c r="GB3" s="768"/>
      <c r="GC3" s="768"/>
      <c r="GD3" s="768"/>
      <c r="GE3" s="768"/>
      <c r="GF3" s="768"/>
      <c r="GG3" s="874" t="s">
        <v>163</v>
      </c>
      <c r="GH3" s="876" t="s">
        <v>160</v>
      </c>
      <c r="GI3" s="876" t="s">
        <v>158</v>
      </c>
      <c r="GJ3" s="876" t="s">
        <v>162</v>
      </c>
      <c r="GK3" s="876" t="s">
        <v>161</v>
      </c>
      <c r="GL3" s="876" t="s">
        <v>143</v>
      </c>
      <c r="GM3" s="67"/>
      <c r="GN3" s="733" t="s">
        <v>135</v>
      </c>
      <c r="GO3" s="733"/>
      <c r="GP3" s="733"/>
      <c r="GQ3" s="733"/>
      <c r="GR3" s="733"/>
      <c r="GS3" s="733"/>
      <c r="GT3" s="733"/>
      <c r="GU3" s="733"/>
      <c r="GV3" s="733"/>
      <c r="GW3" s="733"/>
      <c r="GX3" s="733"/>
      <c r="GY3" s="733"/>
      <c r="GZ3" s="733"/>
      <c r="HA3" s="733"/>
      <c r="HB3" s="720" t="s">
        <v>135</v>
      </c>
      <c r="HC3" s="721"/>
      <c r="HD3" s="721"/>
      <c r="HE3" s="721"/>
      <c r="HF3" s="721"/>
      <c r="HG3" s="721"/>
      <c r="HH3" s="721"/>
      <c r="HI3" s="721"/>
      <c r="HJ3" s="721"/>
      <c r="HK3" s="721"/>
      <c r="HL3" s="721"/>
      <c r="HM3" s="721"/>
      <c r="HN3" s="721"/>
      <c r="HO3" s="721"/>
      <c r="HP3" s="721"/>
      <c r="HQ3" s="721"/>
      <c r="HR3" s="721"/>
      <c r="HS3" s="721"/>
      <c r="HT3" s="721"/>
      <c r="HU3" s="721"/>
      <c r="HV3" s="721"/>
      <c r="HW3" s="721"/>
      <c r="HX3" s="721"/>
      <c r="HY3" s="721"/>
      <c r="HZ3" s="721"/>
      <c r="IA3" s="721"/>
      <c r="IB3" s="721"/>
      <c r="IC3" s="721"/>
      <c r="ID3" s="717" t="s">
        <v>51</v>
      </c>
      <c r="IE3" s="717"/>
      <c r="IF3" s="717"/>
      <c r="IG3" s="717"/>
      <c r="IH3" s="717"/>
      <c r="II3" s="717"/>
      <c r="IJ3" s="717"/>
      <c r="IK3" s="717"/>
      <c r="IL3" s="718"/>
      <c r="IO3" s="68"/>
      <c r="IP3" s="68"/>
      <c r="IQ3" s="68"/>
      <c r="IR3" s="68"/>
      <c r="IS3" s="68"/>
      <c r="IT3" s="68"/>
      <c r="IU3" s="68"/>
      <c r="IV3" s="68"/>
      <c r="IW3" s="68"/>
      <c r="IX3" s="68"/>
      <c r="IY3" s="68"/>
      <c r="IZ3" s="68"/>
      <c r="JA3" s="68"/>
      <c r="JB3" s="68"/>
      <c r="JC3" s="68"/>
    </row>
    <row r="4" spans="1:263" ht="29.25" customHeight="1">
      <c r="A4" s="883" t="str">
        <f>details!A3</f>
        <v>S. NO.</v>
      </c>
      <c r="B4" s="875" t="str">
        <f>details!B3</f>
        <v>CATEGORY</v>
      </c>
      <c r="C4" s="875" t="str">
        <f>details!C3</f>
        <v>GENGER</v>
      </c>
      <c r="D4" s="873" t="str">
        <f>details!D3</f>
        <v>ROLL. NO.</v>
      </c>
      <c r="E4" s="875" t="str">
        <f>details!E3</f>
        <v>S.R. NO.</v>
      </c>
      <c r="F4" s="875" t="str">
        <f>details!F5</f>
        <v>DATE OF BIRTH</v>
      </c>
      <c r="G4" s="733" t="str">
        <f>details!G5</f>
        <v>NAME OF THE STUDENT</v>
      </c>
      <c r="H4" s="733" t="str">
        <f>details!H5</f>
        <v>FATHER'S NAME</v>
      </c>
      <c r="I4" s="733" t="str">
        <f>details!I5</f>
        <v>MOTHER'S NAME</v>
      </c>
      <c r="J4" s="733" t="str">
        <f>details!J4</f>
        <v>UNIT TEST</v>
      </c>
      <c r="K4" s="733"/>
      <c r="L4" s="733"/>
      <c r="M4" s="733"/>
      <c r="N4" s="875" t="str">
        <f>details!M4</f>
        <v>HALF YEARLY EXAM</v>
      </c>
      <c r="O4" s="880" t="s">
        <v>179</v>
      </c>
      <c r="P4" s="875" t="str">
        <f>details!N4</f>
        <v>ANNUAL EXAM</v>
      </c>
      <c r="Q4" s="873" t="s">
        <v>174</v>
      </c>
      <c r="R4" s="874" t="s">
        <v>8</v>
      </c>
      <c r="S4" s="874" t="s">
        <v>8</v>
      </c>
      <c r="T4" s="874" t="s">
        <v>176</v>
      </c>
      <c r="U4" s="874" t="s">
        <v>9</v>
      </c>
      <c r="V4" s="874" t="s">
        <v>177</v>
      </c>
      <c r="W4" s="874" t="s">
        <v>178</v>
      </c>
      <c r="X4" s="733" t="str">
        <f>details!O4</f>
        <v>UNIT TEST</v>
      </c>
      <c r="Y4" s="733"/>
      <c r="Z4" s="733"/>
      <c r="AA4" s="733"/>
      <c r="AB4" s="875" t="str">
        <f>details!R4</f>
        <v>HALF YEARLY EXAM</v>
      </c>
      <c r="AC4" s="880" t="s">
        <v>179</v>
      </c>
      <c r="AD4" s="875" t="str">
        <f>details!S4</f>
        <v>ANNUAL EXAM</v>
      </c>
      <c r="AE4" s="873" t="s">
        <v>174</v>
      </c>
      <c r="AF4" s="874" t="s">
        <v>8</v>
      </c>
      <c r="AG4" s="874" t="s">
        <v>8</v>
      </c>
      <c r="AH4" s="874" t="s">
        <v>176</v>
      </c>
      <c r="AI4" s="874" t="s">
        <v>9</v>
      </c>
      <c r="AJ4" s="874" t="s">
        <v>177</v>
      </c>
      <c r="AK4" s="874" t="s">
        <v>178</v>
      </c>
      <c r="AL4" s="875" t="str">
        <f>details!T4</f>
        <v>SUBJECT CODE</v>
      </c>
      <c r="AM4" s="749" t="s">
        <v>175</v>
      </c>
      <c r="AN4" s="733" t="str">
        <f>details!Z4</f>
        <v>UNIT TEST</v>
      </c>
      <c r="AO4" s="733"/>
      <c r="AP4" s="733"/>
      <c r="AQ4" s="733"/>
      <c r="AR4" s="875" t="str">
        <f>details!X4</f>
        <v>HALF YEARLY EXAM</v>
      </c>
      <c r="AS4" s="880" t="s">
        <v>179</v>
      </c>
      <c r="AT4" s="875" t="str">
        <f>details!Y4</f>
        <v>ANNUAL EXAM</v>
      </c>
      <c r="AU4" s="873" t="s">
        <v>174</v>
      </c>
      <c r="AV4" s="874" t="s">
        <v>8</v>
      </c>
      <c r="AW4" s="874" t="s">
        <v>8</v>
      </c>
      <c r="AX4" s="874" t="s">
        <v>176</v>
      </c>
      <c r="AY4" s="874" t="s">
        <v>9</v>
      </c>
      <c r="AZ4" s="874" t="s">
        <v>177</v>
      </c>
      <c r="BA4" s="874" t="s">
        <v>178</v>
      </c>
      <c r="BB4" s="733" t="str">
        <f>details!Z4</f>
        <v>UNIT TEST</v>
      </c>
      <c r="BC4" s="733"/>
      <c r="BD4" s="733"/>
      <c r="BE4" s="733"/>
      <c r="BF4" s="875" t="str">
        <f>details!AC4</f>
        <v>HALF YEARLY EXAM</v>
      </c>
      <c r="BG4" s="880" t="s">
        <v>179</v>
      </c>
      <c r="BH4" s="875" t="str">
        <f>details!AD4</f>
        <v>ANNUAL EXAM</v>
      </c>
      <c r="BI4" s="873" t="s">
        <v>174</v>
      </c>
      <c r="BJ4" s="874" t="s">
        <v>8</v>
      </c>
      <c r="BK4" s="874" t="s">
        <v>8</v>
      </c>
      <c r="BL4" s="874" t="s">
        <v>176</v>
      </c>
      <c r="BM4" s="874" t="s">
        <v>9</v>
      </c>
      <c r="BN4" s="874" t="s">
        <v>177</v>
      </c>
      <c r="BO4" s="874" t="s">
        <v>178</v>
      </c>
      <c r="BP4" s="733" t="str">
        <f>details!AJ4</f>
        <v>UNIT TEST</v>
      </c>
      <c r="BQ4" s="733"/>
      <c r="BR4" s="733"/>
      <c r="BS4" s="733"/>
      <c r="BT4" s="875" t="str">
        <f>details!AM4</f>
        <v>HALF YEARLY EXAM</v>
      </c>
      <c r="BU4" s="880" t="s">
        <v>179</v>
      </c>
      <c r="BV4" s="875" t="str">
        <f>details!AN4</f>
        <v>ANNUAL EXAM</v>
      </c>
      <c r="BW4" s="873" t="s">
        <v>174</v>
      </c>
      <c r="BX4" s="874" t="s">
        <v>8</v>
      </c>
      <c r="BY4" s="874" t="s">
        <v>8</v>
      </c>
      <c r="BZ4" s="874" t="s">
        <v>176</v>
      </c>
      <c r="CA4" s="874" t="s">
        <v>9</v>
      </c>
      <c r="CB4" s="874" t="s">
        <v>177</v>
      </c>
      <c r="CC4" s="874" t="s">
        <v>178</v>
      </c>
      <c r="CD4" s="733" t="str">
        <f>details!AJ4</f>
        <v>UNIT TEST</v>
      </c>
      <c r="CE4" s="733"/>
      <c r="CF4" s="733"/>
      <c r="CG4" s="733"/>
      <c r="CH4" s="875" t="str">
        <f>details!AM4</f>
        <v>HALF YEARLY EXAM</v>
      </c>
      <c r="CI4" s="880" t="s">
        <v>179</v>
      </c>
      <c r="CJ4" s="875" t="str">
        <f>details!AN4</f>
        <v>ANNUAL EXAM</v>
      </c>
      <c r="CK4" s="873" t="s">
        <v>174</v>
      </c>
      <c r="CL4" s="874" t="s">
        <v>8</v>
      </c>
      <c r="CM4" s="874" t="s">
        <v>8</v>
      </c>
      <c r="CN4" s="874" t="s">
        <v>176</v>
      </c>
      <c r="CO4" s="874" t="s">
        <v>9</v>
      </c>
      <c r="CP4" s="874" t="s">
        <v>177</v>
      </c>
      <c r="CQ4" s="874" t="s">
        <v>178</v>
      </c>
      <c r="CR4" s="874"/>
      <c r="CS4" s="875" t="s">
        <v>268</v>
      </c>
      <c r="CT4" s="881" t="s">
        <v>150</v>
      </c>
      <c r="CU4" s="875" t="s">
        <v>55</v>
      </c>
      <c r="CV4" s="733" t="str">
        <f>details!BD4</f>
        <v>UNIT TEST</v>
      </c>
      <c r="CW4" s="733"/>
      <c r="CX4" s="733"/>
      <c r="CY4" s="733"/>
      <c r="CZ4" s="875" t="str">
        <f>details!AR4</f>
        <v>HALF YEARLY EXAM</v>
      </c>
      <c r="DA4" s="880" t="s">
        <v>180</v>
      </c>
      <c r="DB4" s="875" t="str">
        <f>details!AS4</f>
        <v>ANNUAL EXAM</v>
      </c>
      <c r="DC4" s="873" t="s">
        <v>174</v>
      </c>
      <c r="DD4" s="874" t="s">
        <v>8</v>
      </c>
      <c r="DE4" s="874" t="s">
        <v>8</v>
      </c>
      <c r="DF4" s="874" t="s">
        <v>176</v>
      </c>
      <c r="DG4" s="874" t="s">
        <v>9</v>
      </c>
      <c r="DH4" s="874" t="s">
        <v>177</v>
      </c>
      <c r="DI4" s="874" t="s">
        <v>178</v>
      </c>
      <c r="DJ4" s="733" t="str">
        <f>details!AT4</f>
        <v>UNIT TEST</v>
      </c>
      <c r="DK4" s="733"/>
      <c r="DL4" s="733"/>
      <c r="DM4" s="733"/>
      <c r="DN4" s="733"/>
      <c r="DO4" s="733"/>
      <c r="DP4" s="733"/>
      <c r="DQ4" s="733"/>
      <c r="DR4" s="733"/>
      <c r="DS4" s="733"/>
      <c r="DT4" s="733"/>
      <c r="DU4" s="733"/>
      <c r="DV4" s="733" t="str">
        <f>details!AZ4</f>
        <v>HALF YEARLY EXAM.</v>
      </c>
      <c r="DW4" s="733"/>
      <c r="DX4" s="733"/>
      <c r="DY4" s="882" t="s">
        <v>269</v>
      </c>
      <c r="DZ4" s="882" t="s">
        <v>270</v>
      </c>
      <c r="EA4" s="733" t="str">
        <f>details!BB4</f>
        <v>ANNUAL EXAM</v>
      </c>
      <c r="EB4" s="733"/>
      <c r="EC4" s="733"/>
      <c r="ED4" s="880" t="s">
        <v>271</v>
      </c>
      <c r="EE4" s="880" t="s">
        <v>272</v>
      </c>
      <c r="EF4" s="873" t="s">
        <v>174</v>
      </c>
      <c r="EG4" s="874" t="s">
        <v>8</v>
      </c>
      <c r="EH4" s="874" t="s">
        <v>8</v>
      </c>
      <c r="EI4" s="874" t="s">
        <v>176</v>
      </c>
      <c r="EJ4" s="874" t="s">
        <v>9</v>
      </c>
      <c r="EK4" s="874" t="s">
        <v>177</v>
      </c>
      <c r="EL4" s="874" t="s">
        <v>178</v>
      </c>
      <c r="EM4" s="733" t="str">
        <f>details!BD4</f>
        <v>UNIT TEST</v>
      </c>
      <c r="EN4" s="733"/>
      <c r="EO4" s="733"/>
      <c r="EP4" s="733"/>
      <c r="EQ4" s="733" t="str">
        <f>details!BG4</f>
        <v>HALF YEARLY EXAM.</v>
      </c>
      <c r="ER4" s="733"/>
      <c r="ES4" s="733"/>
      <c r="ET4" s="880" t="s">
        <v>271</v>
      </c>
      <c r="EU4" s="880" t="s">
        <v>272</v>
      </c>
      <c r="EV4" s="733" t="str">
        <f>details!BI4</f>
        <v>ANNUAL EXAM.</v>
      </c>
      <c r="EW4" s="733"/>
      <c r="EX4" s="733"/>
      <c r="EY4" s="880" t="s">
        <v>170</v>
      </c>
      <c r="EZ4" s="880" t="s">
        <v>171</v>
      </c>
      <c r="FA4" s="873" t="s">
        <v>172</v>
      </c>
      <c r="FB4" s="874" t="s">
        <v>8</v>
      </c>
      <c r="FC4" s="874" t="s">
        <v>8</v>
      </c>
      <c r="FD4" s="874" t="s">
        <v>176</v>
      </c>
      <c r="FE4" s="874" t="s">
        <v>9</v>
      </c>
      <c r="FF4" s="874" t="s">
        <v>177</v>
      </c>
      <c r="FG4" s="874" t="s">
        <v>178</v>
      </c>
      <c r="FH4" s="875" t="str">
        <f>details!BK4</f>
        <v>COMP. ACT.</v>
      </c>
      <c r="FI4" s="875" t="str">
        <f>details!BL4</f>
        <v>OPT. ACT.</v>
      </c>
      <c r="FJ4" s="875" t="str">
        <f>details!BM4</f>
        <v>CAMP</v>
      </c>
      <c r="FK4" s="880" t="s">
        <v>173</v>
      </c>
      <c r="FL4" s="874" t="s">
        <v>8</v>
      </c>
      <c r="FM4" s="874" t="s">
        <v>176</v>
      </c>
      <c r="FN4" s="874" t="s">
        <v>9</v>
      </c>
      <c r="FO4" s="874" t="s">
        <v>177</v>
      </c>
      <c r="FP4" s="874" t="s">
        <v>178</v>
      </c>
      <c r="FQ4" s="875" t="str">
        <f>details!BN4</f>
        <v>THEORY</v>
      </c>
      <c r="FR4" s="875" t="str">
        <f>details!BO4</f>
        <v>PRACTICAL</v>
      </c>
      <c r="FS4" s="875" t="str">
        <f>details!BP4</f>
        <v>PRACTICAL</v>
      </c>
      <c r="FT4" s="875" t="str">
        <f>details!BQ4</f>
        <v>ASSIGNMENT</v>
      </c>
      <c r="FU4" s="873" t="s">
        <v>173</v>
      </c>
      <c r="FV4" s="874" t="s">
        <v>8</v>
      </c>
      <c r="FW4" s="874" t="s">
        <v>176</v>
      </c>
      <c r="FX4" s="874" t="s">
        <v>9</v>
      </c>
      <c r="FY4" s="874" t="s">
        <v>177</v>
      </c>
      <c r="FZ4" s="874" t="s">
        <v>178</v>
      </c>
      <c r="GA4" s="768"/>
      <c r="GB4" s="768"/>
      <c r="GC4" s="768"/>
      <c r="GD4" s="768"/>
      <c r="GE4" s="768"/>
      <c r="GF4" s="768"/>
      <c r="GG4" s="874"/>
      <c r="GH4" s="876"/>
      <c r="GI4" s="876"/>
      <c r="GJ4" s="876"/>
      <c r="GK4" s="876"/>
      <c r="GL4" s="876"/>
      <c r="GM4" s="879" t="s">
        <v>139</v>
      </c>
      <c r="GN4" s="733" t="s">
        <v>139</v>
      </c>
      <c r="GO4" s="874"/>
      <c r="GP4" s="875" t="s">
        <v>237</v>
      </c>
      <c r="GQ4" s="47" t="s">
        <v>273</v>
      </c>
      <c r="GR4" s="47" t="s">
        <v>165</v>
      </c>
      <c r="GS4" s="47" t="s">
        <v>273</v>
      </c>
      <c r="GT4" s="47" t="s">
        <v>165</v>
      </c>
      <c r="GU4" s="47" t="s">
        <v>273</v>
      </c>
      <c r="GV4" s="47" t="s">
        <v>165</v>
      </c>
      <c r="GW4" s="47" t="s">
        <v>273</v>
      </c>
      <c r="GX4" s="47" t="s">
        <v>165</v>
      </c>
      <c r="GY4" s="47" t="s">
        <v>273</v>
      </c>
      <c r="GZ4" s="47" t="s">
        <v>165</v>
      </c>
      <c r="HA4" s="69" t="s">
        <v>12</v>
      </c>
      <c r="HB4" s="722"/>
      <c r="HC4" s="723"/>
      <c r="HD4" s="723"/>
      <c r="HE4" s="723"/>
      <c r="HF4" s="723"/>
      <c r="HG4" s="723"/>
      <c r="HH4" s="723"/>
      <c r="HI4" s="723"/>
      <c r="HJ4" s="723"/>
      <c r="HK4" s="723"/>
      <c r="HL4" s="723"/>
      <c r="HM4" s="723"/>
      <c r="HN4" s="723"/>
      <c r="HO4" s="723"/>
      <c r="HP4" s="723"/>
      <c r="HQ4" s="723"/>
      <c r="HR4" s="723"/>
      <c r="HS4" s="723"/>
      <c r="HT4" s="723"/>
      <c r="HU4" s="723"/>
      <c r="HV4" s="723"/>
      <c r="HW4" s="723"/>
      <c r="HX4" s="723"/>
      <c r="HY4" s="723"/>
      <c r="HZ4" s="723"/>
      <c r="IA4" s="723"/>
      <c r="IB4" s="723"/>
      <c r="IC4" s="723"/>
      <c r="ID4" s="70"/>
      <c r="IE4" s="719" t="s">
        <v>53</v>
      </c>
      <c r="IF4" s="719"/>
      <c r="IG4" s="758" t="s">
        <v>52</v>
      </c>
      <c r="IH4" s="758"/>
      <c r="II4" s="759" t="str">
        <f>'result subject-wise'!AV3</f>
        <v>RESULT OF SUPPL./RE-EXAM</v>
      </c>
      <c r="IJ4" s="759"/>
      <c r="IK4" s="759"/>
      <c r="IL4" s="71"/>
      <c r="IO4" s="62"/>
      <c r="IP4" s="62"/>
      <c r="IQ4" s="62"/>
      <c r="IR4" s="62"/>
      <c r="IS4" s="62"/>
      <c r="IT4" s="62"/>
      <c r="IU4" s="62"/>
      <c r="IV4" s="62"/>
      <c r="IW4" s="62"/>
      <c r="IX4" s="62"/>
      <c r="IY4" s="62"/>
      <c r="IZ4" s="62"/>
      <c r="JA4" s="62"/>
      <c r="JB4" s="62"/>
      <c r="JC4" s="62"/>
    </row>
    <row r="5" spans="1:263" ht="52.5" customHeight="1">
      <c r="A5" s="883"/>
      <c r="B5" s="875"/>
      <c r="C5" s="875"/>
      <c r="D5" s="873"/>
      <c r="E5" s="875"/>
      <c r="F5" s="875"/>
      <c r="G5" s="733"/>
      <c r="H5" s="733"/>
      <c r="I5" s="733"/>
      <c r="J5" s="46" t="str">
        <f>details!J5</f>
        <v>FIRST</v>
      </c>
      <c r="K5" s="46" t="str">
        <f>details!K5</f>
        <v>SECOND</v>
      </c>
      <c r="L5" s="46" t="str">
        <f>details!L5</f>
        <v>THIRD</v>
      </c>
      <c r="M5" s="72" t="s">
        <v>39</v>
      </c>
      <c r="N5" s="875"/>
      <c r="O5" s="880"/>
      <c r="P5" s="875"/>
      <c r="Q5" s="873"/>
      <c r="R5" s="874"/>
      <c r="S5" s="874"/>
      <c r="T5" s="874"/>
      <c r="U5" s="874"/>
      <c r="V5" s="874"/>
      <c r="W5" s="874"/>
      <c r="X5" s="46" t="str">
        <f>details!O5</f>
        <v>FIRST</v>
      </c>
      <c r="Y5" s="46" t="str">
        <f>details!P5</f>
        <v>SECOND</v>
      </c>
      <c r="Z5" s="46" t="str">
        <f>details!Q5</f>
        <v>THIRD</v>
      </c>
      <c r="AA5" s="72" t="s">
        <v>39</v>
      </c>
      <c r="AB5" s="875"/>
      <c r="AC5" s="880"/>
      <c r="AD5" s="875"/>
      <c r="AE5" s="873"/>
      <c r="AF5" s="874"/>
      <c r="AG5" s="874"/>
      <c r="AH5" s="874"/>
      <c r="AI5" s="874"/>
      <c r="AJ5" s="874"/>
      <c r="AK5" s="874"/>
      <c r="AL5" s="875"/>
      <c r="AM5" s="750"/>
      <c r="AN5" s="46" t="str">
        <f>details!U5</f>
        <v>FIRST</v>
      </c>
      <c r="AO5" s="46" t="str">
        <f>details!V5</f>
        <v>SECOND</v>
      </c>
      <c r="AP5" s="46" t="str">
        <f>details!W5</f>
        <v>THIRD</v>
      </c>
      <c r="AQ5" s="72" t="s">
        <v>39</v>
      </c>
      <c r="AR5" s="875"/>
      <c r="AS5" s="880"/>
      <c r="AT5" s="875"/>
      <c r="AU5" s="873"/>
      <c r="AV5" s="874"/>
      <c r="AW5" s="874"/>
      <c r="AX5" s="874"/>
      <c r="AY5" s="874"/>
      <c r="AZ5" s="874"/>
      <c r="BA5" s="874"/>
      <c r="BB5" s="46" t="str">
        <f>details!Z5</f>
        <v>FIRST</v>
      </c>
      <c r="BC5" s="46" t="str">
        <f>details!AA5</f>
        <v>SECOND</v>
      </c>
      <c r="BD5" s="46" t="str">
        <f>details!AB5</f>
        <v>THIRD</v>
      </c>
      <c r="BE5" s="72" t="s">
        <v>39</v>
      </c>
      <c r="BF5" s="875"/>
      <c r="BG5" s="880"/>
      <c r="BH5" s="875"/>
      <c r="BI5" s="873"/>
      <c r="BJ5" s="874"/>
      <c r="BK5" s="874"/>
      <c r="BL5" s="874"/>
      <c r="BM5" s="874"/>
      <c r="BN5" s="874"/>
      <c r="BO5" s="874"/>
      <c r="BP5" s="46" t="str">
        <f>details!AJ5</f>
        <v>FIRST</v>
      </c>
      <c r="BQ5" s="46" t="str">
        <f>details!AK5</f>
        <v>SECOND</v>
      </c>
      <c r="BR5" s="46" t="str">
        <f>details!AL5</f>
        <v>THIRD</v>
      </c>
      <c r="BS5" s="72" t="s">
        <v>39</v>
      </c>
      <c r="BT5" s="875">
        <v>0</v>
      </c>
      <c r="BU5" s="880"/>
      <c r="BV5" s="875">
        <v>0</v>
      </c>
      <c r="BW5" s="873"/>
      <c r="BX5" s="874"/>
      <c r="BY5" s="874"/>
      <c r="BZ5" s="874"/>
      <c r="CA5" s="874"/>
      <c r="CB5" s="874"/>
      <c r="CC5" s="874"/>
      <c r="CD5" s="46" t="str">
        <f>details!AJ5</f>
        <v>FIRST</v>
      </c>
      <c r="CE5" s="46" t="str">
        <f>details!AK5</f>
        <v>SECOND</v>
      </c>
      <c r="CF5" s="46" t="str">
        <f>details!AL5</f>
        <v>THIRD</v>
      </c>
      <c r="CG5" s="72" t="s">
        <v>39</v>
      </c>
      <c r="CH5" s="875">
        <v>0</v>
      </c>
      <c r="CI5" s="880"/>
      <c r="CJ5" s="875">
        <v>0</v>
      </c>
      <c r="CK5" s="873"/>
      <c r="CL5" s="874"/>
      <c r="CM5" s="874"/>
      <c r="CN5" s="874"/>
      <c r="CO5" s="874"/>
      <c r="CP5" s="874"/>
      <c r="CQ5" s="874"/>
      <c r="CR5" s="874"/>
      <c r="CS5" s="875"/>
      <c r="CT5" s="881"/>
      <c r="CU5" s="875"/>
      <c r="CV5" s="46" t="str">
        <f>details!BD5</f>
        <v>FIRST</v>
      </c>
      <c r="CW5" s="46" t="str">
        <f>details!BE5</f>
        <v>SECOND</v>
      </c>
      <c r="CX5" s="46" t="str">
        <f>details!BF5</f>
        <v>THIRD</v>
      </c>
      <c r="CY5" s="72" t="s">
        <v>39</v>
      </c>
      <c r="CZ5" s="875"/>
      <c r="DA5" s="880"/>
      <c r="DB5" s="875"/>
      <c r="DC5" s="873"/>
      <c r="DD5" s="874"/>
      <c r="DE5" s="874"/>
      <c r="DF5" s="874"/>
      <c r="DG5" s="874"/>
      <c r="DH5" s="874"/>
      <c r="DI5" s="874"/>
      <c r="DJ5" s="288" t="str">
        <f>details!AT5</f>
        <v>FIRST TH.</v>
      </c>
      <c r="DK5" s="288" t="str">
        <f>details!AU5</f>
        <v>FIRST PR.</v>
      </c>
      <c r="DL5" s="289" t="s">
        <v>39</v>
      </c>
      <c r="DM5" s="288" t="str">
        <f>details!AV5</f>
        <v>SECOND TH.</v>
      </c>
      <c r="DN5" s="288" t="str">
        <f>details!AW5</f>
        <v>SECOND PR.</v>
      </c>
      <c r="DO5" s="289" t="s">
        <v>39</v>
      </c>
      <c r="DP5" s="288" t="str">
        <f>details!AX5</f>
        <v>THIRD TH.</v>
      </c>
      <c r="DQ5" s="288" t="str">
        <f>details!AY5</f>
        <v>THIRD PR.</v>
      </c>
      <c r="DR5" s="289" t="s">
        <v>39</v>
      </c>
      <c r="DS5" s="288" t="s">
        <v>284</v>
      </c>
      <c r="DT5" s="288" t="s">
        <v>285</v>
      </c>
      <c r="DU5" s="289" t="s">
        <v>39</v>
      </c>
      <c r="DV5" s="288" t="str">
        <f>details!AZ5</f>
        <v>THEORY</v>
      </c>
      <c r="DW5" s="288" t="str">
        <f>details!BA5</f>
        <v>PRACT.</v>
      </c>
      <c r="DX5" s="289" t="s">
        <v>39</v>
      </c>
      <c r="DY5" s="882"/>
      <c r="DZ5" s="882"/>
      <c r="EA5" s="288" t="str">
        <f>details!BB5</f>
        <v>THEORY</v>
      </c>
      <c r="EB5" s="288" t="str">
        <f>details!BC5</f>
        <v>PRACT.</v>
      </c>
      <c r="EC5" s="289" t="s">
        <v>39</v>
      </c>
      <c r="ED5" s="880"/>
      <c r="EE5" s="880"/>
      <c r="EF5" s="873"/>
      <c r="EG5" s="874"/>
      <c r="EH5" s="874"/>
      <c r="EI5" s="874"/>
      <c r="EJ5" s="874"/>
      <c r="EK5" s="874"/>
      <c r="EL5" s="874"/>
      <c r="EM5" s="46" t="str">
        <f>details!BD5</f>
        <v>FIRST</v>
      </c>
      <c r="EN5" s="46" t="str">
        <f>details!BE5</f>
        <v>SECOND</v>
      </c>
      <c r="EO5" s="46" t="str">
        <f>details!BF5</f>
        <v>THIRD</v>
      </c>
      <c r="EP5" s="72" t="s">
        <v>39</v>
      </c>
      <c r="EQ5" s="288" t="str">
        <f>details!BG5</f>
        <v>THEORY</v>
      </c>
      <c r="ER5" s="288" t="str">
        <f>details!BH5</f>
        <v>PRACT.</v>
      </c>
      <c r="ES5" s="289" t="s">
        <v>39</v>
      </c>
      <c r="ET5" s="880"/>
      <c r="EU5" s="880"/>
      <c r="EV5" s="288" t="str">
        <f>details!BI5</f>
        <v>THEORY</v>
      </c>
      <c r="EW5" s="288" t="str">
        <f>details!BJ5</f>
        <v>PRACT.</v>
      </c>
      <c r="EX5" s="289" t="s">
        <v>39</v>
      </c>
      <c r="EY5" s="880"/>
      <c r="EZ5" s="880"/>
      <c r="FA5" s="873"/>
      <c r="FB5" s="874"/>
      <c r="FC5" s="874"/>
      <c r="FD5" s="874"/>
      <c r="FE5" s="874"/>
      <c r="FF5" s="874"/>
      <c r="FG5" s="874"/>
      <c r="FH5" s="875"/>
      <c r="FI5" s="875"/>
      <c r="FJ5" s="875"/>
      <c r="FK5" s="880"/>
      <c r="FL5" s="874"/>
      <c r="FM5" s="874"/>
      <c r="FN5" s="874"/>
      <c r="FO5" s="874"/>
      <c r="FP5" s="874"/>
      <c r="FQ5" s="875"/>
      <c r="FR5" s="875"/>
      <c r="FS5" s="875"/>
      <c r="FT5" s="875"/>
      <c r="FU5" s="873"/>
      <c r="FV5" s="874"/>
      <c r="FW5" s="874"/>
      <c r="FX5" s="874"/>
      <c r="FY5" s="874"/>
      <c r="FZ5" s="874"/>
      <c r="GA5" s="768"/>
      <c r="GB5" s="768"/>
      <c r="GC5" s="768"/>
      <c r="GD5" s="768"/>
      <c r="GE5" s="768"/>
      <c r="GF5" s="768"/>
      <c r="GG5" s="874"/>
      <c r="GH5" s="876"/>
      <c r="GI5" s="876"/>
      <c r="GJ5" s="876"/>
      <c r="GK5" s="876"/>
      <c r="GL5" s="876"/>
      <c r="GM5" s="879"/>
      <c r="GN5" s="733"/>
      <c r="GO5" s="874"/>
      <c r="GP5" s="875"/>
      <c r="GQ5" s="733" t="str">
        <f>details!CY3</f>
        <v xml:space="preserve">TOTAL UPTO AUGUST </v>
      </c>
      <c r="GR5" s="733"/>
      <c r="GS5" s="733" t="str">
        <f>details!DC3</f>
        <v>TOTAL UPTO OCTOBER</v>
      </c>
      <c r="GT5" s="733"/>
      <c r="GU5" s="733" t="str">
        <f>details!DG3</f>
        <v xml:space="preserve">TOTAL UPTO DECEMBER </v>
      </c>
      <c r="GV5" s="733"/>
      <c r="GW5" s="733" t="str">
        <f>details!DK3</f>
        <v xml:space="preserve">TOTAL UPTO FEBRUARY </v>
      </c>
      <c r="GX5" s="733"/>
      <c r="GY5" s="733" t="str">
        <f>details!DO3</f>
        <v xml:space="preserve"> TOTAL FOR THE SESSION</v>
      </c>
      <c r="GZ5" s="733"/>
      <c r="HA5" s="46" t="s">
        <v>166</v>
      </c>
      <c r="HB5" s="733" t="s">
        <v>60</v>
      </c>
      <c r="HC5" s="733"/>
      <c r="HD5" s="733"/>
      <c r="HE5" s="733" t="s">
        <v>62</v>
      </c>
      <c r="HF5" s="733"/>
      <c r="HG5" s="733"/>
      <c r="HH5" s="45" t="s">
        <v>64</v>
      </c>
      <c r="HI5" s="45" t="s">
        <v>67</v>
      </c>
      <c r="HJ5" s="46" t="s">
        <v>66</v>
      </c>
      <c r="HK5" s="46" t="s">
        <v>68</v>
      </c>
      <c r="HL5" s="46" t="s">
        <v>69</v>
      </c>
      <c r="HM5" s="46" t="s">
        <v>70</v>
      </c>
      <c r="HN5" s="45"/>
      <c r="HO5" s="45"/>
      <c r="HP5" s="733" t="s">
        <v>65</v>
      </c>
      <c r="HQ5" s="733"/>
      <c r="HR5" s="733"/>
      <c r="HS5" s="733" t="s">
        <v>71</v>
      </c>
      <c r="HT5" s="733"/>
      <c r="HU5" s="733"/>
      <c r="HV5" s="733" t="s">
        <v>48</v>
      </c>
      <c r="HW5" s="733"/>
      <c r="HX5" s="733"/>
      <c r="HY5" s="48" t="str">
        <f>CV3</f>
        <v>RAJASTHAN STUDIES</v>
      </c>
      <c r="HZ5" s="48" t="str">
        <f>DJ3</f>
        <v>PH. AND HEALTH EDU.</v>
      </c>
      <c r="IA5" s="48" t="str">
        <f>EM3</f>
        <v>FOUNDATION OF IT</v>
      </c>
      <c r="IB5" s="48" t="str">
        <f>FH3</f>
        <v>S.U.P.W.</v>
      </c>
      <c r="IC5" s="48" t="str">
        <f>FQ3</f>
        <v>ART EDU.</v>
      </c>
      <c r="ID5" s="260" t="s">
        <v>160</v>
      </c>
      <c r="IE5" s="47" t="s">
        <v>141</v>
      </c>
      <c r="IF5" s="47" t="s">
        <v>142</v>
      </c>
      <c r="IG5" s="47" t="s">
        <v>143</v>
      </c>
      <c r="IH5" s="47" t="s">
        <v>144</v>
      </c>
      <c r="II5" s="47" t="s">
        <v>145</v>
      </c>
      <c r="IJ5" s="311" t="str">
        <f>'result subject-wise'!AW2</f>
        <v>TOTAL MARKS OBTAINED AFTER SUPPL./RE-EXAM</v>
      </c>
      <c r="IK5" s="311" t="str">
        <f>'result subject-wise'!AX2</f>
        <v>DIV. OBTAINED AFTER SUPPL./RE-EXAM.</v>
      </c>
      <c r="IL5" s="312" t="s">
        <v>146</v>
      </c>
      <c r="IO5" s="62"/>
      <c r="IP5" s="62"/>
      <c r="IQ5" s="62"/>
      <c r="IR5" s="62"/>
      <c r="IS5" s="62"/>
      <c r="IT5" s="62"/>
      <c r="IU5" s="62"/>
      <c r="IV5" s="62"/>
      <c r="IW5" s="62"/>
      <c r="IX5" s="62"/>
      <c r="IY5" s="62"/>
      <c r="IZ5" s="62"/>
      <c r="JA5" s="62"/>
      <c r="JB5" s="62"/>
      <c r="JC5" s="62"/>
    </row>
    <row r="6" spans="1:263" ht="13.5" customHeight="1">
      <c r="A6" s="4"/>
      <c r="B6" s="73"/>
      <c r="C6" s="74"/>
      <c r="D6" s="74"/>
      <c r="E6" s="74"/>
      <c r="F6" s="904" t="s">
        <v>59</v>
      </c>
      <c r="G6" s="904"/>
      <c r="H6" s="905"/>
      <c r="I6" s="75" t="s">
        <v>169</v>
      </c>
      <c r="J6" s="76">
        <f>IF(details!J6="","",details!J6)</f>
        <v>10</v>
      </c>
      <c r="K6" s="76">
        <f>IF(details!K6="","",details!K6)</f>
        <v>10</v>
      </c>
      <c r="L6" s="76">
        <f>IF(details!L6="","",details!L6)</f>
        <v>10</v>
      </c>
      <c r="M6" s="77">
        <f t="shared" ref="M6:M7" si="0">IF(AND(J6="",K6="",L6=""),"",SUM(J6:L6))</f>
        <v>30</v>
      </c>
      <c r="N6" s="76">
        <f>IF(details!M6="","",details!M6)</f>
        <v>70</v>
      </c>
      <c r="O6" s="77">
        <f t="shared" ref="O6:O7" si="1">IF(AND(M6="",N6=""),"",SUM(M6:N6))</f>
        <v>100</v>
      </c>
      <c r="P6" s="76">
        <f>IF(details!N6="","",details!N6)</f>
        <v>100</v>
      </c>
      <c r="Q6" s="78">
        <f t="shared" ref="Q6:Q7" si="2">IF(AND(O6="",P6=""),"",SUM(O6:P6))</f>
        <v>200</v>
      </c>
      <c r="R6" s="79">
        <f t="shared" ref="R6:R7" si="3">COUNTIF(J6:L6,"NA")*10</f>
        <v>0</v>
      </c>
      <c r="S6" s="79">
        <f t="shared" ref="S6:S7" si="4">(COUNTIF(J6:L6,"ML")*10)+(COUNTIF(N6,"ML")*70)+(COUNTIF(P6,"ML")*100)</f>
        <v>0</v>
      </c>
      <c r="T6" s="80" t="str">
        <f t="shared" ref="T6" si="5">IF(OR(D6="NSO",D6=0),"",IF(AND(J6="",K6="",L6="",N6="",P6=""),"",IF(AND(K6="",L6="",N6="",P6=""),10-R6-S6,IF(AND(L6="",N6="",P6=""),20-R6-S6,IF(AND(L6="",P6=""),90-R6-S6,IF(P6="",100-R6-S6,200-R6-S6))))))</f>
        <v/>
      </c>
      <c r="U6" s="79" t="str">
        <f t="shared" ref="U6:U7" si="6">IF(AND(OR(J6="ab",J6="ml"),OR(K6="ab",K6="ml"),OR(L6="ab",L6="ml")),"AB",IF(AND(OR(J6="ab",J6="ml"),OR(K6="ab",K6="ml"),OR(N6="ab",N6="ml")),"AB",IF(AND(OR(J6="ab",J6="ml"),OR(N6="ab",N6="ml"),OR(L6="ab",L6="ml")),"AB",IF(AND(OR(N6="ab",N6="ml"),OR(K6="ab",K6="ml"),OR(L6="ab",L6="ml")),"AB",""))))</f>
        <v/>
      </c>
      <c r="V6" s="79" t="str">
        <f t="shared" ref="V6:V7" si="7">IF(OR(D6="NSO",D6="",P6=""),"",IF(OR(U6="AB",P6="ab"),"AB",IF(P6="ML","RE",IF(AND(Q6&gt;=36%*T6,P6&gt;=20),"P",IF(AND(Q6&gt;=34%*T6,S6=0,P6&gt;=20),"G2",IF(AND(Q6&gt;=31%*T6,S6=0,P6&gt;=20),"G1",IF(Q6&gt;=25%*T6,"S","F")))))))</f>
        <v/>
      </c>
      <c r="W6" s="79" t="str">
        <f t="shared" ref="W6:W7" si="8">IF(OR(V6="",V6=0,V6="S",V6="RE",V6="F",V6="AB"),V6,IF(Q6&gt;=75%*T6,"D",IF(Q6&gt;=60%*T6,"I",IF(Q6&gt;=48%*T6,"II",IF(Q6&gt;=36%*T6,"III",V6)))))</f>
        <v/>
      </c>
      <c r="X6" s="81">
        <f>IF(details!O6="","",details!O6)</f>
        <v>10</v>
      </c>
      <c r="Y6" s="81">
        <f>IF(details!P6="","",details!P6)</f>
        <v>10</v>
      </c>
      <c r="Z6" s="81">
        <f>IF(details!Q6="","",details!Q6)</f>
        <v>10</v>
      </c>
      <c r="AA6" s="82">
        <f t="shared" ref="AA6:AA7" si="9">IF(AND(X6="",Y6="",Z6=""),"",SUM(X6:Z6))</f>
        <v>30</v>
      </c>
      <c r="AB6" s="81">
        <f>IF(details!R6="","",details!R6)</f>
        <v>70</v>
      </c>
      <c r="AC6" s="82">
        <f t="shared" ref="AC6:AC7" si="10">IF(AND(AA6="",AB6=""),"",SUM(AA6:AB6))</f>
        <v>100</v>
      </c>
      <c r="AD6" s="81">
        <f>IF(details!S6="","",details!S6)</f>
        <v>100</v>
      </c>
      <c r="AE6" s="83">
        <f t="shared" ref="AE6:AE7" si="11">IF(AND(AC6="",AD6=""),"",SUM(AC6:AD6))</f>
        <v>200</v>
      </c>
      <c r="AF6" s="79">
        <f t="shared" ref="AF6:AF7" si="12">COUNTIF(X6:Z6,"NA")*10</f>
        <v>0</v>
      </c>
      <c r="AG6" s="79">
        <f t="shared" ref="AG6:AG7" si="13">(COUNTIF(X6:Z6,"ML")*10)+(COUNTIF(AB6,"ML")*70)+(COUNTIF(AD6,"ML")*100)</f>
        <v>0</v>
      </c>
      <c r="AH6" s="80" t="str">
        <f t="shared" ref="AH6" si="14">IF(OR(CV6="NSO",D6=0),"",IF(AND(X6="",Y6="",Z6="",AB6="",AD6=""),"",IF(AND(Y6="",Z6="",AB6="",AD6=""),10-AF6-AG6,IF(AND(Z6="",AB6="",AD6=""),20-AF6-AG6,IF(AND(Z6="",AD6=""),90-AF6-AG6,IF(AD6="",100-AF6-AG6,200-AF6-AG6))))))</f>
        <v/>
      </c>
      <c r="AI6" s="79" t="str">
        <f t="shared" ref="AI6:AI7" si="15">IF(AND(OR(X6="ab",X6="ml"),OR(Y6="ab",Y6="ml"),OR(Z6="ab",Z6="ml")),"AB",IF(AND(OR(X6="ab",X6="ml"),OR(Y6="ab",Y6="ml"),OR(AB6="ab",AB6="ml")),"AB",IF(AND(OR(X6="ab",X6="ml"),OR(AB6="ab",AB6="ml"),OR(Z6="ab",Z6="ml")),"AB",IF(AND(OR(AB6="ab",AB6="ml"),OR(Y6="ab",Y6="ml"),OR(Z6="ab",Z6="ml")),"AB",""))))</f>
        <v/>
      </c>
      <c r="AJ6" s="79" t="str">
        <f t="shared" ref="AJ6:AJ7" si="16">IF(OR(D6="NSO",D6="",AD6=""),"",IF(OR(AI6="AB",AD6="ab"),"AB",IF(AD6="ML","RE",IF(AND(AE6&gt;=36%*AH6,AD6&gt;=20),"P",IF(AND(AE6&gt;=34%*AH6,AG6=0,AD6&gt;=20),"G2",IF(AND(AE6&gt;=31%*AH6,AG6=0,AD6&gt;=20),"G1",IF(AE6&gt;=25%*AH6,"S","F")))))))</f>
        <v/>
      </c>
      <c r="AK6" s="79" t="str">
        <f t="shared" ref="AK6:AK7" si="17">IF(OR(AJ6="",AJ6=0,AJ6="S",AJ6="RE",AJ6="F",AJ6="AB"),AJ6,IF(AE6&gt;=75%*AH6,"D",IF(AE6&gt;=60%*AH6,"I",IF(AE6&gt;=48%*AH6,"II",IF(AE6&gt;=36%*AH6,"III",AJ6)))))</f>
        <v/>
      </c>
      <c r="AL6" s="84" t="str">
        <f>IF(details!T6="","",details!T6)</f>
        <v>S</v>
      </c>
      <c r="AM6" s="84"/>
      <c r="AN6" s="76">
        <f>IF(details!U6="","",details!U6)</f>
        <v>10</v>
      </c>
      <c r="AO6" s="76">
        <f>IF(details!V6="","",details!V6)</f>
        <v>10</v>
      </c>
      <c r="AP6" s="76">
        <f>IF(details!W6="","",details!W6)</f>
        <v>10</v>
      </c>
      <c r="AQ6" s="77">
        <f t="shared" ref="AQ6:AQ7" si="18">IF(AND(AN6="",AO6="",AP6=""),"",SUM(AN6:AP6))</f>
        <v>30</v>
      </c>
      <c r="AR6" s="76">
        <f>IF(details!X6="","",details!X6)</f>
        <v>70</v>
      </c>
      <c r="AS6" s="77">
        <f t="shared" ref="AS6:AS7" si="19">IF(AND(AQ6="",AR6=""),"",SUM(AQ6:AR6))</f>
        <v>100</v>
      </c>
      <c r="AT6" s="76">
        <f>IF(details!Y6="","",details!Y6)</f>
        <v>100</v>
      </c>
      <c r="AU6" s="78">
        <f t="shared" ref="AU6:AU7" si="20">IF(AND(AS6="",AT6=""),"",SUM(AS6:AT6))</f>
        <v>200</v>
      </c>
      <c r="AV6" s="79">
        <f t="shared" ref="AV6:AV7" si="21">COUNTIF(AN6:AP6,"NA")*10</f>
        <v>0</v>
      </c>
      <c r="AW6" s="79">
        <f t="shared" ref="AW6:AW7" si="22">(COUNTIF(AN6:AP6,"ML")*10)+(COUNTIF(AR6,"ML")*70)+(COUNTIF(AT6,"ML")*100)</f>
        <v>0</v>
      </c>
      <c r="AX6" s="80" t="str">
        <f t="shared" ref="AX6" si="23">IF(OR(D6="NSO",D6=0),"",IF(AND(AN6="",AO6="",AP6="",AR6="",AT6=""),"",IF(AND(AO6="",AP6="",AR6="",AT6=""),10-AV6-AW6,IF(AND(AP6="",AR6="",AT6=""),20-AV6-AW6,IF(AND(AP6="",AT6=""),90-AV6-AW6,IF(AT6="",100-AV6-AW6,200-AV6-AW6))))))</f>
        <v/>
      </c>
      <c r="AY6" s="79" t="str">
        <f t="shared" ref="AY6:AY7" si="24">IF(AND(OR(AN6="ab",AN6="ml"),OR(AO6="ab",AO6="ml"),OR(AP6="ab",AP6="ml")),"AB",IF(AND(OR(AN6="ab",AN6="ml"),OR(AO6="ab",AO6="ml"),OR(AR6="ab",AR6="ml")),"AB",IF(AND(OR(AN6="ab",AN6="ml"),OR(AR6="ab",AR6="ml"),OR(AP6="ab",AP6="ml")),"AB",IF(AND(OR(AR6="ab",AR6="ml"),OR(AO6="ab",AO6="ml"),OR(AP6="ab",AP6="ml")),"AB",""))))</f>
        <v/>
      </c>
      <c r="AZ6" s="79" t="str">
        <f t="shared" ref="AZ6:AZ7" si="25">IF(OR(D6="NSO",D6="",AT6=""),"",IF(OR(AY6="AB",AT6="ab"),"AB",IF(AT6="ML","RE",IF(AND(AU6&gt;=36%*AX6,AT6&gt;=20),"P",IF(AND(AU6&gt;=34%*AX6,AW6=0,AT6&gt;=20),"G2",IF(AND(AU6&gt;=31%*AX6,AW6=0,AT6&gt;=20),"G1",IF(AU6&gt;=25%*AX6,"S","F")))))))</f>
        <v/>
      </c>
      <c r="BA6" s="79" t="str">
        <f t="shared" ref="BA6:BA7" si="26">IF(OR(AZ6="",AZ6=0,AZ6="S",AZ6="RE",AZ6="F",AZ6="AB"),AZ6,IF(AU6&gt;=75%*AX6,"D",IF(AU6&gt;=60%*AX6,"I",IF(AU6&gt;=48%*AX6,"II",IF(AU6&gt;=36%*AX6,"III",AZ6)))))</f>
        <v/>
      </c>
      <c r="BB6" s="81">
        <f>IF(details!Z6="","",details!Z6)</f>
        <v>10</v>
      </c>
      <c r="BC6" s="81">
        <f>IF(details!AA6="","",details!AA6)</f>
        <v>10</v>
      </c>
      <c r="BD6" s="81">
        <f>IF(details!AB6="","",details!AB6)</f>
        <v>10</v>
      </c>
      <c r="BE6" s="82">
        <f t="shared" ref="BE6:BE7" si="27">IF(AND(BB6="",BC6="",BD6=""),"",SUM(BB6:BD6))</f>
        <v>30</v>
      </c>
      <c r="BF6" s="81">
        <f>IF(details!AC6="","",details!AC6)</f>
        <v>70</v>
      </c>
      <c r="BG6" s="82">
        <f t="shared" ref="BG6:BG7" si="28">IF(AND(BE6="",BF6=""),"",SUM(BE6:BF6))</f>
        <v>100</v>
      </c>
      <c r="BH6" s="81">
        <f>IF(details!AD6="","",details!AD6)</f>
        <v>100</v>
      </c>
      <c r="BI6" s="83">
        <f t="shared" ref="BI6:BI7" si="29">IF(AND(BG6="",BH6=""),"",SUM(BG6:BH6))</f>
        <v>200</v>
      </c>
      <c r="BJ6" s="79">
        <f t="shared" ref="BJ6:BJ7" si="30">COUNTIF(BB6:BD6,"NA")*10</f>
        <v>0</v>
      </c>
      <c r="BK6" s="79">
        <f t="shared" ref="BK6:BK7" si="31">(COUNTIF(BB6:BD6,"ML")*10)+(COUNTIF(BF6,"ML")*70)+(COUNTIF(BH6,"ML")*100)</f>
        <v>0</v>
      </c>
      <c r="BL6" s="80" t="str">
        <f t="shared" ref="BL6" si="32">IF(OR(D6="NSO",D6=0),"",IF(AND(BB6="",BC6="",BD6="",BF6="",BH6=""),"",IF(AND(BC6="",BD6="",BF6="",BH6=""),10-BJ6-BK6,IF(AND(BD6="",BF6="",BH6=""),20-BJ6-BK6,IF(AND(BD6="",BH6=""),90-BJ6-BK6,IF(BH6="",100-BJ6-BK6,200-BJ6-BK6))))))</f>
        <v/>
      </c>
      <c r="BM6" s="79" t="str">
        <f t="shared" ref="BM6:BM7" si="33">IF(AND(OR(BB6="ab",BB6="ml"),OR(BC6="ab",BC6="ml"),OR(BD6="ab",BD6="ml")),"AB",IF(AND(OR(BB6="ab",BB6="ml"),OR(BC6="ab",BC6="ml"),OR(BF6="ab",BF6="ml")),"AB",IF(AND(OR(BB6="ab",BB6="ml"),OR(BF6="ab",BF6="ml"),OR(BD6="ab",BD6="ml")),"AB",IF(AND(OR(BF6="ab",BF6="ml"),OR(BC6="ab",BC6="ml"),OR(BD6="ab",BD6="ml")),"AB",""))))</f>
        <v/>
      </c>
      <c r="BN6" s="79" t="str">
        <f t="shared" ref="BN6:BN7" si="34">IF(OR(D6="NSO",D6="",BH6=""),"",IF(OR(BM6="AB",BH6="ab"),"AB",IF(BH6="ML","RE",IF(AND(BI6&gt;=36%*BL6,BH6&gt;=20),"P",IF(AND(BI6&gt;=34%*BL6,BK6=0,BH6&gt;=20),"G2",IF(AND(BI6&gt;=31%*BL6,BK6=0,BH6&gt;=20),"G1",IF(BI6&gt;=25%*BL6,"S","F")))))))</f>
        <v/>
      </c>
      <c r="BO6" s="79" t="str">
        <f t="shared" ref="BO6:BO7" si="35">IF(OR(BN6="",BN6=0,BN6="S",BN6="RE",BN6="F",BN6="AB"),BN6,IF(BI6&gt;=75%*BL6,"D",IF(BI6&gt;=60%*BL6,"I",IF(BI6&gt;=48%*BL6,"II",IF(BI6&gt;=36%*BL6,"III",BN6)))))</f>
        <v/>
      </c>
      <c r="BP6" s="76">
        <f>IF(details!AE6="","",details!AE6)</f>
        <v>10</v>
      </c>
      <c r="BQ6" s="76">
        <f>IF(details!AF6="","",details!AF6)</f>
        <v>10</v>
      </c>
      <c r="BR6" s="76">
        <f>IF(details!AG6="","",details!AG6)</f>
        <v>10</v>
      </c>
      <c r="BS6" s="77">
        <f t="shared" ref="BS6:BS7" si="36">IF(AND(BP6="",BQ6="",BR6=""),"",SUM(BP6:BR6))</f>
        <v>30</v>
      </c>
      <c r="BT6" s="76">
        <f>IF(details!AH6="","",details!AH6)</f>
        <v>70</v>
      </c>
      <c r="BU6" s="77">
        <f t="shared" ref="BU6:BU7" si="37">IF(AND(BS6="",BT6=""),"",SUM(BS6:BT6))</f>
        <v>100</v>
      </c>
      <c r="BV6" s="76">
        <f>IF(details!AI6="","",details!AI6)</f>
        <v>100</v>
      </c>
      <c r="BW6" s="78">
        <f t="shared" ref="BW6:BW7" si="38">IF(AND(BU6="",BV6=""),"",SUM(BU6:BV6))</f>
        <v>200</v>
      </c>
      <c r="BX6" s="79">
        <f t="shared" ref="BX6:BX7" si="39">COUNTIF(BP6:BR6,"NA")*10</f>
        <v>0</v>
      </c>
      <c r="BY6" s="79">
        <f t="shared" ref="BY6:BY7" si="40">(COUNTIF(BP6:BR6,"ML")*10)+(COUNTIF(BT6,"ML")*70)+(COUNTIF(BV6,"ML")*100)</f>
        <v>0</v>
      </c>
      <c r="BZ6" s="80" t="str">
        <f t="shared" ref="BZ6" si="41">IF(OR(D6="NSO",D6=0),"",IF(AND(BP6="",BQ6="",BR6="",BT6="",BV6=""),"",IF(AND(BQ6="",BR6="",BT6="",BV6=""),10-BX6-BY6,IF(AND(BR6="",BT6="",BV6=""),20-BX6-BY6,IF(AND(BR6="",BV6=""),90-BX6-BY6,IF(BV6="",100-BX6-BY6,200-BX6-BY6))))))</f>
        <v/>
      </c>
      <c r="CA6" s="79" t="str">
        <f t="shared" ref="CA6:CA7" si="42">IF(AND(OR(BP6="ab",BP6="ml"),OR(BQ6="ab",BQ6="ml"),OR(BR6="ab",BR6="ml")),"AB",IF(AND(OR(BP6="ab",BP6="ml"),OR(BQ6="ab",BQ6="ml"),OR(BT6="ab",BT6="ml")),"AB",IF(AND(OR(BP6="ab",BP6="ml"),OR(BT6="ab",BT6="ml"),OR(BR6="ab",BR6="ml")),"AB",IF(AND(OR(BT6="ab",BT6="ml"),OR(BQ6="ab",BQ6="ml"),OR(BR6="ab",BR6="ml")),"AB",""))))</f>
        <v/>
      </c>
      <c r="CB6" s="79" t="str">
        <f t="shared" ref="CB6:CB7" si="43">IF(OR(D6="NSO",D6="",BV6=""),"",IF(OR(CA6="AB",BV6="ab"),"AB",IF(BV6="ML","RE",IF(AND(BW6&gt;=36%*BZ6,BV6&gt;=20),"P",IF(AND(BW6&gt;=34%*BZ6,BY6=0,BV6&gt;=20),"G2",IF(AND(BW6&gt;=31%*BZ6,BY6=0,BV6&gt;=20),"G1",IF(BW6&gt;=25%*BZ6,"S","F")))))))</f>
        <v/>
      </c>
      <c r="CC6" s="79" t="str">
        <f t="shared" ref="CC6:CC7" si="44">IF(OR(CB6="",CB6=0,CB6="S",CB6="RE",CB6="F",CB6="AB"),CB6,IF(BW6&gt;=75%*BZ6,"D",IF(BW6&gt;=60%*BZ6,"I",IF(BW6&gt;=48%*BZ6,"II",IF(BW6&gt;=36%*BZ6,"III",CB6)))))</f>
        <v/>
      </c>
      <c r="CD6" s="81">
        <f>IF(details!AJ6="","",details!AJ6)</f>
        <v>10</v>
      </c>
      <c r="CE6" s="81">
        <f>IF(details!AK6="","",details!AK6)</f>
        <v>10</v>
      </c>
      <c r="CF6" s="81">
        <f>IF(details!AL6="","",details!AL6)</f>
        <v>10</v>
      </c>
      <c r="CG6" s="82">
        <f t="shared" ref="CG6:CG7" si="45">IF(AND(CD6="",CE6="",CF6=""),"",SUM(CD6:CF6))</f>
        <v>30</v>
      </c>
      <c r="CH6" s="81">
        <f>IF(details!AM6="","",details!AM6)</f>
        <v>70</v>
      </c>
      <c r="CI6" s="82">
        <f t="shared" ref="CI6:CI7" si="46">IF(AND(CG6="",CH6=""),"",SUM(CG6:CH6))</f>
        <v>100</v>
      </c>
      <c r="CJ6" s="81">
        <f>IF(details!AN6="","",details!AN6)</f>
        <v>100</v>
      </c>
      <c r="CK6" s="83">
        <f t="shared" ref="CK6:CK7" si="47">IF(AND(CI6="",CJ6=""),"",SUM(CI6:CJ6))</f>
        <v>200</v>
      </c>
      <c r="CL6" s="79">
        <f t="shared" ref="CL6:CL7" si="48">COUNTIF(CD6:CF6,"NA")*10</f>
        <v>0</v>
      </c>
      <c r="CM6" s="79">
        <f t="shared" ref="CM6:CM7" si="49">(COUNTIF(CD6:CF6,"ML")*10)+(COUNTIF(CH6,"ML")*70)+(COUNTIF(CJ6,"ML")*100)</f>
        <v>0</v>
      </c>
      <c r="CN6" s="80" t="str">
        <f t="shared" ref="CN6" si="50">IF(OR(D6="NSO",D6=0),"",IF(AND(CD6="",CE6="",CF6="",CH6="",CJ6=""),"",IF(AND(CE6="",CF6="",CH6="",CJ6=""),10-CL6-CM6,IF(AND(CF6="",CH6="",CJ6=""),20-CL6-CM6,IF(AND(CF6="",CJ6=""),90-CL6-CM6,IF(CJ6="",100-CL6-CM6,200-CL6-CM6))))))</f>
        <v/>
      </c>
      <c r="CO6" s="79" t="str">
        <f t="shared" ref="CO6:CO7" si="51">IF(AND(OR(CD6="ab",CD6="ml"),OR(CE6="ab",CE6="ml"),OR(CF6="ab",CF6="ml")),"AB",IF(AND(OR(CD6="ab",CD6="ml"),OR(CE6="ab",CE6="ml"),OR(CH6="ab",CH6="ml")),"AB",IF(AND(OR(CD6="ab",CD6="ml"),OR(CH6="ab",CH6="ml"),OR(CF6="ab",CF6="ml")),"AB",IF(AND(OR(CH6="ab",CH6="ml"),OR(CE6="ab",CE6="ml"),OR(CF6="ab",CF6="ml")),"AB",""))))</f>
        <v/>
      </c>
      <c r="CP6" s="79" t="str">
        <f t="shared" ref="CP6:CP7" si="52">IF(OR(D6="NSO",D6="",CJ6=""),"",IF(OR(CO6="AB",CJ6="ab"),"AB",IF(CJ6="ML","RE",IF(AND(CK6&gt;=36%*CN6,CJ6&gt;=20),"P",IF(AND(CK6&gt;=34%*CN6,CM6=0,CJ6&gt;=20),"G2",IF(AND(CK6&gt;=31%*CN6,CM6=0,CJ6&gt;=20),"G1",IF(CK6&gt;=25%*CN6,"S","F")))))))</f>
        <v/>
      </c>
      <c r="CQ6" s="79" t="str">
        <f t="shared" ref="CQ6:CQ7" si="53">IF(OR(CP6="",CP6=0,CP6="S",CP6="RE",CP6="F",CP6="AB"),CP6,IF(CK6&gt;=75%*CN6,"D",IF(CK6&gt;=60%*CN6,"I",IF(CK6&gt;=48%*CN6,"II",IF(CK6&gt;=36%*CN6,"III",CP6)))))</f>
        <v/>
      </c>
      <c r="CR6" s="79">
        <f t="shared" ref="CR6:CR7" si="54">SUM(R6,S6,AF6,AG6,AV6,AW6,BJ6,BK6,BX6,BY6,CL6,CM6)</f>
        <v>0</v>
      </c>
      <c r="CS6" s="85">
        <f t="shared" ref="CS6:CS7" si="55">SUM(Q6,AE6,AU6,BI6,BW6,CK6)</f>
        <v>1200</v>
      </c>
      <c r="CT6" s="86">
        <f t="shared" ref="CT6:CT7" si="56">CS6*100/(1200-CR6)</f>
        <v>100</v>
      </c>
      <c r="CU6" s="87" t="str">
        <f t="shared" ref="CU6:CU37" si="57">IF(AND(CT6&gt;=60,GN6="PASS"),"FIRST",IF(AND(CT6&gt;=60,GN6="PASS BY GRACE"),"FIRST",IF(AND(CT6&gt;=48,GN6="PASS"),"SECOND",IF(AND(CT6&gt;=48,GN6="PASS BY GRACE"),"SECOND",IF(OR(GN6="PASS",GN6="PASS BY GRACE"),"THIRD","")))))</f>
        <v/>
      </c>
      <c r="CV6" s="76">
        <f>IF(details!AO6="","",details!AO6)</f>
        <v>10</v>
      </c>
      <c r="CW6" s="76">
        <f>IF(details!AP6="","",details!AP6)</f>
        <v>10</v>
      </c>
      <c r="CX6" s="76">
        <f>IF(details!AQ6="","",details!AQ6)</f>
        <v>10</v>
      </c>
      <c r="CY6" s="77">
        <f t="shared" ref="CY6:CY7" si="58">IF(AND(CV6="",CW6="",CX6=""),"",SUM(CV6:CX6))</f>
        <v>30</v>
      </c>
      <c r="CZ6" s="76">
        <f>IF(details!AR6="","",details!AR6)</f>
        <v>70</v>
      </c>
      <c r="DA6" s="77">
        <f t="shared" ref="DA6:DA7" si="59">IF(AND(CY6="",CZ6=""),"",SUM(CY6:CZ6))</f>
        <v>100</v>
      </c>
      <c r="DB6" s="76">
        <f>IF(details!AS6="","",details!AS6)</f>
        <v>100</v>
      </c>
      <c r="DC6" s="88">
        <f t="shared" ref="DC6:DC7" si="60">IF(AND(DA6="",DB6=""),"",SUM(DA6:DB6))</f>
        <v>200</v>
      </c>
      <c r="DD6" s="79">
        <f>(COUNTIF(CV6:CX6,"NA")*10)</f>
        <v>0</v>
      </c>
      <c r="DE6" s="79">
        <f t="shared" ref="DE6:DE7" si="61">(COUNTIF(CV6:CX6,"ML")*10)+(COUNTIF(CZ6,"ML")*70)+(COUNTIF(DB6,"ML")*100)</f>
        <v>0</v>
      </c>
      <c r="DF6" s="80" t="str">
        <f t="shared" ref="DF6" si="62">IF(OR(D6="NSO",D6=0),"",IF(AND(CV6="",CW6="",CX6="",CZ6="",DB6=""),"",IF(AND(CW6="",CX6="",CZ6="",DB6=""),10-DD6-DE6,IF(AND(CX6="",CZ6="",DB6=""),20-DD6-DE6,IF(AND(CX6="",DB6=""),90-DD6-DE6,IF(DB6="",100-DD6-DE6,200-DD6-DE6))))))</f>
        <v/>
      </c>
      <c r="DG6" s="79" t="str">
        <f t="shared" ref="DG6:DG7" si="63">IF(AND(OR(CV6="ab",CV6="ml"),OR(CW6="ab",CW6="ml"),OR(CX6="ab",CX6="ml")),"AB",IF(AND(OR(CV6="ab",CV6="ml"),OR(CW6="ab",CW6="ml"),OR(CZ6="ab",CZ6="ml")),"AB",IF(AND(OR(CV6="ab",CV6="ml"),OR(CZ6="ab",CZ6="ml"),OR(CX6="ab",CX6="ml")),"AB",IF(AND(OR(CZ6="ab",CZ6="ml"),OR(CW6="ab",CW6="ml"),OR(CX6="ab",CX6="ml")),"AB",""))))</f>
        <v/>
      </c>
      <c r="DH6" s="79" t="str">
        <f>IF(OR(D6="NSO",D6="",DB6=""),"",IF(OR(DG6="AB",DB6="ab"),"AB",IF(DB6="ML","RE",IF(AND(DC6&gt;=36%*DF6,DB6&gt;=20),"P","RE"))))</f>
        <v/>
      </c>
      <c r="DI6" s="79" t="str">
        <f t="shared" ref="DI6" si="64">IF(OR(DH6="RE",DH6="",DH6="F",DH6="AB"),DH6,IF(DC6&gt;=80%*DF6,"A",IF(DC6&gt;=60%*DF6,"B",IF(DC6&gt;=40%*DF6,"C","D"))))</f>
        <v/>
      </c>
      <c r="DJ6" s="81">
        <f>IF(details!AT6="","",details!AT6)</f>
        <v>10</v>
      </c>
      <c r="DK6" s="81">
        <f>IF(details!AU6="","",details!AU6)</f>
        <v>8</v>
      </c>
      <c r="DL6" s="82">
        <f t="shared" ref="DL6:DL7" si="65">IF(AND(DJ6="",DK6=""),"",IF(AND(DJ6="ml",DK6="ml"),"ml",IF(AND(DJ6="AB",DK6="AB"),"AB",SUM(DJ6:DK6))))</f>
        <v>18</v>
      </c>
      <c r="DM6" s="81">
        <f>IF(details!AV6="","",details!AV6)</f>
        <v>10</v>
      </c>
      <c r="DN6" s="81">
        <f>IF(details!AW6="","",details!AW6)</f>
        <v>7</v>
      </c>
      <c r="DO6" s="82">
        <f t="shared" ref="DO6:DO7" si="66">IF(AND(DM6="",DN6=""),"",IF(AND(DM6="ml",DN6="ml"),"ml",IF(AND(DM6="AB",DN6="AB"),"AB",SUM(DM6:DN6))))</f>
        <v>17</v>
      </c>
      <c r="DP6" s="81">
        <f>IF(details!AX6="","",details!AX6)</f>
        <v>15</v>
      </c>
      <c r="DQ6" s="81">
        <f>IF(details!AY6="","",details!AY6)</f>
        <v>10</v>
      </c>
      <c r="DR6" s="82">
        <f t="shared" ref="DR6" si="67">IF(AND(DP6="",DQ6=""),"",IF(AND(DP6="ml",DQ6="ml"),"ml",IF(AND(DP6="AB",DQ6="AB"),"AB",SUM(DP6:DQ6))))</f>
        <v>25</v>
      </c>
      <c r="DS6" s="82">
        <f t="shared" ref="DS6:DT7" si="68">IF(AND(DJ6="",DM6="",DP6=""),"",SUM(DJ6,DM6,DP6))</f>
        <v>35</v>
      </c>
      <c r="DT6" s="82">
        <f t="shared" si="68"/>
        <v>25</v>
      </c>
      <c r="DU6" s="82">
        <f t="shared" ref="DU6:DU7" si="69">IF(AND(DS6="",DT6=""),"",IF(AND(DS6="ml",DT6="ml"),"ml",IF(AND(DS6="AB",DT6="AB"),"AB",SUM(DS6:DT6))))</f>
        <v>60</v>
      </c>
      <c r="DV6" s="81">
        <f>IF(details!AZ6="","",details!AZ6)</f>
        <v>25</v>
      </c>
      <c r="DW6" s="81">
        <f>IF(details!BA6="","",details!BA6)</f>
        <v>15</v>
      </c>
      <c r="DX6" s="82">
        <f t="shared" ref="DX6:DX7" si="70">IF(AND(DV6="",DW6=""),"",IF(AND(DV6="ml",DW6="ml"),"ml",IF(AND(DV6="AB",DW6="AB"),"AB",SUM(DV6:DW6))))</f>
        <v>40</v>
      </c>
      <c r="DY6" s="82">
        <f t="shared" ref="DY6:DY7" si="71">IF(AND(DS6="",DV6=""),"",SUM(DS6,DV6))</f>
        <v>60</v>
      </c>
      <c r="DZ6" s="82">
        <f t="shared" ref="DZ6:DZ7" si="72">IF(AND(DT6="",EV6=""),"",SUM(DT6,DW6))</f>
        <v>40</v>
      </c>
      <c r="EA6" s="81">
        <f>IF(details!BB6="","",details!BB6)</f>
        <v>30</v>
      </c>
      <c r="EB6" s="81">
        <f>IF(details!BC6="","",details!BC6)</f>
        <v>70</v>
      </c>
      <c r="EC6" s="82">
        <f t="shared" ref="EC6:EC7" si="73">IF(AND(EA6="",EB6=""),"",IF(AND(EA6="ml",EB6="ml"),"ml",IF(AND(EA6="AB",EB6="AB"),"AB",SUM(EA6:EB6))))</f>
        <v>100</v>
      </c>
      <c r="ED6" s="82">
        <f t="shared" ref="ED6:EE7" si="74">IF(AND(DY6="",EA6=""),"",SUM(DY6,EA6))</f>
        <v>90</v>
      </c>
      <c r="EE6" s="82">
        <f t="shared" si="74"/>
        <v>110</v>
      </c>
      <c r="EF6" s="89">
        <f t="shared" ref="EF6:EF7" si="75">IF(AND(ED6="",EE6=""),"",SUM(ED6:EE6))</f>
        <v>200</v>
      </c>
      <c r="EG6" s="79">
        <f t="shared" ref="EG6:EG7" si="76">COUNTIF(DJ6,"na")*10+COUNTIF(DK6,"na")*8+COUNTIF(DM6,"na")*10+COUNTIF(DN6,"na")*7+COUNTIF(DP6,"na")*15+COUNTIF(DQ6,"na")*10</f>
        <v>0</v>
      </c>
      <c r="EH6" s="79">
        <f t="shared" ref="EH6:EH7" si="77">COUNTIF(DJ6,"ml")*10+COUNTIF(DK6,"ml")*8+COUNTIF(DM6,"ml")*10+COUNTIF(DN6,"ml")*7+COUNTIF(DP6,"ml")*15+COUNTIF(DQ6,"ml")*10+(COUNTIF(DV6,"ML")*25)+(COUNTIF(DW6,"ML")*15)+(COUNTIF(EA6,"ML")*40)+(COUNTIF(EB6,"ML")*60)</f>
        <v>0</v>
      </c>
      <c r="EI6" s="80" t="str">
        <f t="shared" ref="EI6" si="78">IF(OR(D6="NSO",D6=0),"",IF(AND(DL6="",DO6="",DR6="",DX6="",EC6=""),"",IF(AND(DO6="",DR6="",DX6="",EC6=""),18-EG6-EH6,IF(AND(DR6="",DX6="",EC6=""),35-EG6-EH6,IF(AND(DR6="",EC6=""),75-EG6-EH6,IF(EC6="",100-EG6-EH6,200-EG6-EH6))))))</f>
        <v/>
      </c>
      <c r="EJ6" s="79" t="str">
        <f t="shared" ref="EJ6:EJ7" si="79">IF(AND(OR(DL6="ab",DL6="ml"),OR(DO6="ab",DO6="ml"),OR(DR6="ab",DR6="ml")),"AB",IF(AND(OR(DL6="ab",DL6="ml"),OR(DO6="ab",DO6="ml"),OR(DX6="ab",DX6="ml")),"AB",IF(AND(OR(DO6="ab",DO6="ml"),OR(DR6="ab",DR6="ml"),OR(DX6="ab",DX6="ml")),"AB",IF(AND(OR(DL6="ab",DL6="ml"),OR(DR6="ab",DR6="ml"),OR(DX6="ab",DX6="ml")),"AB",""))))</f>
        <v/>
      </c>
      <c r="EK6" s="79" t="str">
        <f t="shared" ref="EK6:EK7" si="80">IF(OR(D6="NSO",D6=0,EC6=""),"",IF(OR(EJ6="AB",EC6="AB"),"AB",IF(EC6="ML","RE",IF(AND(EF6&gt;=36%*EI6,EC6&gt;=20),"P","RE"))))</f>
        <v/>
      </c>
      <c r="EL6" s="79" t="str">
        <f t="shared" ref="EL6:EL7" si="81">IF(OR(EK6="RE",EK6="",EK6="F",EK6="AB"),EK6,IF(EF6&gt;=80%*EI6,"A",IF(EF6&gt;=60%*EI6,"B",IF(EF6&gt;=40%*EI6,"C","D"))))</f>
        <v/>
      </c>
      <c r="EM6" s="76">
        <f>IF(details!BD6="","",details!BD6)</f>
        <v>10</v>
      </c>
      <c r="EN6" s="76">
        <f>IF(details!BE6="","",details!BE6)</f>
        <v>10</v>
      </c>
      <c r="EO6" s="76">
        <f>IF(details!BF6="","",details!BF6)</f>
        <v>10</v>
      </c>
      <c r="EP6" s="77">
        <f t="shared" ref="EP6:EP7" si="82">IF(AND(EM6="",EN6="",EO6=""),"",SUM(EM6:EO6))</f>
        <v>30</v>
      </c>
      <c r="EQ6" s="76">
        <f>IF(details!BG6="","",details!BG6)</f>
        <v>50</v>
      </c>
      <c r="ER6" s="76">
        <f>IF(details!BH6="","",details!BH6)</f>
        <v>20</v>
      </c>
      <c r="ES6" s="90">
        <f t="shared" ref="ES6:ES7" si="83">IF(AND(EQ6="",ER6=""),"",IF(AND(EQ6="ml",ER6="ml"),"ml",IF(AND(EQ6="AB",ER6="AB"),"AB",SUM(EQ6:ER6))))</f>
        <v>70</v>
      </c>
      <c r="ET6" s="77">
        <f t="shared" ref="ET6:ET7" si="84">IF(AND(EP6="",EQ6=""),"",SUM(EP6,EQ6))</f>
        <v>80</v>
      </c>
      <c r="EU6" s="77">
        <f t="shared" ref="EU6:EU7" si="85">ER6</f>
        <v>20</v>
      </c>
      <c r="EV6" s="76">
        <f>IF(details!BI6="","",details!BI6)</f>
        <v>70</v>
      </c>
      <c r="EW6" s="76">
        <f>IF(details!BJ6="","",details!BJ6)</f>
        <v>30</v>
      </c>
      <c r="EX6" s="90">
        <f t="shared" ref="EX6:EX7" si="86">IF(AND(EV6="",EW6=""),"",IF(AND(EV6="ml",EW6="ml"),"ml",IF(AND(EV6="AB",EW6="AB"),"AB",SUM(EV6:EW6))))</f>
        <v>100</v>
      </c>
      <c r="EY6" s="77">
        <f t="shared" ref="EY6:EZ7" si="87">IF(AND(ET6="",EV6=""),"",SUM(ET6,EV6))</f>
        <v>150</v>
      </c>
      <c r="EZ6" s="77">
        <f t="shared" si="87"/>
        <v>50</v>
      </c>
      <c r="FA6" s="84">
        <f t="shared" ref="FA6:FA7" si="88">IF(AND(EY6="",EZ6=""),"",SUM(EY6:EZ6))</f>
        <v>200</v>
      </c>
      <c r="FB6" s="79">
        <f t="shared" ref="FB6:FB7" si="89">COUNTIF(EM6:EO6,"NA")*5</f>
        <v>0</v>
      </c>
      <c r="FC6" s="79">
        <f t="shared" ref="FC6:FC7" si="90">(COUNTIF(EM6:EO6,"ML")*5)+(COUNTIF(EQ6,"ML")*50)+(COUNTIF(ER6,"ML")*35)+(COUNTIF(EV6,"ML")*60)+(COUNTIF(EW6,"ML")*40)</f>
        <v>0</v>
      </c>
      <c r="FD6" s="80" t="str">
        <f>IF(OR(D6="NSO",D6=0),"",IF(AND(EM6="",EN6="",EO6="",ES6="",EX6=""),"",IF(AND(EN6="",EO6="",ES6="",EX6=""),10-FB6-FC6,IF(AND(EO6="",ES6="",EX6=""),20-FB6-FC6,IF(AND(EO6="",EX6=""),95-FB6-FC6,IF(EX6="",100-FB6-FC6,200-FB6-FC6))))))</f>
        <v/>
      </c>
      <c r="FE6" s="79" t="str">
        <f t="shared" ref="FE6:FE7" si="91">IF(AND(OR(EM6="ab",EM6="ml"),OR(EN6="ab",EN6="ml"),OR(EO6="ab",EO6="ml")),"AB",IF(AND(OR(EM6="ab",EM6="ml"),OR(EN6="ab",EN6="ml"),OR(ES6="ab",ES6="ml")),"AB",IF(AND(OR(EO6="ab",EO6="ml"),OR(EN6="ab",EN6="ml"),OR(ES6="ab",ES6="ml")),"AB",IF(AND(OR(EM6="ab",EM6="ml"),OR(EO6="ab",EO6="ml"),OR(ES6="ab",ES6="ml")),"AB",""))))</f>
        <v/>
      </c>
      <c r="FF6" s="79" t="str">
        <f t="shared" ref="FF6:FF7" si="92">IF(OR(D6="NSO",D6=0,EX6=""),"",IF(OR(FE6="AB",EX6="AB"),"AB",IF(EX6="ML","RE",IF(AND(FA6&gt;=36%*FD6,EX6&gt;=20),"P","RE"))))</f>
        <v/>
      </c>
      <c r="FG6" s="79" t="str">
        <f t="shared" ref="FG6:FG7" si="93">IF(OR(FF6="RE",FF6="",FF6="F",FF6="AB"),FF6,IF(FA6&gt;=80%*FD6,"A",IF(FA6&gt;=60%*FD6,"B",IF(FA6&gt;=40%*FD6,"C",IF(FA6&gt;=36%*FD6,"D","")))))</f>
        <v/>
      </c>
      <c r="FH6" s="81">
        <f>IF(details!BK6="","",details!BK6)</f>
        <v>25</v>
      </c>
      <c r="FI6" s="81">
        <f>IF(details!BL6="","",details!BL6)</f>
        <v>45</v>
      </c>
      <c r="FJ6" s="81">
        <f>IF(details!BM6="","",details!BM6)</f>
        <v>30</v>
      </c>
      <c r="FK6" s="89">
        <f t="shared" ref="FK6:FK7" si="94">IF(AND(FH6="",FI6="",FJ6=""),"",SUM(FH6:FJ6))</f>
        <v>100</v>
      </c>
      <c r="FL6" s="79">
        <f t="shared" ref="FL6:FL7" si="95">COUNTIF(FH6,"ML")*25+COUNTIF(FI6,"ML")*45+COUNTIF(FJ6,"ML")*30</f>
        <v>0</v>
      </c>
      <c r="FM6" s="80" t="str">
        <f t="shared" ref="FM6" si="96">IF(OR(D6="NSO",D6=0),"",IF(AND(FH6="",FI6="",FJ6=""),"",IF(AND(FI6="",FJ6=""),25-FL6,IF(FJ6="",75-FL6,100-FL6))))</f>
        <v/>
      </c>
      <c r="FN6" s="79" t="str">
        <f t="shared" ref="FN6:FN7" si="97">IF(AND(OR(FH6="ab",FH6="ml"),OR(FI6="ab",FI6="ml")),"AB","")</f>
        <v/>
      </c>
      <c r="FO6" s="79" t="str">
        <f t="shared" ref="FO6:FO7" si="98">IF(OR(D6="NSO",D6=0,FJ6=""),"",IF(OR(FJ6="AB",FN6="AB"),"AB",IF(FJ6="ML","RE",IF(FK6&gt;=36%*FM6,"P","RE"))))</f>
        <v/>
      </c>
      <c r="FP6" s="79" t="str">
        <f t="shared" ref="FP6" si="99">IF(OR(FO6="RE",FO6="",FO6="F",FO6="AB"),FO6,IF(FK6&gt;=80%*FM6,"A",IF(FK6&gt;=60%*FM6,"B",IF(FK6&gt;=40%*FM6,"C","D"))))</f>
        <v/>
      </c>
      <c r="FQ6" s="76">
        <f>IF(details!BN6="","",details!BN6)</f>
        <v>25</v>
      </c>
      <c r="FR6" s="76">
        <f>IF(details!BO6="","",details!BO6)</f>
        <v>30</v>
      </c>
      <c r="FS6" s="76">
        <f>IF(details!BP6="","",details!BP6)</f>
        <v>30</v>
      </c>
      <c r="FT6" s="76">
        <f>IF(details!BQ6="","",details!BQ6)</f>
        <v>15</v>
      </c>
      <c r="FU6" s="84">
        <f t="shared" ref="FU6:FU7" si="100">IF(AND(FQ6="",FR6="",FS6="",FT6=""),"",SUM(FQ6:FT6))</f>
        <v>100</v>
      </c>
      <c r="FV6" s="79">
        <f t="shared" ref="FV6:FV69" si="101">COUNTIF(FQ6,"ML")*25+COUNTIF(FR6,"ML")*30+COUNTIF(FS6,"ML")*30+COUNTIF(FT6,"ML")*15</f>
        <v>0</v>
      </c>
      <c r="FW6" s="80" t="str">
        <f t="shared" ref="FW6:FW69" si="102">IF(OR(D6="NSO",D6=0),"",IF(AND(FQ6="",FR6="",FS6="",FT6=""),"",IF(AND(FR6="",FS6="",FT6=""),25-FV6,IF(AND(FS6="",FT6=""),55-FV6,IF(FT6="",85-FV6,100-FV6)))))</f>
        <v/>
      </c>
      <c r="FX6" s="79" t="str">
        <f t="shared" ref="FX6:FX69" si="103">IF(AND(OR(FQ6="ab",FQ6="ml"),OR(FR6="ab",FR6="ml")),"AB",IF(AND(OR(FR6="ab",FR6="ml"),OR(FS6="ab",FS6="ml")),"AB",IF(AND(OR(FQ6="ab",FQ6="ml"),OR(FS6="ab",FS6="ml")),"AB","")))</f>
        <v/>
      </c>
      <c r="FY6" s="79" t="str">
        <f t="shared" ref="FY6:FY37" si="104">IF(OR(D6="NSO",D6=0,FT6=""),"",IF(OR(FT6="AB",FX6="AB"),"AB",IF(FT6="ML","RE",IF(FU6&gt;=36%*FW6,"P","RE"))))</f>
        <v/>
      </c>
      <c r="FZ6" s="79" t="str">
        <f t="shared" ref="FZ6" si="105">IF(OR(FY6="RE",FY6="",FY6="F",FY6="AB"),FY6,IF(FU6&gt;=80%*FW6,"A",IF(FU6&gt;=60%*FW6,"B",IF(FU6&gt;=40%*FW6,"C","D"))))</f>
        <v/>
      </c>
      <c r="GA6" s="91" t="s">
        <v>44</v>
      </c>
      <c r="GB6" s="91" t="s">
        <v>43</v>
      </c>
      <c r="GC6" s="91" t="s">
        <v>297</v>
      </c>
      <c r="GD6" s="91" t="s">
        <v>5</v>
      </c>
      <c r="GE6" s="91" t="s">
        <v>298</v>
      </c>
      <c r="GF6" s="91" t="s">
        <v>140</v>
      </c>
      <c r="GG6" s="79" t="str">
        <f t="shared" ref="GG6:GG37" si="106">IF(OR(EL6="F",FG6="F",DI6="F",FP6="F",FZ6="F"),"F",IF(OR(EL6="AB",FG6="AB",DI6="AB",FP6="AB",FZ6="AB"),"AB",IF(OR(EL6="RE",FG6="RE",DI6="RE",FP6="RE",FZ6="RE"),"RE","")))</f>
        <v/>
      </c>
      <c r="GH6" s="92" t="s">
        <v>13</v>
      </c>
      <c r="GI6" s="92" t="s">
        <v>14</v>
      </c>
      <c r="GJ6" s="92" t="s">
        <v>15</v>
      </c>
      <c r="GK6" s="92" t="s">
        <v>16</v>
      </c>
      <c r="GL6" s="92" t="s">
        <v>58</v>
      </c>
      <c r="GM6" s="79" t="str">
        <f t="shared" ref="GM6:GM37" si="107">IF(D6="NSO","NSO",IF(OR(D6=0,P6="",AD6="",AT6="",BH6="",BV6="",CJ6=""),"",IF(OR(GH6&gt;0,(GI6+GJ6+GK6)&gt;2),"FAIL",IF(GL6&gt;0,"RE-EXAM.",IF(OR(GI6&gt;0,GJ6&gt;1),"SUPPL.",IF(AND(GJ6&gt;0,GK6&gt;0),"SUPPL.",IF((GJ6+GK6),"PASS BY GRACE","PASS")))))))</f>
        <v/>
      </c>
      <c r="GN6" s="92"/>
      <c r="GO6" s="92"/>
      <c r="GP6" s="93"/>
      <c r="GQ6" s="94" t="str">
        <f>IF(details!CY6="","",details!CY6)</f>
        <v/>
      </c>
      <c r="GR6" s="94">
        <f>IF(details!CZ6="","",details!CZ6)</f>
        <v>0</v>
      </c>
      <c r="GS6" s="94" t="str">
        <f>IF(details!DC6="","",details!DC6)</f>
        <v/>
      </c>
      <c r="GT6" s="94">
        <f>IF(details!DD6="","",details!DD6)</f>
        <v>0</v>
      </c>
      <c r="GU6" s="94" t="str">
        <f>IF(details!DG6="","",details!DG6)</f>
        <v/>
      </c>
      <c r="GV6" s="94">
        <f>IF(details!DH6="","",details!DH6)</f>
        <v>0</v>
      </c>
      <c r="GW6" s="94" t="str">
        <f>IF(details!DK6="","",details!DK6)</f>
        <v/>
      </c>
      <c r="GX6" s="94">
        <f>IF(details!DL6="","",details!DL6)</f>
        <v>0</v>
      </c>
      <c r="GY6" s="94" t="str">
        <f>IF(details!DO6="","",details!DO6)</f>
        <v/>
      </c>
      <c r="GZ6" s="94">
        <f>IF(details!DP6="","",details!DP6)</f>
        <v>0</v>
      </c>
      <c r="HA6" s="95"/>
      <c r="HB6" s="91" t="s">
        <v>167</v>
      </c>
      <c r="HC6" s="91"/>
      <c r="HD6" s="96" t="s">
        <v>57</v>
      </c>
      <c r="HE6" s="91" t="s">
        <v>167</v>
      </c>
      <c r="HF6" s="91"/>
      <c r="HG6" s="96" t="s">
        <v>57</v>
      </c>
      <c r="HH6" s="91" t="s">
        <v>10</v>
      </c>
      <c r="HI6" s="91" t="s">
        <v>14</v>
      </c>
      <c r="HJ6" s="91" t="s">
        <v>147</v>
      </c>
      <c r="HK6" s="91" t="s">
        <v>2</v>
      </c>
      <c r="HL6" s="91" t="s">
        <v>159</v>
      </c>
      <c r="HM6" s="91" t="s">
        <v>168</v>
      </c>
      <c r="HN6" s="91"/>
      <c r="HO6" s="96" t="s">
        <v>17</v>
      </c>
      <c r="HP6" s="91" t="s">
        <v>167</v>
      </c>
      <c r="HQ6" s="91"/>
      <c r="HR6" s="96" t="s">
        <v>57</v>
      </c>
      <c r="HS6" s="91" t="s">
        <v>167</v>
      </c>
      <c r="HT6" s="91"/>
      <c r="HU6" s="96" t="s">
        <v>57</v>
      </c>
      <c r="HV6" s="91" t="s">
        <v>167</v>
      </c>
      <c r="HW6" s="91"/>
      <c r="HX6" s="96" t="s">
        <v>57</v>
      </c>
      <c r="HY6" s="97"/>
      <c r="HZ6" s="97"/>
      <c r="IA6" s="97"/>
      <c r="IB6" s="97"/>
      <c r="IC6" s="97"/>
      <c r="ID6" s="97"/>
      <c r="IE6" s="97"/>
      <c r="IF6" s="97"/>
      <c r="IG6" s="98"/>
      <c r="IH6" s="97"/>
      <c r="II6" s="47"/>
      <c r="IJ6" s="99"/>
      <c r="IK6" s="87" t="str">
        <f>IF(AND(IJ6&gt;=60,II6="PASS"),"FIRST",IF(AND(IJ6&gt;=60,II6="PASS BY GRACE"),"FIRST",IF(AND(IJ6&gt;=48,II6="PASS"),"SECOND",IF(AND(IJ6&gt;=48,II6="PASS BY GRACE"),"SECOND",IF(OR(II6="PASS",II6="PASS BY GRACE"),"THIRD","")))))</f>
        <v/>
      </c>
      <c r="IL6" s="100"/>
      <c r="IO6" s="101"/>
      <c r="IP6" s="101"/>
      <c r="IQ6" s="101"/>
      <c r="IR6" s="101"/>
      <c r="IS6" s="101"/>
      <c r="IT6" s="101"/>
      <c r="IU6" s="101"/>
      <c r="IV6" s="101"/>
      <c r="IW6" s="101"/>
      <c r="IX6" s="101"/>
      <c r="IY6" s="101"/>
      <c r="IZ6" s="101"/>
      <c r="JA6" s="101"/>
      <c r="JB6" s="101"/>
      <c r="JC6" s="101"/>
    </row>
    <row r="7" spans="1:263" ht="14" customHeight="1">
      <c r="A7" s="4">
        <f>details!A7</f>
        <v>1</v>
      </c>
      <c r="B7" s="47" t="str">
        <f>IF(details!B7="","",details!B7)</f>
        <v>OBC</v>
      </c>
      <c r="C7" s="47" t="str">
        <f>IF(details!C7="","",details!C7)</f>
        <v>G</v>
      </c>
      <c r="D7" s="97">
        <f>IF(details!D7="","",details!D7)</f>
        <v>9101</v>
      </c>
      <c r="E7" s="47">
        <f>IF(details!E7="","",details!E7)</f>
        <v>11024</v>
      </c>
      <c r="F7" s="385">
        <f>IF(details!F7="","",details!F7)</f>
        <v>36624</v>
      </c>
      <c r="G7" s="49" t="str">
        <f>IF(details!G7="","",details!G7)</f>
        <v>A 001</v>
      </c>
      <c r="H7" s="49" t="str">
        <f>IF(details!H7="","",details!H7)</f>
        <v>B 001</v>
      </c>
      <c r="I7" s="49" t="str">
        <f>IF(details!I7="","",details!I7)</f>
        <v>C 001</v>
      </c>
      <c r="J7" s="47">
        <f>IF(details!J7="","",details!J7)</f>
        <v>5</v>
      </c>
      <c r="K7" s="47">
        <f>IF(details!K7="","",details!K7)</f>
        <v>7</v>
      </c>
      <c r="L7" s="47">
        <f>IF(details!L7="","",details!L7)</f>
        <v>9</v>
      </c>
      <c r="M7" s="102">
        <f t="shared" si="0"/>
        <v>21</v>
      </c>
      <c r="N7" s="47">
        <f>IF(details!M7="","",details!M7)</f>
        <v>55</v>
      </c>
      <c r="O7" s="102">
        <f t="shared" si="1"/>
        <v>76</v>
      </c>
      <c r="P7" s="47">
        <f>IF(details!N7="","",details!N7)</f>
        <v>79</v>
      </c>
      <c r="Q7" s="88">
        <f t="shared" si="2"/>
        <v>155</v>
      </c>
      <c r="R7" s="79">
        <f t="shared" si="3"/>
        <v>0</v>
      </c>
      <c r="S7" s="79">
        <f t="shared" si="4"/>
        <v>0</v>
      </c>
      <c r="T7" s="80">
        <f>IF(OR(D7="NSO",D7=0),"",IF(AND(J7="",K7="",L7="",N7="",P7=""),"",IF(AND(K7="",L7="",N7="",P7=""),10-R7-S7,IF(AND(L7="",N7="",P7=""),20-R7-S7,IF(AND(L7="",P7=""),90-R7-S7,IF(P7="",100-R7-S7,200-R7-S7))))))</f>
        <v>200</v>
      </c>
      <c r="U7" s="79" t="str">
        <f t="shared" si="6"/>
        <v/>
      </c>
      <c r="V7" s="79" t="str">
        <f t="shared" si="7"/>
        <v>P</v>
      </c>
      <c r="W7" s="79" t="str">
        <f t="shared" si="8"/>
        <v>D</v>
      </c>
      <c r="X7" s="47">
        <f>IF(details!O7="","",details!O7)</f>
        <v>8</v>
      </c>
      <c r="Y7" s="47">
        <f>IF(details!P7="","",details!P7)</f>
        <v>6</v>
      </c>
      <c r="Z7" s="47">
        <f>IF(details!Q7="","",details!Q7)</f>
        <v>10</v>
      </c>
      <c r="AA7" s="102">
        <f t="shared" si="9"/>
        <v>24</v>
      </c>
      <c r="AB7" s="47">
        <f>IF(details!R7="","",details!R7)</f>
        <v>41</v>
      </c>
      <c r="AC7" s="102">
        <f t="shared" si="10"/>
        <v>65</v>
      </c>
      <c r="AD7" s="47">
        <f>IF(details!S7="","",details!S7)</f>
        <v>72</v>
      </c>
      <c r="AE7" s="88">
        <f t="shared" si="11"/>
        <v>137</v>
      </c>
      <c r="AF7" s="79">
        <f t="shared" si="12"/>
        <v>0</v>
      </c>
      <c r="AG7" s="79">
        <f t="shared" si="13"/>
        <v>0</v>
      </c>
      <c r="AH7" s="80">
        <f>IF(OR(CV7="NSO",D7=0),"",IF(AND(X7="",Y7="",Z7="",AB7="",AD7=""),"",IF(AND(Y7="",Z7="",AB7="",AD7=""),10-AF7-AG7,IF(AND(Z7="",AB7="",AD7=""),20-AF7-AG7,IF(AND(Z7="",AD7=""),90-AF7-AG7,IF(AD7="",100-AF7-AG7,200-AF7-AG7))))))</f>
        <v>200</v>
      </c>
      <c r="AI7" s="79" t="str">
        <f t="shared" si="15"/>
        <v/>
      </c>
      <c r="AJ7" s="79" t="str">
        <f t="shared" si="16"/>
        <v>P</v>
      </c>
      <c r="AK7" s="79" t="str">
        <f t="shared" si="17"/>
        <v>I</v>
      </c>
      <c r="AL7" s="97" t="str">
        <f>IF(details!T7="","",details!T7)</f>
        <v>S</v>
      </c>
      <c r="AM7" s="103" t="str">
        <f>CONCATENATE(IF(details!T7="s"," SANSKRIT",IF(details!T7="u"," URDU",IF(details!T7="g"," GUJRATI",IF(details!T7="p"," PUNJABI",IF(details!T7="sd"," flU/kh",))))),"")</f>
        <v xml:space="preserve"> SANSKRIT</v>
      </c>
      <c r="AN7" s="47">
        <f>IF(details!U7="","",details!U7)</f>
        <v>6</v>
      </c>
      <c r="AO7" s="47">
        <f>IF(details!V7="","",details!V7)</f>
        <v>10</v>
      </c>
      <c r="AP7" s="47">
        <f>IF(details!W7="","",details!W7)</f>
        <v>10</v>
      </c>
      <c r="AQ7" s="102">
        <f t="shared" si="18"/>
        <v>26</v>
      </c>
      <c r="AR7" s="47">
        <f>IF(details!X7="","",details!X7)</f>
        <v>51</v>
      </c>
      <c r="AS7" s="102">
        <f t="shared" si="19"/>
        <v>77</v>
      </c>
      <c r="AT7" s="47">
        <f>IF(details!Y7="","",details!Y7)</f>
        <v>54</v>
      </c>
      <c r="AU7" s="88">
        <f t="shared" si="20"/>
        <v>131</v>
      </c>
      <c r="AV7" s="79">
        <f t="shared" si="21"/>
        <v>0</v>
      </c>
      <c r="AW7" s="79">
        <f t="shared" si="22"/>
        <v>0</v>
      </c>
      <c r="AX7" s="80">
        <f>IF(OR(D7="NSO",D7=0),"",IF(AND(AN7="",AO7="",AP7="",AR7="",AT7=""),"",IF(AND(AO7="",AP7="",AR7="",AT7=""),10-AV7-AW7,IF(AND(AP7="",AR7="",AT7=""),20-AV7-AW7,IF(AND(AP7="",AT7=""),90-AV7-AW7,IF(AT7="",100-AV7-AW7,200-AV7-AW7))))))</f>
        <v>200</v>
      </c>
      <c r="AY7" s="79" t="str">
        <f t="shared" si="24"/>
        <v/>
      </c>
      <c r="AZ7" s="79" t="str">
        <f t="shared" si="25"/>
        <v>P</v>
      </c>
      <c r="BA7" s="79" t="str">
        <f t="shared" si="26"/>
        <v>I</v>
      </c>
      <c r="BB7" s="47">
        <f>IF(details!Z7="","",details!Z7)</f>
        <v>1</v>
      </c>
      <c r="BC7" s="47">
        <f>IF(details!AA7="","",details!AA7)</f>
        <v>8</v>
      </c>
      <c r="BD7" s="47">
        <f>IF(details!AB7="","",details!AB7)</f>
        <v>9</v>
      </c>
      <c r="BE7" s="102">
        <f t="shared" si="27"/>
        <v>18</v>
      </c>
      <c r="BF7" s="47">
        <f>IF(details!AC7="","",details!AC7)</f>
        <v>42</v>
      </c>
      <c r="BG7" s="102">
        <f t="shared" si="28"/>
        <v>60</v>
      </c>
      <c r="BH7" s="47">
        <f>IF(details!AD7="","",details!AD7)</f>
        <v>70</v>
      </c>
      <c r="BI7" s="88">
        <f t="shared" si="29"/>
        <v>130</v>
      </c>
      <c r="BJ7" s="79">
        <f t="shared" si="30"/>
        <v>0</v>
      </c>
      <c r="BK7" s="79">
        <f t="shared" si="31"/>
        <v>0</v>
      </c>
      <c r="BL7" s="80">
        <f>IF(OR(D7="NSO",D7=0),"",IF(AND(BB7="",BC7="",BD7="",BF7="",BH7=""),"",IF(AND(BC7="",BD7="",BF7="",BH7=""),10-BJ7-BK7,IF(AND(BD7="",BF7="",BH7=""),20-BJ7-BK7,IF(AND(BD7="",BH7=""),90-BJ7-BK7,IF(BH7="",100-BJ7-BK7,200-BJ7-BK7))))))</f>
        <v>200</v>
      </c>
      <c r="BM7" s="79" t="str">
        <f t="shared" si="33"/>
        <v/>
      </c>
      <c r="BN7" s="79" t="str">
        <f t="shared" si="34"/>
        <v>P</v>
      </c>
      <c r="BO7" s="79" t="str">
        <f t="shared" si="35"/>
        <v>I</v>
      </c>
      <c r="BP7" s="47">
        <f>IF(details!AE7="","",details!AE7)</f>
        <v>6</v>
      </c>
      <c r="BQ7" s="47">
        <f>IF(details!AF7="","",details!AF7)</f>
        <v>10</v>
      </c>
      <c r="BR7" s="47">
        <f>IF(details!AG7="","",details!AG7)</f>
        <v>10</v>
      </c>
      <c r="BS7" s="102">
        <f t="shared" si="36"/>
        <v>26</v>
      </c>
      <c r="BT7" s="47">
        <f>IF(details!AH7="","",details!AH7)</f>
        <v>23</v>
      </c>
      <c r="BU7" s="102">
        <f t="shared" si="37"/>
        <v>49</v>
      </c>
      <c r="BV7" s="47">
        <f>IF(details!AI7="","",details!AI7)</f>
        <v>69</v>
      </c>
      <c r="BW7" s="88">
        <f t="shared" si="38"/>
        <v>118</v>
      </c>
      <c r="BX7" s="79">
        <f t="shared" si="39"/>
        <v>0</v>
      </c>
      <c r="BY7" s="79">
        <f t="shared" si="40"/>
        <v>0</v>
      </c>
      <c r="BZ7" s="80">
        <f>IF(OR(D7="NSO",D7=0),"",IF(AND(BP7="",BQ7="",BR7="",BT7="",BV7=""),"",IF(AND(BQ7="",BR7="",BT7="",BV7=""),10-BX7-BY7,IF(AND(BR7="",BT7="",BV7=""),20-BX7-BY7,IF(AND(BR7="",BV7=""),90-BX7-BY7,IF(BV7="",100-BX7-BY7,200-BX7-BY7))))))</f>
        <v>200</v>
      </c>
      <c r="CA7" s="79" t="str">
        <f t="shared" si="42"/>
        <v/>
      </c>
      <c r="CB7" s="79" t="str">
        <f t="shared" si="43"/>
        <v>P</v>
      </c>
      <c r="CC7" s="79" t="str">
        <f t="shared" si="44"/>
        <v>II</v>
      </c>
      <c r="CD7" s="47">
        <f>IF(details!AJ7="","",details!AJ7)</f>
        <v>8</v>
      </c>
      <c r="CE7" s="47">
        <f>IF(details!AK7="","",details!AK7)</f>
        <v>8</v>
      </c>
      <c r="CF7" s="47">
        <f>IF(details!AL7="","",details!AL7)</f>
        <v>8</v>
      </c>
      <c r="CG7" s="102">
        <f t="shared" si="45"/>
        <v>24</v>
      </c>
      <c r="CH7" s="47">
        <f>IF(details!AM7="","",details!AM7)</f>
        <v>56</v>
      </c>
      <c r="CI7" s="102">
        <f t="shared" si="46"/>
        <v>80</v>
      </c>
      <c r="CJ7" s="47">
        <f>IF(details!AN7="","",details!AN7)</f>
        <v>41</v>
      </c>
      <c r="CK7" s="88">
        <f t="shared" si="47"/>
        <v>121</v>
      </c>
      <c r="CL7" s="79">
        <f t="shared" si="48"/>
        <v>0</v>
      </c>
      <c r="CM7" s="79">
        <f t="shared" si="49"/>
        <v>0</v>
      </c>
      <c r="CN7" s="80">
        <f>IF(OR(D7="NSO",D7=0),"",IF(AND(CD7="",CE7="",CF7="",CH7="",CJ7=""),"",IF(AND(CE7="",CF7="",CH7="",CJ7=""),10-CL7-CM7,IF(AND(CF7="",CH7="",CJ7=""),20-CL7-CM7,IF(AND(CF7="",CJ7=""),90-CL7-CM7,IF(CJ7="",100-CL7-CM7,200-CL7-CM7))))))</f>
        <v>200</v>
      </c>
      <c r="CO7" s="79" t="str">
        <f t="shared" si="51"/>
        <v/>
      </c>
      <c r="CP7" s="79" t="str">
        <f t="shared" si="52"/>
        <v>P</v>
      </c>
      <c r="CQ7" s="79" t="str">
        <f t="shared" si="53"/>
        <v>I</v>
      </c>
      <c r="CR7" s="79">
        <f t="shared" si="54"/>
        <v>0</v>
      </c>
      <c r="CS7" s="104">
        <f t="shared" si="55"/>
        <v>792</v>
      </c>
      <c r="CT7" s="105">
        <f t="shared" si="56"/>
        <v>66</v>
      </c>
      <c r="CU7" s="87" t="str">
        <f t="shared" si="57"/>
        <v>FIRST</v>
      </c>
      <c r="CV7" s="47">
        <f>IF(details!AO7="","",details!AO7)</f>
        <v>8</v>
      </c>
      <c r="CW7" s="47">
        <f>IF(details!AP7="","",details!AP7)</f>
        <v>4</v>
      </c>
      <c r="CX7" s="47">
        <f>IF(details!AQ7="","",details!AQ7)</f>
        <v>9</v>
      </c>
      <c r="CY7" s="102">
        <f t="shared" si="58"/>
        <v>21</v>
      </c>
      <c r="CZ7" s="47">
        <f>IF(details!AR7="","",details!AR7)</f>
        <v>43</v>
      </c>
      <c r="DA7" s="102">
        <f t="shared" si="59"/>
        <v>64</v>
      </c>
      <c r="DB7" s="47">
        <f>IF(details!AS7="","",details!AS7)</f>
        <v>68</v>
      </c>
      <c r="DC7" s="88">
        <f t="shared" si="60"/>
        <v>132</v>
      </c>
      <c r="DD7" s="79">
        <f t="shared" ref="DD7" si="108">(COUNTIF(CV7:CX7,"NA")*10)</f>
        <v>0</v>
      </c>
      <c r="DE7" s="79">
        <f t="shared" si="61"/>
        <v>0</v>
      </c>
      <c r="DF7" s="80">
        <f>IF(OR(D7="NSO",D7=0),"",IF(AND(CV7="",CW7="",CX7="",CZ7="",DB7=""),"",IF(AND(CW7="",CX7="",CZ7="",DB7=""),10-DD7-DE7,IF(AND(CX7="",CZ7="",DB7=""),20-DD7-DE7,IF(AND(CX7="",DB7=""),90-DD7-DE7,IF(DB7="",100-DD7-DE7,200-DD7-DE7))))))</f>
        <v>200</v>
      </c>
      <c r="DG7" s="79" t="str">
        <f t="shared" si="63"/>
        <v/>
      </c>
      <c r="DH7" s="79" t="str">
        <f>IF(OR(D7="NSO",D7="",DB7=""),"",IF(OR(DG7="AB",DB7="ab"),"AB",IF(DB7="ML","RE",IF(AND(DC7&gt;=36%*DF7,DB7&gt;=20),"P","RE"))))</f>
        <v>P</v>
      </c>
      <c r="DI7" s="79" t="str">
        <f t="shared" ref="DI7" si="109">IF(OR(DH7="RE",DH7="",DH7="F",DH7="AB"),DH7,IF(DC7&gt;=80%*DF7,"A",IF(DC7&gt;=60%*DF7,"B",IF(DC7&gt;=40%*DF7,"C","D"))))</f>
        <v>B</v>
      </c>
      <c r="DJ7" s="47">
        <f>IF(details!AT7="","",details!AT7)</f>
        <v>10</v>
      </c>
      <c r="DK7" s="47">
        <f>IF(details!AU7="","",details!AU7)</f>
        <v>8</v>
      </c>
      <c r="DL7" s="102">
        <f t="shared" si="65"/>
        <v>18</v>
      </c>
      <c r="DM7" s="47">
        <f>IF(details!AV7="","",details!AV7)</f>
        <v>9</v>
      </c>
      <c r="DN7" s="47">
        <f>IF(details!AW7="","",details!AW7)</f>
        <v>7</v>
      </c>
      <c r="DO7" s="102">
        <f t="shared" si="66"/>
        <v>16</v>
      </c>
      <c r="DP7" s="47">
        <f>IF(details!AX7="","",details!AX7)</f>
        <v>14</v>
      </c>
      <c r="DQ7" s="47">
        <f>IF(details!AY7="","",details!AY7)</f>
        <v>9</v>
      </c>
      <c r="DR7" s="102">
        <f>IF(AND(DP7="",DQ7=""),"",IF(AND(DP7="ml",DQ7="ml"),"ml",IF(AND(DP7="AB",DQ7="AB"),"AB",SUM(DP7:DQ7))))</f>
        <v>23</v>
      </c>
      <c r="DS7" s="102">
        <f t="shared" si="68"/>
        <v>33</v>
      </c>
      <c r="DT7" s="102">
        <f t="shared" si="68"/>
        <v>24</v>
      </c>
      <c r="DU7" s="102">
        <f t="shared" si="69"/>
        <v>57</v>
      </c>
      <c r="DV7" s="47">
        <f>IF(details!AZ7="","",details!AZ7)</f>
        <v>20</v>
      </c>
      <c r="DW7" s="47">
        <f>IF(details!BA7="","",details!BA7)</f>
        <v>14</v>
      </c>
      <c r="DX7" s="102">
        <f t="shared" si="70"/>
        <v>34</v>
      </c>
      <c r="DY7" s="102">
        <f t="shared" si="71"/>
        <v>53</v>
      </c>
      <c r="DZ7" s="102">
        <f t="shared" si="72"/>
        <v>38</v>
      </c>
      <c r="EA7" s="47">
        <f>IF(details!BB7="","",details!BB7)</f>
        <v>25</v>
      </c>
      <c r="EB7" s="47">
        <f>IF(details!BC7="","",details!BC7)</f>
        <v>66</v>
      </c>
      <c r="EC7" s="102">
        <f t="shared" si="73"/>
        <v>91</v>
      </c>
      <c r="ED7" s="102">
        <f t="shared" si="74"/>
        <v>78</v>
      </c>
      <c r="EE7" s="102">
        <f t="shared" si="74"/>
        <v>104</v>
      </c>
      <c r="EF7" s="97">
        <f t="shared" si="75"/>
        <v>182</v>
      </c>
      <c r="EG7" s="79">
        <f t="shared" si="76"/>
        <v>0</v>
      </c>
      <c r="EH7" s="79">
        <f t="shared" si="77"/>
        <v>0</v>
      </c>
      <c r="EI7" s="80">
        <f>IF(OR(D7="NSO",D7=0),"",IF(AND(DL7="",DO7="",DR7="",DX7="",EC7=""),"",IF(AND(DO7="",DR7="",DX7="",EC7=""),18-EG7-EH7,IF(AND(DR7="",DX7="",EC7=""),35-EG7-EH7,IF(AND(DR7="",EC7=""),75-EG7-EH7,IF(EC7="",100-EG7-EH7,200-EG7-EH7))))))</f>
        <v>200</v>
      </c>
      <c r="EJ7" s="79" t="str">
        <f t="shared" si="79"/>
        <v/>
      </c>
      <c r="EK7" s="79" t="str">
        <f t="shared" si="80"/>
        <v>P</v>
      </c>
      <c r="EL7" s="79" t="str">
        <f t="shared" si="81"/>
        <v>A</v>
      </c>
      <c r="EM7" s="47">
        <f>IF(details!BD7="","",details!BD7)</f>
        <v>9</v>
      </c>
      <c r="EN7" s="47">
        <f>IF(details!BE7="","",details!BE7)</f>
        <v>6</v>
      </c>
      <c r="EO7" s="47">
        <f>IF(details!BF7="","",details!BF7)</f>
        <v>8</v>
      </c>
      <c r="EP7" s="102">
        <f t="shared" si="82"/>
        <v>23</v>
      </c>
      <c r="EQ7" s="47">
        <f>IF(details!BG7="","",details!BG7)</f>
        <v>32</v>
      </c>
      <c r="ER7" s="47">
        <f>IF(details!BH7="","",details!BH7)</f>
        <v>14</v>
      </c>
      <c r="ES7" s="106">
        <f t="shared" si="83"/>
        <v>46</v>
      </c>
      <c r="ET7" s="102">
        <f t="shared" si="84"/>
        <v>55</v>
      </c>
      <c r="EU7" s="102">
        <f t="shared" si="85"/>
        <v>14</v>
      </c>
      <c r="EV7" s="47">
        <f>IF(details!BI7="","",details!BI7)</f>
        <v>32</v>
      </c>
      <c r="EW7" s="47">
        <f>IF(details!BJ7="","",details!BJ7)</f>
        <v>20</v>
      </c>
      <c r="EX7" s="106">
        <f t="shared" si="86"/>
        <v>52</v>
      </c>
      <c r="EY7" s="102">
        <f t="shared" si="87"/>
        <v>87</v>
      </c>
      <c r="EZ7" s="102">
        <f t="shared" si="87"/>
        <v>34</v>
      </c>
      <c r="FA7" s="97">
        <f t="shared" si="88"/>
        <v>121</v>
      </c>
      <c r="FB7" s="79">
        <f t="shared" si="89"/>
        <v>0</v>
      </c>
      <c r="FC7" s="79">
        <f t="shared" si="90"/>
        <v>0</v>
      </c>
      <c r="FD7" s="80">
        <f>IF(OR(D7="NSO",D7=0),"",IF(AND(EM7="",EN7="",EO7="",ES7="",EX7=""),"",IF(AND(EN7="",EO7="",ES7="",EX7=""),10-FB7-FC7,IF(AND(EO7="",ES7="",EX7=""),20-FB7-FC7,IF(AND(EO7="",EX7=""),95-FB7-FC7,IF(EX7="",100-FB7-FC7,200-FB7-FC7))))))</f>
        <v>200</v>
      </c>
      <c r="FE7" s="79" t="str">
        <f t="shared" si="91"/>
        <v/>
      </c>
      <c r="FF7" s="79" t="str">
        <f t="shared" si="92"/>
        <v>P</v>
      </c>
      <c r="FG7" s="79" t="str">
        <f t="shared" si="93"/>
        <v>B</v>
      </c>
      <c r="FH7" s="47">
        <f>IF(details!BK7="","",details!BK7)</f>
        <v>23</v>
      </c>
      <c r="FI7" s="47">
        <f>IF(details!BL7="","",details!BL7)</f>
        <v>39</v>
      </c>
      <c r="FJ7" s="47">
        <f>IF(details!BM7="","",details!BM7)</f>
        <v>16</v>
      </c>
      <c r="FK7" s="97">
        <f t="shared" si="94"/>
        <v>78</v>
      </c>
      <c r="FL7" s="79">
        <f t="shared" si="95"/>
        <v>0</v>
      </c>
      <c r="FM7" s="80">
        <f>IF(OR(D7="NSO",D7=0),"",IF(AND(FH7="",FI7="",FJ7=""),"",IF(AND(FI7="",FJ7=""),25-FL7,IF(FJ7="",75-FL7,100-FL7))))</f>
        <v>100</v>
      </c>
      <c r="FN7" s="79" t="str">
        <f t="shared" si="97"/>
        <v/>
      </c>
      <c r="FO7" s="79" t="str">
        <f t="shared" si="98"/>
        <v>P</v>
      </c>
      <c r="FP7" s="79" t="str">
        <f>IF(OR(FO7="RE",FO7="",FO7="F",FO7="AB"),FO7,IF(FK7&gt;=81%*FM7,"A",IF(FK7&gt;=61%*FM7,"B",IF(FK7&gt;=41%*FM7,"C",IF(FK7&gt;=21%*FM7,"D","E")))))</f>
        <v>B</v>
      </c>
      <c r="FQ7" s="47">
        <f>IF(details!BN7="","",details!BN7)</f>
        <v>20</v>
      </c>
      <c r="FR7" s="47">
        <f>IF(details!BO7="","",details!BO7)</f>
        <v>22</v>
      </c>
      <c r="FS7" s="47">
        <f>IF(details!BP7="","",details!BP7)</f>
        <v>26</v>
      </c>
      <c r="FT7" s="47">
        <f>IF(details!BQ7="","",details!BQ7)</f>
        <v>12</v>
      </c>
      <c r="FU7" s="97">
        <f t="shared" si="100"/>
        <v>80</v>
      </c>
      <c r="FV7" s="79">
        <f t="shared" si="101"/>
        <v>0</v>
      </c>
      <c r="FW7" s="80">
        <f>IF(OR(D7="NSO",D7=0),"",IF(AND(FQ7="",FR7="",FS7="",FT7=""),"",IF(AND(FR7="",FS7="",FT7=""),25-FV7,IF(AND(FS7="",FT7=""),55-FV7,IF(FT7="",85-FV7,100-FV7)))))</f>
        <v>100</v>
      </c>
      <c r="FX7" s="79" t="str">
        <f t="shared" si="103"/>
        <v/>
      </c>
      <c r="FY7" s="79" t="str">
        <f t="shared" si="104"/>
        <v>P</v>
      </c>
      <c r="FZ7" s="79" t="str">
        <f>IF(OR(FY7="RE",FY7="",FY7="F",FY7="AB"),FY7,IF(FU7&gt;=81%*FW7,"A",IF(FU7&gt;=61%*FW7,"B",IF(FU7&gt;=41%*FW7,"C",IF(FU7&gt;=21%*FW7,"D","E")))))</f>
        <v>B</v>
      </c>
      <c r="GA7" s="79" t="str">
        <f>W7</f>
        <v>D</v>
      </c>
      <c r="GB7" s="79" t="str">
        <f>AK7</f>
        <v>I</v>
      </c>
      <c r="GC7" s="79" t="str">
        <f>BA7</f>
        <v>I</v>
      </c>
      <c r="GD7" s="79" t="str">
        <f>BO7</f>
        <v>I</v>
      </c>
      <c r="GE7" s="79" t="str">
        <f>CC7</f>
        <v>II</v>
      </c>
      <c r="GF7" s="79" t="str">
        <f>CQ7</f>
        <v>I</v>
      </c>
      <c r="GG7" s="79" t="str">
        <f t="shared" si="106"/>
        <v/>
      </c>
      <c r="GH7" s="79">
        <f>COUNTIF(GA7:GG7,"F")+COUNTIF(GA7:GG7,"AB")</f>
        <v>0</v>
      </c>
      <c r="GI7" s="79">
        <f>COUNTIF(GA7:GF7,"S")</f>
        <v>0</v>
      </c>
      <c r="GJ7" s="79">
        <f>COUNTIF(GA7:GF7,"G1")</f>
        <v>0</v>
      </c>
      <c r="GK7" s="79">
        <f>COUNTIF(GA7:GF7,"G2")</f>
        <v>0</v>
      </c>
      <c r="GL7" s="79">
        <f>COUNTIF(GA7:GG7,"RE")</f>
        <v>0</v>
      </c>
      <c r="GM7" s="79" t="str">
        <f t="shared" si="107"/>
        <v>PASS</v>
      </c>
      <c r="GN7" s="47" t="str">
        <f t="shared" ref="GN7:GN38" si="110">IF(AND(OR(GM7="PASS",GM7="PASS BY GRACE"),GG7="F"),"FAIL",IF(AND(OR(GM7="PASS",GM7="PASS BY GRACE"),GG7="RE"),"RE-EXAM.",GM7))</f>
        <v>PASS</v>
      </c>
      <c r="GO7" s="79">
        <f t="shared" ref="GO7:GO38" si="111">IF(OR(GN7="PASS",GN7="PASS BY GRACE"),CT7,"")</f>
        <v>66</v>
      </c>
      <c r="GP7" s="107">
        <f>IF(GO7="","",SUMPRODUCT((GO7&lt;GO$7:GO$106)/COUNTIF(GO$7:GO$106,GO$7:GO$106)))</f>
        <v>0.999999999999998</v>
      </c>
      <c r="GQ7" s="94" t="str">
        <f>IF(details!CY7="","",details!CY7)</f>
        <v/>
      </c>
      <c r="GR7" s="108" t="str">
        <f>IF(details!CZ7="","",details!CZ7)</f>
        <v/>
      </c>
      <c r="GS7" s="94" t="str">
        <f>IF(details!DC7="","",details!DC7)</f>
        <v/>
      </c>
      <c r="GT7" s="108" t="str">
        <f>IF(details!DD7="","",details!DD7)</f>
        <v/>
      </c>
      <c r="GU7" s="94" t="str">
        <f>IF(details!DG7="","",details!DG7)</f>
        <v/>
      </c>
      <c r="GV7" s="108" t="str">
        <f>IF(details!DH7="","",details!DH7)</f>
        <v/>
      </c>
      <c r="GW7" s="94" t="str">
        <f>IF(details!DK7="","",details!DK7)</f>
        <v/>
      </c>
      <c r="GX7" s="108" t="str">
        <f>IF(details!DL7="","",details!DL7)</f>
        <v/>
      </c>
      <c r="GY7" s="94" t="str">
        <f>IF(details!DO7="","",details!DO7)</f>
        <v/>
      </c>
      <c r="GZ7" s="108" t="str">
        <f>IF(details!DP7="","",details!DP7)</f>
        <v/>
      </c>
      <c r="HA7" s="95" t="e">
        <f>IF(GY7=0,"",GZ7/GY7*100)</f>
        <v>#VALUE!</v>
      </c>
      <c r="HB7" s="47" t="str">
        <f t="shared" ref="HB7:HB38" si="112">IF(AND(GM7="FAIL",(OR(GA7="G1",GA7="G2",GA7="S"))),"F",IF(AND(GM7="FAIL",GA7="RE"),"AB",IF(AND(GM7="RE-EXAM.",(OR(GA7="G1",GA7="G2",GA7="S"))),"S",IF(AND(GM7="SUPPL.",(OR(GA7="G1",GA7="G2"))),"S",IF(AND(GM7="PASS BY GRACE",(OR(GA7="G1",GA7="G2"))),"G",GA7)))))</f>
        <v>D</v>
      </c>
      <c r="HC7" s="47" t="str">
        <f>IF(HB7="G",",+","")</f>
        <v/>
      </c>
      <c r="HD7" s="47" t="str">
        <f t="shared" ref="HD7:HD38" si="113">IF(HB7="G",ROUNDUP(36%*T7-Q7,0),"")</f>
        <v/>
      </c>
      <c r="HE7" s="47" t="str">
        <f t="shared" ref="HE7:HE38" si="114">IF(AND(GM7="FAIL",(OR(GB7="G1",GB7="G2",GB7="S"))),"F",IF(AND(GM7="FAIL",GB7="RE"),"AB",IF(AND(GM7="RE-EXAM.",(OR(GB7="G1",GB7="G2",GB7="S"))),"S",IF(AND(GM7="SUPPL.",(OR(GB7="G1",GB7="G2"))),"S",IF(AND(GM7="PASS BY GRACE",(OR(GB7="G1",GB7="G2"))),"G",GB7)))))</f>
        <v>I</v>
      </c>
      <c r="HF7" s="47" t="str">
        <f>IF(HE7="G",",+","")</f>
        <v/>
      </c>
      <c r="HG7" s="47" t="str">
        <f t="shared" ref="HG7:HG38" si="115">IF(HE7="G",ROUNDUP(36%*AH7-AE7,0),"")</f>
        <v/>
      </c>
      <c r="HH7" s="47" t="str">
        <f t="shared" ref="HH7:HH38" si="116">IF(AND(GM7="FAIL",(OR(GC7="G1",GC7="G2",GC7="S"))),"F",IF(AND(GM7="FAIL",GC7="RE"),"AB",IF(AND(GM7="RE-EXAM.",(OR(GC7="G1",GC7="G2",GC7="S"))),"S",IF(AND(GM7="SUPPL.",(OR(GC7="G1",GC7="G2"))),"S",IF(AND(GM7="PASS BY GRACE",(OR(GC7="G1",GC7="G2"))),"G",GC7)))))</f>
        <v>I</v>
      </c>
      <c r="HI7" s="47" t="str">
        <f t="shared" ref="HI7:HI38" si="117">IF(AL7="s",HH7,"")</f>
        <v>I</v>
      </c>
      <c r="HJ7" s="47" t="str">
        <f t="shared" ref="HJ7:HJ38" si="118">IF(AL7="u",HH7,"")</f>
        <v/>
      </c>
      <c r="HK7" s="47" t="str">
        <f t="shared" ref="HK7:HK38" si="119">IF(AL7="g",HH7,"")</f>
        <v/>
      </c>
      <c r="HL7" s="47" t="str">
        <f t="shared" ref="HL7:HL38" si="120">IF(AL7="p",HH7,"")</f>
        <v/>
      </c>
      <c r="HM7" s="47" t="str">
        <f t="shared" ref="HM7:HM38" si="121">IF(AL7="sd",HH7,"")</f>
        <v/>
      </c>
      <c r="HN7" s="47" t="str">
        <f>IF(HH7="G",",+","")</f>
        <v/>
      </c>
      <c r="HO7" s="47" t="str">
        <f t="shared" ref="HO7:HO38" si="122">IF(HH7="G",ROUNDUP(36%*AX7-AU7,0),"")</f>
        <v/>
      </c>
      <c r="HP7" s="47" t="str">
        <f t="shared" ref="HP7:HP38" si="123">IF(AND(GM7="FAIL",(OR(GD7="G1",GD7="G2",GD7="S"))),"F",IF(AND(GM7="FAIL",GD7="RE"),"AB",IF(AND(GM7="RE-EXAM.",(OR(GD7="G1",GD7="G2",GD7="S"))),"S",IF(AND(GM7="SUPPL.",(OR(GD7="G1",GD7="G2"))),"S",IF(AND(GM7="PASS BY GRACE",(OR(GD7="G1",GD7="G2"))),"G",GD7)))))</f>
        <v>I</v>
      </c>
      <c r="HQ7" s="47" t="str">
        <f>IF(HP7="G",",+","")</f>
        <v/>
      </c>
      <c r="HR7" s="47" t="str">
        <f t="shared" ref="HR7:HR38" si="124">IF(HP7="G",ROUNDUP(36%*BL7-BI7,0),"")</f>
        <v/>
      </c>
      <c r="HS7" s="47" t="str">
        <f t="shared" ref="HS7:HS38" si="125">IF(AND(GM7="FAIL",(OR(GE7="G1",GE7="G2",GE7="S"))),"F",IF(AND(GM7="FAIL",GE7="RE"),"AB",IF(AND(GM7="RE-EXAM.",(OR(GE7="G1",GE7="G2",GE7="S"))),"S",IF(AND(GM7="SUPPL.",(OR(GE7="G1",GE7="G2"))),"S",IF(AND(GM7="PASS BY GRACE",(OR(GE7="G1",GE7="G2"))),"G",GE7)))))</f>
        <v>II</v>
      </c>
      <c r="HT7" s="47" t="str">
        <f>IF(HS7="G",",+","")</f>
        <v/>
      </c>
      <c r="HU7" s="47" t="str">
        <f t="shared" ref="HU7:HU38" si="126">IF(HS7="G",ROUNDUP(36%*BZ7-BW7,0),"")</f>
        <v/>
      </c>
      <c r="HV7" s="47" t="str">
        <f t="shared" ref="HV7:HV38" si="127">IF(AND(GM7="FAIL",(OR(GF7="G1",GF7="G2",GF7="S"))),"F",IF(AND(GM7="FAIL",GF7="RE"),"AB",IF(AND(GM7="RE-EXAM.",(OR(GF7="G1",GF7="G2",GF7="S"))),"S",IF(AND(GM7="SUPPL.",(OR(GF7="G1",GF7="G2"))),"S",IF(AND(GM7="PASS BY GRACE",(OR(GF7="G1",GF7="G2"))),"G",GF7)))))</f>
        <v>I</v>
      </c>
      <c r="HW7" s="47" t="str">
        <f>IF(HV7="G",",+","")</f>
        <v/>
      </c>
      <c r="HX7" s="47" t="str">
        <f>IF(HV7="G",ROUNDUP(36%*CN7-CK7,0),"")</f>
        <v/>
      </c>
      <c r="HY7" s="47" t="str">
        <f t="shared" ref="HY7:HY38" si="128">IF(AND(GM7="FAIL",DB7="ML"),"AB",IF(AND(GM7="FAIL",DI7="RE"),"F",DI7))</f>
        <v>B</v>
      </c>
      <c r="HZ7" s="47" t="str">
        <f t="shared" ref="HZ7:HZ38" si="129">IF(AND(GM7="FAIL",EC7="ML"),"AB",IF(AND(GM7="FAIL",EL7="RE"),"F",EL7))</f>
        <v>A</v>
      </c>
      <c r="IA7" s="47" t="str">
        <f t="shared" ref="IA7:IA38" si="130">IF(AND(GM7="FAIL",EX7="ML"),"AB",IF(AND(GM7="FAIL",FG7="RE"),"F",FG7))</f>
        <v>B</v>
      </c>
      <c r="IB7" s="47" t="str">
        <f t="shared" ref="IB7:IB38" si="131">IF(AND(GM7="FAIL",FJ7="ML"),"AB",IF(AND(GM7="FAIL",FP7="RE"),"F",FP7))</f>
        <v>B</v>
      </c>
      <c r="IC7" s="47" t="str">
        <f t="shared" ref="IC7:IC38" si="132">IF(AND(GM7="FAIL",FT7="ML"),"AB",IF(AND(GM7="FAIL",FZ7="RE"),"F",FZ7))</f>
        <v>B</v>
      </c>
      <c r="ID7" s="47" t="str">
        <f>CONCATENATE(IF(HB7="F",$HB$5,"")," ",IF(HE7="F",$HE$5,"")," ",IF(HI7="F",$HI$5,"")," ",IF(HJ7="F",$HJ$5,"")," ",IF(HK7="F",$HK$5,"")," ",IF(HL7="F",$HL$5,"")," ",IF(HM7="F",$HM$5,"")," ",IF(HP7="F",$HP$5,"")," ",IF(HS7="F",$HS$5,"")," ",IF(HV7="F",$HV$5,"")," ",IF(HY7="F",$HY$5,"")," ",IF(HZ7="F",$HZ$5,"")," ",IF(IA7="F",$IA$5,""))</f>
        <v xml:space="preserve">            </v>
      </c>
      <c r="IE7" s="47" t="str">
        <f>CONCATENATE(IF(HB7="S",$HB$5,"")," ",IF(HE7="S",$HE$5,"")," ",IF(HI7="S",$HI$5,"")," ",IF(HJ7="S",$HJ$5,"")," ",IF(HK7="S",$HK$5,"")," ",IF(HL7="S",$HL$5,"")," ",IF(HM7="S",$HM$5,"")," ",IF(HP7="S",$HP$5,"")," ",IF(HS7="S",$HS$5,"")," ",IF(HV7="S",$HV$5,"")," ",IF(HY7="S",$HY$5,"")," ",IF(HZ7="S",$HZ$5,"")," ",IF(IA7="S",$IA$5,""))</f>
        <v xml:space="preserve">            </v>
      </c>
      <c r="IF7" s="47" t="str">
        <f>CONCATENATE(IF(HB7="G",CONCATENATE($HB$5," +",HD7),""),IF(HE7="G",CONCATENATE($HE$5," +",HG7),""),IF(HH7="G",CONCATENATE($HH$5," +",HO7),""),IF(HP7="G",CONCATENATE($HP$5," +",HR7),""),IF(HS7="G",CONCATENATE($HS$5," +",HU7),""),IF(HV7="G",CONCATENATE($HV$5," +",HX7),""))</f>
        <v/>
      </c>
      <c r="IG7" s="109" t="str">
        <f>CONCATENATE(IF(HB7="RE",$HB$5,"")," ",IF(HE7="RE",$HE$5,"")," ",IF(HI7="RE",$HI$5,"")," ",IF(HJ7="RE",$HJ$5,"")," ",IF(HK7="RE",$HK$5,"")," ",IF(HL7="RE",$HL$5,"")," ",IF(HM7="RE",$HM$5,"")," ",IF(HP7="RE",$HP$5,"")," ",IF(HS7="RE",$HS$5,"")," ",IF(HV7="RE",$HV$5,"")," ",IF(HY7="RE",$HY$5,"")," ",IF(HZ7="RE",$HZ$5,"")," ",IF(IA7="RE",$IA$5,""))</f>
        <v xml:space="preserve">            </v>
      </c>
      <c r="IH7" s="47" t="str">
        <f t="shared" ref="IH7:IH38" si="133">CONCATENATE(IF(HB7="D",$HB$5,"")," ",IF(HE7="D",$HE$5,"")," ",IF(HI7="D",$HI$5,"")," ",IF(HJ7="D",$HJ$5,"")," ",IF(HK7="D",$HK$5,"")," ",IF(HL7="D",$HL$5,"")," ",IF(HM7="D",$HM$5,"")," ",IF(HP7="D",$HP$5,"")," ",IF(HS7="D",$HS$5,"")," ",IF(HV7="D",$HV$5,"")," ",IF(HY7="D",$HY$5,"")," ",IF(HZ7="D",$HZ$5,"")," ",IF(IA7="D",$IA$5,""))</f>
        <v xml:space="preserve">HINDI            </v>
      </c>
      <c r="II7" s="47" t="str">
        <f>IF(OR(GN7="SUPPL.",GN7="RE-EXAM."),'result subject-wise'!AV7,GN7)</f>
        <v>PASS</v>
      </c>
      <c r="IJ7" s="99">
        <f>IF('result subject-wise'!AW7="",CT7,'result subject-wise'!AW7)</f>
        <v>66</v>
      </c>
      <c r="IK7" s="87" t="str">
        <f>IF(AND(IJ7&gt;=60,II7="PASS"),"FIRST",IF(AND(IJ7&gt;=60,II7="PASS BY GRACE"),"FIRST",IF(AND(IJ7&gt;=48,II7="PASS"),"SECOND",IF(AND(IJ7&gt;=48,II7="PASS BY GRACE"),"SECOND",IF(OR(II7="PASS",II7="PASS BY GRACE"),"THIRD",II7)))))</f>
        <v>FIRST</v>
      </c>
      <c r="IL7" s="100"/>
      <c r="IO7" s="62"/>
      <c r="IP7" s="62"/>
      <c r="IQ7" s="62"/>
      <c r="IR7" s="62"/>
      <c r="IS7" s="62"/>
      <c r="IT7" s="62"/>
      <c r="IU7" s="62"/>
      <c r="IV7" s="62"/>
      <c r="IW7" s="62"/>
      <c r="IX7" s="62"/>
      <c r="IY7" s="62"/>
      <c r="IZ7" s="62"/>
      <c r="JA7" s="62"/>
      <c r="JB7" s="62"/>
      <c r="JC7" s="62"/>
    </row>
    <row r="8" spans="1:263" ht="14" customHeight="1">
      <c r="A8" s="4">
        <f>details!A8</f>
        <v>2</v>
      </c>
      <c r="B8" s="47" t="str">
        <f>IF(details!B8="","",details!B8)</f>
        <v>GEN</v>
      </c>
      <c r="C8" s="47" t="str">
        <f>IF(details!C8="","",details!C8)</f>
        <v>G</v>
      </c>
      <c r="D8" s="97">
        <f>IF(details!D8="","",details!D8)</f>
        <v>9102</v>
      </c>
      <c r="E8" s="47">
        <f>IF(details!E8="","",details!E8)</f>
        <v>11121</v>
      </c>
      <c r="F8" s="385">
        <f>IF(details!F8="","",details!F8)</f>
        <v>36348</v>
      </c>
      <c r="G8" s="49" t="str">
        <f>IF(details!G8="","",details!G8)</f>
        <v>A 002</v>
      </c>
      <c r="H8" s="49" t="str">
        <f>IF(details!H8="","",details!H8)</f>
        <v>B 002</v>
      </c>
      <c r="I8" s="49" t="str">
        <f>IF(details!I8="","",details!I8)</f>
        <v>C 002</v>
      </c>
      <c r="J8" s="47" t="str">
        <f>IF(details!J8="","",details!J8)</f>
        <v/>
      </c>
      <c r="K8" s="47" t="str">
        <f>IF(details!K8="","",details!K8)</f>
        <v/>
      </c>
      <c r="L8" s="47" t="str">
        <f>IF(details!L8="","",details!L8)</f>
        <v/>
      </c>
      <c r="M8" s="102" t="str">
        <f t="shared" ref="M8:M71" si="134">IF(AND(J8="",K8="",L8=""),"",SUM(J8:L8))</f>
        <v/>
      </c>
      <c r="N8" s="47" t="str">
        <f>IF(details!M8="","",details!M8)</f>
        <v/>
      </c>
      <c r="O8" s="102" t="str">
        <f t="shared" ref="O8:O71" si="135">IF(AND(M8="",N8=""),"",SUM(M8:N8))</f>
        <v/>
      </c>
      <c r="P8" s="47" t="str">
        <f>IF(details!N8="","",details!N8)</f>
        <v/>
      </c>
      <c r="Q8" s="88" t="str">
        <f t="shared" ref="Q8:Q71" si="136">IF(AND(O8="",P8=""),"",SUM(O8:P8))</f>
        <v/>
      </c>
      <c r="R8" s="79">
        <f t="shared" ref="R8:R71" si="137">COUNTIF(J8:L8,"NA")*10</f>
        <v>0</v>
      </c>
      <c r="S8" s="79">
        <f t="shared" ref="S8:S71" si="138">(COUNTIF(J8:L8,"ML")*10)+(COUNTIF(N8,"ML")*70)+(COUNTIF(P8,"ML")*100)</f>
        <v>0</v>
      </c>
      <c r="T8" s="80" t="str">
        <f t="shared" ref="T8:T71" si="139">IF(OR(D8="NSO",D8=0),"",IF(AND(J8="",K8="",L8="",N8="",P8=""),"",IF(AND(K8="",L8="",N8="",P8=""),10-R8-S8,IF(AND(L8="",N8="",P8=""),20-R8-S8,IF(AND(L8="",P8=""),90-R8-S8,IF(P8="",100-R8-S8,200-R8-S8))))))</f>
        <v/>
      </c>
      <c r="U8" s="79" t="str">
        <f t="shared" ref="U8:U71" si="140">IF(AND(OR(J8="ab",J8="ml"),OR(K8="ab",K8="ml"),OR(L8="ab",L8="ml")),"AB",IF(AND(OR(J8="ab",J8="ml"),OR(K8="ab",K8="ml"),OR(N8="ab",N8="ml")),"AB",IF(AND(OR(J8="ab",J8="ml"),OR(N8="ab",N8="ml"),OR(L8="ab",L8="ml")),"AB",IF(AND(OR(N8="ab",N8="ml"),OR(K8="ab",K8="ml"),OR(L8="ab",L8="ml")),"AB",""))))</f>
        <v/>
      </c>
      <c r="V8" s="79" t="str">
        <f t="shared" ref="V8:V71" si="141">IF(OR(D8="NSO",D8="",P8=""),"",IF(OR(U8="AB",P8="ab"),"AB",IF(P8="ML","RE",IF(AND(Q8&gt;=36%*T8,P8&gt;=20),"P",IF(AND(Q8&gt;=34%*T8,S8=0,P8&gt;=20),"G2",IF(AND(Q8&gt;=31%*T8,S8=0,P8&gt;=20),"G1",IF(Q8&gt;=25%*T8,"S","F")))))))</f>
        <v/>
      </c>
      <c r="W8" s="79" t="str">
        <f t="shared" ref="W8:W71" si="142">IF(OR(V8="",V8=0,V8="S",V8="RE",V8="F",V8="AB"),V8,IF(Q8&gt;=75%*T8,"D",IF(Q8&gt;=60%*T8,"I",IF(Q8&gt;=48%*T8,"II",IF(Q8&gt;=36%*T8,"III",V8)))))</f>
        <v/>
      </c>
      <c r="X8" s="47" t="str">
        <f>IF(details!O8="","",details!O8)</f>
        <v/>
      </c>
      <c r="Y8" s="47" t="str">
        <f>IF(details!P8="","",details!P8)</f>
        <v/>
      </c>
      <c r="Z8" s="47" t="str">
        <f>IF(details!Q8="","",details!Q8)</f>
        <v/>
      </c>
      <c r="AA8" s="102" t="str">
        <f t="shared" ref="AA8:AA71" si="143">IF(AND(X8="",Y8="",Z8=""),"",SUM(X8:Z8))</f>
        <v/>
      </c>
      <c r="AB8" s="47" t="str">
        <f>IF(details!R8="","",details!R8)</f>
        <v/>
      </c>
      <c r="AC8" s="102" t="str">
        <f t="shared" ref="AC8:AC71" si="144">IF(AND(AA8="",AB8=""),"",SUM(AA8:AB8))</f>
        <v/>
      </c>
      <c r="AD8" s="47" t="str">
        <f>IF(details!S8="","",details!S8)</f>
        <v/>
      </c>
      <c r="AE8" s="88" t="str">
        <f t="shared" ref="AE8:AE71" si="145">IF(AND(AC8="",AD8=""),"",SUM(AC8:AD8))</f>
        <v/>
      </c>
      <c r="AF8" s="79">
        <f t="shared" ref="AF8:AF71" si="146">COUNTIF(X8:Z8,"NA")*10</f>
        <v>0</v>
      </c>
      <c r="AG8" s="79">
        <f t="shared" ref="AG8:AG71" si="147">(COUNTIF(X8:Z8,"ML")*10)+(COUNTIF(AB8,"ML")*70)+(COUNTIF(AD8,"ML")*100)</f>
        <v>0</v>
      </c>
      <c r="AH8" s="80" t="str">
        <f t="shared" ref="AH8:AH71" si="148">IF(OR(CV8="NSO",D8=0),"",IF(AND(X8="",Y8="",Z8="",AB8="",AD8=""),"",IF(AND(Y8="",Z8="",AB8="",AD8=""),10-AF8-AG8,IF(AND(Z8="",AB8="",AD8=""),20-AF8-AG8,IF(AND(Z8="",AD8=""),90-AF8-AG8,IF(AD8="",100-AF8-AG8,200-AF8-AG8))))))</f>
        <v/>
      </c>
      <c r="AI8" s="79" t="str">
        <f t="shared" ref="AI8:AI71" si="149">IF(AND(OR(X8="ab",X8="ml"),OR(Y8="ab",Y8="ml"),OR(Z8="ab",Z8="ml")),"AB",IF(AND(OR(X8="ab",X8="ml"),OR(Y8="ab",Y8="ml"),OR(AB8="ab",AB8="ml")),"AB",IF(AND(OR(X8="ab",X8="ml"),OR(AB8="ab",AB8="ml"),OR(Z8="ab",Z8="ml")),"AB",IF(AND(OR(AB8="ab",AB8="ml"),OR(Y8="ab",Y8="ml"),OR(Z8="ab",Z8="ml")),"AB",""))))</f>
        <v/>
      </c>
      <c r="AJ8" s="79" t="str">
        <f t="shared" ref="AJ8:AJ71" si="150">IF(OR(D8="NSO",D8="",AD8=""),"",IF(OR(AI8="AB",AD8="ab"),"AB",IF(AD8="ML","RE",IF(AND(AE8&gt;=36%*AH8,AD8&gt;=20),"P",IF(AND(AE8&gt;=34%*AH8,AG8=0,AD8&gt;=20),"G2",IF(AND(AE8&gt;=31%*AH8,AG8=0,AD8&gt;=20),"G1",IF(AE8&gt;=25%*AH8,"S","F")))))))</f>
        <v/>
      </c>
      <c r="AK8" s="79" t="str">
        <f t="shared" ref="AK8:AK71" si="151">IF(OR(AJ8="",AJ8=0,AJ8="S",AJ8="RE",AJ8="F",AJ8="AB"),AJ8,IF(AE8&gt;=75%*AH8,"D",IF(AE8&gt;=60%*AH8,"I",IF(AE8&gt;=48%*AH8,"II",IF(AE8&gt;=36%*AH8,"III",AJ8)))))</f>
        <v/>
      </c>
      <c r="AL8" s="97" t="str">
        <f>IF(details!T8="","",details!T8)</f>
        <v/>
      </c>
      <c r="AM8" s="103" t="str">
        <f>CONCATENATE(IF(details!T8="s"," SANSKRIT",IF(details!T8="u"," URDU",IF(details!T8="g"," GUJRATI",IF(details!T8="p"," PUNJABI",IF(details!T8="sd"," flU/kh",))))),"")</f>
        <v/>
      </c>
      <c r="AN8" s="47" t="str">
        <f>IF(details!U8="","",details!U8)</f>
        <v/>
      </c>
      <c r="AO8" s="47" t="str">
        <f>IF(details!V8="","",details!V8)</f>
        <v/>
      </c>
      <c r="AP8" s="47" t="str">
        <f>IF(details!W8="","",details!W8)</f>
        <v/>
      </c>
      <c r="AQ8" s="102" t="str">
        <f t="shared" ref="AQ8:AQ71" si="152">IF(AND(AN8="",AO8="",AP8=""),"",SUM(AN8:AP8))</f>
        <v/>
      </c>
      <c r="AR8" s="47" t="str">
        <f>IF(details!X8="","",details!X8)</f>
        <v/>
      </c>
      <c r="AS8" s="102" t="str">
        <f t="shared" ref="AS8:AS71" si="153">IF(AND(AQ8="",AR8=""),"",SUM(AQ8:AR8))</f>
        <v/>
      </c>
      <c r="AT8" s="47" t="str">
        <f>IF(details!Y8="","",details!Y8)</f>
        <v/>
      </c>
      <c r="AU8" s="88" t="str">
        <f t="shared" ref="AU8:AU71" si="154">IF(AND(AS8="",AT8=""),"",SUM(AS8:AT8))</f>
        <v/>
      </c>
      <c r="AV8" s="79">
        <f t="shared" ref="AV8:AV71" si="155">COUNTIF(AN8:AP8,"NA")*10</f>
        <v>0</v>
      </c>
      <c r="AW8" s="79">
        <f t="shared" ref="AW8:AW71" si="156">(COUNTIF(AN8:AP8,"ML")*10)+(COUNTIF(AR8,"ML")*70)+(COUNTIF(AT8,"ML")*100)</f>
        <v>0</v>
      </c>
      <c r="AX8" s="80" t="str">
        <f t="shared" ref="AX8:AX71" si="157">IF(OR(D8="NSO",D8=0),"",IF(AND(AN8="",AO8="",AP8="",AR8="",AT8=""),"",IF(AND(AO8="",AP8="",AR8="",AT8=""),10-AV8-AW8,IF(AND(AP8="",AR8="",AT8=""),20-AV8-AW8,IF(AND(AP8="",AT8=""),90-AV8-AW8,IF(AT8="",100-AV8-AW8,200-AV8-AW8))))))</f>
        <v/>
      </c>
      <c r="AY8" s="79" t="str">
        <f t="shared" ref="AY8:AY71" si="158">IF(AND(OR(AN8="ab",AN8="ml"),OR(AO8="ab",AO8="ml"),OR(AP8="ab",AP8="ml")),"AB",IF(AND(OR(AN8="ab",AN8="ml"),OR(AO8="ab",AO8="ml"),OR(AR8="ab",AR8="ml")),"AB",IF(AND(OR(AN8="ab",AN8="ml"),OR(AR8="ab",AR8="ml"),OR(AP8="ab",AP8="ml")),"AB",IF(AND(OR(AR8="ab",AR8="ml"),OR(AO8="ab",AO8="ml"),OR(AP8="ab",AP8="ml")),"AB",""))))</f>
        <v/>
      </c>
      <c r="AZ8" s="79" t="str">
        <f t="shared" ref="AZ8:AZ71" si="159">IF(OR(D8="NSO",D8="",AT8=""),"",IF(OR(AY8="AB",AT8="ab"),"AB",IF(AT8="ML","RE",IF(AND(AU8&gt;=36%*AX8,AT8&gt;=20),"P",IF(AND(AU8&gt;=34%*AX8,AW8=0,AT8&gt;=20),"G2",IF(AND(AU8&gt;=31%*AX8,AW8=0,AT8&gt;=20),"G1",IF(AU8&gt;=25%*AX8,"S","F")))))))</f>
        <v/>
      </c>
      <c r="BA8" s="79" t="str">
        <f t="shared" ref="BA8:BA71" si="160">IF(OR(AZ8="",AZ8=0,AZ8="S",AZ8="RE",AZ8="F",AZ8="AB"),AZ8,IF(AU8&gt;=75%*AX8,"D",IF(AU8&gt;=60%*AX8,"I",IF(AU8&gt;=48%*AX8,"II",IF(AU8&gt;=36%*AX8,"III",AZ8)))))</f>
        <v/>
      </c>
      <c r="BB8" s="47" t="str">
        <f>IF(details!Z8="","",details!Z8)</f>
        <v/>
      </c>
      <c r="BC8" s="47" t="str">
        <f>IF(details!AA8="","",details!AA8)</f>
        <v/>
      </c>
      <c r="BD8" s="47" t="str">
        <f>IF(details!AB8="","",details!AB8)</f>
        <v/>
      </c>
      <c r="BE8" s="102" t="str">
        <f t="shared" ref="BE8:BE71" si="161">IF(AND(BB8="",BC8="",BD8=""),"",SUM(BB8:BD8))</f>
        <v/>
      </c>
      <c r="BF8" s="47" t="str">
        <f>IF(details!AC8="","",details!AC8)</f>
        <v/>
      </c>
      <c r="BG8" s="102" t="str">
        <f t="shared" ref="BG8:BG71" si="162">IF(AND(BE8="",BF8=""),"",SUM(BE8:BF8))</f>
        <v/>
      </c>
      <c r="BH8" s="47" t="str">
        <f>IF(details!AD8="","",details!AD8)</f>
        <v/>
      </c>
      <c r="BI8" s="88" t="str">
        <f t="shared" ref="BI8:BI71" si="163">IF(AND(BG8="",BH8=""),"",SUM(BG8:BH8))</f>
        <v/>
      </c>
      <c r="BJ8" s="79">
        <f t="shared" ref="BJ8:BJ71" si="164">COUNTIF(BB8:BD8,"NA")*10</f>
        <v>0</v>
      </c>
      <c r="BK8" s="79">
        <f t="shared" ref="BK8:BK71" si="165">(COUNTIF(BB8:BD8,"ML")*10)+(COUNTIF(BF8,"ML")*70)+(COUNTIF(BH8,"ML")*100)</f>
        <v>0</v>
      </c>
      <c r="BL8" s="80" t="str">
        <f t="shared" ref="BL8:BL71" si="166">IF(OR(D8="NSO",D8=0),"",IF(AND(BB8="",BC8="",BD8="",BF8="",BH8=""),"",IF(AND(BC8="",BD8="",BF8="",BH8=""),10-BJ8-BK8,IF(AND(BD8="",BF8="",BH8=""),20-BJ8-BK8,IF(AND(BD8="",BH8=""),90-BJ8-BK8,IF(BH8="",100-BJ8-BK8,200-BJ8-BK8))))))</f>
        <v/>
      </c>
      <c r="BM8" s="79" t="str">
        <f t="shared" ref="BM8:BM71" si="167">IF(AND(OR(BB8="ab",BB8="ml"),OR(BC8="ab",BC8="ml"),OR(BD8="ab",BD8="ml")),"AB",IF(AND(OR(BB8="ab",BB8="ml"),OR(BC8="ab",BC8="ml"),OR(BF8="ab",BF8="ml")),"AB",IF(AND(OR(BB8="ab",BB8="ml"),OR(BF8="ab",BF8="ml"),OR(BD8="ab",BD8="ml")),"AB",IF(AND(OR(BF8="ab",BF8="ml"),OR(BC8="ab",BC8="ml"),OR(BD8="ab",BD8="ml")),"AB",""))))</f>
        <v/>
      </c>
      <c r="BN8" s="79" t="str">
        <f t="shared" ref="BN8:BN71" si="168">IF(OR(D8="NSO",D8="",BH8=""),"",IF(OR(BM8="AB",BH8="ab"),"AB",IF(BH8="ML","RE",IF(AND(BI8&gt;=36%*BL8,BH8&gt;=20),"P",IF(AND(BI8&gt;=34%*BL8,BK8=0,BH8&gt;=20),"G2",IF(AND(BI8&gt;=31%*BL8,BK8=0,BH8&gt;=20),"G1",IF(BI8&gt;=25%*BL8,"S","F")))))))</f>
        <v/>
      </c>
      <c r="BO8" s="79" t="str">
        <f t="shared" ref="BO8:BO71" si="169">IF(OR(BN8="",BN8=0,BN8="S",BN8="RE",BN8="F",BN8="AB"),BN8,IF(BI8&gt;=75%*BL8,"D",IF(BI8&gt;=60%*BL8,"I",IF(BI8&gt;=48%*BL8,"II",IF(BI8&gt;=36%*BL8,"III",BN8)))))</f>
        <v/>
      </c>
      <c r="BP8" s="47" t="str">
        <f>IF(details!AE8="","",details!AE8)</f>
        <v/>
      </c>
      <c r="BQ8" s="47" t="str">
        <f>IF(details!AF8="","",details!AF8)</f>
        <v/>
      </c>
      <c r="BR8" s="47" t="str">
        <f>IF(details!AG8="","",details!AG8)</f>
        <v/>
      </c>
      <c r="BS8" s="102" t="str">
        <f t="shared" ref="BS8:BS71" si="170">IF(AND(BP8="",BQ8="",BR8=""),"",SUM(BP8:BR8))</f>
        <v/>
      </c>
      <c r="BT8" s="47" t="str">
        <f>IF(details!AH8="","",details!AH8)</f>
        <v/>
      </c>
      <c r="BU8" s="102" t="str">
        <f t="shared" ref="BU8:BU71" si="171">IF(AND(BS8="",BT8=""),"",SUM(BS8:BT8))</f>
        <v/>
      </c>
      <c r="BV8" s="47" t="str">
        <f>IF(details!AI8="","",details!AI8)</f>
        <v/>
      </c>
      <c r="BW8" s="88" t="str">
        <f t="shared" ref="BW8:BW71" si="172">IF(AND(BU8="",BV8=""),"",SUM(BU8:BV8))</f>
        <v/>
      </c>
      <c r="BX8" s="79">
        <f t="shared" ref="BX8:BX71" si="173">COUNTIF(BP8:BR8,"NA")*10</f>
        <v>0</v>
      </c>
      <c r="BY8" s="79">
        <f t="shared" ref="BY8:BY71" si="174">(COUNTIF(BP8:BR8,"ML")*10)+(COUNTIF(BT8,"ML")*70)+(COUNTIF(BV8,"ML")*100)</f>
        <v>0</v>
      </c>
      <c r="BZ8" s="80" t="str">
        <f t="shared" ref="BZ8:BZ71" si="175">IF(OR(D8="NSO",D8=0),"",IF(AND(BP8="",BQ8="",BR8="",BT8="",BV8=""),"",IF(AND(BQ8="",BR8="",BT8="",BV8=""),10-BX8-BY8,IF(AND(BR8="",BT8="",BV8=""),20-BX8-BY8,IF(AND(BR8="",BV8=""),90-BX8-BY8,IF(BV8="",100-BX8-BY8,200-BX8-BY8))))))</f>
        <v/>
      </c>
      <c r="CA8" s="79" t="str">
        <f t="shared" ref="CA8:CA71" si="176">IF(AND(OR(BP8="ab",BP8="ml"),OR(BQ8="ab",BQ8="ml"),OR(BR8="ab",BR8="ml")),"AB",IF(AND(OR(BP8="ab",BP8="ml"),OR(BQ8="ab",BQ8="ml"),OR(BT8="ab",BT8="ml")),"AB",IF(AND(OR(BP8="ab",BP8="ml"),OR(BT8="ab",BT8="ml"),OR(BR8="ab",BR8="ml")),"AB",IF(AND(OR(BT8="ab",BT8="ml"),OR(BQ8="ab",BQ8="ml"),OR(BR8="ab",BR8="ml")),"AB",""))))</f>
        <v/>
      </c>
      <c r="CB8" s="79" t="str">
        <f t="shared" ref="CB8:CB71" si="177">IF(OR(D8="NSO",D8="",BV8=""),"",IF(OR(CA8="AB",BV8="ab"),"AB",IF(BV8="ML","RE",IF(AND(BW8&gt;=36%*BZ8,BV8&gt;=20),"P",IF(AND(BW8&gt;=34%*BZ8,BY8=0,BV8&gt;=20),"G2",IF(AND(BW8&gt;=31%*BZ8,BY8=0,BV8&gt;=20),"G1",IF(BW8&gt;=25%*BZ8,"S","F")))))))</f>
        <v/>
      </c>
      <c r="CC8" s="79" t="str">
        <f t="shared" ref="CC8:CC71" si="178">IF(OR(CB8="",CB8=0,CB8="S",CB8="RE",CB8="F",CB8="AB"),CB8,IF(BW8&gt;=75%*BZ8,"D",IF(BW8&gt;=60%*BZ8,"I",IF(BW8&gt;=48%*BZ8,"II",IF(BW8&gt;=36%*BZ8,"III",CB8)))))</f>
        <v/>
      </c>
      <c r="CD8" s="47" t="str">
        <f>IF(details!AJ8="","",details!AJ8)</f>
        <v/>
      </c>
      <c r="CE8" s="47" t="str">
        <f>IF(details!AK8="","",details!AK8)</f>
        <v/>
      </c>
      <c r="CF8" s="47" t="str">
        <f>IF(details!AL8="","",details!AL8)</f>
        <v/>
      </c>
      <c r="CG8" s="102" t="str">
        <f t="shared" ref="CG8:CG71" si="179">IF(AND(CD8="",CE8="",CF8=""),"",SUM(CD8:CF8))</f>
        <v/>
      </c>
      <c r="CH8" s="47" t="str">
        <f>IF(details!AM8="","",details!AM8)</f>
        <v/>
      </c>
      <c r="CI8" s="102" t="str">
        <f t="shared" ref="CI8:CI71" si="180">IF(AND(CG8="",CH8=""),"",SUM(CG8:CH8))</f>
        <v/>
      </c>
      <c r="CJ8" s="47" t="str">
        <f>IF(details!AN8="","",details!AN8)</f>
        <v/>
      </c>
      <c r="CK8" s="88" t="str">
        <f t="shared" ref="CK8:CK71" si="181">IF(AND(CI8="",CJ8=""),"",SUM(CI8:CJ8))</f>
        <v/>
      </c>
      <c r="CL8" s="79">
        <f t="shared" ref="CL8:CL71" si="182">COUNTIF(CD8:CF8,"NA")*10</f>
        <v>0</v>
      </c>
      <c r="CM8" s="79">
        <f t="shared" ref="CM8:CM71" si="183">(COUNTIF(CD8:CF8,"ML")*10)+(COUNTIF(CH8,"ML")*70)+(COUNTIF(CJ8,"ML")*100)</f>
        <v>0</v>
      </c>
      <c r="CN8" s="80" t="str">
        <f t="shared" ref="CN8:CN71" si="184">IF(OR(D8="NSO",D8=0),"",IF(AND(CD8="",CE8="",CF8="",CH8="",CJ8=""),"",IF(AND(CE8="",CF8="",CH8="",CJ8=""),10-CL8-CM8,IF(AND(CF8="",CH8="",CJ8=""),20-CL8-CM8,IF(AND(CF8="",CJ8=""),90-CL8-CM8,IF(CJ8="",100-CL8-CM8,200-CL8-CM8))))))</f>
        <v/>
      </c>
      <c r="CO8" s="79" t="str">
        <f t="shared" ref="CO8:CO71" si="185">IF(AND(OR(CD8="ab",CD8="ml"),OR(CE8="ab",CE8="ml"),OR(CF8="ab",CF8="ml")),"AB",IF(AND(OR(CD8="ab",CD8="ml"),OR(CE8="ab",CE8="ml"),OR(CH8="ab",CH8="ml")),"AB",IF(AND(OR(CD8="ab",CD8="ml"),OR(CH8="ab",CH8="ml"),OR(CF8="ab",CF8="ml")),"AB",IF(AND(OR(CH8="ab",CH8="ml"),OR(CE8="ab",CE8="ml"),OR(CF8="ab",CF8="ml")),"AB",""))))</f>
        <v/>
      </c>
      <c r="CP8" s="79" t="str">
        <f t="shared" ref="CP8:CP71" si="186">IF(OR(D8="NSO",D8="",CJ8=""),"",IF(OR(CO8="AB",CJ8="ab"),"AB",IF(CJ8="ML","RE",IF(AND(CK8&gt;=36%*CN8,CJ8&gt;=20),"P",IF(AND(CK8&gt;=34%*CN8,CM8=0,CJ8&gt;=20),"G2",IF(AND(CK8&gt;=31%*CN8,CM8=0,CJ8&gt;=20),"G1",IF(CK8&gt;=25%*CN8,"S","F")))))))</f>
        <v/>
      </c>
      <c r="CQ8" s="79" t="str">
        <f t="shared" ref="CQ8:CQ71" si="187">IF(OR(CP8="",CP8=0,CP8="S",CP8="RE",CP8="F",CP8="AB"),CP8,IF(CK8&gt;=75%*CN8,"D",IF(CK8&gt;=60%*CN8,"I",IF(CK8&gt;=48%*CN8,"II",IF(CK8&gt;=36%*CN8,"III",CP8)))))</f>
        <v/>
      </c>
      <c r="CR8" s="79">
        <f t="shared" ref="CR8:CR71" si="188">SUM(R8,S8,AF8,AG8,AV8,AW8,BJ8,BK8,BX8,BY8,CL8,CM8)</f>
        <v>0</v>
      </c>
      <c r="CS8" s="104">
        <f t="shared" ref="CS8:CS71" si="189">SUM(Q8,AE8,AU8,BI8,BW8,CK8)</f>
        <v>0</v>
      </c>
      <c r="CT8" s="105">
        <f t="shared" ref="CT8:CT71" si="190">CS8*100/(1200-CR8)</f>
        <v>0</v>
      </c>
      <c r="CU8" s="87" t="str">
        <f t="shared" si="57"/>
        <v/>
      </c>
      <c r="CV8" s="47" t="str">
        <f>IF(details!AO8="","",details!AO8)</f>
        <v/>
      </c>
      <c r="CW8" s="47" t="str">
        <f>IF(details!AP8="","",details!AP8)</f>
        <v/>
      </c>
      <c r="CX8" s="47" t="str">
        <f>IF(details!AQ8="","",details!AQ8)</f>
        <v/>
      </c>
      <c r="CY8" s="102" t="str">
        <f t="shared" ref="CY8:CY71" si="191">IF(AND(CV8="",CW8="",CX8=""),"",SUM(CV8:CX8))</f>
        <v/>
      </c>
      <c r="CZ8" s="47" t="str">
        <f>IF(details!AR8="","",details!AR8)</f>
        <v/>
      </c>
      <c r="DA8" s="102" t="str">
        <f t="shared" ref="DA8:DA71" si="192">IF(AND(CY8="",CZ8=""),"",SUM(CY8:CZ8))</f>
        <v/>
      </c>
      <c r="DB8" s="47" t="str">
        <f>IF(details!AS8="","",details!AS8)</f>
        <v/>
      </c>
      <c r="DC8" s="88" t="str">
        <f t="shared" ref="DC8:DC71" si="193">IF(AND(DA8="",DB8=""),"",SUM(DA8:DB8))</f>
        <v/>
      </c>
      <c r="DD8" s="79">
        <f t="shared" ref="DD8:DD71" si="194">(COUNTIF(CV8:CX8,"NA")*10)</f>
        <v>0</v>
      </c>
      <c r="DE8" s="79">
        <f t="shared" ref="DE8:DE71" si="195">(COUNTIF(CV8:CX8,"ML")*10)+(COUNTIF(CZ8,"ML")*70)+(COUNTIF(DB8,"ML")*100)</f>
        <v>0</v>
      </c>
      <c r="DF8" s="80" t="str">
        <f t="shared" ref="DF8:DF71" si="196">IF(OR(D8="NSO",D8=0),"",IF(AND(CV8="",CW8="",CX8="",CZ8="",DB8=""),"",IF(AND(CW8="",CX8="",CZ8="",DB8=""),10-DD8-DE8,IF(AND(CX8="",CZ8="",DB8=""),20-DD8-DE8,IF(AND(CX8="",DB8=""),90-DD8-DE8,IF(DB8="",100-DD8-DE8,200-DD8-DE8))))))</f>
        <v/>
      </c>
      <c r="DG8" s="79" t="str">
        <f t="shared" ref="DG8:DG71" si="197">IF(AND(OR(CV8="ab",CV8="ml"),OR(CW8="ab",CW8="ml"),OR(CX8="ab",CX8="ml")),"AB",IF(AND(OR(CV8="ab",CV8="ml"),OR(CW8="ab",CW8="ml"),OR(CZ8="ab",CZ8="ml")),"AB",IF(AND(OR(CV8="ab",CV8="ml"),OR(CZ8="ab",CZ8="ml"),OR(CX8="ab",CX8="ml")),"AB",IF(AND(OR(CZ8="ab",CZ8="ml"),OR(CW8="ab",CW8="ml"),OR(CX8="ab",CX8="ml")),"AB",""))))</f>
        <v/>
      </c>
      <c r="DH8" s="79" t="str">
        <f t="shared" ref="DH8:DH71" si="198">IF(OR(D8="NSO",D8="",DB8=""),"",IF(OR(DG8="AB",DB8="ab"),"AB",IF(DB8="ML","RE",IF(AND(DC8&gt;=36%*DF8,DB8&gt;=20),"P","RE"))))</f>
        <v/>
      </c>
      <c r="DI8" s="79" t="str">
        <f t="shared" ref="DI8:DI71" si="199">IF(OR(DH8="RE",DH8="",DH8="F",DH8="AB"),DH8,IF(DC8&gt;=80%*DF8,"A",IF(DC8&gt;=60%*DF8,"B",IF(DC8&gt;=40%*DF8,"C","D"))))</f>
        <v/>
      </c>
      <c r="DJ8" s="47" t="str">
        <f>IF(details!AT8="","",details!AT8)</f>
        <v/>
      </c>
      <c r="DK8" s="47" t="str">
        <f>IF(details!AU8="","",details!AU8)</f>
        <v/>
      </c>
      <c r="DL8" s="102" t="str">
        <f t="shared" ref="DL8:DL71" si="200">IF(AND(DJ8="",DK8=""),"",IF(AND(DJ8="ml",DK8="ml"),"ml",IF(AND(DJ8="AB",DK8="AB"),"AB",SUM(DJ8:DK8))))</f>
        <v/>
      </c>
      <c r="DM8" s="47" t="str">
        <f>IF(details!AV8="","",details!AV8)</f>
        <v/>
      </c>
      <c r="DN8" s="47" t="str">
        <f>IF(details!AW8="","",details!AW8)</f>
        <v/>
      </c>
      <c r="DO8" s="102" t="str">
        <f t="shared" ref="DO8:DO71" si="201">IF(AND(DM8="",DN8=""),"",IF(AND(DM8="ml",DN8="ml"),"ml",IF(AND(DM8="AB",DN8="AB"),"AB",SUM(DM8:DN8))))</f>
        <v/>
      </c>
      <c r="DP8" s="47" t="str">
        <f>IF(details!AX8="","",details!AX8)</f>
        <v/>
      </c>
      <c r="DQ8" s="47" t="str">
        <f>IF(details!AY8="","",details!AY8)</f>
        <v/>
      </c>
      <c r="DR8" s="102" t="str">
        <f t="shared" ref="DR8:DR71" si="202">IF(AND(DP8="",DQ8=""),"",IF(AND(DP8="ml",DQ8="ml"),"ml",IF(AND(DP8="AB",DQ8="AB"),"AB",SUM(DP8:DQ8))))</f>
        <v/>
      </c>
      <c r="DS8" s="102" t="str">
        <f t="shared" ref="DS8:DS71" si="203">IF(AND(DJ8="",DM8="",DP8=""),"",SUM(DJ8,DM8,DP8))</f>
        <v/>
      </c>
      <c r="DT8" s="102" t="str">
        <f t="shared" ref="DT8:DT71" si="204">IF(AND(DK8="",DN8="",DQ8=""),"",SUM(DK8,DN8,DQ8))</f>
        <v/>
      </c>
      <c r="DU8" s="102" t="str">
        <f t="shared" ref="DU8:DU71" si="205">IF(AND(DS8="",DT8=""),"",IF(AND(DS8="ml",DT8="ml"),"ml",IF(AND(DS8="AB",DT8="AB"),"AB",SUM(DS8:DT8))))</f>
        <v/>
      </c>
      <c r="DV8" s="47" t="str">
        <f>IF(details!AZ8="","",details!AZ8)</f>
        <v/>
      </c>
      <c r="DW8" s="47" t="str">
        <f>IF(details!BA8="","",details!BA8)</f>
        <v/>
      </c>
      <c r="DX8" s="102" t="str">
        <f t="shared" ref="DX8:DX71" si="206">IF(AND(DV8="",DW8=""),"",IF(AND(DV8="ml",DW8="ml"),"ml",IF(AND(DV8="AB",DW8="AB"),"AB",SUM(DV8:DW8))))</f>
        <v/>
      </c>
      <c r="DY8" s="102" t="str">
        <f t="shared" ref="DY8:DY71" si="207">IF(AND(DS8="",DV8=""),"",SUM(DS8,DV8))</f>
        <v/>
      </c>
      <c r="DZ8" s="102" t="str">
        <f t="shared" ref="DZ8:DZ71" si="208">IF(AND(DT8="",EV8=""),"",SUM(DT8,DW8))</f>
        <v/>
      </c>
      <c r="EA8" s="47" t="str">
        <f>IF(details!BB8="","",details!BB8)</f>
        <v/>
      </c>
      <c r="EB8" s="47" t="str">
        <f>IF(details!BC8="","",details!BC8)</f>
        <v/>
      </c>
      <c r="EC8" s="102" t="str">
        <f t="shared" ref="EC8:EC71" si="209">IF(AND(EA8="",EB8=""),"",IF(AND(EA8="ml",EB8="ml"),"ml",IF(AND(EA8="AB",EB8="AB"),"AB",SUM(EA8:EB8))))</f>
        <v/>
      </c>
      <c r="ED8" s="102" t="str">
        <f t="shared" ref="ED8:ED71" si="210">IF(AND(DY8="",EA8=""),"",SUM(DY8,EA8))</f>
        <v/>
      </c>
      <c r="EE8" s="102" t="str">
        <f t="shared" ref="EE8:EE71" si="211">IF(AND(DZ8="",EB8=""),"",SUM(DZ8,EB8))</f>
        <v/>
      </c>
      <c r="EF8" s="97" t="str">
        <f t="shared" ref="EF8:EF71" si="212">IF(AND(ED8="",EE8=""),"",SUM(ED8:EE8))</f>
        <v/>
      </c>
      <c r="EG8" s="79">
        <f t="shared" ref="EG8:EG71" si="213">COUNTIF(DJ8,"na")*10+COUNTIF(DK8,"na")*8+COUNTIF(DM8,"na")*10+COUNTIF(DN8,"na")*7+COUNTIF(DP8,"na")*15+COUNTIF(DQ8,"na")*10</f>
        <v>0</v>
      </c>
      <c r="EH8" s="79">
        <f t="shared" ref="EH8:EH71" si="214">COUNTIF(DJ8,"ml")*10+COUNTIF(DK8,"ml")*8+COUNTIF(DM8,"ml")*10+COUNTIF(DN8,"ml")*7+COUNTIF(DP8,"ml")*15+COUNTIF(DQ8,"ml")*10+(COUNTIF(DV8,"ML")*25)+(COUNTIF(DW8,"ML")*15)+(COUNTIF(EA8,"ML")*40)+(COUNTIF(EB8,"ML")*60)</f>
        <v>0</v>
      </c>
      <c r="EI8" s="80" t="str">
        <f t="shared" ref="EI8:EI71" si="215">IF(OR(D8="NSO",D8=0),"",IF(AND(DL8="",DO8="",DR8="",DX8="",EC8=""),"",IF(AND(DO8="",DR8="",DX8="",EC8=""),18-EG8-EH8,IF(AND(DR8="",DX8="",EC8=""),35-EG8-EH8,IF(AND(DR8="",EC8=""),75-EG8-EH8,IF(EC8="",100-EG8-EH8,200-EG8-EH8))))))</f>
        <v/>
      </c>
      <c r="EJ8" s="79" t="str">
        <f t="shared" ref="EJ8:EJ71" si="216">IF(AND(OR(DL8="ab",DL8="ml"),OR(DO8="ab",DO8="ml"),OR(DR8="ab",DR8="ml")),"AB",IF(AND(OR(DL8="ab",DL8="ml"),OR(DO8="ab",DO8="ml"),OR(DX8="ab",DX8="ml")),"AB",IF(AND(OR(DO8="ab",DO8="ml"),OR(DR8="ab",DR8="ml"),OR(DX8="ab",DX8="ml")),"AB",IF(AND(OR(DL8="ab",DL8="ml"),OR(DR8="ab",DR8="ml"),OR(DX8="ab",DX8="ml")),"AB",""))))</f>
        <v/>
      </c>
      <c r="EK8" s="79" t="str">
        <f t="shared" ref="EK8:EK71" si="217">IF(OR(D8="NSO",D8=0,EC8=""),"",IF(OR(EJ8="AB",EC8="AB"),"AB",IF(EC8="ML","RE",IF(AND(EF8&gt;=36%*EI8,EC8&gt;=20),"P","RE"))))</f>
        <v/>
      </c>
      <c r="EL8" s="79" t="str">
        <f t="shared" ref="EL8:EL71" si="218">IF(OR(EK8="RE",EK8="",EK8="F",EK8="AB"),EK8,IF(EF8&gt;=80%*EI8,"A",IF(EF8&gt;=60%*EI8,"B",IF(EF8&gt;=40%*EI8,"C","D"))))</f>
        <v/>
      </c>
      <c r="EM8" s="47" t="str">
        <f>IF(details!BD8="","",details!BD8)</f>
        <v/>
      </c>
      <c r="EN8" s="47" t="str">
        <f>IF(details!BE8="","",details!BE8)</f>
        <v/>
      </c>
      <c r="EO8" s="47" t="str">
        <f>IF(details!BF8="","",details!BF8)</f>
        <v/>
      </c>
      <c r="EP8" s="102" t="str">
        <f t="shared" ref="EP8:EP71" si="219">IF(AND(EM8="",EN8="",EO8=""),"",SUM(EM8:EO8))</f>
        <v/>
      </c>
      <c r="EQ8" s="47" t="str">
        <f>IF(details!BG8="","",details!BG8)</f>
        <v/>
      </c>
      <c r="ER8" s="47" t="str">
        <f>IF(details!BH8="","",details!BH8)</f>
        <v/>
      </c>
      <c r="ES8" s="106" t="str">
        <f t="shared" ref="ES8:ES71" si="220">IF(AND(EQ8="",ER8=""),"",IF(AND(EQ8="ml",ER8="ml"),"ml",IF(AND(EQ8="AB",ER8="AB"),"AB",SUM(EQ8:ER8))))</f>
        <v/>
      </c>
      <c r="ET8" s="102" t="str">
        <f t="shared" ref="ET8:ET71" si="221">IF(AND(EP8="",EQ8=""),"",SUM(EP8,EQ8))</f>
        <v/>
      </c>
      <c r="EU8" s="102" t="str">
        <f t="shared" ref="EU8:EU71" si="222">ER8</f>
        <v/>
      </c>
      <c r="EV8" s="47" t="str">
        <f>IF(details!BI8="","",details!BI8)</f>
        <v/>
      </c>
      <c r="EW8" s="47" t="str">
        <f>IF(details!BJ8="","",details!BJ8)</f>
        <v/>
      </c>
      <c r="EX8" s="106" t="str">
        <f t="shared" ref="EX8:EX71" si="223">IF(AND(EV8="",EW8=""),"",IF(AND(EV8="ml",EW8="ml"),"ml",IF(AND(EV8="AB",EW8="AB"),"AB",SUM(EV8:EW8))))</f>
        <v/>
      </c>
      <c r="EY8" s="102" t="str">
        <f t="shared" ref="EY8:EY71" si="224">IF(AND(ET8="",EV8=""),"",SUM(ET8,EV8))</f>
        <v/>
      </c>
      <c r="EZ8" s="102" t="str">
        <f t="shared" ref="EZ8:EZ71" si="225">IF(AND(EU8="",EW8=""),"",SUM(EU8,EW8))</f>
        <v/>
      </c>
      <c r="FA8" s="97" t="str">
        <f t="shared" ref="FA8:FA71" si="226">IF(AND(EY8="",EZ8=""),"",SUM(EY8:EZ8))</f>
        <v/>
      </c>
      <c r="FB8" s="79">
        <f t="shared" ref="FB8:FB71" si="227">COUNTIF(EM8:EO8,"NA")*5</f>
        <v>0</v>
      </c>
      <c r="FC8" s="79">
        <f t="shared" ref="FC8:FC71" si="228">(COUNTIF(EM8:EO8,"ML")*5)+(COUNTIF(EQ8,"ML")*50)+(COUNTIF(ER8,"ML")*35)+(COUNTIF(EV8,"ML")*60)+(COUNTIF(EW8,"ML")*40)</f>
        <v>0</v>
      </c>
      <c r="FD8" s="80" t="str">
        <f t="shared" ref="FD8:FD71" si="229">IF(OR(D8="NSO",D8=0),"",IF(AND(EM8="",EN8="",EO8="",ES8="",EX8=""),"",IF(AND(EN8="",EO8="",ES8="",EX8=""),10-FB8-FC8,IF(AND(EO8="",ES8="",EX8=""),20-FB8-FC8,IF(AND(EO8="",EX8=""),95-FB8-FC8,IF(EX8="",100-FB8-FC8,200-FB8-FC8))))))</f>
        <v/>
      </c>
      <c r="FE8" s="79" t="str">
        <f t="shared" ref="FE8:FE71" si="230">IF(AND(OR(EM8="ab",EM8="ml"),OR(EN8="ab",EN8="ml"),OR(EO8="ab",EO8="ml")),"AB",IF(AND(OR(EM8="ab",EM8="ml"),OR(EN8="ab",EN8="ml"),OR(ES8="ab",ES8="ml")),"AB",IF(AND(OR(EO8="ab",EO8="ml"),OR(EN8="ab",EN8="ml"),OR(ES8="ab",ES8="ml")),"AB",IF(AND(OR(EM8="ab",EM8="ml"),OR(EO8="ab",EO8="ml"),OR(ES8="ab",ES8="ml")),"AB",""))))</f>
        <v/>
      </c>
      <c r="FF8" s="79" t="str">
        <f t="shared" ref="FF8:FF71" si="231">IF(OR(D8="NSO",D8=0,EX8=""),"",IF(OR(FE8="AB",EX8="AB"),"AB",IF(EX8="ML","RE",IF(AND(FA8&gt;=36%*FD8,EX8&gt;=20),"P","RE"))))</f>
        <v/>
      </c>
      <c r="FG8" s="79" t="str">
        <f t="shared" ref="FG8:FG71" si="232">IF(OR(FF8="RE",FF8="",FF8="F",FF8="AB"),FF8,IF(FA8&gt;=80%*FD8,"A",IF(FA8&gt;=60%*FD8,"B",IF(FA8&gt;=40%*FD8,"C",IF(FA8&gt;=36%*FD8,"D","")))))</f>
        <v/>
      </c>
      <c r="FH8" s="47" t="str">
        <f>IF(details!BK8="","",details!BK8)</f>
        <v/>
      </c>
      <c r="FI8" s="47" t="str">
        <f>IF(details!BL8="","",details!BL8)</f>
        <v/>
      </c>
      <c r="FJ8" s="47" t="str">
        <f>IF(details!BM8="","",details!BM8)</f>
        <v/>
      </c>
      <c r="FK8" s="97" t="str">
        <f t="shared" ref="FK8:FK71" si="233">IF(AND(FH8="",FI8="",FJ8=""),"",SUM(FH8:FJ8))</f>
        <v/>
      </c>
      <c r="FL8" s="79">
        <f t="shared" ref="FL8:FL71" si="234">COUNTIF(FH8,"ML")*25+COUNTIF(FI8,"ML")*45+COUNTIF(FJ8,"ML")*30</f>
        <v>0</v>
      </c>
      <c r="FM8" s="80" t="str">
        <f t="shared" ref="FM8:FM71" si="235">IF(OR(D8="NSO",D8=0),"",IF(AND(FH8="",FI8="",FJ8=""),"",IF(AND(FI8="",FJ8=""),25-FL8,IF(FJ8="",75-FL8,100-FL8))))</f>
        <v/>
      </c>
      <c r="FN8" s="79" t="str">
        <f t="shared" ref="FN8:FN71" si="236">IF(AND(OR(FH8="ab",FH8="ml"),OR(FI8="ab",FI8="ml")),"AB","")</f>
        <v/>
      </c>
      <c r="FO8" s="79" t="str">
        <f t="shared" ref="FO8:FO71" si="237">IF(OR(D8="NSO",D8=0,FJ8=""),"",IF(OR(FJ8="AB",FN8="AB"),"AB",IF(FJ8="ML","RE",IF(FK8&gt;=36%*FM8,"P","RE"))))</f>
        <v/>
      </c>
      <c r="FP8" s="322" t="str">
        <f t="shared" ref="FP8:FP71" si="238">IF(OR(FO8="RE",FO8="",FO8="F",FO8="AB"),FO8,IF(FK8&gt;=81%*FM8,"A",IF(FK8&gt;=61%*FM8,"B",IF(FK8&gt;=41%*FM8,"C",IF(FK8&gt;=21%*FM8,"D","E")))))</f>
        <v/>
      </c>
      <c r="FQ8" s="47" t="str">
        <f>IF(details!BN8="","",details!BN8)</f>
        <v/>
      </c>
      <c r="FR8" s="47" t="str">
        <f>IF(details!BO8="","",details!BO8)</f>
        <v/>
      </c>
      <c r="FS8" s="47" t="str">
        <f>IF(details!BP8="","",details!BP8)</f>
        <v/>
      </c>
      <c r="FT8" s="47" t="str">
        <f>IF(details!BQ8="","",details!BQ8)</f>
        <v/>
      </c>
      <c r="FU8" s="97" t="str">
        <f t="shared" ref="FU8:FU71" si="239">IF(AND(FQ8="",FR8="",FS8="",FT8=""),"",SUM(FQ8:FT8))</f>
        <v/>
      </c>
      <c r="FV8" s="79">
        <f t="shared" si="101"/>
        <v>0</v>
      </c>
      <c r="FW8" s="80" t="str">
        <f>IF(OR(D8="NSO",D8=0),"",IF(AND(FQ8="",FR8="",FS8="",FT8=""),"",IF(AND(FR8="",FS8="",FT8=""),25-FV8,IF(AND(FS8="",FT8=""),55-FV8,IF(FT8="",85-FV8,100-FV8)))))</f>
        <v/>
      </c>
      <c r="FX8" s="79" t="str">
        <f t="shared" si="103"/>
        <v/>
      </c>
      <c r="FY8" s="79" t="str">
        <f t="shared" si="104"/>
        <v/>
      </c>
      <c r="FZ8" s="322" t="str">
        <f t="shared" ref="FZ8:FZ71" si="240">IF(OR(FY8="RE",FY8="",FY8="F",FY8="AB"),FY8,IF(FU8&gt;=81%*FW8,"A",IF(FU8&gt;=61%*FW8,"B",IF(FU8&gt;=41%*FW8,"C",IF(FU8&gt;=21%*FW8,"D","E")))))</f>
        <v/>
      </c>
      <c r="GA8" s="79" t="str">
        <f>W8</f>
        <v/>
      </c>
      <c r="GB8" s="79" t="str">
        <f>AK8</f>
        <v/>
      </c>
      <c r="GC8" s="79" t="str">
        <f>BA8</f>
        <v/>
      </c>
      <c r="GD8" s="79" t="str">
        <f>BO8</f>
        <v/>
      </c>
      <c r="GE8" s="79" t="str">
        <f>CC8</f>
        <v/>
      </c>
      <c r="GF8" s="79" t="str">
        <f>CQ8</f>
        <v/>
      </c>
      <c r="GG8" s="79" t="str">
        <f t="shared" si="106"/>
        <v/>
      </c>
      <c r="GH8" s="313">
        <f t="shared" ref="GH8:GH71" si="241">COUNTIF(GA8:GG8,"F")+COUNTIF(GA8:GG8,"AB")</f>
        <v>0</v>
      </c>
      <c r="GI8" s="79">
        <f>COUNTIF(GA8:GF8,"S")</f>
        <v>0</v>
      </c>
      <c r="GJ8" s="79">
        <f>COUNTIF(GA8:GF8,"G1")</f>
        <v>0</v>
      </c>
      <c r="GK8" s="79">
        <f>COUNTIF(GA8:GF8,"G2")</f>
        <v>0</v>
      </c>
      <c r="GL8" s="313">
        <f t="shared" ref="GL8:GL71" si="242">COUNTIF(GA8:GG8,"RE")</f>
        <v>0</v>
      </c>
      <c r="GM8" s="79" t="str">
        <f t="shared" si="107"/>
        <v/>
      </c>
      <c r="GN8" s="47" t="str">
        <f t="shared" si="110"/>
        <v/>
      </c>
      <c r="GO8" s="79" t="str">
        <f t="shared" si="111"/>
        <v/>
      </c>
      <c r="GP8" s="107" t="str">
        <f t="shared" ref="GP8:GP71" si="243">IF(GO8="","",SUMPRODUCT((GO8&lt;GO$7:GO$106)/COUNTIF(GO$7:GO$106,GO$7:GO$106)))</f>
        <v/>
      </c>
      <c r="GQ8" s="94" t="str">
        <f>IF(details!CY8="","",details!CY8)</f>
        <v/>
      </c>
      <c r="GR8" s="108" t="str">
        <f>IF(details!CZ8="","",details!CZ8)</f>
        <v/>
      </c>
      <c r="GS8" s="94" t="str">
        <f>IF(details!DC8="","",details!DC8)</f>
        <v/>
      </c>
      <c r="GT8" s="108" t="str">
        <f>IF(details!DD8="","",details!DD8)</f>
        <v/>
      </c>
      <c r="GU8" s="94" t="str">
        <f>IF(details!DG8="","",details!DG8)</f>
        <v/>
      </c>
      <c r="GV8" s="108" t="str">
        <f>IF(details!DH8="","",details!DH8)</f>
        <v/>
      </c>
      <c r="GW8" s="94" t="str">
        <f>IF(details!DK8="","",details!DK8)</f>
        <v/>
      </c>
      <c r="GX8" s="108" t="str">
        <f>IF(details!DL8="","",details!DL8)</f>
        <v/>
      </c>
      <c r="GY8" s="94" t="str">
        <f>IF(details!DO8="","",details!DO8)</f>
        <v/>
      </c>
      <c r="GZ8" s="108" t="str">
        <f>IF(details!DP8="","",details!DP8)</f>
        <v/>
      </c>
      <c r="HA8" s="95" t="e">
        <f t="shared" ref="HA8:HA71" si="244">IF(GY8=0,"",GZ8/GY8*100)</f>
        <v>#VALUE!</v>
      </c>
      <c r="HB8" s="47" t="str">
        <f t="shared" si="112"/>
        <v/>
      </c>
      <c r="HC8" s="47" t="str">
        <f>IF(HB8="G",",+","")</f>
        <v/>
      </c>
      <c r="HD8" s="47" t="str">
        <f t="shared" si="113"/>
        <v/>
      </c>
      <c r="HE8" s="47" t="str">
        <f t="shared" si="114"/>
        <v/>
      </c>
      <c r="HF8" s="47" t="str">
        <f t="shared" ref="HF8:HF71" si="245">IF(HE8="G",",+","")</f>
        <v/>
      </c>
      <c r="HG8" s="47" t="str">
        <f t="shared" si="115"/>
        <v/>
      </c>
      <c r="HH8" s="47" t="str">
        <f t="shared" si="116"/>
        <v/>
      </c>
      <c r="HI8" s="47" t="str">
        <f t="shared" si="117"/>
        <v/>
      </c>
      <c r="HJ8" s="47" t="str">
        <f t="shared" si="118"/>
        <v/>
      </c>
      <c r="HK8" s="47" t="str">
        <f t="shared" si="119"/>
        <v/>
      </c>
      <c r="HL8" s="47" t="str">
        <f t="shared" si="120"/>
        <v/>
      </c>
      <c r="HM8" s="47" t="str">
        <f t="shared" si="121"/>
        <v/>
      </c>
      <c r="HN8" s="47" t="str">
        <f t="shared" ref="HN8:HN71" si="246">IF(HH8="G",",+","")</f>
        <v/>
      </c>
      <c r="HO8" s="47" t="str">
        <f t="shared" si="122"/>
        <v/>
      </c>
      <c r="HP8" s="47" t="str">
        <f t="shared" si="123"/>
        <v/>
      </c>
      <c r="HQ8" s="47" t="str">
        <f t="shared" ref="HQ8:HQ71" si="247">IF(HP8="G",",+","")</f>
        <v/>
      </c>
      <c r="HR8" s="47" t="str">
        <f t="shared" si="124"/>
        <v/>
      </c>
      <c r="HS8" s="47" t="str">
        <f t="shared" si="125"/>
        <v/>
      </c>
      <c r="HT8" s="47" t="str">
        <f t="shared" ref="HT8:HT71" si="248">IF(HS8="G",",+","")</f>
        <v/>
      </c>
      <c r="HU8" s="47" t="str">
        <f t="shared" si="126"/>
        <v/>
      </c>
      <c r="HV8" s="47" t="str">
        <f t="shared" si="127"/>
        <v/>
      </c>
      <c r="HW8" s="47" t="str">
        <f t="shared" ref="HW8:HW71" si="249">IF(HV8="G",",+","")</f>
        <v/>
      </c>
      <c r="HX8" s="47" t="str">
        <f t="shared" ref="HX8:HX39" si="250">IF(AND(HV8="G",CN8=200),72-CK8,IF(AND(HV8="G",CN8=190),68-CK8,""))</f>
        <v/>
      </c>
      <c r="HY8" s="47" t="str">
        <f t="shared" si="128"/>
        <v/>
      </c>
      <c r="HZ8" s="47" t="str">
        <f t="shared" si="129"/>
        <v/>
      </c>
      <c r="IA8" s="47" t="str">
        <f t="shared" si="130"/>
        <v/>
      </c>
      <c r="IB8" s="47" t="str">
        <f t="shared" si="131"/>
        <v/>
      </c>
      <c r="IC8" s="47" t="str">
        <f t="shared" si="132"/>
        <v/>
      </c>
      <c r="ID8" s="47" t="str">
        <f t="shared" ref="ID8:ID71" si="251">CONCATENATE(IF(HB8="F",$HB$5,"")," ",IF(HE8="F",$HE$5,"")," ",IF(HI8="F",$HI$5,"")," ",IF(HJ8="F",$HJ$5,"")," ",IF(HK8="F",$HK$5,"")," ",IF(HL8="F",$HL$5,"")," ",IF(HM8="F",$HM$5,"")," ",IF(HP8="F",$HP$5,"")," ",IF(HS8="F",$HS$5,"")," ",IF(HV8="F",$HV$5,"")," ",IF(HY8="F",$HY$5,"")," ",IF(HZ8="F",$HZ$5,"")," ",IF(IA8="F",$IA$5,""))</f>
        <v xml:space="preserve">            </v>
      </c>
      <c r="IE8" s="47" t="str">
        <f t="shared" ref="IE8:IE71" si="252">CONCATENATE(IF(HB8="S",$HB$5,"")," ",IF(HE8="S",$HE$5,"")," ",IF(HI8="S",$HI$5,"")," ",IF(HJ8="S",$HJ$5,"")," ",IF(HK8="S",$HK$5,"")," ",IF(HL8="S",$HL$5,"")," ",IF(HM8="S",$HM$5,"")," ",IF(HP8="S",$HP$5,"")," ",IF(HS8="S",$HS$5,"")," ",IF(HV8="S",$HV$5,"")," ",IF(HY8="S",$HY$5,"")," ",IF(HZ8="S",$HZ$5,"")," ",IF(IA8="S",$IA$5,""))</f>
        <v xml:space="preserve">            </v>
      </c>
      <c r="IF8" s="47" t="str">
        <f t="shared" ref="IF8:IF14" si="253">CONCATENATE(IF(HB8="G",CONCATENATE($HB$5," +",HD8),""),IF(HE8="G",CONCATENATE($HE$5," +",HG8),""),IF(HH8="G",CONCATENATE($HH$5," +",HO8),""),IF(HP8="G",CONCATENATE($HP$5," +",HR8),""),IF(HS8="G",CONCATENATE($HS$5," +",HU8),""),IF(HV8="G",CONCATENATE($HV$5," +",HX8),""))</f>
        <v/>
      </c>
      <c r="IG8" s="109" t="str">
        <f t="shared" ref="IG8:IG71" si="254">CONCATENATE(IF(HB8="RE",$HB$5,"")," ",IF(HE8="RE",$HE$5,"")," ",IF(HI8="RE",$HI$5,"")," ",IF(HJ8="RE",$HJ$5,"")," ",IF(HK8="RE",$HK$5,"")," ",IF(HL8="RE",$HL$5,"")," ",IF(HM8="RE",$HM$5,"")," ",IF(HP8="RE",$HP$5,"")," ",IF(HS8="RE",$HS$5,"")," ",IF(HV8="RE",$HV$5,"")," ",IF(HY8="RE",$HY$5,"")," ",IF(HZ8="RE",$HZ$5,"")," ",IF(IA8="RE",$IA$5,""))</f>
        <v xml:space="preserve">            </v>
      </c>
      <c r="IH8" s="47" t="str">
        <f t="shared" si="133"/>
        <v xml:space="preserve">            </v>
      </c>
      <c r="II8" s="47" t="str">
        <f>IF(OR(GN8="SUPPL.",GN8="RE-EXAM."),'result subject-wise'!AV8,GN8)</f>
        <v/>
      </c>
      <c r="IJ8" s="99">
        <f>IF('result subject-wise'!AW8="",CT8,'result subject-wise'!AW8)</f>
        <v>0</v>
      </c>
      <c r="IK8" s="87" t="str">
        <f t="shared" ref="IK8:IK71" si="255">IF(AND(IJ8&gt;=60,II8="PASS"),"FIRST",IF(AND(IJ8&gt;=60,II8="PASS BY GRACE"),"FIRST",IF(AND(IJ8&gt;=48,II8="PASS"),"SECOND",IF(AND(IJ8&gt;=48,II8="PASS BY GRACE"),"SECOND",IF(OR(II8="PASS",II8="PASS BY GRACE"),"THIRD",II8)))))</f>
        <v/>
      </c>
      <c r="IL8" s="100"/>
      <c r="IO8" s="724" t="str">
        <f>A2</f>
        <v xml:space="preserve">GOVT. </v>
      </c>
      <c r="IP8" s="725"/>
      <c r="IQ8" s="725"/>
      <c r="IR8" s="725"/>
      <c r="IS8" s="725"/>
      <c r="IT8" s="725"/>
      <c r="IU8" s="725"/>
      <c r="IV8" s="725"/>
      <c r="IW8" s="725"/>
      <c r="IX8" s="725"/>
      <c r="IY8" s="725"/>
      <c r="IZ8" s="725"/>
      <c r="JA8" s="725"/>
      <c r="JB8" s="725"/>
      <c r="JC8" s="726"/>
    </row>
    <row r="9" spans="1:263" ht="14" customHeight="1">
      <c r="A9" s="4">
        <f>details!A9</f>
        <v>3</v>
      </c>
      <c r="B9" s="47" t="str">
        <f>IF(details!B9="","",details!B9)</f>
        <v>OBC</v>
      </c>
      <c r="C9" s="47" t="str">
        <f>IF(details!C9="","",details!C9)</f>
        <v>G</v>
      </c>
      <c r="D9" s="97">
        <f>IF(details!D9="","",details!D9)</f>
        <v>9103</v>
      </c>
      <c r="E9" s="47">
        <f>IF(details!E9="","",details!E9)</f>
        <v>11041</v>
      </c>
      <c r="F9" s="385">
        <f>IF(details!F9="","",details!F9)</f>
        <v>36503</v>
      </c>
      <c r="G9" s="49" t="str">
        <f>IF(details!G9="","",details!G9)</f>
        <v>A 003</v>
      </c>
      <c r="H9" s="49" t="str">
        <f>IF(details!H9="","",details!H9)</f>
        <v>B 003</v>
      </c>
      <c r="I9" s="49" t="str">
        <f>IF(details!I9="","",details!I9)</f>
        <v>C 003</v>
      </c>
      <c r="J9" s="47" t="str">
        <f>IF(details!J9="","",details!J9)</f>
        <v/>
      </c>
      <c r="K9" s="47" t="str">
        <f>IF(details!K9="","",details!K9)</f>
        <v/>
      </c>
      <c r="L9" s="47" t="str">
        <f>IF(details!L9="","",details!L9)</f>
        <v/>
      </c>
      <c r="M9" s="102" t="str">
        <f t="shared" si="134"/>
        <v/>
      </c>
      <c r="N9" s="47" t="str">
        <f>IF(details!M9="","",details!M9)</f>
        <v/>
      </c>
      <c r="O9" s="102" t="str">
        <f t="shared" si="135"/>
        <v/>
      </c>
      <c r="P9" s="47" t="str">
        <f>IF(details!N9="","",details!N9)</f>
        <v/>
      </c>
      <c r="Q9" s="88" t="str">
        <f t="shared" si="136"/>
        <v/>
      </c>
      <c r="R9" s="79">
        <f t="shared" si="137"/>
        <v>0</v>
      </c>
      <c r="S9" s="79">
        <f t="shared" si="138"/>
        <v>0</v>
      </c>
      <c r="T9" s="80" t="str">
        <f t="shared" si="139"/>
        <v/>
      </c>
      <c r="U9" s="79" t="str">
        <f t="shared" si="140"/>
        <v/>
      </c>
      <c r="V9" s="79" t="str">
        <f t="shared" si="141"/>
        <v/>
      </c>
      <c r="W9" s="79" t="str">
        <f t="shared" si="142"/>
        <v/>
      </c>
      <c r="X9" s="47" t="str">
        <f>IF(details!O9="","",details!O9)</f>
        <v/>
      </c>
      <c r="Y9" s="47" t="str">
        <f>IF(details!P9="","",details!P9)</f>
        <v/>
      </c>
      <c r="Z9" s="47" t="str">
        <f>IF(details!Q9="","",details!Q9)</f>
        <v/>
      </c>
      <c r="AA9" s="102" t="str">
        <f t="shared" si="143"/>
        <v/>
      </c>
      <c r="AB9" s="47" t="str">
        <f>IF(details!R9="","",details!R9)</f>
        <v/>
      </c>
      <c r="AC9" s="102" t="str">
        <f t="shared" si="144"/>
        <v/>
      </c>
      <c r="AD9" s="47" t="str">
        <f>IF(details!S9="","",details!S9)</f>
        <v/>
      </c>
      <c r="AE9" s="88" t="str">
        <f t="shared" si="145"/>
        <v/>
      </c>
      <c r="AF9" s="79">
        <f t="shared" si="146"/>
        <v>0</v>
      </c>
      <c r="AG9" s="79">
        <f t="shared" si="147"/>
        <v>0</v>
      </c>
      <c r="AH9" s="80" t="str">
        <f t="shared" si="148"/>
        <v/>
      </c>
      <c r="AI9" s="79" t="str">
        <f t="shared" si="149"/>
        <v/>
      </c>
      <c r="AJ9" s="79" t="str">
        <f t="shared" si="150"/>
        <v/>
      </c>
      <c r="AK9" s="79" t="str">
        <f t="shared" si="151"/>
        <v/>
      </c>
      <c r="AL9" s="97" t="str">
        <f>IF(details!T9="","",details!T9)</f>
        <v/>
      </c>
      <c r="AM9" s="103" t="str">
        <f>CONCATENATE(IF(details!T9="s"," SANSKRIT",IF(details!T9="u"," URDU",IF(details!T9="g"," GUJRATI",IF(details!T9="p"," PUNJABI",IF(details!T9="sd"," flU/kh",))))),"")</f>
        <v/>
      </c>
      <c r="AN9" s="47" t="str">
        <f>IF(details!U9="","",details!U9)</f>
        <v/>
      </c>
      <c r="AO9" s="47" t="str">
        <f>IF(details!V9="","",details!V9)</f>
        <v/>
      </c>
      <c r="AP9" s="47" t="str">
        <f>IF(details!W9="","",details!W9)</f>
        <v/>
      </c>
      <c r="AQ9" s="102" t="str">
        <f t="shared" si="152"/>
        <v/>
      </c>
      <c r="AR9" s="47" t="str">
        <f>IF(details!X9="","",details!X9)</f>
        <v/>
      </c>
      <c r="AS9" s="102" t="str">
        <f t="shared" si="153"/>
        <v/>
      </c>
      <c r="AT9" s="47" t="str">
        <f>IF(details!Y9="","",details!Y9)</f>
        <v/>
      </c>
      <c r="AU9" s="88" t="str">
        <f t="shared" si="154"/>
        <v/>
      </c>
      <c r="AV9" s="79">
        <f t="shared" si="155"/>
        <v>0</v>
      </c>
      <c r="AW9" s="79">
        <f t="shared" si="156"/>
        <v>0</v>
      </c>
      <c r="AX9" s="80" t="str">
        <f t="shared" si="157"/>
        <v/>
      </c>
      <c r="AY9" s="79" t="str">
        <f t="shared" si="158"/>
        <v/>
      </c>
      <c r="AZ9" s="79" t="str">
        <f t="shared" si="159"/>
        <v/>
      </c>
      <c r="BA9" s="79" t="str">
        <f t="shared" si="160"/>
        <v/>
      </c>
      <c r="BB9" s="47" t="str">
        <f>IF(details!Z9="","",details!Z9)</f>
        <v/>
      </c>
      <c r="BC9" s="47" t="str">
        <f>IF(details!AA9="","",details!AA9)</f>
        <v/>
      </c>
      <c r="BD9" s="47" t="str">
        <f>IF(details!AB9="","",details!AB9)</f>
        <v/>
      </c>
      <c r="BE9" s="102" t="str">
        <f t="shared" si="161"/>
        <v/>
      </c>
      <c r="BF9" s="47" t="str">
        <f>IF(details!AC9="","",details!AC9)</f>
        <v/>
      </c>
      <c r="BG9" s="102" t="str">
        <f t="shared" si="162"/>
        <v/>
      </c>
      <c r="BH9" s="47" t="str">
        <f>IF(details!AD9="","",details!AD9)</f>
        <v/>
      </c>
      <c r="BI9" s="88" t="str">
        <f t="shared" si="163"/>
        <v/>
      </c>
      <c r="BJ9" s="79">
        <f t="shared" si="164"/>
        <v>0</v>
      </c>
      <c r="BK9" s="79">
        <f t="shared" si="165"/>
        <v>0</v>
      </c>
      <c r="BL9" s="80" t="str">
        <f t="shared" si="166"/>
        <v/>
      </c>
      <c r="BM9" s="79" t="str">
        <f t="shared" si="167"/>
        <v/>
      </c>
      <c r="BN9" s="79" t="str">
        <f t="shared" si="168"/>
        <v/>
      </c>
      <c r="BO9" s="79" t="str">
        <f t="shared" si="169"/>
        <v/>
      </c>
      <c r="BP9" s="47" t="str">
        <f>IF(details!AE9="","",details!AE9)</f>
        <v/>
      </c>
      <c r="BQ9" s="47" t="str">
        <f>IF(details!AF9="","",details!AF9)</f>
        <v/>
      </c>
      <c r="BR9" s="47" t="str">
        <f>IF(details!AG9="","",details!AG9)</f>
        <v/>
      </c>
      <c r="BS9" s="102" t="str">
        <f t="shared" si="170"/>
        <v/>
      </c>
      <c r="BT9" s="47" t="str">
        <f>IF(details!AH9="","",details!AH9)</f>
        <v/>
      </c>
      <c r="BU9" s="102" t="str">
        <f t="shared" si="171"/>
        <v/>
      </c>
      <c r="BV9" s="47" t="str">
        <f>IF(details!AI9="","",details!AI9)</f>
        <v/>
      </c>
      <c r="BW9" s="88" t="str">
        <f t="shared" si="172"/>
        <v/>
      </c>
      <c r="BX9" s="79">
        <f t="shared" si="173"/>
        <v>0</v>
      </c>
      <c r="BY9" s="79">
        <f t="shared" si="174"/>
        <v>0</v>
      </c>
      <c r="BZ9" s="80" t="str">
        <f t="shared" si="175"/>
        <v/>
      </c>
      <c r="CA9" s="79" t="str">
        <f t="shared" si="176"/>
        <v/>
      </c>
      <c r="CB9" s="79" t="str">
        <f t="shared" si="177"/>
        <v/>
      </c>
      <c r="CC9" s="79" t="str">
        <f t="shared" si="178"/>
        <v/>
      </c>
      <c r="CD9" s="47" t="str">
        <f>IF(details!AJ9="","",details!AJ9)</f>
        <v/>
      </c>
      <c r="CE9" s="47" t="str">
        <f>IF(details!AK9="","",details!AK9)</f>
        <v/>
      </c>
      <c r="CF9" s="47" t="str">
        <f>IF(details!AL9="","",details!AL9)</f>
        <v/>
      </c>
      <c r="CG9" s="102" t="str">
        <f t="shared" si="179"/>
        <v/>
      </c>
      <c r="CH9" s="47" t="str">
        <f>IF(details!AM9="","",details!AM9)</f>
        <v/>
      </c>
      <c r="CI9" s="102" t="str">
        <f t="shared" si="180"/>
        <v/>
      </c>
      <c r="CJ9" s="47" t="str">
        <f>IF(details!AN9="","",details!AN9)</f>
        <v/>
      </c>
      <c r="CK9" s="88" t="str">
        <f t="shared" si="181"/>
        <v/>
      </c>
      <c r="CL9" s="79">
        <f t="shared" si="182"/>
        <v>0</v>
      </c>
      <c r="CM9" s="79">
        <f t="shared" si="183"/>
        <v>0</v>
      </c>
      <c r="CN9" s="80" t="str">
        <f t="shared" si="184"/>
        <v/>
      </c>
      <c r="CO9" s="79" t="str">
        <f t="shared" si="185"/>
        <v/>
      </c>
      <c r="CP9" s="79" t="str">
        <f t="shared" si="186"/>
        <v/>
      </c>
      <c r="CQ9" s="79" t="str">
        <f t="shared" si="187"/>
        <v/>
      </c>
      <c r="CR9" s="79">
        <f t="shared" si="188"/>
        <v>0</v>
      </c>
      <c r="CS9" s="104">
        <f t="shared" si="189"/>
        <v>0</v>
      </c>
      <c r="CT9" s="105">
        <f t="shared" si="190"/>
        <v>0</v>
      </c>
      <c r="CU9" s="87" t="str">
        <f t="shared" si="57"/>
        <v/>
      </c>
      <c r="CV9" s="47" t="str">
        <f>IF(details!AO9="","",details!AO9)</f>
        <v/>
      </c>
      <c r="CW9" s="47" t="str">
        <f>IF(details!AP9="","",details!AP9)</f>
        <v/>
      </c>
      <c r="CX9" s="47" t="str">
        <f>IF(details!AQ9="","",details!AQ9)</f>
        <v/>
      </c>
      <c r="CY9" s="102" t="str">
        <f t="shared" si="191"/>
        <v/>
      </c>
      <c r="CZ9" s="47" t="str">
        <f>IF(details!AR9="","",details!AR9)</f>
        <v/>
      </c>
      <c r="DA9" s="102" t="str">
        <f t="shared" si="192"/>
        <v/>
      </c>
      <c r="DB9" s="47" t="str">
        <f>IF(details!AS9="","",details!AS9)</f>
        <v/>
      </c>
      <c r="DC9" s="88" t="str">
        <f t="shared" si="193"/>
        <v/>
      </c>
      <c r="DD9" s="79">
        <f t="shared" si="194"/>
        <v>0</v>
      </c>
      <c r="DE9" s="79">
        <f t="shared" si="195"/>
        <v>0</v>
      </c>
      <c r="DF9" s="80" t="str">
        <f t="shared" si="196"/>
        <v/>
      </c>
      <c r="DG9" s="79" t="str">
        <f t="shared" si="197"/>
        <v/>
      </c>
      <c r="DH9" s="79" t="str">
        <f t="shared" si="198"/>
        <v/>
      </c>
      <c r="DI9" s="79" t="str">
        <f t="shared" si="199"/>
        <v/>
      </c>
      <c r="DJ9" s="47" t="str">
        <f>IF(details!AT9="","",details!AT9)</f>
        <v/>
      </c>
      <c r="DK9" s="47" t="str">
        <f>IF(details!AU9="","",details!AU9)</f>
        <v/>
      </c>
      <c r="DL9" s="102" t="str">
        <f t="shared" si="200"/>
        <v/>
      </c>
      <c r="DM9" s="47" t="str">
        <f>IF(details!AV9="","",details!AV9)</f>
        <v/>
      </c>
      <c r="DN9" s="47" t="str">
        <f>IF(details!AW9="","",details!AW9)</f>
        <v/>
      </c>
      <c r="DO9" s="102" t="str">
        <f t="shared" si="201"/>
        <v/>
      </c>
      <c r="DP9" s="47" t="str">
        <f>IF(details!AX9="","",details!AX9)</f>
        <v/>
      </c>
      <c r="DQ9" s="47" t="str">
        <f>IF(details!AY9="","",details!AY9)</f>
        <v/>
      </c>
      <c r="DR9" s="102" t="str">
        <f t="shared" si="202"/>
        <v/>
      </c>
      <c r="DS9" s="102" t="str">
        <f t="shared" si="203"/>
        <v/>
      </c>
      <c r="DT9" s="102" t="str">
        <f t="shared" si="204"/>
        <v/>
      </c>
      <c r="DU9" s="102" t="str">
        <f t="shared" si="205"/>
        <v/>
      </c>
      <c r="DV9" s="47" t="str">
        <f>IF(details!AZ9="","",details!AZ9)</f>
        <v/>
      </c>
      <c r="DW9" s="47" t="str">
        <f>IF(details!BA9="","",details!BA9)</f>
        <v/>
      </c>
      <c r="DX9" s="102" t="str">
        <f t="shared" si="206"/>
        <v/>
      </c>
      <c r="DY9" s="102" t="str">
        <f t="shared" si="207"/>
        <v/>
      </c>
      <c r="DZ9" s="102" t="str">
        <f t="shared" si="208"/>
        <v/>
      </c>
      <c r="EA9" s="47" t="str">
        <f>IF(details!BB9="","",details!BB9)</f>
        <v/>
      </c>
      <c r="EB9" s="47" t="str">
        <f>IF(details!BC9="","",details!BC9)</f>
        <v/>
      </c>
      <c r="EC9" s="102" t="str">
        <f t="shared" si="209"/>
        <v/>
      </c>
      <c r="ED9" s="102" t="str">
        <f t="shared" si="210"/>
        <v/>
      </c>
      <c r="EE9" s="102" t="str">
        <f t="shared" si="211"/>
        <v/>
      </c>
      <c r="EF9" s="97" t="str">
        <f t="shared" si="212"/>
        <v/>
      </c>
      <c r="EG9" s="79">
        <f t="shared" si="213"/>
        <v>0</v>
      </c>
      <c r="EH9" s="79">
        <f t="shared" si="214"/>
        <v>0</v>
      </c>
      <c r="EI9" s="80" t="str">
        <f t="shared" si="215"/>
        <v/>
      </c>
      <c r="EJ9" s="79" t="str">
        <f t="shared" si="216"/>
        <v/>
      </c>
      <c r="EK9" s="79" t="str">
        <f t="shared" si="217"/>
        <v/>
      </c>
      <c r="EL9" s="79" t="str">
        <f t="shared" si="218"/>
        <v/>
      </c>
      <c r="EM9" s="47" t="str">
        <f>IF(details!BD9="","",details!BD9)</f>
        <v/>
      </c>
      <c r="EN9" s="47" t="str">
        <f>IF(details!BE9="","",details!BE9)</f>
        <v/>
      </c>
      <c r="EO9" s="47" t="str">
        <f>IF(details!BF9="","",details!BF9)</f>
        <v/>
      </c>
      <c r="EP9" s="102" t="str">
        <f t="shared" si="219"/>
        <v/>
      </c>
      <c r="EQ9" s="47" t="str">
        <f>IF(details!BG9="","",details!BG9)</f>
        <v/>
      </c>
      <c r="ER9" s="47" t="str">
        <f>IF(details!BH9="","",details!BH9)</f>
        <v/>
      </c>
      <c r="ES9" s="106" t="str">
        <f t="shared" si="220"/>
        <v/>
      </c>
      <c r="ET9" s="102" t="str">
        <f t="shared" si="221"/>
        <v/>
      </c>
      <c r="EU9" s="102" t="str">
        <f t="shared" si="222"/>
        <v/>
      </c>
      <c r="EV9" s="47" t="str">
        <f>IF(details!BI9="","",details!BI9)</f>
        <v/>
      </c>
      <c r="EW9" s="47" t="str">
        <f>IF(details!BJ9="","",details!BJ9)</f>
        <v/>
      </c>
      <c r="EX9" s="106" t="str">
        <f t="shared" si="223"/>
        <v/>
      </c>
      <c r="EY9" s="102" t="str">
        <f t="shared" si="224"/>
        <v/>
      </c>
      <c r="EZ9" s="102" t="str">
        <f t="shared" si="225"/>
        <v/>
      </c>
      <c r="FA9" s="97" t="str">
        <f t="shared" si="226"/>
        <v/>
      </c>
      <c r="FB9" s="79">
        <f t="shared" si="227"/>
        <v>0</v>
      </c>
      <c r="FC9" s="79">
        <f t="shared" si="228"/>
        <v>0</v>
      </c>
      <c r="FD9" s="80" t="str">
        <f t="shared" si="229"/>
        <v/>
      </c>
      <c r="FE9" s="79" t="str">
        <f t="shared" si="230"/>
        <v/>
      </c>
      <c r="FF9" s="79" t="str">
        <f t="shared" si="231"/>
        <v/>
      </c>
      <c r="FG9" s="79" t="str">
        <f t="shared" si="232"/>
        <v/>
      </c>
      <c r="FH9" s="47" t="str">
        <f>IF(details!BK9="","",details!BK9)</f>
        <v/>
      </c>
      <c r="FI9" s="47" t="str">
        <f>IF(details!BL9="","",details!BL9)</f>
        <v/>
      </c>
      <c r="FJ9" s="47" t="str">
        <f>IF(details!BM9="","",details!BM9)</f>
        <v/>
      </c>
      <c r="FK9" s="97" t="str">
        <f t="shared" si="233"/>
        <v/>
      </c>
      <c r="FL9" s="79">
        <f t="shared" si="234"/>
        <v>0</v>
      </c>
      <c r="FM9" s="80" t="str">
        <f t="shared" si="235"/>
        <v/>
      </c>
      <c r="FN9" s="79" t="str">
        <f t="shared" si="236"/>
        <v/>
      </c>
      <c r="FO9" s="79" t="str">
        <f t="shared" si="237"/>
        <v/>
      </c>
      <c r="FP9" s="322" t="str">
        <f t="shared" si="238"/>
        <v/>
      </c>
      <c r="FQ9" s="47" t="str">
        <f>IF(details!BN9="","",details!BN9)</f>
        <v/>
      </c>
      <c r="FR9" s="47" t="str">
        <f>IF(details!BO9="","",details!BO9)</f>
        <v/>
      </c>
      <c r="FS9" s="47" t="str">
        <f>IF(details!BP9="","",details!BP9)</f>
        <v/>
      </c>
      <c r="FT9" s="47" t="str">
        <f>IF(details!BQ9="","",details!BQ9)</f>
        <v/>
      </c>
      <c r="FU9" s="97" t="str">
        <f t="shared" si="239"/>
        <v/>
      </c>
      <c r="FV9" s="79">
        <f t="shared" si="101"/>
        <v>0</v>
      </c>
      <c r="FW9" s="80" t="str">
        <f t="shared" si="102"/>
        <v/>
      </c>
      <c r="FX9" s="79" t="str">
        <f t="shared" si="103"/>
        <v/>
      </c>
      <c r="FY9" s="79" t="str">
        <f t="shared" si="104"/>
        <v/>
      </c>
      <c r="FZ9" s="322" t="str">
        <f t="shared" si="240"/>
        <v/>
      </c>
      <c r="GA9" s="79" t="str">
        <f>W9</f>
        <v/>
      </c>
      <c r="GB9" s="79" t="str">
        <f>AK9</f>
        <v/>
      </c>
      <c r="GC9" s="79" t="str">
        <f>BA9</f>
        <v/>
      </c>
      <c r="GD9" s="79" t="str">
        <f>BO9</f>
        <v/>
      </c>
      <c r="GE9" s="79" t="str">
        <f>CC9</f>
        <v/>
      </c>
      <c r="GF9" s="79" t="str">
        <f>CQ9</f>
        <v/>
      </c>
      <c r="GG9" s="79" t="str">
        <f t="shared" si="106"/>
        <v/>
      </c>
      <c r="GH9" s="313">
        <f t="shared" si="241"/>
        <v>0</v>
      </c>
      <c r="GI9" s="79">
        <f>COUNTIF(GA9:GF9,"S")</f>
        <v>0</v>
      </c>
      <c r="GJ9" s="79">
        <f>COUNTIF(GA9:GF9,"G1")</f>
        <v>0</v>
      </c>
      <c r="GK9" s="79">
        <f>COUNTIF(GA9:GF9,"G2")</f>
        <v>0</v>
      </c>
      <c r="GL9" s="313">
        <f t="shared" si="242"/>
        <v>0</v>
      </c>
      <c r="GM9" s="79" t="str">
        <f t="shared" si="107"/>
        <v/>
      </c>
      <c r="GN9" s="47" t="str">
        <f t="shared" si="110"/>
        <v/>
      </c>
      <c r="GO9" s="79" t="str">
        <f t="shared" si="111"/>
        <v/>
      </c>
      <c r="GP9" s="107" t="str">
        <f t="shared" si="243"/>
        <v/>
      </c>
      <c r="GQ9" s="94" t="str">
        <f>IF(details!CY9="","",details!CY9)</f>
        <v/>
      </c>
      <c r="GR9" s="108" t="str">
        <f>IF(details!CZ9="","",details!CZ9)</f>
        <v/>
      </c>
      <c r="GS9" s="94" t="str">
        <f>IF(details!DC9="","",details!DC9)</f>
        <v/>
      </c>
      <c r="GT9" s="108" t="str">
        <f>IF(details!DD9="","",details!DD9)</f>
        <v/>
      </c>
      <c r="GU9" s="94" t="str">
        <f>IF(details!DG9="","",details!DG9)</f>
        <v/>
      </c>
      <c r="GV9" s="108" t="str">
        <f>IF(details!DH9="","",details!DH9)</f>
        <v/>
      </c>
      <c r="GW9" s="94" t="str">
        <f>IF(details!DK9="","",details!DK9)</f>
        <v/>
      </c>
      <c r="GX9" s="108" t="str">
        <f>IF(details!DL9="","",details!DL9)</f>
        <v/>
      </c>
      <c r="GY9" s="94" t="str">
        <f>IF(details!DO9="","",details!DO9)</f>
        <v/>
      </c>
      <c r="GZ9" s="108" t="str">
        <f>IF(details!DP9="","",details!DP9)</f>
        <v/>
      </c>
      <c r="HA9" s="95" t="e">
        <f t="shared" si="244"/>
        <v>#VALUE!</v>
      </c>
      <c r="HB9" s="47" t="str">
        <f t="shared" si="112"/>
        <v/>
      </c>
      <c r="HC9" s="47" t="str">
        <f t="shared" ref="HC9:HC72" si="256">IF(HB9="G",",+","")</f>
        <v/>
      </c>
      <c r="HD9" s="47" t="str">
        <f t="shared" si="113"/>
        <v/>
      </c>
      <c r="HE9" s="47" t="str">
        <f t="shared" si="114"/>
        <v/>
      </c>
      <c r="HF9" s="47" t="str">
        <f t="shared" si="245"/>
        <v/>
      </c>
      <c r="HG9" s="47" t="str">
        <f t="shared" si="115"/>
        <v/>
      </c>
      <c r="HH9" s="47" t="str">
        <f t="shared" si="116"/>
        <v/>
      </c>
      <c r="HI9" s="47" t="str">
        <f t="shared" si="117"/>
        <v/>
      </c>
      <c r="HJ9" s="47" t="str">
        <f t="shared" si="118"/>
        <v/>
      </c>
      <c r="HK9" s="47" t="str">
        <f t="shared" si="119"/>
        <v/>
      </c>
      <c r="HL9" s="47" t="str">
        <f t="shared" si="120"/>
        <v/>
      </c>
      <c r="HM9" s="47" t="str">
        <f t="shared" si="121"/>
        <v/>
      </c>
      <c r="HN9" s="47" t="str">
        <f t="shared" si="246"/>
        <v/>
      </c>
      <c r="HO9" s="47" t="str">
        <f t="shared" si="122"/>
        <v/>
      </c>
      <c r="HP9" s="47" t="str">
        <f t="shared" si="123"/>
        <v/>
      </c>
      <c r="HQ9" s="47" t="str">
        <f t="shared" si="247"/>
        <v/>
      </c>
      <c r="HR9" s="47" t="str">
        <f t="shared" si="124"/>
        <v/>
      </c>
      <c r="HS9" s="47" t="str">
        <f t="shared" si="125"/>
        <v/>
      </c>
      <c r="HT9" s="47" t="str">
        <f t="shared" si="248"/>
        <v/>
      </c>
      <c r="HU9" s="47" t="str">
        <f t="shared" si="126"/>
        <v/>
      </c>
      <c r="HV9" s="47" t="str">
        <f t="shared" si="127"/>
        <v/>
      </c>
      <c r="HW9" s="47" t="str">
        <f t="shared" si="249"/>
        <v/>
      </c>
      <c r="HX9" s="47" t="str">
        <f t="shared" si="250"/>
        <v/>
      </c>
      <c r="HY9" s="47" t="str">
        <f t="shared" si="128"/>
        <v/>
      </c>
      <c r="HZ9" s="47" t="str">
        <f t="shared" si="129"/>
        <v/>
      </c>
      <c r="IA9" s="47" t="str">
        <f t="shared" si="130"/>
        <v/>
      </c>
      <c r="IB9" s="47" t="str">
        <f t="shared" si="131"/>
        <v/>
      </c>
      <c r="IC9" s="47" t="str">
        <f t="shared" si="132"/>
        <v/>
      </c>
      <c r="ID9" s="47" t="str">
        <f t="shared" si="251"/>
        <v xml:space="preserve">            </v>
      </c>
      <c r="IE9" s="47" t="str">
        <f t="shared" si="252"/>
        <v xml:space="preserve">            </v>
      </c>
      <c r="IF9" s="47" t="str">
        <f t="shared" si="253"/>
        <v/>
      </c>
      <c r="IG9" s="109" t="str">
        <f t="shared" si="254"/>
        <v xml:space="preserve">            </v>
      </c>
      <c r="IH9" s="47" t="str">
        <f t="shared" si="133"/>
        <v xml:space="preserve">            </v>
      </c>
      <c r="II9" s="47" t="str">
        <f>IF(OR(GN9="SUPPL.",GN9="RE-EXAM."),'result subject-wise'!AV9,GN9)</f>
        <v/>
      </c>
      <c r="IJ9" s="99">
        <f>IF('result subject-wise'!AW9="",CT9,'result subject-wise'!AW9)</f>
        <v>0</v>
      </c>
      <c r="IK9" s="87" t="str">
        <f t="shared" si="255"/>
        <v/>
      </c>
      <c r="IL9" s="100"/>
      <c r="IO9" s="727" t="s">
        <v>152</v>
      </c>
      <c r="IP9" s="728"/>
      <c r="IQ9" s="728"/>
      <c r="IR9" s="728"/>
      <c r="IS9" s="728"/>
      <c r="IT9" s="728"/>
      <c r="IU9" s="728"/>
      <c r="IV9" s="728"/>
      <c r="IW9" s="728"/>
      <c r="IX9" s="730" t="s">
        <v>153</v>
      </c>
      <c r="IY9" s="730"/>
      <c r="IZ9" s="728" t="str">
        <f>F3</f>
        <v>2015-16</v>
      </c>
      <c r="JA9" s="728"/>
      <c r="JB9" s="728"/>
      <c r="JC9" s="729"/>
    </row>
    <row r="10" spans="1:263" ht="14" customHeight="1">
      <c r="A10" s="4">
        <f>details!A10</f>
        <v>4</v>
      </c>
      <c r="B10" s="47" t="str">
        <f>IF(details!B10="","",details!B10)</f>
        <v>GEN</v>
      </c>
      <c r="C10" s="47" t="str">
        <f>IF(details!C10="","",details!C10)</f>
        <v>G</v>
      </c>
      <c r="D10" s="97">
        <f>IF(details!D10="","",details!D10)</f>
        <v>9104</v>
      </c>
      <c r="E10" s="47">
        <f>IF(details!E10="","",details!E10)</f>
        <v>11120</v>
      </c>
      <c r="F10" s="385">
        <f>IF(details!F10="","",details!F10)</f>
        <v>36287</v>
      </c>
      <c r="G10" s="49" t="str">
        <f>IF(details!G10="","",details!G10)</f>
        <v>A 004</v>
      </c>
      <c r="H10" s="49" t="str">
        <f>IF(details!H10="","",details!H10)</f>
        <v>B 004</v>
      </c>
      <c r="I10" s="49" t="str">
        <f>IF(details!I10="","",details!I10)</f>
        <v>C 004</v>
      </c>
      <c r="J10" s="47" t="str">
        <f>IF(details!J10="","",details!J10)</f>
        <v/>
      </c>
      <c r="K10" s="47" t="str">
        <f>IF(details!K10="","",details!K10)</f>
        <v/>
      </c>
      <c r="L10" s="47" t="str">
        <f>IF(details!L10="","",details!L10)</f>
        <v/>
      </c>
      <c r="M10" s="102" t="str">
        <f t="shared" si="134"/>
        <v/>
      </c>
      <c r="N10" s="47" t="str">
        <f>IF(details!M10="","",details!M10)</f>
        <v/>
      </c>
      <c r="O10" s="102" t="str">
        <f t="shared" si="135"/>
        <v/>
      </c>
      <c r="P10" s="47" t="str">
        <f>IF(details!N10="","",details!N10)</f>
        <v/>
      </c>
      <c r="Q10" s="88" t="str">
        <f t="shared" si="136"/>
        <v/>
      </c>
      <c r="R10" s="79">
        <f t="shared" si="137"/>
        <v>0</v>
      </c>
      <c r="S10" s="79">
        <f t="shared" si="138"/>
        <v>0</v>
      </c>
      <c r="T10" s="80" t="str">
        <f t="shared" si="139"/>
        <v/>
      </c>
      <c r="U10" s="79" t="str">
        <f t="shared" si="140"/>
        <v/>
      </c>
      <c r="V10" s="79" t="str">
        <f t="shared" si="141"/>
        <v/>
      </c>
      <c r="W10" s="79" t="str">
        <f t="shared" si="142"/>
        <v/>
      </c>
      <c r="X10" s="47" t="str">
        <f>IF(details!O10="","",details!O10)</f>
        <v/>
      </c>
      <c r="Y10" s="47" t="str">
        <f>IF(details!P10="","",details!P10)</f>
        <v/>
      </c>
      <c r="Z10" s="47" t="str">
        <f>IF(details!Q10="","",details!Q10)</f>
        <v/>
      </c>
      <c r="AA10" s="102" t="str">
        <f t="shared" si="143"/>
        <v/>
      </c>
      <c r="AB10" s="47" t="str">
        <f>IF(details!R10="","",details!R10)</f>
        <v/>
      </c>
      <c r="AC10" s="102" t="str">
        <f t="shared" si="144"/>
        <v/>
      </c>
      <c r="AD10" s="47" t="str">
        <f>IF(details!S10="","",details!S10)</f>
        <v/>
      </c>
      <c r="AE10" s="88" t="str">
        <f t="shared" si="145"/>
        <v/>
      </c>
      <c r="AF10" s="79">
        <f t="shared" si="146"/>
        <v>0</v>
      </c>
      <c r="AG10" s="79">
        <f t="shared" si="147"/>
        <v>0</v>
      </c>
      <c r="AH10" s="80" t="str">
        <f t="shared" si="148"/>
        <v/>
      </c>
      <c r="AI10" s="79" t="str">
        <f t="shared" si="149"/>
        <v/>
      </c>
      <c r="AJ10" s="79" t="str">
        <f t="shared" si="150"/>
        <v/>
      </c>
      <c r="AK10" s="79" t="str">
        <f t="shared" si="151"/>
        <v/>
      </c>
      <c r="AL10" s="97" t="str">
        <f>IF(details!T10="","",details!T10)</f>
        <v/>
      </c>
      <c r="AM10" s="103" t="str">
        <f>CONCATENATE(IF(details!T10="s"," SANSKRIT",IF(details!T10="u"," URDU",IF(details!T10="g"," GUJRATI",IF(details!T10="p"," PUNJABI",IF(details!T10="sd"," flU/kh",))))),"")</f>
        <v/>
      </c>
      <c r="AN10" s="47" t="str">
        <f>IF(details!U10="","",details!U10)</f>
        <v/>
      </c>
      <c r="AO10" s="47" t="str">
        <f>IF(details!V10="","",details!V10)</f>
        <v/>
      </c>
      <c r="AP10" s="47" t="str">
        <f>IF(details!W10="","",details!W10)</f>
        <v/>
      </c>
      <c r="AQ10" s="102" t="str">
        <f t="shared" si="152"/>
        <v/>
      </c>
      <c r="AR10" s="47" t="str">
        <f>IF(details!X10="","",details!X10)</f>
        <v/>
      </c>
      <c r="AS10" s="102" t="str">
        <f t="shared" si="153"/>
        <v/>
      </c>
      <c r="AT10" s="47" t="str">
        <f>IF(details!Y10="","",details!Y10)</f>
        <v/>
      </c>
      <c r="AU10" s="88" t="str">
        <f t="shared" si="154"/>
        <v/>
      </c>
      <c r="AV10" s="79">
        <f t="shared" si="155"/>
        <v>0</v>
      </c>
      <c r="AW10" s="79">
        <f t="shared" si="156"/>
        <v>0</v>
      </c>
      <c r="AX10" s="80" t="str">
        <f t="shared" si="157"/>
        <v/>
      </c>
      <c r="AY10" s="79" t="str">
        <f t="shared" si="158"/>
        <v/>
      </c>
      <c r="AZ10" s="79" t="str">
        <f t="shared" si="159"/>
        <v/>
      </c>
      <c r="BA10" s="79" t="str">
        <f t="shared" si="160"/>
        <v/>
      </c>
      <c r="BB10" s="47" t="str">
        <f>IF(details!Z10="","",details!Z10)</f>
        <v/>
      </c>
      <c r="BC10" s="47" t="str">
        <f>IF(details!AA10="","",details!AA10)</f>
        <v/>
      </c>
      <c r="BD10" s="47" t="str">
        <f>IF(details!AB10="","",details!AB10)</f>
        <v/>
      </c>
      <c r="BE10" s="102" t="str">
        <f t="shared" si="161"/>
        <v/>
      </c>
      <c r="BF10" s="47" t="str">
        <f>IF(details!AC10="","",details!AC10)</f>
        <v/>
      </c>
      <c r="BG10" s="102" t="str">
        <f t="shared" si="162"/>
        <v/>
      </c>
      <c r="BH10" s="47" t="str">
        <f>IF(details!AD10="","",details!AD10)</f>
        <v/>
      </c>
      <c r="BI10" s="88" t="str">
        <f t="shared" si="163"/>
        <v/>
      </c>
      <c r="BJ10" s="79">
        <f t="shared" si="164"/>
        <v>0</v>
      </c>
      <c r="BK10" s="79">
        <f t="shared" si="165"/>
        <v>0</v>
      </c>
      <c r="BL10" s="80" t="str">
        <f t="shared" si="166"/>
        <v/>
      </c>
      <c r="BM10" s="79" t="str">
        <f t="shared" si="167"/>
        <v/>
      </c>
      <c r="BN10" s="79" t="str">
        <f t="shared" si="168"/>
        <v/>
      </c>
      <c r="BO10" s="79" t="str">
        <f t="shared" si="169"/>
        <v/>
      </c>
      <c r="BP10" s="47" t="str">
        <f>IF(details!AE10="","",details!AE10)</f>
        <v/>
      </c>
      <c r="BQ10" s="47" t="str">
        <f>IF(details!AF10="","",details!AF10)</f>
        <v/>
      </c>
      <c r="BR10" s="47" t="str">
        <f>IF(details!AG10="","",details!AG10)</f>
        <v/>
      </c>
      <c r="BS10" s="102" t="str">
        <f t="shared" si="170"/>
        <v/>
      </c>
      <c r="BT10" s="47" t="str">
        <f>IF(details!AH10="","",details!AH10)</f>
        <v/>
      </c>
      <c r="BU10" s="102" t="str">
        <f t="shared" si="171"/>
        <v/>
      </c>
      <c r="BV10" s="47" t="str">
        <f>IF(details!AI10="","",details!AI10)</f>
        <v/>
      </c>
      <c r="BW10" s="88" t="str">
        <f t="shared" si="172"/>
        <v/>
      </c>
      <c r="BX10" s="79">
        <f t="shared" si="173"/>
        <v>0</v>
      </c>
      <c r="BY10" s="79">
        <f t="shared" si="174"/>
        <v>0</v>
      </c>
      <c r="BZ10" s="80" t="str">
        <f t="shared" si="175"/>
        <v/>
      </c>
      <c r="CA10" s="79" t="str">
        <f t="shared" si="176"/>
        <v/>
      </c>
      <c r="CB10" s="79" t="str">
        <f t="shared" si="177"/>
        <v/>
      </c>
      <c r="CC10" s="79" t="str">
        <f t="shared" si="178"/>
        <v/>
      </c>
      <c r="CD10" s="47" t="str">
        <f>IF(details!AJ10="","",details!AJ10)</f>
        <v/>
      </c>
      <c r="CE10" s="47" t="str">
        <f>IF(details!AK10="","",details!AK10)</f>
        <v/>
      </c>
      <c r="CF10" s="47" t="str">
        <f>IF(details!AL10="","",details!AL10)</f>
        <v/>
      </c>
      <c r="CG10" s="102" t="str">
        <f t="shared" si="179"/>
        <v/>
      </c>
      <c r="CH10" s="47" t="str">
        <f>IF(details!AM10="","",details!AM10)</f>
        <v/>
      </c>
      <c r="CI10" s="102" t="str">
        <f t="shared" si="180"/>
        <v/>
      </c>
      <c r="CJ10" s="47" t="str">
        <f>IF(details!AN10="","",details!AN10)</f>
        <v/>
      </c>
      <c r="CK10" s="88" t="str">
        <f t="shared" si="181"/>
        <v/>
      </c>
      <c r="CL10" s="79">
        <f t="shared" si="182"/>
        <v>0</v>
      </c>
      <c r="CM10" s="79">
        <f t="shared" si="183"/>
        <v>0</v>
      </c>
      <c r="CN10" s="80" t="str">
        <f t="shared" si="184"/>
        <v/>
      </c>
      <c r="CO10" s="79" t="str">
        <f t="shared" si="185"/>
        <v/>
      </c>
      <c r="CP10" s="79" t="str">
        <f t="shared" si="186"/>
        <v/>
      </c>
      <c r="CQ10" s="79" t="str">
        <f t="shared" si="187"/>
        <v/>
      </c>
      <c r="CR10" s="79">
        <f t="shared" si="188"/>
        <v>0</v>
      </c>
      <c r="CS10" s="104">
        <f t="shared" si="189"/>
        <v>0</v>
      </c>
      <c r="CT10" s="105">
        <f t="shared" si="190"/>
        <v>0</v>
      </c>
      <c r="CU10" s="87" t="str">
        <f t="shared" si="57"/>
        <v/>
      </c>
      <c r="CV10" s="47" t="str">
        <f>IF(details!AO10="","",details!AO10)</f>
        <v/>
      </c>
      <c r="CW10" s="47" t="str">
        <f>IF(details!AP10="","",details!AP10)</f>
        <v/>
      </c>
      <c r="CX10" s="47" t="str">
        <f>IF(details!AQ10="","",details!AQ10)</f>
        <v/>
      </c>
      <c r="CY10" s="102" t="str">
        <f t="shared" si="191"/>
        <v/>
      </c>
      <c r="CZ10" s="47" t="str">
        <f>IF(details!AR10="","",details!AR10)</f>
        <v/>
      </c>
      <c r="DA10" s="102" t="str">
        <f t="shared" si="192"/>
        <v/>
      </c>
      <c r="DB10" s="47" t="str">
        <f>IF(details!AS10="","",details!AS10)</f>
        <v/>
      </c>
      <c r="DC10" s="88" t="str">
        <f t="shared" si="193"/>
        <v/>
      </c>
      <c r="DD10" s="79">
        <f t="shared" si="194"/>
        <v>0</v>
      </c>
      <c r="DE10" s="79">
        <f t="shared" si="195"/>
        <v>0</v>
      </c>
      <c r="DF10" s="80" t="str">
        <f t="shared" si="196"/>
        <v/>
      </c>
      <c r="DG10" s="79" t="str">
        <f t="shared" si="197"/>
        <v/>
      </c>
      <c r="DH10" s="79" t="str">
        <f t="shared" si="198"/>
        <v/>
      </c>
      <c r="DI10" s="79" t="str">
        <f t="shared" si="199"/>
        <v/>
      </c>
      <c r="DJ10" s="47" t="str">
        <f>IF(details!AT10="","",details!AT10)</f>
        <v/>
      </c>
      <c r="DK10" s="47" t="str">
        <f>IF(details!AU10="","",details!AU10)</f>
        <v/>
      </c>
      <c r="DL10" s="102" t="str">
        <f t="shared" si="200"/>
        <v/>
      </c>
      <c r="DM10" s="47" t="str">
        <f>IF(details!AV10="","",details!AV10)</f>
        <v/>
      </c>
      <c r="DN10" s="47" t="str">
        <f>IF(details!AW10="","",details!AW10)</f>
        <v/>
      </c>
      <c r="DO10" s="102" t="str">
        <f t="shared" si="201"/>
        <v/>
      </c>
      <c r="DP10" s="47" t="str">
        <f>IF(details!AX10="","",details!AX10)</f>
        <v/>
      </c>
      <c r="DQ10" s="47" t="str">
        <f>IF(details!AY10="","",details!AY10)</f>
        <v/>
      </c>
      <c r="DR10" s="102" t="str">
        <f t="shared" si="202"/>
        <v/>
      </c>
      <c r="DS10" s="102" t="str">
        <f t="shared" si="203"/>
        <v/>
      </c>
      <c r="DT10" s="102" t="str">
        <f t="shared" si="204"/>
        <v/>
      </c>
      <c r="DU10" s="102" t="str">
        <f t="shared" si="205"/>
        <v/>
      </c>
      <c r="DV10" s="47" t="str">
        <f>IF(details!AZ10="","",details!AZ10)</f>
        <v/>
      </c>
      <c r="DW10" s="47" t="str">
        <f>IF(details!BA10="","",details!BA10)</f>
        <v/>
      </c>
      <c r="DX10" s="102" t="str">
        <f t="shared" si="206"/>
        <v/>
      </c>
      <c r="DY10" s="102" t="str">
        <f t="shared" si="207"/>
        <v/>
      </c>
      <c r="DZ10" s="102" t="str">
        <f t="shared" si="208"/>
        <v/>
      </c>
      <c r="EA10" s="47" t="str">
        <f>IF(details!BB10="","",details!BB10)</f>
        <v/>
      </c>
      <c r="EB10" s="47" t="str">
        <f>IF(details!BC10="","",details!BC10)</f>
        <v/>
      </c>
      <c r="EC10" s="102" t="str">
        <f t="shared" si="209"/>
        <v/>
      </c>
      <c r="ED10" s="102" t="str">
        <f t="shared" si="210"/>
        <v/>
      </c>
      <c r="EE10" s="102" t="str">
        <f t="shared" si="211"/>
        <v/>
      </c>
      <c r="EF10" s="97" t="str">
        <f t="shared" si="212"/>
        <v/>
      </c>
      <c r="EG10" s="79">
        <f t="shared" si="213"/>
        <v>0</v>
      </c>
      <c r="EH10" s="79">
        <f t="shared" si="214"/>
        <v>0</v>
      </c>
      <c r="EI10" s="80" t="str">
        <f t="shared" si="215"/>
        <v/>
      </c>
      <c r="EJ10" s="79" t="str">
        <f t="shared" si="216"/>
        <v/>
      </c>
      <c r="EK10" s="79" t="str">
        <f t="shared" si="217"/>
        <v/>
      </c>
      <c r="EL10" s="79" t="str">
        <f t="shared" si="218"/>
        <v/>
      </c>
      <c r="EM10" s="47" t="str">
        <f>IF(details!BD10="","",details!BD10)</f>
        <v/>
      </c>
      <c r="EN10" s="47" t="str">
        <f>IF(details!BE10="","",details!BE10)</f>
        <v/>
      </c>
      <c r="EO10" s="47" t="str">
        <f>IF(details!BF10="","",details!BF10)</f>
        <v/>
      </c>
      <c r="EP10" s="102" t="str">
        <f t="shared" si="219"/>
        <v/>
      </c>
      <c r="EQ10" s="47" t="str">
        <f>IF(details!BG10="","",details!BG10)</f>
        <v/>
      </c>
      <c r="ER10" s="47" t="str">
        <f>IF(details!BH10="","",details!BH10)</f>
        <v/>
      </c>
      <c r="ES10" s="106" t="str">
        <f t="shared" si="220"/>
        <v/>
      </c>
      <c r="ET10" s="102" t="str">
        <f t="shared" si="221"/>
        <v/>
      </c>
      <c r="EU10" s="102" t="str">
        <f t="shared" si="222"/>
        <v/>
      </c>
      <c r="EV10" s="47" t="str">
        <f>IF(details!BI10="","",details!BI10)</f>
        <v/>
      </c>
      <c r="EW10" s="47" t="str">
        <f>IF(details!BJ10="","",details!BJ10)</f>
        <v/>
      </c>
      <c r="EX10" s="106" t="str">
        <f t="shared" si="223"/>
        <v/>
      </c>
      <c r="EY10" s="102" t="str">
        <f t="shared" si="224"/>
        <v/>
      </c>
      <c r="EZ10" s="102" t="str">
        <f t="shared" si="225"/>
        <v/>
      </c>
      <c r="FA10" s="97" t="str">
        <f t="shared" si="226"/>
        <v/>
      </c>
      <c r="FB10" s="79">
        <f t="shared" si="227"/>
        <v>0</v>
      </c>
      <c r="FC10" s="79">
        <f t="shared" si="228"/>
        <v>0</v>
      </c>
      <c r="FD10" s="80" t="str">
        <f t="shared" si="229"/>
        <v/>
      </c>
      <c r="FE10" s="79" t="str">
        <f t="shared" si="230"/>
        <v/>
      </c>
      <c r="FF10" s="79" t="str">
        <f t="shared" si="231"/>
        <v/>
      </c>
      <c r="FG10" s="79" t="str">
        <f t="shared" si="232"/>
        <v/>
      </c>
      <c r="FH10" s="47" t="str">
        <f>IF(details!BK10="","",details!BK10)</f>
        <v/>
      </c>
      <c r="FI10" s="47" t="str">
        <f>IF(details!BL10="","",details!BL10)</f>
        <v/>
      </c>
      <c r="FJ10" s="47" t="str">
        <f>IF(details!BM10="","",details!BM10)</f>
        <v/>
      </c>
      <c r="FK10" s="97" t="str">
        <f t="shared" si="233"/>
        <v/>
      </c>
      <c r="FL10" s="79">
        <f t="shared" si="234"/>
        <v>0</v>
      </c>
      <c r="FM10" s="80" t="str">
        <f t="shared" si="235"/>
        <v/>
      </c>
      <c r="FN10" s="79" t="str">
        <f t="shared" si="236"/>
        <v/>
      </c>
      <c r="FO10" s="79" t="str">
        <f t="shared" si="237"/>
        <v/>
      </c>
      <c r="FP10" s="322" t="str">
        <f t="shared" si="238"/>
        <v/>
      </c>
      <c r="FQ10" s="47" t="str">
        <f>IF(details!BN10="","",details!BN10)</f>
        <v/>
      </c>
      <c r="FR10" s="47" t="str">
        <f>IF(details!BO10="","",details!BO10)</f>
        <v/>
      </c>
      <c r="FS10" s="47" t="str">
        <f>IF(details!BP10="","",details!BP10)</f>
        <v/>
      </c>
      <c r="FT10" s="47" t="str">
        <f>IF(details!BQ10="","",details!BQ10)</f>
        <v/>
      </c>
      <c r="FU10" s="97" t="str">
        <f t="shared" si="239"/>
        <v/>
      </c>
      <c r="FV10" s="79">
        <f t="shared" si="101"/>
        <v>0</v>
      </c>
      <c r="FW10" s="80" t="str">
        <f t="shared" si="102"/>
        <v/>
      </c>
      <c r="FX10" s="79" t="str">
        <f t="shared" si="103"/>
        <v/>
      </c>
      <c r="FY10" s="79" t="str">
        <f t="shared" si="104"/>
        <v/>
      </c>
      <c r="FZ10" s="322" t="str">
        <f t="shared" si="240"/>
        <v/>
      </c>
      <c r="GA10" s="79" t="str">
        <f>W10</f>
        <v/>
      </c>
      <c r="GB10" s="79" t="str">
        <f>AK10</f>
        <v/>
      </c>
      <c r="GC10" s="79" t="str">
        <f>BA10</f>
        <v/>
      </c>
      <c r="GD10" s="79" t="str">
        <f>BO10</f>
        <v/>
      </c>
      <c r="GE10" s="79" t="str">
        <f>CC10</f>
        <v/>
      </c>
      <c r="GF10" s="79" t="str">
        <f>CQ10</f>
        <v/>
      </c>
      <c r="GG10" s="79" t="str">
        <f t="shared" si="106"/>
        <v/>
      </c>
      <c r="GH10" s="313">
        <f t="shared" si="241"/>
        <v>0</v>
      </c>
      <c r="GI10" s="79">
        <f>COUNTIF(GA10:GF10,"S")</f>
        <v>0</v>
      </c>
      <c r="GJ10" s="79">
        <f>COUNTIF(GA10:GF10,"G1")</f>
        <v>0</v>
      </c>
      <c r="GK10" s="79">
        <f>COUNTIF(GA10:GF10,"G2")</f>
        <v>0</v>
      </c>
      <c r="GL10" s="313">
        <f t="shared" si="242"/>
        <v>0</v>
      </c>
      <c r="GM10" s="79" t="str">
        <f t="shared" si="107"/>
        <v/>
      </c>
      <c r="GN10" s="47" t="str">
        <f t="shared" si="110"/>
        <v/>
      </c>
      <c r="GO10" s="79" t="str">
        <f t="shared" si="111"/>
        <v/>
      </c>
      <c r="GP10" s="107" t="str">
        <f t="shared" si="243"/>
        <v/>
      </c>
      <c r="GQ10" s="94" t="str">
        <f>IF(details!CY10="","",details!CY10)</f>
        <v/>
      </c>
      <c r="GR10" s="108" t="str">
        <f>IF(details!CZ10="","",details!CZ10)</f>
        <v/>
      </c>
      <c r="GS10" s="94" t="str">
        <f>IF(details!DC10="","",details!DC10)</f>
        <v/>
      </c>
      <c r="GT10" s="108" t="str">
        <f>IF(details!DD10="","",details!DD10)</f>
        <v/>
      </c>
      <c r="GU10" s="94" t="str">
        <f>IF(details!DG10="","",details!DG10)</f>
        <v/>
      </c>
      <c r="GV10" s="108" t="str">
        <f>IF(details!DH10="","",details!DH10)</f>
        <v/>
      </c>
      <c r="GW10" s="94" t="str">
        <f>IF(details!DK10="","",details!DK10)</f>
        <v/>
      </c>
      <c r="GX10" s="108" t="str">
        <f>IF(details!DL10="","",details!DL10)</f>
        <v/>
      </c>
      <c r="GY10" s="94" t="str">
        <f>IF(details!DO10="","",details!DO10)</f>
        <v/>
      </c>
      <c r="GZ10" s="108" t="str">
        <f>IF(details!DP10="","",details!DP10)</f>
        <v/>
      </c>
      <c r="HA10" s="95" t="e">
        <f t="shared" si="244"/>
        <v>#VALUE!</v>
      </c>
      <c r="HB10" s="47" t="str">
        <f t="shared" si="112"/>
        <v/>
      </c>
      <c r="HC10" s="47" t="str">
        <f t="shared" si="256"/>
        <v/>
      </c>
      <c r="HD10" s="47" t="str">
        <f t="shared" si="113"/>
        <v/>
      </c>
      <c r="HE10" s="47" t="str">
        <f t="shared" si="114"/>
        <v/>
      </c>
      <c r="HF10" s="47" t="str">
        <f t="shared" si="245"/>
        <v/>
      </c>
      <c r="HG10" s="47" t="str">
        <f t="shared" si="115"/>
        <v/>
      </c>
      <c r="HH10" s="47" t="str">
        <f t="shared" si="116"/>
        <v/>
      </c>
      <c r="HI10" s="47" t="str">
        <f t="shared" si="117"/>
        <v/>
      </c>
      <c r="HJ10" s="47" t="str">
        <f t="shared" si="118"/>
        <v/>
      </c>
      <c r="HK10" s="47" t="str">
        <f t="shared" si="119"/>
        <v/>
      </c>
      <c r="HL10" s="47" t="str">
        <f t="shared" si="120"/>
        <v/>
      </c>
      <c r="HM10" s="47" t="str">
        <f t="shared" si="121"/>
        <v/>
      </c>
      <c r="HN10" s="47" t="str">
        <f t="shared" si="246"/>
        <v/>
      </c>
      <c r="HO10" s="47" t="str">
        <f t="shared" si="122"/>
        <v/>
      </c>
      <c r="HP10" s="47" t="str">
        <f t="shared" si="123"/>
        <v/>
      </c>
      <c r="HQ10" s="47" t="str">
        <f t="shared" si="247"/>
        <v/>
      </c>
      <c r="HR10" s="47" t="str">
        <f t="shared" si="124"/>
        <v/>
      </c>
      <c r="HS10" s="47" t="str">
        <f t="shared" si="125"/>
        <v/>
      </c>
      <c r="HT10" s="47" t="str">
        <f t="shared" si="248"/>
        <v/>
      </c>
      <c r="HU10" s="47" t="str">
        <f t="shared" si="126"/>
        <v/>
      </c>
      <c r="HV10" s="47" t="str">
        <f t="shared" si="127"/>
        <v/>
      </c>
      <c r="HW10" s="47" t="str">
        <f t="shared" si="249"/>
        <v/>
      </c>
      <c r="HX10" s="47" t="str">
        <f t="shared" si="250"/>
        <v/>
      </c>
      <c r="HY10" s="47" t="str">
        <f t="shared" si="128"/>
        <v/>
      </c>
      <c r="HZ10" s="47" t="str">
        <f t="shared" si="129"/>
        <v/>
      </c>
      <c r="IA10" s="47" t="str">
        <f t="shared" si="130"/>
        <v/>
      </c>
      <c r="IB10" s="47" t="str">
        <f t="shared" si="131"/>
        <v/>
      </c>
      <c r="IC10" s="47" t="str">
        <f t="shared" si="132"/>
        <v/>
      </c>
      <c r="ID10" s="47" t="str">
        <f t="shared" si="251"/>
        <v xml:space="preserve">            </v>
      </c>
      <c r="IE10" s="47" t="str">
        <f t="shared" si="252"/>
        <v xml:space="preserve">            </v>
      </c>
      <c r="IF10" s="47" t="str">
        <f t="shared" si="253"/>
        <v/>
      </c>
      <c r="IG10" s="109" t="str">
        <f t="shared" si="254"/>
        <v xml:space="preserve">            </v>
      </c>
      <c r="IH10" s="47" t="str">
        <f t="shared" si="133"/>
        <v xml:space="preserve">            </v>
      </c>
      <c r="II10" s="47" t="str">
        <f>IF(OR(GN10="SUPPL.",GN10="RE-EXAM."),'result subject-wise'!AV10,GN10)</f>
        <v/>
      </c>
      <c r="IJ10" s="99">
        <f>IF('result subject-wise'!AW10="",CT10,'result subject-wise'!AW10)</f>
        <v>0</v>
      </c>
      <c r="IK10" s="87" t="str">
        <f t="shared" si="255"/>
        <v/>
      </c>
      <c r="IL10" s="100"/>
      <c r="IO10" s="748" t="s">
        <v>148</v>
      </c>
      <c r="IP10" s="843" t="s">
        <v>304</v>
      </c>
      <c r="IQ10" s="747" t="s">
        <v>149</v>
      </c>
      <c r="IR10" s="747" t="s">
        <v>137</v>
      </c>
      <c r="IS10" s="747" t="s">
        <v>150</v>
      </c>
      <c r="IT10" s="747" t="s">
        <v>151</v>
      </c>
      <c r="IU10" s="747" t="s">
        <v>87</v>
      </c>
      <c r="IV10" s="747" t="s">
        <v>88</v>
      </c>
      <c r="IW10" s="747" t="s">
        <v>89</v>
      </c>
      <c r="IX10" s="747" t="s">
        <v>126</v>
      </c>
      <c r="IY10" s="747" t="s">
        <v>138</v>
      </c>
      <c r="IZ10" s="747" t="s">
        <v>111</v>
      </c>
      <c r="JA10" s="747" t="s">
        <v>129</v>
      </c>
      <c r="JB10" s="747" t="s">
        <v>100</v>
      </c>
      <c r="JC10" s="740" t="s">
        <v>39</v>
      </c>
    </row>
    <row r="11" spans="1:263" ht="14" customHeight="1">
      <c r="A11" s="4">
        <f>details!A11</f>
        <v>5</v>
      </c>
      <c r="B11" s="47" t="str">
        <f>IF(details!B11="","",details!B11)</f>
        <v>OBC</v>
      </c>
      <c r="C11" s="47" t="str">
        <f>IF(details!C11="","",details!C11)</f>
        <v>G</v>
      </c>
      <c r="D11" s="97">
        <f>IF(details!D11="","",details!D11)</f>
        <v>9105</v>
      </c>
      <c r="E11" s="47">
        <f>IF(details!E11="","",details!E11)</f>
        <v>11165</v>
      </c>
      <c r="F11" s="385">
        <f>IF(details!F11="","",details!F11)</f>
        <v>36255</v>
      </c>
      <c r="G11" s="49" t="str">
        <f>IF(details!G11="","",details!G11)</f>
        <v>A 005</v>
      </c>
      <c r="H11" s="49" t="str">
        <f>IF(details!H11="","",details!H11)</f>
        <v>B 005</v>
      </c>
      <c r="I11" s="49" t="str">
        <f>IF(details!I11="","",details!I11)</f>
        <v>C 005</v>
      </c>
      <c r="J11" s="47" t="str">
        <f>IF(details!J11="","",details!J11)</f>
        <v/>
      </c>
      <c r="K11" s="47" t="str">
        <f>IF(details!K11="","",details!K11)</f>
        <v/>
      </c>
      <c r="L11" s="47" t="str">
        <f>IF(details!L11="","",details!L11)</f>
        <v/>
      </c>
      <c r="M11" s="102" t="str">
        <f t="shared" si="134"/>
        <v/>
      </c>
      <c r="N11" s="47" t="str">
        <f>IF(details!M11="","",details!M11)</f>
        <v/>
      </c>
      <c r="O11" s="102" t="str">
        <f t="shared" si="135"/>
        <v/>
      </c>
      <c r="P11" s="47" t="str">
        <f>IF(details!N11="","",details!N11)</f>
        <v/>
      </c>
      <c r="Q11" s="88" t="str">
        <f t="shared" si="136"/>
        <v/>
      </c>
      <c r="R11" s="79">
        <f t="shared" si="137"/>
        <v>0</v>
      </c>
      <c r="S11" s="79">
        <f t="shared" si="138"/>
        <v>0</v>
      </c>
      <c r="T11" s="80" t="str">
        <f t="shared" si="139"/>
        <v/>
      </c>
      <c r="U11" s="79" t="str">
        <f t="shared" si="140"/>
        <v/>
      </c>
      <c r="V11" s="79" t="str">
        <f t="shared" si="141"/>
        <v/>
      </c>
      <c r="W11" s="79" t="str">
        <f t="shared" si="142"/>
        <v/>
      </c>
      <c r="X11" s="47" t="str">
        <f>IF(details!O11="","",details!O11)</f>
        <v/>
      </c>
      <c r="Y11" s="47" t="str">
        <f>IF(details!P11="","",details!P11)</f>
        <v/>
      </c>
      <c r="Z11" s="47" t="str">
        <f>IF(details!Q11="","",details!Q11)</f>
        <v/>
      </c>
      <c r="AA11" s="102" t="str">
        <f t="shared" si="143"/>
        <v/>
      </c>
      <c r="AB11" s="47" t="str">
        <f>IF(details!R11="","",details!R11)</f>
        <v/>
      </c>
      <c r="AC11" s="102" t="str">
        <f t="shared" si="144"/>
        <v/>
      </c>
      <c r="AD11" s="47" t="str">
        <f>IF(details!S11="","",details!S11)</f>
        <v/>
      </c>
      <c r="AE11" s="88" t="str">
        <f t="shared" si="145"/>
        <v/>
      </c>
      <c r="AF11" s="79">
        <f t="shared" si="146"/>
        <v>0</v>
      </c>
      <c r="AG11" s="79">
        <f t="shared" si="147"/>
        <v>0</v>
      </c>
      <c r="AH11" s="80" t="str">
        <f t="shared" si="148"/>
        <v/>
      </c>
      <c r="AI11" s="79" t="str">
        <f t="shared" si="149"/>
        <v/>
      </c>
      <c r="AJ11" s="79" t="str">
        <f t="shared" si="150"/>
        <v/>
      </c>
      <c r="AK11" s="79" t="str">
        <f t="shared" si="151"/>
        <v/>
      </c>
      <c r="AL11" s="97" t="str">
        <f>IF(details!T11="","",details!T11)</f>
        <v/>
      </c>
      <c r="AM11" s="103" t="str">
        <f>CONCATENATE(IF(details!T11="s"," SANSKRIT",IF(details!T11="u"," URDU",IF(details!T11="g"," GUJRATI",IF(details!T11="p"," PUNJABI",IF(details!T11="sd"," flU/kh",))))),"")</f>
        <v/>
      </c>
      <c r="AN11" s="47" t="str">
        <f>IF(details!U11="","",details!U11)</f>
        <v/>
      </c>
      <c r="AO11" s="47" t="str">
        <f>IF(details!V11="","",details!V11)</f>
        <v/>
      </c>
      <c r="AP11" s="47" t="str">
        <f>IF(details!W11="","",details!W11)</f>
        <v/>
      </c>
      <c r="AQ11" s="102" t="str">
        <f t="shared" si="152"/>
        <v/>
      </c>
      <c r="AR11" s="47" t="str">
        <f>IF(details!X11="","",details!X11)</f>
        <v/>
      </c>
      <c r="AS11" s="102" t="str">
        <f t="shared" si="153"/>
        <v/>
      </c>
      <c r="AT11" s="47" t="str">
        <f>IF(details!Y11="","",details!Y11)</f>
        <v/>
      </c>
      <c r="AU11" s="88" t="str">
        <f t="shared" si="154"/>
        <v/>
      </c>
      <c r="AV11" s="79">
        <f t="shared" si="155"/>
        <v>0</v>
      </c>
      <c r="AW11" s="79">
        <f t="shared" si="156"/>
        <v>0</v>
      </c>
      <c r="AX11" s="80" t="str">
        <f t="shared" si="157"/>
        <v/>
      </c>
      <c r="AY11" s="79" t="str">
        <f t="shared" si="158"/>
        <v/>
      </c>
      <c r="AZ11" s="79" t="str">
        <f t="shared" si="159"/>
        <v/>
      </c>
      <c r="BA11" s="79" t="str">
        <f t="shared" si="160"/>
        <v/>
      </c>
      <c r="BB11" s="47" t="str">
        <f>IF(details!Z11="","",details!Z11)</f>
        <v/>
      </c>
      <c r="BC11" s="47" t="str">
        <f>IF(details!AA11="","",details!AA11)</f>
        <v/>
      </c>
      <c r="BD11" s="47" t="str">
        <f>IF(details!AB11="","",details!AB11)</f>
        <v/>
      </c>
      <c r="BE11" s="102" t="str">
        <f t="shared" si="161"/>
        <v/>
      </c>
      <c r="BF11" s="47" t="str">
        <f>IF(details!AC11="","",details!AC11)</f>
        <v/>
      </c>
      <c r="BG11" s="102" t="str">
        <f t="shared" si="162"/>
        <v/>
      </c>
      <c r="BH11" s="47" t="str">
        <f>IF(details!AD11="","",details!AD11)</f>
        <v/>
      </c>
      <c r="BI11" s="88" t="str">
        <f t="shared" si="163"/>
        <v/>
      </c>
      <c r="BJ11" s="79">
        <f t="shared" si="164"/>
        <v>0</v>
      </c>
      <c r="BK11" s="79">
        <f t="shared" si="165"/>
        <v>0</v>
      </c>
      <c r="BL11" s="80" t="str">
        <f t="shared" si="166"/>
        <v/>
      </c>
      <c r="BM11" s="79" t="str">
        <f t="shared" si="167"/>
        <v/>
      </c>
      <c r="BN11" s="79" t="str">
        <f t="shared" si="168"/>
        <v/>
      </c>
      <c r="BO11" s="79" t="str">
        <f t="shared" si="169"/>
        <v/>
      </c>
      <c r="BP11" s="47" t="str">
        <f>IF(details!AE11="","",details!AE11)</f>
        <v/>
      </c>
      <c r="BQ11" s="47" t="str">
        <f>IF(details!AF11="","",details!AF11)</f>
        <v/>
      </c>
      <c r="BR11" s="47" t="str">
        <f>IF(details!AG11="","",details!AG11)</f>
        <v/>
      </c>
      <c r="BS11" s="102" t="str">
        <f t="shared" si="170"/>
        <v/>
      </c>
      <c r="BT11" s="47" t="str">
        <f>IF(details!AH11="","",details!AH11)</f>
        <v/>
      </c>
      <c r="BU11" s="102" t="str">
        <f t="shared" si="171"/>
        <v/>
      </c>
      <c r="BV11" s="47" t="str">
        <f>IF(details!AI11="","",details!AI11)</f>
        <v/>
      </c>
      <c r="BW11" s="88" t="str">
        <f t="shared" si="172"/>
        <v/>
      </c>
      <c r="BX11" s="79">
        <f t="shared" si="173"/>
        <v>0</v>
      </c>
      <c r="BY11" s="79">
        <f t="shared" si="174"/>
        <v>0</v>
      </c>
      <c r="BZ11" s="80" t="str">
        <f t="shared" si="175"/>
        <v/>
      </c>
      <c r="CA11" s="79" t="str">
        <f t="shared" si="176"/>
        <v/>
      </c>
      <c r="CB11" s="79" t="str">
        <f t="shared" si="177"/>
        <v/>
      </c>
      <c r="CC11" s="79" t="str">
        <f t="shared" si="178"/>
        <v/>
      </c>
      <c r="CD11" s="47" t="str">
        <f>IF(details!AJ11="","",details!AJ11)</f>
        <v/>
      </c>
      <c r="CE11" s="47" t="str">
        <f>IF(details!AK11="","",details!AK11)</f>
        <v/>
      </c>
      <c r="CF11" s="47" t="str">
        <f>IF(details!AL11="","",details!AL11)</f>
        <v/>
      </c>
      <c r="CG11" s="102" t="str">
        <f t="shared" si="179"/>
        <v/>
      </c>
      <c r="CH11" s="47" t="str">
        <f>IF(details!AM11="","",details!AM11)</f>
        <v/>
      </c>
      <c r="CI11" s="102" t="str">
        <f t="shared" si="180"/>
        <v/>
      </c>
      <c r="CJ11" s="47" t="str">
        <f>IF(details!AN11="","",details!AN11)</f>
        <v/>
      </c>
      <c r="CK11" s="88" t="str">
        <f t="shared" si="181"/>
        <v/>
      </c>
      <c r="CL11" s="79">
        <f t="shared" si="182"/>
        <v>0</v>
      </c>
      <c r="CM11" s="79">
        <f t="shared" si="183"/>
        <v>0</v>
      </c>
      <c r="CN11" s="80" t="str">
        <f t="shared" si="184"/>
        <v/>
      </c>
      <c r="CO11" s="79" t="str">
        <f t="shared" si="185"/>
        <v/>
      </c>
      <c r="CP11" s="79" t="str">
        <f t="shared" si="186"/>
        <v/>
      </c>
      <c r="CQ11" s="79" t="str">
        <f t="shared" si="187"/>
        <v/>
      </c>
      <c r="CR11" s="79">
        <f t="shared" si="188"/>
        <v>0</v>
      </c>
      <c r="CS11" s="104">
        <f t="shared" si="189"/>
        <v>0</v>
      </c>
      <c r="CT11" s="105">
        <f t="shared" si="190"/>
        <v>0</v>
      </c>
      <c r="CU11" s="87" t="str">
        <f t="shared" si="57"/>
        <v/>
      </c>
      <c r="CV11" s="47" t="str">
        <f>IF(details!AO11="","",details!AO11)</f>
        <v/>
      </c>
      <c r="CW11" s="47" t="str">
        <f>IF(details!AP11="","",details!AP11)</f>
        <v/>
      </c>
      <c r="CX11" s="47" t="str">
        <f>IF(details!AQ11="","",details!AQ11)</f>
        <v/>
      </c>
      <c r="CY11" s="102" t="str">
        <f t="shared" si="191"/>
        <v/>
      </c>
      <c r="CZ11" s="47" t="str">
        <f>IF(details!AR11="","",details!AR11)</f>
        <v/>
      </c>
      <c r="DA11" s="102" t="str">
        <f t="shared" si="192"/>
        <v/>
      </c>
      <c r="DB11" s="47" t="str">
        <f>IF(details!AS11="","",details!AS11)</f>
        <v/>
      </c>
      <c r="DC11" s="88" t="str">
        <f t="shared" si="193"/>
        <v/>
      </c>
      <c r="DD11" s="79">
        <f t="shared" si="194"/>
        <v>0</v>
      </c>
      <c r="DE11" s="79">
        <f t="shared" si="195"/>
        <v>0</v>
      </c>
      <c r="DF11" s="80" t="str">
        <f t="shared" si="196"/>
        <v/>
      </c>
      <c r="DG11" s="79" t="str">
        <f t="shared" si="197"/>
        <v/>
      </c>
      <c r="DH11" s="79" t="str">
        <f t="shared" si="198"/>
        <v/>
      </c>
      <c r="DI11" s="79" t="str">
        <f t="shared" si="199"/>
        <v/>
      </c>
      <c r="DJ11" s="47" t="str">
        <f>IF(details!AT11="","",details!AT11)</f>
        <v/>
      </c>
      <c r="DK11" s="47" t="str">
        <f>IF(details!AU11="","",details!AU11)</f>
        <v/>
      </c>
      <c r="DL11" s="102" t="str">
        <f t="shared" si="200"/>
        <v/>
      </c>
      <c r="DM11" s="47" t="str">
        <f>IF(details!AV11="","",details!AV11)</f>
        <v/>
      </c>
      <c r="DN11" s="47" t="str">
        <f>IF(details!AW11="","",details!AW11)</f>
        <v/>
      </c>
      <c r="DO11" s="102" t="str">
        <f t="shared" si="201"/>
        <v/>
      </c>
      <c r="DP11" s="47" t="str">
        <f>IF(details!AX11="","",details!AX11)</f>
        <v/>
      </c>
      <c r="DQ11" s="47" t="str">
        <f>IF(details!AY11="","",details!AY11)</f>
        <v/>
      </c>
      <c r="DR11" s="102" t="str">
        <f t="shared" si="202"/>
        <v/>
      </c>
      <c r="DS11" s="102" t="str">
        <f t="shared" si="203"/>
        <v/>
      </c>
      <c r="DT11" s="102" t="str">
        <f t="shared" si="204"/>
        <v/>
      </c>
      <c r="DU11" s="102" t="str">
        <f t="shared" si="205"/>
        <v/>
      </c>
      <c r="DV11" s="47" t="str">
        <f>IF(details!AZ11="","",details!AZ11)</f>
        <v/>
      </c>
      <c r="DW11" s="47" t="str">
        <f>IF(details!BA11="","",details!BA11)</f>
        <v/>
      </c>
      <c r="DX11" s="102" t="str">
        <f t="shared" si="206"/>
        <v/>
      </c>
      <c r="DY11" s="102" t="str">
        <f t="shared" si="207"/>
        <v/>
      </c>
      <c r="DZ11" s="102" t="str">
        <f t="shared" si="208"/>
        <v/>
      </c>
      <c r="EA11" s="47" t="str">
        <f>IF(details!BB11="","",details!BB11)</f>
        <v/>
      </c>
      <c r="EB11" s="47" t="str">
        <f>IF(details!BC11="","",details!BC11)</f>
        <v/>
      </c>
      <c r="EC11" s="102" t="str">
        <f t="shared" si="209"/>
        <v/>
      </c>
      <c r="ED11" s="102" t="str">
        <f t="shared" si="210"/>
        <v/>
      </c>
      <c r="EE11" s="102" t="str">
        <f t="shared" si="211"/>
        <v/>
      </c>
      <c r="EF11" s="97" t="str">
        <f t="shared" si="212"/>
        <v/>
      </c>
      <c r="EG11" s="79">
        <f t="shared" si="213"/>
        <v>0</v>
      </c>
      <c r="EH11" s="79">
        <f t="shared" si="214"/>
        <v>0</v>
      </c>
      <c r="EI11" s="80" t="str">
        <f t="shared" si="215"/>
        <v/>
      </c>
      <c r="EJ11" s="79" t="str">
        <f t="shared" si="216"/>
        <v/>
      </c>
      <c r="EK11" s="79" t="str">
        <f t="shared" si="217"/>
        <v/>
      </c>
      <c r="EL11" s="79" t="str">
        <f t="shared" si="218"/>
        <v/>
      </c>
      <c r="EM11" s="47" t="str">
        <f>IF(details!BD11="","",details!BD11)</f>
        <v/>
      </c>
      <c r="EN11" s="47" t="str">
        <f>IF(details!BE11="","",details!BE11)</f>
        <v/>
      </c>
      <c r="EO11" s="47" t="str">
        <f>IF(details!BF11="","",details!BF11)</f>
        <v/>
      </c>
      <c r="EP11" s="102" t="str">
        <f t="shared" si="219"/>
        <v/>
      </c>
      <c r="EQ11" s="47" t="str">
        <f>IF(details!BG11="","",details!BG11)</f>
        <v/>
      </c>
      <c r="ER11" s="47" t="str">
        <f>IF(details!BH11="","",details!BH11)</f>
        <v/>
      </c>
      <c r="ES11" s="106" t="str">
        <f t="shared" si="220"/>
        <v/>
      </c>
      <c r="ET11" s="102" t="str">
        <f t="shared" si="221"/>
        <v/>
      </c>
      <c r="EU11" s="102" t="str">
        <f t="shared" si="222"/>
        <v/>
      </c>
      <c r="EV11" s="47" t="str">
        <f>IF(details!BI11="","",details!BI11)</f>
        <v/>
      </c>
      <c r="EW11" s="47" t="str">
        <f>IF(details!BJ11="","",details!BJ11)</f>
        <v/>
      </c>
      <c r="EX11" s="106" t="str">
        <f t="shared" si="223"/>
        <v/>
      </c>
      <c r="EY11" s="102" t="str">
        <f t="shared" si="224"/>
        <v/>
      </c>
      <c r="EZ11" s="102" t="str">
        <f t="shared" si="225"/>
        <v/>
      </c>
      <c r="FA11" s="97" t="str">
        <f t="shared" si="226"/>
        <v/>
      </c>
      <c r="FB11" s="79">
        <f t="shared" si="227"/>
        <v>0</v>
      </c>
      <c r="FC11" s="79">
        <f t="shared" si="228"/>
        <v>0</v>
      </c>
      <c r="FD11" s="80" t="str">
        <f t="shared" si="229"/>
        <v/>
      </c>
      <c r="FE11" s="79" t="str">
        <f t="shared" si="230"/>
        <v/>
      </c>
      <c r="FF11" s="79" t="str">
        <f t="shared" si="231"/>
        <v/>
      </c>
      <c r="FG11" s="79" t="str">
        <f t="shared" si="232"/>
        <v/>
      </c>
      <c r="FH11" s="47" t="str">
        <f>IF(details!BK11="","",details!BK11)</f>
        <v/>
      </c>
      <c r="FI11" s="47" t="str">
        <f>IF(details!BL11="","",details!BL11)</f>
        <v/>
      </c>
      <c r="FJ11" s="47" t="str">
        <f>IF(details!BM11="","",details!BM11)</f>
        <v/>
      </c>
      <c r="FK11" s="97" t="str">
        <f t="shared" si="233"/>
        <v/>
      </c>
      <c r="FL11" s="79">
        <f t="shared" si="234"/>
        <v>0</v>
      </c>
      <c r="FM11" s="80" t="str">
        <f t="shared" si="235"/>
        <v/>
      </c>
      <c r="FN11" s="79" t="str">
        <f t="shared" si="236"/>
        <v/>
      </c>
      <c r="FO11" s="79" t="str">
        <f t="shared" si="237"/>
        <v/>
      </c>
      <c r="FP11" s="322" t="str">
        <f t="shared" si="238"/>
        <v/>
      </c>
      <c r="FQ11" s="47" t="str">
        <f>IF(details!BN11="","",details!BN11)</f>
        <v/>
      </c>
      <c r="FR11" s="47" t="str">
        <f>IF(details!BO11="","",details!BO11)</f>
        <v/>
      </c>
      <c r="FS11" s="47" t="str">
        <f>IF(details!BP11="","",details!BP11)</f>
        <v/>
      </c>
      <c r="FT11" s="47" t="str">
        <f>IF(details!BQ11="","",details!BQ11)</f>
        <v/>
      </c>
      <c r="FU11" s="97" t="str">
        <f t="shared" si="239"/>
        <v/>
      </c>
      <c r="FV11" s="79">
        <f t="shared" si="101"/>
        <v>0</v>
      </c>
      <c r="FW11" s="80" t="str">
        <f t="shared" si="102"/>
        <v/>
      </c>
      <c r="FX11" s="79" t="str">
        <f t="shared" si="103"/>
        <v/>
      </c>
      <c r="FY11" s="79" t="str">
        <f t="shared" si="104"/>
        <v/>
      </c>
      <c r="FZ11" s="322" t="str">
        <f t="shared" si="240"/>
        <v/>
      </c>
      <c r="GA11" s="79" t="str">
        <f>W11</f>
        <v/>
      </c>
      <c r="GB11" s="79" t="str">
        <f>AK11</f>
        <v/>
      </c>
      <c r="GC11" s="79" t="str">
        <f>BA11</f>
        <v/>
      </c>
      <c r="GD11" s="79" t="str">
        <f>BO11</f>
        <v/>
      </c>
      <c r="GE11" s="79" t="str">
        <f>CC11</f>
        <v/>
      </c>
      <c r="GF11" s="79" t="str">
        <f>CQ11</f>
        <v/>
      </c>
      <c r="GG11" s="79" t="str">
        <f t="shared" si="106"/>
        <v/>
      </c>
      <c r="GH11" s="313">
        <f t="shared" si="241"/>
        <v>0</v>
      </c>
      <c r="GI11" s="79">
        <f>COUNTIF(GA11:GF11,"S")</f>
        <v>0</v>
      </c>
      <c r="GJ11" s="79">
        <f>COUNTIF(GA11:GF11,"G1")</f>
        <v>0</v>
      </c>
      <c r="GK11" s="79">
        <f>COUNTIF(GA11:GF11,"G2")</f>
        <v>0</v>
      </c>
      <c r="GL11" s="313">
        <f t="shared" si="242"/>
        <v>0</v>
      </c>
      <c r="GM11" s="79" t="str">
        <f t="shared" si="107"/>
        <v/>
      </c>
      <c r="GN11" s="47" t="str">
        <f t="shared" si="110"/>
        <v/>
      </c>
      <c r="GO11" s="79" t="str">
        <f t="shared" si="111"/>
        <v/>
      </c>
      <c r="GP11" s="107" t="str">
        <f t="shared" si="243"/>
        <v/>
      </c>
      <c r="GQ11" s="94" t="str">
        <f>IF(details!CY11="","",details!CY11)</f>
        <v/>
      </c>
      <c r="GR11" s="108" t="str">
        <f>IF(details!CZ11="","",details!CZ11)</f>
        <v/>
      </c>
      <c r="GS11" s="94" t="str">
        <f>IF(details!DC11="","",details!DC11)</f>
        <v/>
      </c>
      <c r="GT11" s="108" t="str">
        <f>IF(details!DD11="","",details!DD11)</f>
        <v/>
      </c>
      <c r="GU11" s="94" t="str">
        <f>IF(details!DG11="","",details!DG11)</f>
        <v/>
      </c>
      <c r="GV11" s="108" t="str">
        <f>IF(details!DH11="","",details!DH11)</f>
        <v/>
      </c>
      <c r="GW11" s="94" t="str">
        <f>IF(details!DK11="","",details!DK11)</f>
        <v/>
      </c>
      <c r="GX11" s="108" t="str">
        <f>IF(details!DL11="","",details!DL11)</f>
        <v/>
      </c>
      <c r="GY11" s="94" t="str">
        <f>IF(details!DO11="","",details!DO11)</f>
        <v/>
      </c>
      <c r="GZ11" s="108" t="str">
        <f>IF(details!DP11="","",details!DP11)</f>
        <v/>
      </c>
      <c r="HA11" s="95" t="e">
        <f t="shared" si="244"/>
        <v>#VALUE!</v>
      </c>
      <c r="HB11" s="47" t="str">
        <f t="shared" si="112"/>
        <v/>
      </c>
      <c r="HC11" s="47" t="str">
        <f t="shared" si="256"/>
        <v/>
      </c>
      <c r="HD11" s="47" t="str">
        <f t="shared" si="113"/>
        <v/>
      </c>
      <c r="HE11" s="47" t="str">
        <f t="shared" si="114"/>
        <v/>
      </c>
      <c r="HF11" s="47" t="str">
        <f t="shared" si="245"/>
        <v/>
      </c>
      <c r="HG11" s="47" t="str">
        <f t="shared" si="115"/>
        <v/>
      </c>
      <c r="HH11" s="47" t="str">
        <f t="shared" si="116"/>
        <v/>
      </c>
      <c r="HI11" s="47" t="str">
        <f t="shared" si="117"/>
        <v/>
      </c>
      <c r="HJ11" s="47" t="str">
        <f t="shared" si="118"/>
        <v/>
      </c>
      <c r="HK11" s="47" t="str">
        <f t="shared" si="119"/>
        <v/>
      </c>
      <c r="HL11" s="47" t="str">
        <f t="shared" si="120"/>
        <v/>
      </c>
      <c r="HM11" s="47" t="str">
        <f t="shared" si="121"/>
        <v/>
      </c>
      <c r="HN11" s="47" t="str">
        <f t="shared" si="246"/>
        <v/>
      </c>
      <c r="HO11" s="47" t="str">
        <f t="shared" si="122"/>
        <v/>
      </c>
      <c r="HP11" s="47" t="str">
        <f t="shared" si="123"/>
        <v/>
      </c>
      <c r="HQ11" s="47" t="str">
        <f t="shared" si="247"/>
        <v/>
      </c>
      <c r="HR11" s="47" t="str">
        <f t="shared" si="124"/>
        <v/>
      </c>
      <c r="HS11" s="47" t="str">
        <f t="shared" si="125"/>
        <v/>
      </c>
      <c r="HT11" s="47" t="str">
        <f t="shared" si="248"/>
        <v/>
      </c>
      <c r="HU11" s="47" t="str">
        <f t="shared" si="126"/>
        <v/>
      </c>
      <c r="HV11" s="47" t="str">
        <f t="shared" si="127"/>
        <v/>
      </c>
      <c r="HW11" s="47" t="str">
        <f t="shared" si="249"/>
        <v/>
      </c>
      <c r="HX11" s="47" t="str">
        <f t="shared" si="250"/>
        <v/>
      </c>
      <c r="HY11" s="47" t="str">
        <f t="shared" si="128"/>
        <v/>
      </c>
      <c r="HZ11" s="47" t="str">
        <f t="shared" si="129"/>
        <v/>
      </c>
      <c r="IA11" s="47" t="str">
        <f t="shared" si="130"/>
        <v/>
      </c>
      <c r="IB11" s="47" t="str">
        <f t="shared" si="131"/>
        <v/>
      </c>
      <c r="IC11" s="47" t="str">
        <f t="shared" si="132"/>
        <v/>
      </c>
      <c r="ID11" s="47" t="str">
        <f t="shared" si="251"/>
        <v xml:space="preserve">            </v>
      </c>
      <c r="IE11" s="47" t="str">
        <f t="shared" si="252"/>
        <v xml:space="preserve">            </v>
      </c>
      <c r="IF11" s="47" t="str">
        <f t="shared" si="253"/>
        <v/>
      </c>
      <c r="IG11" s="109" t="str">
        <f t="shared" si="254"/>
        <v xml:space="preserve">            </v>
      </c>
      <c r="IH11" s="47" t="str">
        <f t="shared" si="133"/>
        <v xml:space="preserve">            </v>
      </c>
      <c r="II11" s="47" t="str">
        <f>IF(OR(GN11="SUPPL.",GN11="RE-EXAM."),'result subject-wise'!AV11,GN11)</f>
        <v/>
      </c>
      <c r="IJ11" s="99">
        <f>IF('result subject-wise'!AW11="",CT11,'result subject-wise'!AW11)</f>
        <v>0</v>
      </c>
      <c r="IK11" s="87" t="str">
        <f t="shared" si="255"/>
        <v/>
      </c>
      <c r="IL11" s="100"/>
      <c r="IO11" s="748"/>
      <c r="IP11" s="843"/>
      <c r="IQ11" s="747"/>
      <c r="IR11" s="747"/>
      <c r="IS11" s="747"/>
      <c r="IT11" s="747"/>
      <c r="IU11" s="747"/>
      <c r="IV11" s="747"/>
      <c r="IW11" s="747"/>
      <c r="IX11" s="747"/>
      <c r="IY11" s="747"/>
      <c r="IZ11" s="747"/>
      <c r="JA11" s="747"/>
      <c r="JB11" s="747"/>
      <c r="JC11" s="740"/>
    </row>
    <row r="12" spans="1:263" ht="14" customHeight="1">
      <c r="A12" s="4">
        <f>details!A12</f>
        <v>6</v>
      </c>
      <c r="B12" s="47" t="str">
        <f>IF(details!B12="","",details!B12)</f>
        <v>SC</v>
      </c>
      <c r="C12" s="47" t="str">
        <f>IF(details!C12="","",details!C12)</f>
        <v>G</v>
      </c>
      <c r="D12" s="97">
        <f>IF(details!D12="","",details!D12)</f>
        <v>9106</v>
      </c>
      <c r="E12" s="47">
        <f>IF(details!E12="","",details!E12)</f>
        <v>11211</v>
      </c>
      <c r="F12" s="385">
        <f>IF(details!F12="","",details!F12)</f>
        <v>35591</v>
      </c>
      <c r="G12" s="49" t="str">
        <f>IF(details!G12="","",details!G12)</f>
        <v>A 006</v>
      </c>
      <c r="H12" s="49" t="str">
        <f>IF(details!H12="","",details!H12)</f>
        <v>B 006</v>
      </c>
      <c r="I12" s="49" t="str">
        <f>IF(details!I12="","",details!I12)</f>
        <v>C 006</v>
      </c>
      <c r="J12" s="47" t="str">
        <f>IF(details!J12="","",details!J12)</f>
        <v/>
      </c>
      <c r="K12" s="47" t="str">
        <f>IF(details!K12="","",details!K12)</f>
        <v/>
      </c>
      <c r="L12" s="47" t="str">
        <f>IF(details!L12="","",details!L12)</f>
        <v/>
      </c>
      <c r="M12" s="102" t="str">
        <f t="shared" si="134"/>
        <v/>
      </c>
      <c r="N12" s="47" t="str">
        <f>IF(details!M12="","",details!M12)</f>
        <v/>
      </c>
      <c r="O12" s="102" t="str">
        <f t="shared" si="135"/>
        <v/>
      </c>
      <c r="P12" s="47" t="str">
        <f>IF(details!N12="","",details!N12)</f>
        <v/>
      </c>
      <c r="Q12" s="88" t="str">
        <f t="shared" si="136"/>
        <v/>
      </c>
      <c r="R12" s="79">
        <f t="shared" si="137"/>
        <v>0</v>
      </c>
      <c r="S12" s="79">
        <f t="shared" si="138"/>
        <v>0</v>
      </c>
      <c r="T12" s="80" t="str">
        <f t="shared" si="139"/>
        <v/>
      </c>
      <c r="U12" s="79" t="str">
        <f t="shared" si="140"/>
        <v/>
      </c>
      <c r="V12" s="79" t="str">
        <f t="shared" si="141"/>
        <v/>
      </c>
      <c r="W12" s="79" t="str">
        <f t="shared" si="142"/>
        <v/>
      </c>
      <c r="X12" s="47" t="str">
        <f>IF(details!O12="","",details!O12)</f>
        <v/>
      </c>
      <c r="Y12" s="47" t="str">
        <f>IF(details!P12="","",details!P12)</f>
        <v/>
      </c>
      <c r="Z12" s="47" t="str">
        <f>IF(details!Q12="","",details!Q12)</f>
        <v/>
      </c>
      <c r="AA12" s="102" t="str">
        <f t="shared" si="143"/>
        <v/>
      </c>
      <c r="AB12" s="47" t="str">
        <f>IF(details!R12="","",details!R12)</f>
        <v/>
      </c>
      <c r="AC12" s="102" t="str">
        <f t="shared" si="144"/>
        <v/>
      </c>
      <c r="AD12" s="47" t="str">
        <f>IF(details!S12="","",details!S12)</f>
        <v/>
      </c>
      <c r="AE12" s="88" t="str">
        <f t="shared" si="145"/>
        <v/>
      </c>
      <c r="AF12" s="79">
        <f t="shared" si="146"/>
        <v>0</v>
      </c>
      <c r="AG12" s="79">
        <f t="shared" si="147"/>
        <v>0</v>
      </c>
      <c r="AH12" s="80" t="str">
        <f t="shared" si="148"/>
        <v/>
      </c>
      <c r="AI12" s="79" t="str">
        <f t="shared" si="149"/>
        <v/>
      </c>
      <c r="AJ12" s="79" t="str">
        <f t="shared" si="150"/>
        <v/>
      </c>
      <c r="AK12" s="79" t="str">
        <f t="shared" si="151"/>
        <v/>
      </c>
      <c r="AL12" s="97" t="str">
        <f>IF(details!T12="","",details!T12)</f>
        <v/>
      </c>
      <c r="AM12" s="103" t="str">
        <f>CONCATENATE(IF(details!T12="s"," SANSKRIT",IF(details!T12="u"," URDU",IF(details!T12="g"," GUJRATI",IF(details!T12="p"," PUNJABI",IF(details!T12="sd"," flU/kh",))))),"")</f>
        <v/>
      </c>
      <c r="AN12" s="47" t="str">
        <f>IF(details!U12="","",details!U12)</f>
        <v/>
      </c>
      <c r="AO12" s="47" t="str">
        <f>IF(details!V12="","",details!V12)</f>
        <v/>
      </c>
      <c r="AP12" s="47" t="str">
        <f>IF(details!W12="","",details!W12)</f>
        <v/>
      </c>
      <c r="AQ12" s="102" t="str">
        <f t="shared" si="152"/>
        <v/>
      </c>
      <c r="AR12" s="47" t="str">
        <f>IF(details!X12="","",details!X12)</f>
        <v/>
      </c>
      <c r="AS12" s="102" t="str">
        <f t="shared" si="153"/>
        <v/>
      </c>
      <c r="AT12" s="47" t="str">
        <f>IF(details!Y12="","",details!Y12)</f>
        <v/>
      </c>
      <c r="AU12" s="88" t="str">
        <f t="shared" si="154"/>
        <v/>
      </c>
      <c r="AV12" s="79">
        <f t="shared" si="155"/>
        <v>0</v>
      </c>
      <c r="AW12" s="79">
        <f t="shared" si="156"/>
        <v>0</v>
      </c>
      <c r="AX12" s="80" t="str">
        <f t="shared" si="157"/>
        <v/>
      </c>
      <c r="AY12" s="79" t="str">
        <f t="shared" si="158"/>
        <v/>
      </c>
      <c r="AZ12" s="79" t="str">
        <f t="shared" si="159"/>
        <v/>
      </c>
      <c r="BA12" s="79" t="str">
        <f t="shared" si="160"/>
        <v/>
      </c>
      <c r="BB12" s="47" t="str">
        <f>IF(details!Z12="","",details!Z12)</f>
        <v/>
      </c>
      <c r="BC12" s="47" t="str">
        <f>IF(details!AA12="","",details!AA12)</f>
        <v/>
      </c>
      <c r="BD12" s="47" t="str">
        <f>IF(details!AB12="","",details!AB12)</f>
        <v/>
      </c>
      <c r="BE12" s="102" t="str">
        <f t="shared" si="161"/>
        <v/>
      </c>
      <c r="BF12" s="47" t="str">
        <f>IF(details!AC12="","",details!AC12)</f>
        <v/>
      </c>
      <c r="BG12" s="102" t="str">
        <f t="shared" si="162"/>
        <v/>
      </c>
      <c r="BH12" s="47" t="str">
        <f>IF(details!AD12="","",details!AD12)</f>
        <v/>
      </c>
      <c r="BI12" s="88" t="str">
        <f t="shared" si="163"/>
        <v/>
      </c>
      <c r="BJ12" s="79">
        <f t="shared" si="164"/>
        <v>0</v>
      </c>
      <c r="BK12" s="79">
        <f t="shared" si="165"/>
        <v>0</v>
      </c>
      <c r="BL12" s="80" t="str">
        <f t="shared" si="166"/>
        <v/>
      </c>
      <c r="BM12" s="79" t="str">
        <f t="shared" si="167"/>
        <v/>
      </c>
      <c r="BN12" s="79" t="str">
        <f t="shared" si="168"/>
        <v/>
      </c>
      <c r="BO12" s="79" t="str">
        <f t="shared" si="169"/>
        <v/>
      </c>
      <c r="BP12" s="47" t="str">
        <f>IF(details!AE12="","",details!AE12)</f>
        <v/>
      </c>
      <c r="BQ12" s="47" t="str">
        <f>IF(details!AF12="","",details!AF12)</f>
        <v/>
      </c>
      <c r="BR12" s="47" t="str">
        <f>IF(details!AG12="","",details!AG12)</f>
        <v/>
      </c>
      <c r="BS12" s="102" t="str">
        <f t="shared" si="170"/>
        <v/>
      </c>
      <c r="BT12" s="47" t="str">
        <f>IF(details!AH12="","",details!AH12)</f>
        <v/>
      </c>
      <c r="BU12" s="102" t="str">
        <f t="shared" si="171"/>
        <v/>
      </c>
      <c r="BV12" s="47" t="str">
        <f>IF(details!AI12="","",details!AI12)</f>
        <v/>
      </c>
      <c r="BW12" s="88" t="str">
        <f t="shared" si="172"/>
        <v/>
      </c>
      <c r="BX12" s="79">
        <f t="shared" si="173"/>
        <v>0</v>
      </c>
      <c r="BY12" s="79">
        <f t="shared" si="174"/>
        <v>0</v>
      </c>
      <c r="BZ12" s="80" t="str">
        <f t="shared" si="175"/>
        <v/>
      </c>
      <c r="CA12" s="79" t="str">
        <f t="shared" si="176"/>
        <v/>
      </c>
      <c r="CB12" s="79" t="str">
        <f t="shared" si="177"/>
        <v/>
      </c>
      <c r="CC12" s="79" t="str">
        <f t="shared" si="178"/>
        <v/>
      </c>
      <c r="CD12" s="47" t="str">
        <f>IF(details!AJ12="","",details!AJ12)</f>
        <v/>
      </c>
      <c r="CE12" s="47" t="str">
        <f>IF(details!AK12="","",details!AK12)</f>
        <v/>
      </c>
      <c r="CF12" s="47" t="str">
        <f>IF(details!AL12="","",details!AL12)</f>
        <v/>
      </c>
      <c r="CG12" s="102" t="str">
        <f t="shared" si="179"/>
        <v/>
      </c>
      <c r="CH12" s="47" t="str">
        <f>IF(details!AM12="","",details!AM12)</f>
        <v/>
      </c>
      <c r="CI12" s="102" t="str">
        <f t="shared" si="180"/>
        <v/>
      </c>
      <c r="CJ12" s="47" t="str">
        <f>IF(details!AN12="","",details!AN12)</f>
        <v/>
      </c>
      <c r="CK12" s="88" t="str">
        <f t="shared" si="181"/>
        <v/>
      </c>
      <c r="CL12" s="79">
        <f t="shared" si="182"/>
        <v>0</v>
      </c>
      <c r="CM12" s="79">
        <f t="shared" si="183"/>
        <v>0</v>
      </c>
      <c r="CN12" s="80" t="str">
        <f t="shared" si="184"/>
        <v/>
      </c>
      <c r="CO12" s="79" t="str">
        <f t="shared" si="185"/>
        <v/>
      </c>
      <c r="CP12" s="79" t="str">
        <f t="shared" si="186"/>
        <v/>
      </c>
      <c r="CQ12" s="79" t="str">
        <f t="shared" si="187"/>
        <v/>
      </c>
      <c r="CR12" s="79">
        <f t="shared" si="188"/>
        <v>0</v>
      </c>
      <c r="CS12" s="104">
        <f t="shared" si="189"/>
        <v>0</v>
      </c>
      <c r="CT12" s="105">
        <f t="shared" si="190"/>
        <v>0</v>
      </c>
      <c r="CU12" s="87" t="str">
        <f t="shared" si="57"/>
        <v/>
      </c>
      <c r="CV12" s="47" t="str">
        <f>IF(details!AO12="","",details!AO12)</f>
        <v/>
      </c>
      <c r="CW12" s="47" t="str">
        <f>IF(details!AP12="","",details!AP12)</f>
        <v/>
      </c>
      <c r="CX12" s="47" t="str">
        <f>IF(details!AQ12="","",details!AQ12)</f>
        <v/>
      </c>
      <c r="CY12" s="102" t="str">
        <f t="shared" si="191"/>
        <v/>
      </c>
      <c r="CZ12" s="47" t="str">
        <f>IF(details!AR12="","",details!AR12)</f>
        <v/>
      </c>
      <c r="DA12" s="102" t="str">
        <f t="shared" si="192"/>
        <v/>
      </c>
      <c r="DB12" s="47" t="str">
        <f>IF(details!AS12="","",details!AS12)</f>
        <v/>
      </c>
      <c r="DC12" s="88" t="str">
        <f t="shared" si="193"/>
        <v/>
      </c>
      <c r="DD12" s="79">
        <f t="shared" si="194"/>
        <v>0</v>
      </c>
      <c r="DE12" s="79">
        <f t="shared" si="195"/>
        <v>0</v>
      </c>
      <c r="DF12" s="80" t="str">
        <f t="shared" si="196"/>
        <v/>
      </c>
      <c r="DG12" s="79" t="str">
        <f t="shared" si="197"/>
        <v/>
      </c>
      <c r="DH12" s="79" t="str">
        <f t="shared" si="198"/>
        <v/>
      </c>
      <c r="DI12" s="79" t="str">
        <f t="shared" si="199"/>
        <v/>
      </c>
      <c r="DJ12" s="47" t="str">
        <f>IF(details!AT12="","",details!AT12)</f>
        <v/>
      </c>
      <c r="DK12" s="47" t="str">
        <f>IF(details!AU12="","",details!AU12)</f>
        <v/>
      </c>
      <c r="DL12" s="102" t="str">
        <f t="shared" si="200"/>
        <v/>
      </c>
      <c r="DM12" s="47" t="str">
        <f>IF(details!AV12="","",details!AV12)</f>
        <v/>
      </c>
      <c r="DN12" s="47" t="str">
        <f>IF(details!AW12="","",details!AW12)</f>
        <v/>
      </c>
      <c r="DO12" s="102" t="str">
        <f t="shared" si="201"/>
        <v/>
      </c>
      <c r="DP12" s="47" t="str">
        <f>IF(details!AX12="","",details!AX12)</f>
        <v/>
      </c>
      <c r="DQ12" s="47" t="str">
        <f>IF(details!AY12="","",details!AY12)</f>
        <v/>
      </c>
      <c r="DR12" s="102" t="str">
        <f t="shared" si="202"/>
        <v/>
      </c>
      <c r="DS12" s="102" t="str">
        <f t="shared" si="203"/>
        <v/>
      </c>
      <c r="DT12" s="102" t="str">
        <f t="shared" si="204"/>
        <v/>
      </c>
      <c r="DU12" s="102" t="str">
        <f t="shared" si="205"/>
        <v/>
      </c>
      <c r="DV12" s="47" t="str">
        <f>IF(details!AZ12="","",details!AZ12)</f>
        <v/>
      </c>
      <c r="DW12" s="47" t="str">
        <f>IF(details!BA12="","",details!BA12)</f>
        <v/>
      </c>
      <c r="DX12" s="102" t="str">
        <f t="shared" si="206"/>
        <v/>
      </c>
      <c r="DY12" s="102" t="str">
        <f t="shared" si="207"/>
        <v/>
      </c>
      <c r="DZ12" s="102" t="str">
        <f t="shared" si="208"/>
        <v/>
      </c>
      <c r="EA12" s="47" t="str">
        <f>IF(details!BB12="","",details!BB12)</f>
        <v/>
      </c>
      <c r="EB12" s="47" t="str">
        <f>IF(details!BC12="","",details!BC12)</f>
        <v/>
      </c>
      <c r="EC12" s="102" t="str">
        <f t="shared" si="209"/>
        <v/>
      </c>
      <c r="ED12" s="102" t="str">
        <f t="shared" si="210"/>
        <v/>
      </c>
      <c r="EE12" s="102" t="str">
        <f t="shared" si="211"/>
        <v/>
      </c>
      <c r="EF12" s="97" t="str">
        <f t="shared" si="212"/>
        <v/>
      </c>
      <c r="EG12" s="79">
        <f t="shared" si="213"/>
        <v>0</v>
      </c>
      <c r="EH12" s="79">
        <f t="shared" si="214"/>
        <v>0</v>
      </c>
      <c r="EI12" s="80" t="str">
        <f t="shared" si="215"/>
        <v/>
      </c>
      <c r="EJ12" s="79" t="str">
        <f t="shared" si="216"/>
        <v/>
      </c>
      <c r="EK12" s="79" t="str">
        <f t="shared" si="217"/>
        <v/>
      </c>
      <c r="EL12" s="79" t="str">
        <f t="shared" si="218"/>
        <v/>
      </c>
      <c r="EM12" s="47" t="str">
        <f>IF(details!BD12="","",details!BD12)</f>
        <v/>
      </c>
      <c r="EN12" s="47" t="str">
        <f>IF(details!BE12="","",details!BE12)</f>
        <v/>
      </c>
      <c r="EO12" s="47" t="str">
        <f>IF(details!BF12="","",details!BF12)</f>
        <v/>
      </c>
      <c r="EP12" s="102" t="str">
        <f t="shared" si="219"/>
        <v/>
      </c>
      <c r="EQ12" s="47" t="str">
        <f>IF(details!BG12="","",details!BG12)</f>
        <v/>
      </c>
      <c r="ER12" s="47" t="str">
        <f>IF(details!BH12="","",details!BH12)</f>
        <v/>
      </c>
      <c r="ES12" s="106" t="str">
        <f t="shared" si="220"/>
        <v/>
      </c>
      <c r="ET12" s="102" t="str">
        <f t="shared" si="221"/>
        <v/>
      </c>
      <c r="EU12" s="102" t="str">
        <f t="shared" si="222"/>
        <v/>
      </c>
      <c r="EV12" s="47" t="str">
        <f>IF(details!BI12="","",details!BI12)</f>
        <v/>
      </c>
      <c r="EW12" s="47" t="str">
        <f>IF(details!BJ12="","",details!BJ12)</f>
        <v/>
      </c>
      <c r="EX12" s="106" t="str">
        <f t="shared" si="223"/>
        <v/>
      </c>
      <c r="EY12" s="102" t="str">
        <f t="shared" si="224"/>
        <v/>
      </c>
      <c r="EZ12" s="102" t="str">
        <f t="shared" si="225"/>
        <v/>
      </c>
      <c r="FA12" s="97" t="str">
        <f t="shared" si="226"/>
        <v/>
      </c>
      <c r="FB12" s="79">
        <f t="shared" si="227"/>
        <v>0</v>
      </c>
      <c r="FC12" s="79">
        <f t="shared" si="228"/>
        <v>0</v>
      </c>
      <c r="FD12" s="80" t="str">
        <f t="shared" si="229"/>
        <v/>
      </c>
      <c r="FE12" s="79" t="str">
        <f t="shared" si="230"/>
        <v/>
      </c>
      <c r="FF12" s="79" t="str">
        <f t="shared" si="231"/>
        <v/>
      </c>
      <c r="FG12" s="79" t="str">
        <f t="shared" si="232"/>
        <v/>
      </c>
      <c r="FH12" s="47" t="str">
        <f>IF(details!BK12="","",details!BK12)</f>
        <v/>
      </c>
      <c r="FI12" s="47" t="str">
        <f>IF(details!BL12="","",details!BL12)</f>
        <v/>
      </c>
      <c r="FJ12" s="47" t="str">
        <f>IF(details!BM12="","",details!BM12)</f>
        <v/>
      </c>
      <c r="FK12" s="97" t="str">
        <f t="shared" si="233"/>
        <v/>
      </c>
      <c r="FL12" s="79">
        <f t="shared" si="234"/>
        <v>0</v>
      </c>
      <c r="FM12" s="80" t="str">
        <f t="shared" si="235"/>
        <v/>
      </c>
      <c r="FN12" s="79" t="str">
        <f t="shared" si="236"/>
        <v/>
      </c>
      <c r="FO12" s="79" t="str">
        <f t="shared" si="237"/>
        <v/>
      </c>
      <c r="FP12" s="322" t="str">
        <f t="shared" si="238"/>
        <v/>
      </c>
      <c r="FQ12" s="47" t="str">
        <f>IF(details!BN12="","",details!BN12)</f>
        <v/>
      </c>
      <c r="FR12" s="47" t="str">
        <f>IF(details!BO12="","",details!BO12)</f>
        <v/>
      </c>
      <c r="FS12" s="47" t="str">
        <f>IF(details!BP12="","",details!BP12)</f>
        <v/>
      </c>
      <c r="FT12" s="47" t="str">
        <f>IF(details!BQ12="","",details!BQ12)</f>
        <v/>
      </c>
      <c r="FU12" s="97" t="str">
        <f t="shared" si="239"/>
        <v/>
      </c>
      <c r="FV12" s="79">
        <f t="shared" si="101"/>
        <v>0</v>
      </c>
      <c r="FW12" s="80" t="str">
        <f t="shared" si="102"/>
        <v/>
      </c>
      <c r="FX12" s="79" t="str">
        <f t="shared" si="103"/>
        <v/>
      </c>
      <c r="FY12" s="79" t="str">
        <f t="shared" si="104"/>
        <v/>
      </c>
      <c r="FZ12" s="322" t="str">
        <f t="shared" si="240"/>
        <v/>
      </c>
      <c r="GA12" s="79" t="str">
        <f t="shared" ref="GA12:GA75" si="257">W12</f>
        <v/>
      </c>
      <c r="GB12" s="79" t="str">
        <f t="shared" ref="GB12:GB75" si="258">AK12</f>
        <v/>
      </c>
      <c r="GC12" s="79" t="str">
        <f t="shared" ref="GC12:GC75" si="259">BA12</f>
        <v/>
      </c>
      <c r="GD12" s="79" t="str">
        <f t="shared" ref="GD12:GD75" si="260">BO12</f>
        <v/>
      </c>
      <c r="GE12" s="79" t="str">
        <f t="shared" ref="GE12:GE75" si="261">CC12</f>
        <v/>
      </c>
      <c r="GF12" s="79" t="str">
        <f t="shared" ref="GF12:GF75" si="262">CQ12</f>
        <v/>
      </c>
      <c r="GG12" s="79" t="str">
        <f t="shared" si="106"/>
        <v/>
      </c>
      <c r="GH12" s="313">
        <f t="shared" si="241"/>
        <v>0</v>
      </c>
      <c r="GI12" s="79">
        <f t="shared" ref="GI12:GI75" si="263">COUNTIF(GA12:GF12,"S")</f>
        <v>0</v>
      </c>
      <c r="GJ12" s="79">
        <f t="shared" ref="GJ12:GJ75" si="264">COUNTIF(GA12:GF12,"G1")</f>
        <v>0</v>
      </c>
      <c r="GK12" s="79">
        <f t="shared" ref="GK12:GK75" si="265">COUNTIF(GA12:GF12,"G2")</f>
        <v>0</v>
      </c>
      <c r="GL12" s="313">
        <f t="shared" si="242"/>
        <v>0</v>
      </c>
      <c r="GM12" s="79" t="str">
        <f t="shared" si="107"/>
        <v/>
      </c>
      <c r="GN12" s="47" t="str">
        <f t="shared" si="110"/>
        <v/>
      </c>
      <c r="GO12" s="79" t="str">
        <f t="shared" si="111"/>
        <v/>
      </c>
      <c r="GP12" s="107" t="str">
        <f t="shared" si="243"/>
        <v/>
      </c>
      <c r="GQ12" s="94" t="str">
        <f>IF(details!CY12="","",details!CY12)</f>
        <v/>
      </c>
      <c r="GR12" s="108" t="str">
        <f>IF(details!CZ12="","",details!CZ12)</f>
        <v/>
      </c>
      <c r="GS12" s="94" t="str">
        <f>IF(details!DC12="","",details!DC12)</f>
        <v/>
      </c>
      <c r="GT12" s="108" t="str">
        <f>IF(details!DD12="","",details!DD12)</f>
        <v/>
      </c>
      <c r="GU12" s="94" t="str">
        <f>IF(details!DG12="","",details!DG12)</f>
        <v/>
      </c>
      <c r="GV12" s="108" t="str">
        <f>IF(details!DH12="","",details!DH12)</f>
        <v/>
      </c>
      <c r="GW12" s="94" t="str">
        <f>IF(details!DK12="","",details!DK12)</f>
        <v/>
      </c>
      <c r="GX12" s="108" t="str">
        <f>IF(details!DL12="","",details!DL12)</f>
        <v/>
      </c>
      <c r="GY12" s="94" t="str">
        <f>IF(details!DO12="","",details!DO12)</f>
        <v/>
      </c>
      <c r="GZ12" s="108" t="str">
        <f>IF(details!DP12="","",details!DP12)</f>
        <v/>
      </c>
      <c r="HA12" s="95" t="e">
        <f t="shared" si="244"/>
        <v>#VALUE!</v>
      </c>
      <c r="HB12" s="47" t="str">
        <f t="shared" si="112"/>
        <v/>
      </c>
      <c r="HC12" s="47" t="str">
        <f t="shared" si="256"/>
        <v/>
      </c>
      <c r="HD12" s="47" t="str">
        <f t="shared" si="113"/>
        <v/>
      </c>
      <c r="HE12" s="47" t="str">
        <f t="shared" si="114"/>
        <v/>
      </c>
      <c r="HF12" s="47" t="str">
        <f t="shared" si="245"/>
        <v/>
      </c>
      <c r="HG12" s="47" t="str">
        <f t="shared" si="115"/>
        <v/>
      </c>
      <c r="HH12" s="47" t="str">
        <f t="shared" si="116"/>
        <v/>
      </c>
      <c r="HI12" s="47" t="str">
        <f t="shared" si="117"/>
        <v/>
      </c>
      <c r="HJ12" s="47" t="str">
        <f t="shared" si="118"/>
        <v/>
      </c>
      <c r="HK12" s="47" t="str">
        <f t="shared" si="119"/>
        <v/>
      </c>
      <c r="HL12" s="47" t="str">
        <f t="shared" si="120"/>
        <v/>
      </c>
      <c r="HM12" s="47" t="str">
        <f t="shared" si="121"/>
        <v/>
      </c>
      <c r="HN12" s="47" t="str">
        <f t="shared" si="246"/>
        <v/>
      </c>
      <c r="HO12" s="47" t="str">
        <f t="shared" si="122"/>
        <v/>
      </c>
      <c r="HP12" s="47" t="str">
        <f t="shared" si="123"/>
        <v/>
      </c>
      <c r="HQ12" s="47" t="str">
        <f t="shared" si="247"/>
        <v/>
      </c>
      <c r="HR12" s="47" t="str">
        <f t="shared" si="124"/>
        <v/>
      </c>
      <c r="HS12" s="47" t="str">
        <f t="shared" si="125"/>
        <v/>
      </c>
      <c r="HT12" s="47" t="str">
        <f t="shared" si="248"/>
        <v/>
      </c>
      <c r="HU12" s="47" t="str">
        <f t="shared" si="126"/>
        <v/>
      </c>
      <c r="HV12" s="47" t="str">
        <f t="shared" si="127"/>
        <v/>
      </c>
      <c r="HW12" s="47" t="str">
        <f t="shared" si="249"/>
        <v/>
      </c>
      <c r="HX12" s="47" t="str">
        <f t="shared" si="250"/>
        <v/>
      </c>
      <c r="HY12" s="47" t="str">
        <f t="shared" si="128"/>
        <v/>
      </c>
      <c r="HZ12" s="47" t="str">
        <f t="shared" si="129"/>
        <v/>
      </c>
      <c r="IA12" s="47" t="str">
        <f t="shared" si="130"/>
        <v/>
      </c>
      <c r="IB12" s="47" t="str">
        <f t="shared" si="131"/>
        <v/>
      </c>
      <c r="IC12" s="47" t="str">
        <f t="shared" si="132"/>
        <v/>
      </c>
      <c r="ID12" s="47" t="str">
        <f t="shared" si="251"/>
        <v xml:space="preserve">            </v>
      </c>
      <c r="IE12" s="47" t="str">
        <f t="shared" si="252"/>
        <v xml:space="preserve">            </v>
      </c>
      <c r="IF12" s="47" t="str">
        <f t="shared" si="253"/>
        <v/>
      </c>
      <c r="IG12" s="109" t="str">
        <f t="shared" si="254"/>
        <v xml:space="preserve">            </v>
      </c>
      <c r="IH12" s="47" t="str">
        <f t="shared" si="133"/>
        <v xml:space="preserve">            </v>
      </c>
      <c r="II12" s="47" t="str">
        <f>IF(OR(GN12="SUPPL.",GN12="RE-EXAM."),'result subject-wise'!AV12,GN12)</f>
        <v/>
      </c>
      <c r="IJ12" s="99">
        <f>IF('result subject-wise'!AW12="",CT12,'result subject-wise'!AW12)</f>
        <v>0</v>
      </c>
      <c r="IK12" s="87" t="str">
        <f t="shared" si="255"/>
        <v/>
      </c>
      <c r="IL12" s="100"/>
      <c r="IO12" s="110" t="str">
        <f>A3</f>
        <v>9 'A'</v>
      </c>
      <c r="IP12" s="843"/>
      <c r="IQ12" s="747"/>
      <c r="IR12" s="747"/>
      <c r="IS12" s="747"/>
      <c r="IT12" s="747"/>
      <c r="IU12" s="747"/>
      <c r="IV12" s="747"/>
      <c r="IW12" s="747"/>
      <c r="IX12" s="747"/>
      <c r="IY12" s="747"/>
      <c r="IZ12" s="747"/>
      <c r="JA12" s="747"/>
      <c r="JB12" s="747"/>
      <c r="JC12" s="740"/>
    </row>
    <row r="13" spans="1:263" ht="14" customHeight="1">
      <c r="A13" s="4">
        <f>details!A13</f>
        <v>7</v>
      </c>
      <c r="B13" s="47" t="str">
        <f>IF(details!B13="","",details!B13)</f>
        <v>SC</v>
      </c>
      <c r="C13" s="47" t="str">
        <f>IF(details!C13="","",details!C13)</f>
        <v>G</v>
      </c>
      <c r="D13" s="97">
        <f>IF(details!D13="","",details!D13)</f>
        <v>9107</v>
      </c>
      <c r="E13" s="47">
        <f>IF(details!E13="","",details!E13)</f>
        <v>11130</v>
      </c>
      <c r="F13" s="385">
        <f>IF(details!F13="","",details!F13)</f>
        <v>35716</v>
      </c>
      <c r="G13" s="49" t="str">
        <f>IF(details!G13="","",details!G13)</f>
        <v>A 007</v>
      </c>
      <c r="H13" s="49" t="str">
        <f>IF(details!H13="","",details!H13)</f>
        <v>B 007</v>
      </c>
      <c r="I13" s="49" t="str">
        <f>IF(details!I13="","",details!I13)</f>
        <v>C 007</v>
      </c>
      <c r="J13" s="47" t="str">
        <f>IF(details!J13="","",details!J13)</f>
        <v/>
      </c>
      <c r="K13" s="47" t="str">
        <f>IF(details!K13="","",details!K13)</f>
        <v/>
      </c>
      <c r="L13" s="47" t="str">
        <f>IF(details!L13="","",details!L13)</f>
        <v/>
      </c>
      <c r="M13" s="102" t="str">
        <f t="shared" si="134"/>
        <v/>
      </c>
      <c r="N13" s="47" t="str">
        <f>IF(details!M13="","",details!M13)</f>
        <v/>
      </c>
      <c r="O13" s="102" t="str">
        <f t="shared" si="135"/>
        <v/>
      </c>
      <c r="P13" s="47" t="str">
        <f>IF(details!N13="","",details!N13)</f>
        <v/>
      </c>
      <c r="Q13" s="88" t="str">
        <f t="shared" si="136"/>
        <v/>
      </c>
      <c r="R13" s="79">
        <f t="shared" si="137"/>
        <v>0</v>
      </c>
      <c r="S13" s="79">
        <f t="shared" si="138"/>
        <v>0</v>
      </c>
      <c r="T13" s="80" t="str">
        <f t="shared" si="139"/>
        <v/>
      </c>
      <c r="U13" s="79" t="str">
        <f t="shared" si="140"/>
        <v/>
      </c>
      <c r="V13" s="79" t="str">
        <f t="shared" si="141"/>
        <v/>
      </c>
      <c r="W13" s="79" t="str">
        <f t="shared" si="142"/>
        <v/>
      </c>
      <c r="X13" s="47" t="str">
        <f>IF(details!O13="","",details!O13)</f>
        <v/>
      </c>
      <c r="Y13" s="47" t="str">
        <f>IF(details!P13="","",details!P13)</f>
        <v/>
      </c>
      <c r="Z13" s="47" t="str">
        <f>IF(details!Q13="","",details!Q13)</f>
        <v/>
      </c>
      <c r="AA13" s="102" t="str">
        <f t="shared" si="143"/>
        <v/>
      </c>
      <c r="AB13" s="47" t="str">
        <f>IF(details!R13="","",details!R13)</f>
        <v/>
      </c>
      <c r="AC13" s="102" t="str">
        <f t="shared" si="144"/>
        <v/>
      </c>
      <c r="AD13" s="47" t="str">
        <f>IF(details!S13="","",details!S13)</f>
        <v/>
      </c>
      <c r="AE13" s="88" t="str">
        <f t="shared" si="145"/>
        <v/>
      </c>
      <c r="AF13" s="79">
        <f t="shared" si="146"/>
        <v>0</v>
      </c>
      <c r="AG13" s="79">
        <f t="shared" si="147"/>
        <v>0</v>
      </c>
      <c r="AH13" s="80" t="str">
        <f t="shared" si="148"/>
        <v/>
      </c>
      <c r="AI13" s="79" t="str">
        <f t="shared" si="149"/>
        <v/>
      </c>
      <c r="AJ13" s="79" t="str">
        <f t="shared" si="150"/>
        <v/>
      </c>
      <c r="AK13" s="79" t="str">
        <f t="shared" si="151"/>
        <v/>
      </c>
      <c r="AL13" s="97" t="str">
        <f>IF(details!T13="","",details!T13)</f>
        <v/>
      </c>
      <c r="AM13" s="103" t="str">
        <f>CONCATENATE(IF(details!T13="s"," SANSKRIT",IF(details!T13="u"," URDU",IF(details!T13="g"," GUJRATI",IF(details!T13="p"," PUNJABI",IF(details!T13="sd"," flU/kh",))))),"")</f>
        <v/>
      </c>
      <c r="AN13" s="47" t="str">
        <f>IF(details!U13="","",details!U13)</f>
        <v/>
      </c>
      <c r="AO13" s="47" t="str">
        <f>IF(details!V13="","",details!V13)</f>
        <v/>
      </c>
      <c r="AP13" s="47" t="str">
        <f>IF(details!W13="","",details!W13)</f>
        <v/>
      </c>
      <c r="AQ13" s="102" t="str">
        <f t="shared" si="152"/>
        <v/>
      </c>
      <c r="AR13" s="47" t="str">
        <f>IF(details!X13="","",details!X13)</f>
        <v/>
      </c>
      <c r="AS13" s="102" t="str">
        <f t="shared" si="153"/>
        <v/>
      </c>
      <c r="AT13" s="47" t="str">
        <f>IF(details!Y13="","",details!Y13)</f>
        <v/>
      </c>
      <c r="AU13" s="88" t="str">
        <f t="shared" si="154"/>
        <v/>
      </c>
      <c r="AV13" s="79">
        <f t="shared" si="155"/>
        <v>0</v>
      </c>
      <c r="AW13" s="79">
        <f t="shared" si="156"/>
        <v>0</v>
      </c>
      <c r="AX13" s="80" t="str">
        <f t="shared" si="157"/>
        <v/>
      </c>
      <c r="AY13" s="79" t="str">
        <f t="shared" si="158"/>
        <v/>
      </c>
      <c r="AZ13" s="79" t="str">
        <f t="shared" si="159"/>
        <v/>
      </c>
      <c r="BA13" s="79" t="str">
        <f t="shared" si="160"/>
        <v/>
      </c>
      <c r="BB13" s="47" t="str">
        <f>IF(details!Z13="","",details!Z13)</f>
        <v/>
      </c>
      <c r="BC13" s="47" t="str">
        <f>IF(details!AA13="","",details!AA13)</f>
        <v/>
      </c>
      <c r="BD13" s="47" t="str">
        <f>IF(details!AB13="","",details!AB13)</f>
        <v/>
      </c>
      <c r="BE13" s="102" t="str">
        <f t="shared" si="161"/>
        <v/>
      </c>
      <c r="BF13" s="47" t="str">
        <f>IF(details!AC13="","",details!AC13)</f>
        <v/>
      </c>
      <c r="BG13" s="102" t="str">
        <f t="shared" si="162"/>
        <v/>
      </c>
      <c r="BH13" s="47" t="str">
        <f>IF(details!AD13="","",details!AD13)</f>
        <v/>
      </c>
      <c r="BI13" s="88" t="str">
        <f t="shared" si="163"/>
        <v/>
      </c>
      <c r="BJ13" s="79">
        <f t="shared" si="164"/>
        <v>0</v>
      </c>
      <c r="BK13" s="79">
        <f t="shared" si="165"/>
        <v>0</v>
      </c>
      <c r="BL13" s="80" t="str">
        <f t="shared" si="166"/>
        <v/>
      </c>
      <c r="BM13" s="79" t="str">
        <f t="shared" si="167"/>
        <v/>
      </c>
      <c r="BN13" s="79" t="str">
        <f t="shared" si="168"/>
        <v/>
      </c>
      <c r="BO13" s="79" t="str">
        <f t="shared" si="169"/>
        <v/>
      </c>
      <c r="BP13" s="47" t="str">
        <f>IF(details!AE13="","",details!AE13)</f>
        <v/>
      </c>
      <c r="BQ13" s="47" t="str">
        <f>IF(details!AF13="","",details!AF13)</f>
        <v/>
      </c>
      <c r="BR13" s="47" t="str">
        <f>IF(details!AG13="","",details!AG13)</f>
        <v/>
      </c>
      <c r="BS13" s="102" t="str">
        <f t="shared" si="170"/>
        <v/>
      </c>
      <c r="BT13" s="47" t="str">
        <f>IF(details!AH13="","",details!AH13)</f>
        <v/>
      </c>
      <c r="BU13" s="102" t="str">
        <f t="shared" si="171"/>
        <v/>
      </c>
      <c r="BV13" s="47" t="str">
        <f>IF(details!AI13="","",details!AI13)</f>
        <v/>
      </c>
      <c r="BW13" s="88" t="str">
        <f t="shared" si="172"/>
        <v/>
      </c>
      <c r="BX13" s="79">
        <f t="shared" si="173"/>
        <v>0</v>
      </c>
      <c r="BY13" s="79">
        <f t="shared" si="174"/>
        <v>0</v>
      </c>
      <c r="BZ13" s="80" t="str">
        <f t="shared" si="175"/>
        <v/>
      </c>
      <c r="CA13" s="79" t="str">
        <f t="shared" si="176"/>
        <v/>
      </c>
      <c r="CB13" s="79" t="str">
        <f t="shared" si="177"/>
        <v/>
      </c>
      <c r="CC13" s="79" t="str">
        <f t="shared" si="178"/>
        <v/>
      </c>
      <c r="CD13" s="47" t="str">
        <f>IF(details!AJ13="","",details!AJ13)</f>
        <v/>
      </c>
      <c r="CE13" s="47" t="str">
        <f>IF(details!AK13="","",details!AK13)</f>
        <v/>
      </c>
      <c r="CF13" s="47" t="str">
        <f>IF(details!AL13="","",details!AL13)</f>
        <v/>
      </c>
      <c r="CG13" s="102" t="str">
        <f t="shared" si="179"/>
        <v/>
      </c>
      <c r="CH13" s="47" t="str">
        <f>IF(details!AM13="","",details!AM13)</f>
        <v/>
      </c>
      <c r="CI13" s="102" t="str">
        <f t="shared" si="180"/>
        <v/>
      </c>
      <c r="CJ13" s="47" t="str">
        <f>IF(details!AN13="","",details!AN13)</f>
        <v/>
      </c>
      <c r="CK13" s="88" t="str">
        <f t="shared" si="181"/>
        <v/>
      </c>
      <c r="CL13" s="79">
        <f t="shared" si="182"/>
        <v>0</v>
      </c>
      <c r="CM13" s="79">
        <f t="shared" si="183"/>
        <v>0</v>
      </c>
      <c r="CN13" s="80" t="str">
        <f t="shared" si="184"/>
        <v/>
      </c>
      <c r="CO13" s="79" t="str">
        <f t="shared" si="185"/>
        <v/>
      </c>
      <c r="CP13" s="79" t="str">
        <f t="shared" si="186"/>
        <v/>
      </c>
      <c r="CQ13" s="79" t="str">
        <f t="shared" si="187"/>
        <v/>
      </c>
      <c r="CR13" s="79">
        <f t="shared" si="188"/>
        <v>0</v>
      </c>
      <c r="CS13" s="104">
        <f t="shared" si="189"/>
        <v>0</v>
      </c>
      <c r="CT13" s="105">
        <f t="shared" si="190"/>
        <v>0</v>
      </c>
      <c r="CU13" s="87" t="str">
        <f t="shared" si="57"/>
        <v/>
      </c>
      <c r="CV13" s="47" t="str">
        <f>IF(details!AO13="","",details!AO13)</f>
        <v/>
      </c>
      <c r="CW13" s="47" t="str">
        <f>IF(details!AP13="","",details!AP13)</f>
        <v/>
      </c>
      <c r="CX13" s="47" t="str">
        <f>IF(details!AQ13="","",details!AQ13)</f>
        <v/>
      </c>
      <c r="CY13" s="102" t="str">
        <f t="shared" si="191"/>
        <v/>
      </c>
      <c r="CZ13" s="47" t="str">
        <f>IF(details!AR13="","",details!AR13)</f>
        <v/>
      </c>
      <c r="DA13" s="102" t="str">
        <f t="shared" si="192"/>
        <v/>
      </c>
      <c r="DB13" s="47" t="str">
        <f>IF(details!AS13="","",details!AS13)</f>
        <v/>
      </c>
      <c r="DC13" s="88" t="str">
        <f t="shared" si="193"/>
        <v/>
      </c>
      <c r="DD13" s="79">
        <f t="shared" si="194"/>
        <v>0</v>
      </c>
      <c r="DE13" s="79">
        <f t="shared" si="195"/>
        <v>0</v>
      </c>
      <c r="DF13" s="80" t="str">
        <f t="shared" si="196"/>
        <v/>
      </c>
      <c r="DG13" s="79" t="str">
        <f t="shared" si="197"/>
        <v/>
      </c>
      <c r="DH13" s="79" t="str">
        <f t="shared" si="198"/>
        <v/>
      </c>
      <c r="DI13" s="79" t="str">
        <f t="shared" si="199"/>
        <v/>
      </c>
      <c r="DJ13" s="47" t="str">
        <f>IF(details!AT13="","",details!AT13)</f>
        <v/>
      </c>
      <c r="DK13" s="47" t="str">
        <f>IF(details!AU13="","",details!AU13)</f>
        <v/>
      </c>
      <c r="DL13" s="102" t="str">
        <f t="shared" si="200"/>
        <v/>
      </c>
      <c r="DM13" s="47" t="str">
        <f>IF(details!AV13="","",details!AV13)</f>
        <v/>
      </c>
      <c r="DN13" s="47" t="str">
        <f>IF(details!AW13="","",details!AW13)</f>
        <v/>
      </c>
      <c r="DO13" s="102" t="str">
        <f t="shared" si="201"/>
        <v/>
      </c>
      <c r="DP13" s="47" t="str">
        <f>IF(details!AX13="","",details!AX13)</f>
        <v/>
      </c>
      <c r="DQ13" s="47" t="str">
        <f>IF(details!AY13="","",details!AY13)</f>
        <v/>
      </c>
      <c r="DR13" s="102" t="str">
        <f t="shared" si="202"/>
        <v/>
      </c>
      <c r="DS13" s="102" t="str">
        <f t="shared" si="203"/>
        <v/>
      </c>
      <c r="DT13" s="102" t="str">
        <f t="shared" si="204"/>
        <v/>
      </c>
      <c r="DU13" s="102" t="str">
        <f t="shared" si="205"/>
        <v/>
      </c>
      <c r="DV13" s="47" t="str">
        <f>IF(details!AZ13="","",details!AZ13)</f>
        <v/>
      </c>
      <c r="DW13" s="47" t="str">
        <f>IF(details!BA13="","",details!BA13)</f>
        <v/>
      </c>
      <c r="DX13" s="102" t="str">
        <f t="shared" si="206"/>
        <v/>
      </c>
      <c r="DY13" s="102" t="str">
        <f t="shared" si="207"/>
        <v/>
      </c>
      <c r="DZ13" s="102" t="str">
        <f t="shared" si="208"/>
        <v/>
      </c>
      <c r="EA13" s="47" t="str">
        <f>IF(details!BB13="","",details!BB13)</f>
        <v/>
      </c>
      <c r="EB13" s="47" t="str">
        <f>IF(details!BC13="","",details!BC13)</f>
        <v/>
      </c>
      <c r="EC13" s="102" t="str">
        <f t="shared" si="209"/>
        <v/>
      </c>
      <c r="ED13" s="102" t="str">
        <f t="shared" si="210"/>
        <v/>
      </c>
      <c r="EE13" s="102" t="str">
        <f t="shared" si="211"/>
        <v/>
      </c>
      <c r="EF13" s="97" t="str">
        <f t="shared" si="212"/>
        <v/>
      </c>
      <c r="EG13" s="79">
        <f t="shared" si="213"/>
        <v>0</v>
      </c>
      <c r="EH13" s="79">
        <f t="shared" si="214"/>
        <v>0</v>
      </c>
      <c r="EI13" s="80" t="str">
        <f t="shared" si="215"/>
        <v/>
      </c>
      <c r="EJ13" s="79" t="str">
        <f t="shared" si="216"/>
        <v/>
      </c>
      <c r="EK13" s="79" t="str">
        <f t="shared" si="217"/>
        <v/>
      </c>
      <c r="EL13" s="79" t="str">
        <f t="shared" si="218"/>
        <v/>
      </c>
      <c r="EM13" s="47" t="str">
        <f>IF(details!BD13="","",details!BD13)</f>
        <v/>
      </c>
      <c r="EN13" s="47" t="str">
        <f>IF(details!BE13="","",details!BE13)</f>
        <v/>
      </c>
      <c r="EO13" s="47" t="str">
        <f>IF(details!BF13="","",details!BF13)</f>
        <v/>
      </c>
      <c r="EP13" s="102" t="str">
        <f t="shared" si="219"/>
        <v/>
      </c>
      <c r="EQ13" s="47" t="str">
        <f>IF(details!BG13="","",details!BG13)</f>
        <v/>
      </c>
      <c r="ER13" s="47" t="str">
        <f>IF(details!BH13="","",details!BH13)</f>
        <v/>
      </c>
      <c r="ES13" s="106" t="str">
        <f t="shared" si="220"/>
        <v/>
      </c>
      <c r="ET13" s="102" t="str">
        <f t="shared" si="221"/>
        <v/>
      </c>
      <c r="EU13" s="102" t="str">
        <f t="shared" si="222"/>
        <v/>
      </c>
      <c r="EV13" s="47" t="str">
        <f>IF(details!BI13="","",details!BI13)</f>
        <v/>
      </c>
      <c r="EW13" s="47" t="str">
        <f>IF(details!BJ13="","",details!BJ13)</f>
        <v/>
      </c>
      <c r="EX13" s="106" t="str">
        <f t="shared" si="223"/>
        <v/>
      </c>
      <c r="EY13" s="102" t="str">
        <f t="shared" si="224"/>
        <v/>
      </c>
      <c r="EZ13" s="102" t="str">
        <f t="shared" si="225"/>
        <v/>
      </c>
      <c r="FA13" s="97" t="str">
        <f t="shared" si="226"/>
        <v/>
      </c>
      <c r="FB13" s="79">
        <f t="shared" si="227"/>
        <v>0</v>
      </c>
      <c r="FC13" s="79">
        <f t="shared" si="228"/>
        <v>0</v>
      </c>
      <c r="FD13" s="80" t="str">
        <f t="shared" si="229"/>
        <v/>
      </c>
      <c r="FE13" s="79" t="str">
        <f t="shared" si="230"/>
        <v/>
      </c>
      <c r="FF13" s="79" t="str">
        <f t="shared" si="231"/>
        <v/>
      </c>
      <c r="FG13" s="79" t="str">
        <f t="shared" si="232"/>
        <v/>
      </c>
      <c r="FH13" s="47" t="str">
        <f>IF(details!BK13="","",details!BK13)</f>
        <v/>
      </c>
      <c r="FI13" s="47" t="str">
        <f>IF(details!BL13="","",details!BL13)</f>
        <v/>
      </c>
      <c r="FJ13" s="47" t="str">
        <f>IF(details!BM13="","",details!BM13)</f>
        <v/>
      </c>
      <c r="FK13" s="97" t="str">
        <f t="shared" si="233"/>
        <v/>
      </c>
      <c r="FL13" s="79">
        <f t="shared" si="234"/>
        <v>0</v>
      </c>
      <c r="FM13" s="80" t="str">
        <f t="shared" si="235"/>
        <v/>
      </c>
      <c r="FN13" s="79" t="str">
        <f t="shared" si="236"/>
        <v/>
      </c>
      <c r="FO13" s="79" t="str">
        <f t="shared" si="237"/>
        <v/>
      </c>
      <c r="FP13" s="322" t="str">
        <f t="shared" si="238"/>
        <v/>
      </c>
      <c r="FQ13" s="47" t="str">
        <f>IF(details!BN13="","",details!BN13)</f>
        <v/>
      </c>
      <c r="FR13" s="47" t="str">
        <f>IF(details!BO13="","",details!BO13)</f>
        <v/>
      </c>
      <c r="FS13" s="47" t="str">
        <f>IF(details!BP13="","",details!BP13)</f>
        <v/>
      </c>
      <c r="FT13" s="47" t="str">
        <f>IF(details!BQ13="","",details!BQ13)</f>
        <v/>
      </c>
      <c r="FU13" s="97" t="str">
        <f t="shared" si="239"/>
        <v/>
      </c>
      <c r="FV13" s="79">
        <f t="shared" si="101"/>
        <v>0</v>
      </c>
      <c r="FW13" s="80" t="str">
        <f t="shared" si="102"/>
        <v/>
      </c>
      <c r="FX13" s="79" t="str">
        <f t="shared" si="103"/>
        <v/>
      </c>
      <c r="FY13" s="79" t="str">
        <f t="shared" si="104"/>
        <v/>
      </c>
      <c r="FZ13" s="322" t="str">
        <f t="shared" si="240"/>
        <v/>
      </c>
      <c r="GA13" s="79" t="str">
        <f t="shared" si="257"/>
        <v/>
      </c>
      <c r="GB13" s="79" t="str">
        <f t="shared" si="258"/>
        <v/>
      </c>
      <c r="GC13" s="79" t="str">
        <f t="shared" si="259"/>
        <v/>
      </c>
      <c r="GD13" s="79" t="str">
        <f t="shared" si="260"/>
        <v/>
      </c>
      <c r="GE13" s="79" t="str">
        <f t="shared" si="261"/>
        <v/>
      </c>
      <c r="GF13" s="79" t="str">
        <f t="shared" si="262"/>
        <v/>
      </c>
      <c r="GG13" s="79" t="str">
        <f t="shared" si="106"/>
        <v/>
      </c>
      <c r="GH13" s="313">
        <f t="shared" si="241"/>
        <v>0</v>
      </c>
      <c r="GI13" s="79">
        <f t="shared" si="263"/>
        <v>0</v>
      </c>
      <c r="GJ13" s="79">
        <f t="shared" si="264"/>
        <v>0</v>
      </c>
      <c r="GK13" s="79">
        <f t="shared" si="265"/>
        <v>0</v>
      </c>
      <c r="GL13" s="313">
        <f t="shared" si="242"/>
        <v>0</v>
      </c>
      <c r="GM13" s="79" t="str">
        <f t="shared" si="107"/>
        <v/>
      </c>
      <c r="GN13" s="47" t="str">
        <f t="shared" si="110"/>
        <v/>
      </c>
      <c r="GO13" s="79" t="str">
        <f t="shared" si="111"/>
        <v/>
      </c>
      <c r="GP13" s="107" t="str">
        <f t="shared" si="243"/>
        <v/>
      </c>
      <c r="GQ13" s="94" t="str">
        <f>IF(details!CY13="","",details!CY13)</f>
        <v/>
      </c>
      <c r="GR13" s="108" t="str">
        <f>IF(details!CZ13="","",details!CZ13)</f>
        <v/>
      </c>
      <c r="GS13" s="94" t="str">
        <f>IF(details!DC13="","",details!DC13)</f>
        <v/>
      </c>
      <c r="GT13" s="108" t="str">
        <f>IF(details!DD13="","",details!DD13)</f>
        <v/>
      </c>
      <c r="GU13" s="94" t="str">
        <f>IF(details!DG13="","",details!DG13)</f>
        <v/>
      </c>
      <c r="GV13" s="108" t="str">
        <f>IF(details!DH13="","",details!DH13)</f>
        <v/>
      </c>
      <c r="GW13" s="94" t="str">
        <f>IF(details!DK13="","",details!DK13)</f>
        <v/>
      </c>
      <c r="GX13" s="108" t="str">
        <f>IF(details!DL13="","",details!DL13)</f>
        <v/>
      </c>
      <c r="GY13" s="94" t="str">
        <f>IF(details!DO13="","",details!DO13)</f>
        <v/>
      </c>
      <c r="GZ13" s="108" t="str">
        <f>IF(details!DP13="","",details!DP13)</f>
        <v/>
      </c>
      <c r="HA13" s="95" t="e">
        <f t="shared" si="244"/>
        <v>#VALUE!</v>
      </c>
      <c r="HB13" s="47" t="str">
        <f t="shared" si="112"/>
        <v/>
      </c>
      <c r="HC13" s="47" t="str">
        <f t="shared" si="256"/>
        <v/>
      </c>
      <c r="HD13" s="47" t="str">
        <f t="shared" si="113"/>
        <v/>
      </c>
      <c r="HE13" s="47" t="str">
        <f t="shared" si="114"/>
        <v/>
      </c>
      <c r="HF13" s="47" t="str">
        <f t="shared" si="245"/>
        <v/>
      </c>
      <c r="HG13" s="47" t="str">
        <f t="shared" si="115"/>
        <v/>
      </c>
      <c r="HH13" s="47" t="str">
        <f t="shared" si="116"/>
        <v/>
      </c>
      <c r="HI13" s="47" t="str">
        <f t="shared" si="117"/>
        <v/>
      </c>
      <c r="HJ13" s="47" t="str">
        <f t="shared" si="118"/>
        <v/>
      </c>
      <c r="HK13" s="47" t="str">
        <f t="shared" si="119"/>
        <v/>
      </c>
      <c r="HL13" s="47" t="str">
        <f t="shared" si="120"/>
        <v/>
      </c>
      <c r="HM13" s="47" t="str">
        <f t="shared" si="121"/>
        <v/>
      </c>
      <c r="HN13" s="47" t="str">
        <f t="shared" si="246"/>
        <v/>
      </c>
      <c r="HO13" s="47" t="str">
        <f t="shared" si="122"/>
        <v/>
      </c>
      <c r="HP13" s="47" t="str">
        <f t="shared" si="123"/>
        <v/>
      </c>
      <c r="HQ13" s="47" t="str">
        <f t="shared" si="247"/>
        <v/>
      </c>
      <c r="HR13" s="47" t="str">
        <f t="shared" si="124"/>
        <v/>
      </c>
      <c r="HS13" s="47" t="str">
        <f t="shared" si="125"/>
        <v/>
      </c>
      <c r="HT13" s="47" t="str">
        <f t="shared" si="248"/>
        <v/>
      </c>
      <c r="HU13" s="47" t="str">
        <f t="shared" si="126"/>
        <v/>
      </c>
      <c r="HV13" s="47" t="str">
        <f t="shared" si="127"/>
        <v/>
      </c>
      <c r="HW13" s="47" t="str">
        <f t="shared" si="249"/>
        <v/>
      </c>
      <c r="HX13" s="47" t="str">
        <f t="shared" si="250"/>
        <v/>
      </c>
      <c r="HY13" s="47" t="str">
        <f t="shared" si="128"/>
        <v/>
      </c>
      <c r="HZ13" s="47" t="str">
        <f t="shared" si="129"/>
        <v/>
      </c>
      <c r="IA13" s="47" t="str">
        <f t="shared" si="130"/>
        <v/>
      </c>
      <c r="IB13" s="47" t="str">
        <f t="shared" si="131"/>
        <v/>
      </c>
      <c r="IC13" s="47" t="str">
        <f t="shared" si="132"/>
        <v/>
      </c>
      <c r="ID13" s="47" t="str">
        <f t="shared" si="251"/>
        <v xml:space="preserve">            </v>
      </c>
      <c r="IE13" s="47" t="str">
        <f t="shared" si="252"/>
        <v xml:space="preserve">            </v>
      </c>
      <c r="IF13" s="47" t="str">
        <f t="shared" si="253"/>
        <v/>
      </c>
      <c r="IG13" s="109" t="str">
        <f t="shared" si="254"/>
        <v xml:space="preserve">            </v>
      </c>
      <c r="IH13" s="47" t="str">
        <f t="shared" si="133"/>
        <v xml:space="preserve">            </v>
      </c>
      <c r="II13" s="47" t="str">
        <f>IF(OR(GN13="SUPPL.",GN13="RE-EXAM."),'result subject-wise'!AV13,GN13)</f>
        <v/>
      </c>
      <c r="IJ13" s="99">
        <f>IF('result subject-wise'!AW13="",CT13,'result subject-wise'!AW13)</f>
        <v>0</v>
      </c>
      <c r="IK13" s="87" t="str">
        <f t="shared" si="255"/>
        <v/>
      </c>
      <c r="IL13" s="100"/>
      <c r="IO13" s="110" t="str">
        <f>F3</f>
        <v>2015-16</v>
      </c>
      <c r="IP13" s="843"/>
      <c r="IQ13" s="747"/>
      <c r="IR13" s="747"/>
      <c r="IS13" s="747"/>
      <c r="IT13" s="747"/>
      <c r="IU13" s="747"/>
      <c r="IV13" s="747"/>
      <c r="IW13" s="747"/>
      <c r="IX13" s="747"/>
      <c r="IY13" s="747"/>
      <c r="IZ13" s="747"/>
      <c r="JA13" s="747"/>
      <c r="JB13" s="747"/>
      <c r="JC13" s="740"/>
    </row>
    <row r="14" spans="1:263" ht="14" customHeight="1">
      <c r="A14" s="4">
        <f>details!A14</f>
        <v>8</v>
      </c>
      <c r="B14" s="47" t="str">
        <f>IF(details!B14="","",details!B14)</f>
        <v>GEN</v>
      </c>
      <c r="C14" s="47" t="str">
        <f>IF(details!C14="","",details!C14)</f>
        <v>G</v>
      </c>
      <c r="D14" s="97">
        <f>IF(details!D14="","",details!D14)</f>
        <v>9108</v>
      </c>
      <c r="E14" s="47">
        <f>IF(details!E14="","",details!E14)</f>
        <v>11023</v>
      </c>
      <c r="F14" s="385">
        <f>IF(details!F14="","",details!F14)</f>
        <v>36856</v>
      </c>
      <c r="G14" s="49" t="str">
        <f>IF(details!G14="","",details!G14)</f>
        <v>A 008</v>
      </c>
      <c r="H14" s="49" t="str">
        <f>IF(details!H14="","",details!H14)</f>
        <v>B 008</v>
      </c>
      <c r="I14" s="49" t="str">
        <f>IF(details!I14="","",details!I14)</f>
        <v>C 008</v>
      </c>
      <c r="J14" s="47" t="str">
        <f>IF(details!J14="","",details!J14)</f>
        <v/>
      </c>
      <c r="K14" s="47" t="str">
        <f>IF(details!K14="","",details!K14)</f>
        <v/>
      </c>
      <c r="L14" s="47" t="str">
        <f>IF(details!L14="","",details!L14)</f>
        <v/>
      </c>
      <c r="M14" s="102" t="str">
        <f t="shared" si="134"/>
        <v/>
      </c>
      <c r="N14" s="47" t="str">
        <f>IF(details!M14="","",details!M14)</f>
        <v/>
      </c>
      <c r="O14" s="102" t="str">
        <f t="shared" si="135"/>
        <v/>
      </c>
      <c r="P14" s="47" t="str">
        <f>IF(details!N14="","",details!N14)</f>
        <v/>
      </c>
      <c r="Q14" s="88" t="str">
        <f t="shared" si="136"/>
        <v/>
      </c>
      <c r="R14" s="79">
        <f t="shared" si="137"/>
        <v>0</v>
      </c>
      <c r="S14" s="79">
        <f t="shared" si="138"/>
        <v>0</v>
      </c>
      <c r="T14" s="80" t="str">
        <f t="shared" si="139"/>
        <v/>
      </c>
      <c r="U14" s="79" t="str">
        <f t="shared" si="140"/>
        <v/>
      </c>
      <c r="V14" s="79" t="str">
        <f t="shared" si="141"/>
        <v/>
      </c>
      <c r="W14" s="79" t="str">
        <f t="shared" si="142"/>
        <v/>
      </c>
      <c r="X14" s="47" t="str">
        <f>IF(details!O14="","",details!O14)</f>
        <v/>
      </c>
      <c r="Y14" s="47" t="str">
        <f>IF(details!P14="","",details!P14)</f>
        <v/>
      </c>
      <c r="Z14" s="47" t="str">
        <f>IF(details!Q14="","",details!Q14)</f>
        <v/>
      </c>
      <c r="AA14" s="102" t="str">
        <f t="shared" si="143"/>
        <v/>
      </c>
      <c r="AB14" s="47" t="str">
        <f>IF(details!R14="","",details!R14)</f>
        <v/>
      </c>
      <c r="AC14" s="102" t="str">
        <f t="shared" si="144"/>
        <v/>
      </c>
      <c r="AD14" s="47" t="str">
        <f>IF(details!S14="","",details!S14)</f>
        <v/>
      </c>
      <c r="AE14" s="88" t="str">
        <f t="shared" si="145"/>
        <v/>
      </c>
      <c r="AF14" s="79">
        <f t="shared" si="146"/>
        <v>0</v>
      </c>
      <c r="AG14" s="79">
        <f t="shared" si="147"/>
        <v>0</v>
      </c>
      <c r="AH14" s="80" t="str">
        <f t="shared" si="148"/>
        <v/>
      </c>
      <c r="AI14" s="79" t="str">
        <f t="shared" si="149"/>
        <v/>
      </c>
      <c r="AJ14" s="79" t="str">
        <f t="shared" si="150"/>
        <v/>
      </c>
      <c r="AK14" s="79" t="str">
        <f t="shared" si="151"/>
        <v/>
      </c>
      <c r="AL14" s="97" t="str">
        <f>IF(details!T14="","",details!T14)</f>
        <v/>
      </c>
      <c r="AM14" s="103" t="str">
        <f>CONCATENATE(IF(details!T14="s"," SANSKRIT",IF(details!T14="u"," URDU",IF(details!T14="g"," GUJRATI",IF(details!T14="p"," PUNJABI",IF(details!T14="sd"," flU/kh",))))),"")</f>
        <v/>
      </c>
      <c r="AN14" s="47" t="str">
        <f>IF(details!U14="","",details!U14)</f>
        <v/>
      </c>
      <c r="AO14" s="47" t="str">
        <f>IF(details!V14="","",details!V14)</f>
        <v/>
      </c>
      <c r="AP14" s="47" t="str">
        <f>IF(details!W14="","",details!W14)</f>
        <v/>
      </c>
      <c r="AQ14" s="102" t="str">
        <f t="shared" si="152"/>
        <v/>
      </c>
      <c r="AR14" s="47" t="str">
        <f>IF(details!X14="","",details!X14)</f>
        <v/>
      </c>
      <c r="AS14" s="102" t="str">
        <f t="shared" si="153"/>
        <v/>
      </c>
      <c r="AT14" s="47" t="str">
        <f>IF(details!Y14="","",details!Y14)</f>
        <v/>
      </c>
      <c r="AU14" s="88" t="str">
        <f t="shared" si="154"/>
        <v/>
      </c>
      <c r="AV14" s="79">
        <f t="shared" si="155"/>
        <v>0</v>
      </c>
      <c r="AW14" s="79">
        <f t="shared" si="156"/>
        <v>0</v>
      </c>
      <c r="AX14" s="80" t="str">
        <f t="shared" si="157"/>
        <v/>
      </c>
      <c r="AY14" s="79" t="str">
        <f t="shared" si="158"/>
        <v/>
      </c>
      <c r="AZ14" s="79" t="str">
        <f t="shared" si="159"/>
        <v/>
      </c>
      <c r="BA14" s="79" t="str">
        <f t="shared" si="160"/>
        <v/>
      </c>
      <c r="BB14" s="47" t="str">
        <f>IF(details!Z14="","",details!Z14)</f>
        <v/>
      </c>
      <c r="BC14" s="47" t="str">
        <f>IF(details!AA14="","",details!AA14)</f>
        <v/>
      </c>
      <c r="BD14" s="47" t="str">
        <f>IF(details!AB14="","",details!AB14)</f>
        <v/>
      </c>
      <c r="BE14" s="102" t="str">
        <f t="shared" si="161"/>
        <v/>
      </c>
      <c r="BF14" s="47" t="str">
        <f>IF(details!AC14="","",details!AC14)</f>
        <v/>
      </c>
      <c r="BG14" s="102" t="str">
        <f t="shared" si="162"/>
        <v/>
      </c>
      <c r="BH14" s="47" t="str">
        <f>IF(details!AD14="","",details!AD14)</f>
        <v/>
      </c>
      <c r="BI14" s="88" t="str">
        <f t="shared" si="163"/>
        <v/>
      </c>
      <c r="BJ14" s="79">
        <f t="shared" si="164"/>
        <v>0</v>
      </c>
      <c r="BK14" s="79">
        <f t="shared" si="165"/>
        <v>0</v>
      </c>
      <c r="BL14" s="80" t="str">
        <f t="shared" si="166"/>
        <v/>
      </c>
      <c r="BM14" s="79" t="str">
        <f t="shared" si="167"/>
        <v/>
      </c>
      <c r="BN14" s="79" t="str">
        <f t="shared" si="168"/>
        <v/>
      </c>
      <c r="BO14" s="79" t="str">
        <f t="shared" si="169"/>
        <v/>
      </c>
      <c r="BP14" s="47" t="str">
        <f>IF(details!AE14="","",details!AE14)</f>
        <v/>
      </c>
      <c r="BQ14" s="47" t="str">
        <f>IF(details!AF14="","",details!AF14)</f>
        <v/>
      </c>
      <c r="BR14" s="47" t="str">
        <f>IF(details!AG14="","",details!AG14)</f>
        <v/>
      </c>
      <c r="BS14" s="102" t="str">
        <f t="shared" si="170"/>
        <v/>
      </c>
      <c r="BT14" s="47" t="str">
        <f>IF(details!AH14="","",details!AH14)</f>
        <v/>
      </c>
      <c r="BU14" s="102" t="str">
        <f t="shared" si="171"/>
        <v/>
      </c>
      <c r="BV14" s="47" t="str">
        <f>IF(details!AI14="","",details!AI14)</f>
        <v/>
      </c>
      <c r="BW14" s="88" t="str">
        <f t="shared" si="172"/>
        <v/>
      </c>
      <c r="BX14" s="79">
        <f t="shared" si="173"/>
        <v>0</v>
      </c>
      <c r="BY14" s="79">
        <f t="shared" si="174"/>
        <v>0</v>
      </c>
      <c r="BZ14" s="80" t="str">
        <f t="shared" si="175"/>
        <v/>
      </c>
      <c r="CA14" s="79" t="str">
        <f t="shared" si="176"/>
        <v/>
      </c>
      <c r="CB14" s="79" t="str">
        <f t="shared" si="177"/>
        <v/>
      </c>
      <c r="CC14" s="79" t="str">
        <f t="shared" si="178"/>
        <v/>
      </c>
      <c r="CD14" s="47" t="str">
        <f>IF(details!AJ14="","",details!AJ14)</f>
        <v/>
      </c>
      <c r="CE14" s="47" t="str">
        <f>IF(details!AK14="","",details!AK14)</f>
        <v/>
      </c>
      <c r="CF14" s="47" t="str">
        <f>IF(details!AL14="","",details!AL14)</f>
        <v/>
      </c>
      <c r="CG14" s="102" t="str">
        <f t="shared" si="179"/>
        <v/>
      </c>
      <c r="CH14" s="47" t="str">
        <f>IF(details!AM14="","",details!AM14)</f>
        <v/>
      </c>
      <c r="CI14" s="102" t="str">
        <f t="shared" si="180"/>
        <v/>
      </c>
      <c r="CJ14" s="47" t="str">
        <f>IF(details!AN14="","",details!AN14)</f>
        <v/>
      </c>
      <c r="CK14" s="88" t="str">
        <f t="shared" si="181"/>
        <v/>
      </c>
      <c r="CL14" s="79">
        <f t="shared" si="182"/>
        <v>0</v>
      </c>
      <c r="CM14" s="79">
        <f t="shared" si="183"/>
        <v>0</v>
      </c>
      <c r="CN14" s="80" t="str">
        <f t="shared" si="184"/>
        <v/>
      </c>
      <c r="CO14" s="79" t="str">
        <f t="shared" si="185"/>
        <v/>
      </c>
      <c r="CP14" s="79" t="str">
        <f t="shared" si="186"/>
        <v/>
      </c>
      <c r="CQ14" s="79" t="str">
        <f t="shared" si="187"/>
        <v/>
      </c>
      <c r="CR14" s="79">
        <f t="shared" si="188"/>
        <v>0</v>
      </c>
      <c r="CS14" s="104">
        <f t="shared" si="189"/>
        <v>0</v>
      </c>
      <c r="CT14" s="105">
        <f t="shared" si="190"/>
        <v>0</v>
      </c>
      <c r="CU14" s="87" t="str">
        <f t="shared" si="57"/>
        <v/>
      </c>
      <c r="CV14" s="47" t="str">
        <f>IF(details!AO14="","",details!AO14)</f>
        <v/>
      </c>
      <c r="CW14" s="47" t="str">
        <f>IF(details!AP14="","",details!AP14)</f>
        <v/>
      </c>
      <c r="CX14" s="47" t="str">
        <f>IF(details!AQ14="","",details!AQ14)</f>
        <v/>
      </c>
      <c r="CY14" s="102" t="str">
        <f t="shared" si="191"/>
        <v/>
      </c>
      <c r="CZ14" s="47" t="str">
        <f>IF(details!AR14="","",details!AR14)</f>
        <v/>
      </c>
      <c r="DA14" s="102" t="str">
        <f t="shared" si="192"/>
        <v/>
      </c>
      <c r="DB14" s="47" t="str">
        <f>IF(details!AS14="","",details!AS14)</f>
        <v/>
      </c>
      <c r="DC14" s="88" t="str">
        <f t="shared" si="193"/>
        <v/>
      </c>
      <c r="DD14" s="79">
        <f t="shared" si="194"/>
        <v>0</v>
      </c>
      <c r="DE14" s="79">
        <f t="shared" si="195"/>
        <v>0</v>
      </c>
      <c r="DF14" s="80" t="str">
        <f t="shared" si="196"/>
        <v/>
      </c>
      <c r="DG14" s="79" t="str">
        <f t="shared" si="197"/>
        <v/>
      </c>
      <c r="DH14" s="79" t="str">
        <f t="shared" si="198"/>
        <v/>
      </c>
      <c r="DI14" s="79" t="str">
        <f t="shared" si="199"/>
        <v/>
      </c>
      <c r="DJ14" s="47" t="str">
        <f>IF(details!AT14="","",details!AT14)</f>
        <v/>
      </c>
      <c r="DK14" s="47" t="str">
        <f>IF(details!AU14="","",details!AU14)</f>
        <v/>
      </c>
      <c r="DL14" s="102" t="str">
        <f t="shared" si="200"/>
        <v/>
      </c>
      <c r="DM14" s="47" t="str">
        <f>IF(details!AV14="","",details!AV14)</f>
        <v/>
      </c>
      <c r="DN14" s="47" t="str">
        <f>IF(details!AW14="","",details!AW14)</f>
        <v/>
      </c>
      <c r="DO14" s="102" t="str">
        <f t="shared" si="201"/>
        <v/>
      </c>
      <c r="DP14" s="47" t="str">
        <f>IF(details!AX14="","",details!AX14)</f>
        <v/>
      </c>
      <c r="DQ14" s="47" t="str">
        <f>IF(details!AY14="","",details!AY14)</f>
        <v/>
      </c>
      <c r="DR14" s="102" t="str">
        <f t="shared" si="202"/>
        <v/>
      </c>
      <c r="DS14" s="102" t="str">
        <f t="shared" si="203"/>
        <v/>
      </c>
      <c r="DT14" s="102" t="str">
        <f t="shared" si="204"/>
        <v/>
      </c>
      <c r="DU14" s="102" t="str">
        <f t="shared" si="205"/>
        <v/>
      </c>
      <c r="DV14" s="47" t="str">
        <f>IF(details!AZ14="","",details!AZ14)</f>
        <v/>
      </c>
      <c r="DW14" s="47" t="str">
        <f>IF(details!BA14="","",details!BA14)</f>
        <v/>
      </c>
      <c r="DX14" s="102" t="str">
        <f t="shared" si="206"/>
        <v/>
      </c>
      <c r="DY14" s="102" t="str">
        <f t="shared" si="207"/>
        <v/>
      </c>
      <c r="DZ14" s="102" t="str">
        <f t="shared" si="208"/>
        <v/>
      </c>
      <c r="EA14" s="47" t="str">
        <f>IF(details!BB14="","",details!BB14)</f>
        <v/>
      </c>
      <c r="EB14" s="47" t="str">
        <f>IF(details!BC14="","",details!BC14)</f>
        <v/>
      </c>
      <c r="EC14" s="102" t="str">
        <f t="shared" si="209"/>
        <v/>
      </c>
      <c r="ED14" s="102" t="str">
        <f t="shared" si="210"/>
        <v/>
      </c>
      <c r="EE14" s="102" t="str">
        <f t="shared" si="211"/>
        <v/>
      </c>
      <c r="EF14" s="97" t="str">
        <f t="shared" si="212"/>
        <v/>
      </c>
      <c r="EG14" s="79">
        <f t="shared" si="213"/>
        <v>0</v>
      </c>
      <c r="EH14" s="79">
        <f t="shared" si="214"/>
        <v>0</v>
      </c>
      <c r="EI14" s="80" t="str">
        <f t="shared" si="215"/>
        <v/>
      </c>
      <c r="EJ14" s="79" t="str">
        <f t="shared" si="216"/>
        <v/>
      </c>
      <c r="EK14" s="79" t="str">
        <f t="shared" si="217"/>
        <v/>
      </c>
      <c r="EL14" s="79" t="str">
        <f t="shared" si="218"/>
        <v/>
      </c>
      <c r="EM14" s="47" t="str">
        <f>IF(details!BD14="","",details!BD14)</f>
        <v/>
      </c>
      <c r="EN14" s="47" t="str">
        <f>IF(details!BE14="","",details!BE14)</f>
        <v/>
      </c>
      <c r="EO14" s="47" t="str">
        <f>IF(details!BF14="","",details!BF14)</f>
        <v/>
      </c>
      <c r="EP14" s="102" t="str">
        <f t="shared" si="219"/>
        <v/>
      </c>
      <c r="EQ14" s="47" t="str">
        <f>IF(details!BG14="","",details!BG14)</f>
        <v/>
      </c>
      <c r="ER14" s="47" t="str">
        <f>IF(details!BH14="","",details!BH14)</f>
        <v/>
      </c>
      <c r="ES14" s="106" t="str">
        <f t="shared" si="220"/>
        <v/>
      </c>
      <c r="ET14" s="102" t="str">
        <f t="shared" si="221"/>
        <v/>
      </c>
      <c r="EU14" s="102" t="str">
        <f t="shared" si="222"/>
        <v/>
      </c>
      <c r="EV14" s="47" t="str">
        <f>IF(details!BI14="","",details!BI14)</f>
        <v/>
      </c>
      <c r="EW14" s="47" t="str">
        <f>IF(details!BJ14="","",details!BJ14)</f>
        <v/>
      </c>
      <c r="EX14" s="106" t="str">
        <f t="shared" si="223"/>
        <v/>
      </c>
      <c r="EY14" s="102" t="str">
        <f t="shared" si="224"/>
        <v/>
      </c>
      <c r="EZ14" s="102" t="str">
        <f t="shared" si="225"/>
        <v/>
      </c>
      <c r="FA14" s="97" t="str">
        <f t="shared" si="226"/>
        <v/>
      </c>
      <c r="FB14" s="79">
        <f t="shared" si="227"/>
        <v>0</v>
      </c>
      <c r="FC14" s="79">
        <f t="shared" si="228"/>
        <v>0</v>
      </c>
      <c r="FD14" s="80" t="str">
        <f t="shared" si="229"/>
        <v/>
      </c>
      <c r="FE14" s="79" t="str">
        <f t="shared" si="230"/>
        <v/>
      </c>
      <c r="FF14" s="79" t="str">
        <f t="shared" si="231"/>
        <v/>
      </c>
      <c r="FG14" s="79" t="str">
        <f t="shared" si="232"/>
        <v/>
      </c>
      <c r="FH14" s="47" t="str">
        <f>IF(details!BK14="","",details!BK14)</f>
        <v/>
      </c>
      <c r="FI14" s="47" t="str">
        <f>IF(details!BL14="","",details!BL14)</f>
        <v/>
      </c>
      <c r="FJ14" s="47" t="str">
        <f>IF(details!BM14="","",details!BM14)</f>
        <v/>
      </c>
      <c r="FK14" s="97" t="str">
        <f t="shared" si="233"/>
        <v/>
      </c>
      <c r="FL14" s="79">
        <f t="shared" si="234"/>
        <v>0</v>
      </c>
      <c r="FM14" s="80" t="str">
        <f t="shared" si="235"/>
        <v/>
      </c>
      <c r="FN14" s="79" t="str">
        <f t="shared" si="236"/>
        <v/>
      </c>
      <c r="FO14" s="79" t="str">
        <f t="shared" si="237"/>
        <v/>
      </c>
      <c r="FP14" s="322" t="str">
        <f t="shared" si="238"/>
        <v/>
      </c>
      <c r="FQ14" s="47" t="str">
        <f>IF(details!BN14="","",details!BN14)</f>
        <v/>
      </c>
      <c r="FR14" s="47" t="str">
        <f>IF(details!BO14="","",details!BO14)</f>
        <v/>
      </c>
      <c r="FS14" s="47" t="str">
        <f>IF(details!BP14="","",details!BP14)</f>
        <v/>
      </c>
      <c r="FT14" s="47" t="str">
        <f>IF(details!BQ14="","",details!BQ14)</f>
        <v/>
      </c>
      <c r="FU14" s="97" t="str">
        <f t="shared" si="239"/>
        <v/>
      </c>
      <c r="FV14" s="79">
        <f t="shared" si="101"/>
        <v>0</v>
      </c>
      <c r="FW14" s="80" t="str">
        <f t="shared" si="102"/>
        <v/>
      </c>
      <c r="FX14" s="79" t="str">
        <f t="shared" si="103"/>
        <v/>
      </c>
      <c r="FY14" s="79" t="str">
        <f t="shared" si="104"/>
        <v/>
      </c>
      <c r="FZ14" s="322" t="str">
        <f t="shared" si="240"/>
        <v/>
      </c>
      <c r="GA14" s="79" t="str">
        <f t="shared" si="257"/>
        <v/>
      </c>
      <c r="GB14" s="79" t="str">
        <f t="shared" si="258"/>
        <v/>
      </c>
      <c r="GC14" s="79" t="str">
        <f t="shared" si="259"/>
        <v/>
      </c>
      <c r="GD14" s="79" t="str">
        <f t="shared" si="260"/>
        <v/>
      </c>
      <c r="GE14" s="79" t="str">
        <f t="shared" si="261"/>
        <v/>
      </c>
      <c r="GF14" s="79" t="str">
        <f t="shared" si="262"/>
        <v/>
      </c>
      <c r="GG14" s="79" t="str">
        <f t="shared" si="106"/>
        <v/>
      </c>
      <c r="GH14" s="313">
        <f t="shared" si="241"/>
        <v>0</v>
      </c>
      <c r="GI14" s="79">
        <f t="shared" si="263"/>
        <v>0</v>
      </c>
      <c r="GJ14" s="79">
        <f t="shared" si="264"/>
        <v>0</v>
      </c>
      <c r="GK14" s="79">
        <f t="shared" si="265"/>
        <v>0</v>
      </c>
      <c r="GL14" s="313">
        <f t="shared" si="242"/>
        <v>0</v>
      </c>
      <c r="GM14" s="79" t="str">
        <f t="shared" si="107"/>
        <v/>
      </c>
      <c r="GN14" s="47" t="str">
        <f t="shared" si="110"/>
        <v/>
      </c>
      <c r="GO14" s="79" t="str">
        <f t="shared" si="111"/>
        <v/>
      </c>
      <c r="GP14" s="107" t="str">
        <f t="shared" si="243"/>
        <v/>
      </c>
      <c r="GQ14" s="94" t="str">
        <f>IF(details!CY14="","",details!CY14)</f>
        <v/>
      </c>
      <c r="GR14" s="108" t="str">
        <f>IF(details!CZ14="","",details!CZ14)</f>
        <v/>
      </c>
      <c r="GS14" s="94" t="str">
        <f>IF(details!DC14="","",details!DC14)</f>
        <v/>
      </c>
      <c r="GT14" s="108" t="str">
        <f>IF(details!DD14="","",details!DD14)</f>
        <v/>
      </c>
      <c r="GU14" s="94" t="str">
        <f>IF(details!DG14="","",details!DG14)</f>
        <v/>
      </c>
      <c r="GV14" s="108" t="str">
        <f>IF(details!DH14="","",details!DH14)</f>
        <v/>
      </c>
      <c r="GW14" s="94" t="str">
        <f>IF(details!DK14="","",details!DK14)</f>
        <v/>
      </c>
      <c r="GX14" s="108" t="str">
        <f>IF(details!DL14="","",details!DL14)</f>
        <v/>
      </c>
      <c r="GY14" s="94" t="str">
        <f>IF(details!DO14="","",details!DO14)</f>
        <v/>
      </c>
      <c r="GZ14" s="108" t="str">
        <f>IF(details!DP14="","",details!DP14)</f>
        <v/>
      </c>
      <c r="HA14" s="95" t="e">
        <f t="shared" si="244"/>
        <v>#VALUE!</v>
      </c>
      <c r="HB14" s="47" t="str">
        <f t="shared" si="112"/>
        <v/>
      </c>
      <c r="HC14" s="47" t="str">
        <f t="shared" si="256"/>
        <v/>
      </c>
      <c r="HD14" s="47" t="str">
        <f t="shared" si="113"/>
        <v/>
      </c>
      <c r="HE14" s="47" t="str">
        <f t="shared" si="114"/>
        <v/>
      </c>
      <c r="HF14" s="47" t="str">
        <f t="shared" si="245"/>
        <v/>
      </c>
      <c r="HG14" s="47" t="str">
        <f t="shared" si="115"/>
        <v/>
      </c>
      <c r="HH14" s="47" t="str">
        <f t="shared" si="116"/>
        <v/>
      </c>
      <c r="HI14" s="47" t="str">
        <f t="shared" si="117"/>
        <v/>
      </c>
      <c r="HJ14" s="47" t="str">
        <f t="shared" si="118"/>
        <v/>
      </c>
      <c r="HK14" s="47" t="str">
        <f t="shared" si="119"/>
        <v/>
      </c>
      <c r="HL14" s="47" t="str">
        <f t="shared" si="120"/>
        <v/>
      </c>
      <c r="HM14" s="47" t="str">
        <f t="shared" si="121"/>
        <v/>
      </c>
      <c r="HN14" s="47" t="str">
        <f t="shared" si="246"/>
        <v/>
      </c>
      <c r="HO14" s="47" t="str">
        <f t="shared" si="122"/>
        <v/>
      </c>
      <c r="HP14" s="47" t="str">
        <f t="shared" si="123"/>
        <v/>
      </c>
      <c r="HQ14" s="47" t="str">
        <f t="shared" si="247"/>
        <v/>
      </c>
      <c r="HR14" s="47" t="str">
        <f t="shared" si="124"/>
        <v/>
      </c>
      <c r="HS14" s="47" t="str">
        <f t="shared" si="125"/>
        <v/>
      </c>
      <c r="HT14" s="47" t="str">
        <f t="shared" si="248"/>
        <v/>
      </c>
      <c r="HU14" s="47" t="str">
        <f t="shared" si="126"/>
        <v/>
      </c>
      <c r="HV14" s="47" t="str">
        <f t="shared" si="127"/>
        <v/>
      </c>
      <c r="HW14" s="47" t="str">
        <f t="shared" si="249"/>
        <v/>
      </c>
      <c r="HX14" s="47" t="str">
        <f t="shared" si="250"/>
        <v/>
      </c>
      <c r="HY14" s="47" t="str">
        <f t="shared" si="128"/>
        <v/>
      </c>
      <c r="HZ14" s="47" t="str">
        <f t="shared" si="129"/>
        <v/>
      </c>
      <c r="IA14" s="47" t="str">
        <f t="shared" si="130"/>
        <v/>
      </c>
      <c r="IB14" s="47" t="str">
        <f t="shared" si="131"/>
        <v/>
      </c>
      <c r="IC14" s="47" t="str">
        <f t="shared" si="132"/>
        <v/>
      </c>
      <c r="ID14" s="47" t="str">
        <f t="shared" si="251"/>
        <v xml:space="preserve">            </v>
      </c>
      <c r="IE14" s="47" t="str">
        <f t="shared" si="252"/>
        <v xml:space="preserve">            </v>
      </c>
      <c r="IF14" s="47" t="str">
        <f t="shared" si="253"/>
        <v/>
      </c>
      <c r="IG14" s="109" t="str">
        <f t="shared" si="254"/>
        <v xml:space="preserve">            </v>
      </c>
      <c r="IH14" s="47" t="str">
        <f t="shared" si="133"/>
        <v xml:space="preserve">            </v>
      </c>
      <c r="II14" s="47" t="str">
        <f>IF(OR(GN14="SUPPL.",GN14="RE-EXAM."),'result subject-wise'!AV14,GN14)</f>
        <v/>
      </c>
      <c r="IJ14" s="99">
        <f>IF('result subject-wise'!AW14="",CT14,'result subject-wise'!AW14)</f>
        <v>0</v>
      </c>
      <c r="IK14" s="87" t="str">
        <f t="shared" si="255"/>
        <v/>
      </c>
      <c r="IL14" s="100"/>
      <c r="IO14" s="111" t="str">
        <f>J108</f>
        <v>M</v>
      </c>
      <c r="IP14" s="112" t="str">
        <f>J107</f>
        <v>HINDI</v>
      </c>
      <c r="IQ14" s="113">
        <f>J109</f>
        <v>1</v>
      </c>
      <c r="IR14" s="114">
        <f>Q111</f>
        <v>1</v>
      </c>
      <c r="IS14" s="56">
        <f>J112</f>
        <v>100</v>
      </c>
      <c r="IT14" s="106">
        <f>J111</f>
        <v>1</v>
      </c>
      <c r="IU14" s="106">
        <f>L111</f>
        <v>0</v>
      </c>
      <c r="IV14" s="114">
        <f>N111</f>
        <v>0</v>
      </c>
      <c r="IW14" s="106">
        <f>P111</f>
        <v>0</v>
      </c>
      <c r="IX14" s="115">
        <f>J113</f>
        <v>0</v>
      </c>
      <c r="IY14" s="88">
        <f>J114</f>
        <v>0</v>
      </c>
      <c r="IZ14" s="47">
        <f>J116</f>
        <v>0</v>
      </c>
      <c r="JA14" s="47">
        <f>J117</f>
        <v>0</v>
      </c>
      <c r="JB14" s="741">
        <f>COUNTIF(D7:D106,"nso")</f>
        <v>4</v>
      </c>
      <c r="JC14" s="116">
        <f>IR14+IX14+IY14+IZ14+JA14+JB14</f>
        <v>5</v>
      </c>
    </row>
    <row r="15" spans="1:263" ht="14" customHeight="1">
      <c r="A15" s="4">
        <f>details!A15</f>
        <v>9</v>
      </c>
      <c r="B15" s="47" t="str">
        <f>IF(details!B15="","",details!B15)</f>
        <v>SC</v>
      </c>
      <c r="C15" s="47" t="str">
        <f>IF(details!C15="","",details!C15)</f>
        <v>G</v>
      </c>
      <c r="D15" s="97">
        <f>IF(details!D15="","",details!D15)</f>
        <v>9109</v>
      </c>
      <c r="E15" s="47">
        <f>IF(details!E15="","",details!E15)</f>
        <v>11075</v>
      </c>
      <c r="F15" s="385">
        <f>IF(details!F15="","",details!F15)</f>
        <v>37084</v>
      </c>
      <c r="G15" s="49" t="str">
        <f>IF(details!G15="","",details!G15)</f>
        <v>A 009</v>
      </c>
      <c r="H15" s="49" t="str">
        <f>IF(details!H15="","",details!H15)</f>
        <v>B 009</v>
      </c>
      <c r="I15" s="49" t="str">
        <f>IF(details!I15="","",details!I15)</f>
        <v>C 009</v>
      </c>
      <c r="J15" s="47" t="str">
        <f>IF(details!J15="","",details!J15)</f>
        <v/>
      </c>
      <c r="K15" s="47" t="str">
        <f>IF(details!K15="","",details!K15)</f>
        <v/>
      </c>
      <c r="L15" s="47" t="str">
        <f>IF(details!L15="","",details!L15)</f>
        <v/>
      </c>
      <c r="M15" s="102" t="str">
        <f t="shared" si="134"/>
        <v/>
      </c>
      <c r="N15" s="47" t="str">
        <f>IF(details!M15="","",details!M15)</f>
        <v/>
      </c>
      <c r="O15" s="102" t="str">
        <f t="shared" si="135"/>
        <v/>
      </c>
      <c r="P15" s="47" t="str">
        <f>IF(details!N15="","",details!N15)</f>
        <v/>
      </c>
      <c r="Q15" s="88" t="str">
        <f t="shared" si="136"/>
        <v/>
      </c>
      <c r="R15" s="79">
        <f t="shared" si="137"/>
        <v>0</v>
      </c>
      <c r="S15" s="79">
        <f t="shared" si="138"/>
        <v>0</v>
      </c>
      <c r="T15" s="80" t="str">
        <f t="shared" si="139"/>
        <v/>
      </c>
      <c r="U15" s="79" t="str">
        <f t="shared" si="140"/>
        <v/>
      </c>
      <c r="V15" s="79" t="str">
        <f t="shared" si="141"/>
        <v/>
      </c>
      <c r="W15" s="79" t="str">
        <f t="shared" si="142"/>
        <v/>
      </c>
      <c r="X15" s="47" t="str">
        <f>IF(details!O15="","",details!O15)</f>
        <v/>
      </c>
      <c r="Y15" s="47" t="str">
        <f>IF(details!P15="","",details!P15)</f>
        <v/>
      </c>
      <c r="Z15" s="47" t="str">
        <f>IF(details!Q15="","",details!Q15)</f>
        <v/>
      </c>
      <c r="AA15" s="102" t="str">
        <f t="shared" si="143"/>
        <v/>
      </c>
      <c r="AB15" s="47" t="str">
        <f>IF(details!R15="","",details!R15)</f>
        <v/>
      </c>
      <c r="AC15" s="102" t="str">
        <f t="shared" si="144"/>
        <v/>
      </c>
      <c r="AD15" s="47" t="str">
        <f>IF(details!S15="","",details!S15)</f>
        <v/>
      </c>
      <c r="AE15" s="88" t="str">
        <f t="shared" si="145"/>
        <v/>
      </c>
      <c r="AF15" s="79">
        <f t="shared" si="146"/>
        <v>0</v>
      </c>
      <c r="AG15" s="79">
        <f t="shared" si="147"/>
        <v>0</v>
      </c>
      <c r="AH15" s="80" t="str">
        <f t="shared" si="148"/>
        <v/>
      </c>
      <c r="AI15" s="79" t="str">
        <f t="shared" si="149"/>
        <v/>
      </c>
      <c r="AJ15" s="79" t="str">
        <f t="shared" si="150"/>
        <v/>
      </c>
      <c r="AK15" s="79" t="str">
        <f t="shared" si="151"/>
        <v/>
      </c>
      <c r="AL15" s="97" t="str">
        <f>IF(details!T15="","",details!T15)</f>
        <v/>
      </c>
      <c r="AM15" s="103" t="str">
        <f>CONCATENATE(IF(details!T15="s"," SANSKRIT",IF(details!T15="u"," URDU",IF(details!T15="g"," GUJRATI",IF(details!T15="p"," PUNJABI",IF(details!T15="sd"," flU/kh",))))),"")</f>
        <v/>
      </c>
      <c r="AN15" s="47" t="str">
        <f>IF(details!U15="","",details!U15)</f>
        <v/>
      </c>
      <c r="AO15" s="47" t="str">
        <f>IF(details!V15="","",details!V15)</f>
        <v/>
      </c>
      <c r="AP15" s="47" t="str">
        <f>IF(details!W15="","",details!W15)</f>
        <v/>
      </c>
      <c r="AQ15" s="102" t="str">
        <f t="shared" si="152"/>
        <v/>
      </c>
      <c r="AR15" s="47" t="str">
        <f>IF(details!X15="","",details!X15)</f>
        <v/>
      </c>
      <c r="AS15" s="102" t="str">
        <f t="shared" si="153"/>
        <v/>
      </c>
      <c r="AT15" s="47" t="str">
        <f>IF(details!Y15="","",details!Y15)</f>
        <v/>
      </c>
      <c r="AU15" s="88" t="str">
        <f t="shared" si="154"/>
        <v/>
      </c>
      <c r="AV15" s="79">
        <f t="shared" si="155"/>
        <v>0</v>
      </c>
      <c r="AW15" s="79">
        <f t="shared" si="156"/>
        <v>0</v>
      </c>
      <c r="AX15" s="80" t="str">
        <f t="shared" si="157"/>
        <v/>
      </c>
      <c r="AY15" s="79" t="str">
        <f t="shared" si="158"/>
        <v/>
      </c>
      <c r="AZ15" s="79" t="str">
        <f t="shared" si="159"/>
        <v/>
      </c>
      <c r="BA15" s="79" t="str">
        <f t="shared" si="160"/>
        <v/>
      </c>
      <c r="BB15" s="47" t="str">
        <f>IF(details!Z15="","",details!Z15)</f>
        <v/>
      </c>
      <c r="BC15" s="47" t="str">
        <f>IF(details!AA15="","",details!AA15)</f>
        <v/>
      </c>
      <c r="BD15" s="47" t="str">
        <f>IF(details!AB15="","",details!AB15)</f>
        <v/>
      </c>
      <c r="BE15" s="102" t="str">
        <f t="shared" si="161"/>
        <v/>
      </c>
      <c r="BF15" s="47" t="str">
        <f>IF(details!AC15="","",details!AC15)</f>
        <v/>
      </c>
      <c r="BG15" s="102" t="str">
        <f t="shared" si="162"/>
        <v/>
      </c>
      <c r="BH15" s="47" t="str">
        <f>IF(details!AD15="","",details!AD15)</f>
        <v/>
      </c>
      <c r="BI15" s="88" t="str">
        <f t="shared" si="163"/>
        <v/>
      </c>
      <c r="BJ15" s="79">
        <f t="shared" si="164"/>
        <v>0</v>
      </c>
      <c r="BK15" s="79">
        <f t="shared" si="165"/>
        <v>0</v>
      </c>
      <c r="BL15" s="80" t="str">
        <f t="shared" si="166"/>
        <v/>
      </c>
      <c r="BM15" s="79" t="str">
        <f t="shared" si="167"/>
        <v/>
      </c>
      <c r="BN15" s="79" t="str">
        <f t="shared" si="168"/>
        <v/>
      </c>
      <c r="BO15" s="79" t="str">
        <f t="shared" si="169"/>
        <v/>
      </c>
      <c r="BP15" s="47" t="str">
        <f>IF(details!AE15="","",details!AE15)</f>
        <v/>
      </c>
      <c r="BQ15" s="47" t="str">
        <f>IF(details!AF15="","",details!AF15)</f>
        <v/>
      </c>
      <c r="BR15" s="47" t="str">
        <f>IF(details!AG15="","",details!AG15)</f>
        <v/>
      </c>
      <c r="BS15" s="102" t="str">
        <f t="shared" si="170"/>
        <v/>
      </c>
      <c r="BT15" s="47" t="str">
        <f>IF(details!AH15="","",details!AH15)</f>
        <v/>
      </c>
      <c r="BU15" s="102" t="str">
        <f t="shared" si="171"/>
        <v/>
      </c>
      <c r="BV15" s="47" t="str">
        <f>IF(details!AI15="","",details!AI15)</f>
        <v/>
      </c>
      <c r="BW15" s="88" t="str">
        <f t="shared" si="172"/>
        <v/>
      </c>
      <c r="BX15" s="79">
        <f t="shared" si="173"/>
        <v>0</v>
      </c>
      <c r="BY15" s="79">
        <f t="shared" si="174"/>
        <v>0</v>
      </c>
      <c r="BZ15" s="80" t="str">
        <f t="shared" si="175"/>
        <v/>
      </c>
      <c r="CA15" s="79" t="str">
        <f t="shared" si="176"/>
        <v/>
      </c>
      <c r="CB15" s="79" t="str">
        <f t="shared" si="177"/>
        <v/>
      </c>
      <c r="CC15" s="79" t="str">
        <f t="shared" si="178"/>
        <v/>
      </c>
      <c r="CD15" s="47" t="str">
        <f>IF(details!AJ15="","",details!AJ15)</f>
        <v/>
      </c>
      <c r="CE15" s="47" t="str">
        <f>IF(details!AK15="","",details!AK15)</f>
        <v/>
      </c>
      <c r="CF15" s="47" t="str">
        <f>IF(details!AL15="","",details!AL15)</f>
        <v/>
      </c>
      <c r="CG15" s="102" t="str">
        <f t="shared" si="179"/>
        <v/>
      </c>
      <c r="CH15" s="47" t="str">
        <f>IF(details!AM15="","",details!AM15)</f>
        <v/>
      </c>
      <c r="CI15" s="102" t="str">
        <f t="shared" si="180"/>
        <v/>
      </c>
      <c r="CJ15" s="47" t="str">
        <f>IF(details!AN15="","",details!AN15)</f>
        <v/>
      </c>
      <c r="CK15" s="88" t="str">
        <f t="shared" si="181"/>
        <v/>
      </c>
      <c r="CL15" s="79">
        <f t="shared" si="182"/>
        <v>0</v>
      </c>
      <c r="CM15" s="79">
        <f t="shared" si="183"/>
        <v>0</v>
      </c>
      <c r="CN15" s="80" t="str">
        <f t="shared" si="184"/>
        <v/>
      </c>
      <c r="CO15" s="79" t="str">
        <f t="shared" si="185"/>
        <v/>
      </c>
      <c r="CP15" s="79" t="str">
        <f t="shared" si="186"/>
        <v/>
      </c>
      <c r="CQ15" s="79" t="str">
        <f t="shared" si="187"/>
        <v/>
      </c>
      <c r="CR15" s="79">
        <f t="shared" si="188"/>
        <v>0</v>
      </c>
      <c r="CS15" s="104">
        <f t="shared" si="189"/>
        <v>0</v>
      </c>
      <c r="CT15" s="105">
        <f t="shared" si="190"/>
        <v>0</v>
      </c>
      <c r="CU15" s="87" t="str">
        <f t="shared" si="57"/>
        <v/>
      </c>
      <c r="CV15" s="47" t="str">
        <f>IF(details!AO15="","",details!AO15)</f>
        <v/>
      </c>
      <c r="CW15" s="47" t="str">
        <f>IF(details!AP15="","",details!AP15)</f>
        <v/>
      </c>
      <c r="CX15" s="47" t="str">
        <f>IF(details!AQ15="","",details!AQ15)</f>
        <v/>
      </c>
      <c r="CY15" s="102" t="str">
        <f t="shared" si="191"/>
        <v/>
      </c>
      <c r="CZ15" s="47" t="str">
        <f>IF(details!AR15="","",details!AR15)</f>
        <v/>
      </c>
      <c r="DA15" s="102" t="str">
        <f t="shared" si="192"/>
        <v/>
      </c>
      <c r="DB15" s="47" t="str">
        <f>IF(details!AS15="","",details!AS15)</f>
        <v/>
      </c>
      <c r="DC15" s="88" t="str">
        <f t="shared" si="193"/>
        <v/>
      </c>
      <c r="DD15" s="79">
        <f t="shared" si="194"/>
        <v>0</v>
      </c>
      <c r="DE15" s="79">
        <f t="shared" si="195"/>
        <v>0</v>
      </c>
      <c r="DF15" s="80" t="str">
        <f t="shared" si="196"/>
        <v/>
      </c>
      <c r="DG15" s="79" t="str">
        <f t="shared" si="197"/>
        <v/>
      </c>
      <c r="DH15" s="79" t="str">
        <f t="shared" si="198"/>
        <v/>
      </c>
      <c r="DI15" s="79" t="str">
        <f t="shared" si="199"/>
        <v/>
      </c>
      <c r="DJ15" s="47" t="str">
        <f>IF(details!AT15="","",details!AT15)</f>
        <v/>
      </c>
      <c r="DK15" s="47" t="str">
        <f>IF(details!AU15="","",details!AU15)</f>
        <v/>
      </c>
      <c r="DL15" s="102" t="str">
        <f t="shared" si="200"/>
        <v/>
      </c>
      <c r="DM15" s="47" t="str">
        <f>IF(details!AV15="","",details!AV15)</f>
        <v/>
      </c>
      <c r="DN15" s="47" t="str">
        <f>IF(details!AW15="","",details!AW15)</f>
        <v/>
      </c>
      <c r="DO15" s="102" t="str">
        <f t="shared" si="201"/>
        <v/>
      </c>
      <c r="DP15" s="47" t="str">
        <f>IF(details!AX15="","",details!AX15)</f>
        <v/>
      </c>
      <c r="DQ15" s="47" t="str">
        <f>IF(details!AY15="","",details!AY15)</f>
        <v/>
      </c>
      <c r="DR15" s="102" t="str">
        <f t="shared" si="202"/>
        <v/>
      </c>
      <c r="DS15" s="102" t="str">
        <f t="shared" si="203"/>
        <v/>
      </c>
      <c r="DT15" s="102" t="str">
        <f t="shared" si="204"/>
        <v/>
      </c>
      <c r="DU15" s="102" t="str">
        <f t="shared" si="205"/>
        <v/>
      </c>
      <c r="DV15" s="47" t="str">
        <f>IF(details!AZ15="","",details!AZ15)</f>
        <v/>
      </c>
      <c r="DW15" s="47" t="str">
        <f>IF(details!BA15="","",details!BA15)</f>
        <v/>
      </c>
      <c r="DX15" s="102" t="str">
        <f t="shared" si="206"/>
        <v/>
      </c>
      <c r="DY15" s="102" t="str">
        <f t="shared" si="207"/>
        <v/>
      </c>
      <c r="DZ15" s="102" t="str">
        <f t="shared" si="208"/>
        <v/>
      </c>
      <c r="EA15" s="47" t="str">
        <f>IF(details!BB15="","",details!BB15)</f>
        <v/>
      </c>
      <c r="EB15" s="47" t="str">
        <f>IF(details!BC15="","",details!BC15)</f>
        <v/>
      </c>
      <c r="EC15" s="102" t="str">
        <f t="shared" si="209"/>
        <v/>
      </c>
      <c r="ED15" s="102" t="str">
        <f t="shared" si="210"/>
        <v/>
      </c>
      <c r="EE15" s="102" t="str">
        <f t="shared" si="211"/>
        <v/>
      </c>
      <c r="EF15" s="97" t="str">
        <f t="shared" si="212"/>
        <v/>
      </c>
      <c r="EG15" s="79">
        <f t="shared" si="213"/>
        <v>0</v>
      </c>
      <c r="EH15" s="79">
        <f t="shared" si="214"/>
        <v>0</v>
      </c>
      <c r="EI15" s="80" t="str">
        <f t="shared" si="215"/>
        <v/>
      </c>
      <c r="EJ15" s="79" t="str">
        <f t="shared" si="216"/>
        <v/>
      </c>
      <c r="EK15" s="79" t="str">
        <f t="shared" si="217"/>
        <v/>
      </c>
      <c r="EL15" s="79" t="str">
        <f t="shared" si="218"/>
        <v/>
      </c>
      <c r="EM15" s="47" t="str">
        <f>IF(details!BD15="","",details!BD15)</f>
        <v/>
      </c>
      <c r="EN15" s="47" t="str">
        <f>IF(details!BE15="","",details!BE15)</f>
        <v/>
      </c>
      <c r="EO15" s="47" t="str">
        <f>IF(details!BF15="","",details!BF15)</f>
        <v/>
      </c>
      <c r="EP15" s="102" t="str">
        <f t="shared" si="219"/>
        <v/>
      </c>
      <c r="EQ15" s="47" t="str">
        <f>IF(details!BG15="","",details!BG15)</f>
        <v/>
      </c>
      <c r="ER15" s="47" t="str">
        <f>IF(details!BH15="","",details!BH15)</f>
        <v/>
      </c>
      <c r="ES15" s="106" t="str">
        <f t="shared" si="220"/>
        <v/>
      </c>
      <c r="ET15" s="102" t="str">
        <f t="shared" si="221"/>
        <v/>
      </c>
      <c r="EU15" s="102" t="str">
        <f t="shared" si="222"/>
        <v/>
      </c>
      <c r="EV15" s="47" t="str">
        <f>IF(details!BI15="","",details!BI15)</f>
        <v/>
      </c>
      <c r="EW15" s="47" t="str">
        <f>IF(details!BJ15="","",details!BJ15)</f>
        <v/>
      </c>
      <c r="EX15" s="106" t="str">
        <f t="shared" si="223"/>
        <v/>
      </c>
      <c r="EY15" s="102" t="str">
        <f t="shared" si="224"/>
        <v/>
      </c>
      <c r="EZ15" s="102" t="str">
        <f t="shared" si="225"/>
        <v/>
      </c>
      <c r="FA15" s="97" t="str">
        <f t="shared" si="226"/>
        <v/>
      </c>
      <c r="FB15" s="79">
        <f t="shared" si="227"/>
        <v>0</v>
      </c>
      <c r="FC15" s="79">
        <f t="shared" si="228"/>
        <v>0</v>
      </c>
      <c r="FD15" s="80" t="str">
        <f t="shared" si="229"/>
        <v/>
      </c>
      <c r="FE15" s="79" t="str">
        <f t="shared" si="230"/>
        <v/>
      </c>
      <c r="FF15" s="79" t="str">
        <f t="shared" si="231"/>
        <v/>
      </c>
      <c r="FG15" s="79" t="str">
        <f t="shared" si="232"/>
        <v/>
      </c>
      <c r="FH15" s="47" t="str">
        <f>IF(details!BK15="","",details!BK15)</f>
        <v/>
      </c>
      <c r="FI15" s="47" t="str">
        <f>IF(details!BL15="","",details!BL15)</f>
        <v/>
      </c>
      <c r="FJ15" s="47" t="str">
        <f>IF(details!BM15="","",details!BM15)</f>
        <v/>
      </c>
      <c r="FK15" s="97" t="str">
        <f t="shared" si="233"/>
        <v/>
      </c>
      <c r="FL15" s="79">
        <f t="shared" si="234"/>
        <v>0</v>
      </c>
      <c r="FM15" s="80" t="str">
        <f t="shared" si="235"/>
        <v/>
      </c>
      <c r="FN15" s="79" t="str">
        <f t="shared" si="236"/>
        <v/>
      </c>
      <c r="FO15" s="79" t="str">
        <f t="shared" si="237"/>
        <v/>
      </c>
      <c r="FP15" s="322" t="str">
        <f t="shared" si="238"/>
        <v/>
      </c>
      <c r="FQ15" s="47" t="str">
        <f>IF(details!BN15="","",details!BN15)</f>
        <v/>
      </c>
      <c r="FR15" s="47" t="str">
        <f>IF(details!BO15="","",details!BO15)</f>
        <v/>
      </c>
      <c r="FS15" s="47" t="str">
        <f>IF(details!BP15="","",details!BP15)</f>
        <v/>
      </c>
      <c r="FT15" s="47" t="str">
        <f>IF(details!BQ15="","",details!BQ15)</f>
        <v/>
      </c>
      <c r="FU15" s="97" t="str">
        <f t="shared" si="239"/>
        <v/>
      </c>
      <c r="FV15" s="79">
        <f t="shared" si="101"/>
        <v>0</v>
      </c>
      <c r="FW15" s="80" t="str">
        <f t="shared" si="102"/>
        <v/>
      </c>
      <c r="FX15" s="79" t="str">
        <f t="shared" si="103"/>
        <v/>
      </c>
      <c r="FY15" s="79" t="str">
        <f t="shared" si="104"/>
        <v/>
      </c>
      <c r="FZ15" s="322" t="str">
        <f t="shared" si="240"/>
        <v/>
      </c>
      <c r="GA15" s="79" t="str">
        <f t="shared" si="257"/>
        <v/>
      </c>
      <c r="GB15" s="79" t="str">
        <f t="shared" si="258"/>
        <v/>
      </c>
      <c r="GC15" s="79" t="str">
        <f t="shared" si="259"/>
        <v/>
      </c>
      <c r="GD15" s="79" t="str">
        <f t="shared" si="260"/>
        <v/>
      </c>
      <c r="GE15" s="79" t="str">
        <f t="shared" si="261"/>
        <v/>
      </c>
      <c r="GF15" s="79" t="str">
        <f t="shared" si="262"/>
        <v/>
      </c>
      <c r="GG15" s="79" t="str">
        <f t="shared" si="106"/>
        <v/>
      </c>
      <c r="GH15" s="313">
        <f t="shared" si="241"/>
        <v>0</v>
      </c>
      <c r="GI15" s="79">
        <f t="shared" si="263"/>
        <v>0</v>
      </c>
      <c r="GJ15" s="79">
        <f t="shared" si="264"/>
        <v>0</v>
      </c>
      <c r="GK15" s="79">
        <f t="shared" si="265"/>
        <v>0</v>
      </c>
      <c r="GL15" s="313">
        <f t="shared" si="242"/>
        <v>0</v>
      </c>
      <c r="GM15" s="79" t="str">
        <f t="shared" si="107"/>
        <v/>
      </c>
      <c r="GN15" s="47" t="str">
        <f t="shared" si="110"/>
        <v/>
      </c>
      <c r="GO15" s="79" t="str">
        <f t="shared" si="111"/>
        <v/>
      </c>
      <c r="GP15" s="107" t="str">
        <f t="shared" si="243"/>
        <v/>
      </c>
      <c r="GQ15" s="94" t="str">
        <f>IF(details!CY15="","",details!CY15)</f>
        <v/>
      </c>
      <c r="GR15" s="108" t="str">
        <f>IF(details!CZ15="","",details!CZ15)</f>
        <v/>
      </c>
      <c r="GS15" s="94" t="str">
        <f>IF(details!DC15="","",details!DC15)</f>
        <v/>
      </c>
      <c r="GT15" s="108" t="str">
        <f>IF(details!DD15="","",details!DD15)</f>
        <v/>
      </c>
      <c r="GU15" s="94" t="str">
        <f>IF(details!DG15="","",details!DG15)</f>
        <v/>
      </c>
      <c r="GV15" s="108" t="str">
        <f>IF(details!DH15="","",details!DH15)</f>
        <v/>
      </c>
      <c r="GW15" s="94" t="str">
        <f>IF(details!DK15="","",details!DK15)</f>
        <v/>
      </c>
      <c r="GX15" s="108" t="str">
        <f>IF(details!DL15="","",details!DL15)</f>
        <v/>
      </c>
      <c r="GY15" s="94" t="str">
        <f>IF(details!DO15="","",details!DO15)</f>
        <v/>
      </c>
      <c r="GZ15" s="108" t="str">
        <f>IF(details!DP15="","",details!DP15)</f>
        <v/>
      </c>
      <c r="HA15" s="95" t="e">
        <f t="shared" si="244"/>
        <v>#VALUE!</v>
      </c>
      <c r="HB15" s="47" t="str">
        <f t="shared" si="112"/>
        <v/>
      </c>
      <c r="HC15" s="47" t="str">
        <f t="shared" si="256"/>
        <v/>
      </c>
      <c r="HD15" s="47" t="str">
        <f t="shared" si="113"/>
        <v/>
      </c>
      <c r="HE15" s="47" t="str">
        <f t="shared" si="114"/>
        <v/>
      </c>
      <c r="HF15" s="47" t="str">
        <f t="shared" si="245"/>
        <v/>
      </c>
      <c r="HG15" s="47" t="str">
        <f t="shared" si="115"/>
        <v/>
      </c>
      <c r="HH15" s="47" t="str">
        <f t="shared" si="116"/>
        <v/>
      </c>
      <c r="HI15" s="47" t="str">
        <f t="shared" si="117"/>
        <v/>
      </c>
      <c r="HJ15" s="47" t="str">
        <f t="shared" si="118"/>
        <v/>
      </c>
      <c r="HK15" s="47" t="str">
        <f t="shared" si="119"/>
        <v/>
      </c>
      <c r="HL15" s="47" t="str">
        <f t="shared" si="120"/>
        <v/>
      </c>
      <c r="HM15" s="47" t="str">
        <f t="shared" si="121"/>
        <v/>
      </c>
      <c r="HN15" s="47" t="str">
        <f t="shared" si="246"/>
        <v/>
      </c>
      <c r="HO15" s="47" t="str">
        <f t="shared" si="122"/>
        <v/>
      </c>
      <c r="HP15" s="47" t="str">
        <f t="shared" si="123"/>
        <v/>
      </c>
      <c r="HQ15" s="47" t="str">
        <f t="shared" si="247"/>
        <v/>
      </c>
      <c r="HR15" s="47" t="str">
        <f t="shared" si="124"/>
        <v/>
      </c>
      <c r="HS15" s="47" t="str">
        <f t="shared" si="125"/>
        <v/>
      </c>
      <c r="HT15" s="47" t="str">
        <f t="shared" si="248"/>
        <v/>
      </c>
      <c r="HU15" s="47" t="str">
        <f t="shared" si="126"/>
        <v/>
      </c>
      <c r="HV15" s="47" t="str">
        <f t="shared" si="127"/>
        <v/>
      </c>
      <c r="HW15" s="47" t="str">
        <f t="shared" si="249"/>
        <v/>
      </c>
      <c r="HX15" s="47" t="str">
        <f t="shared" si="250"/>
        <v/>
      </c>
      <c r="HY15" s="47" t="str">
        <f t="shared" si="128"/>
        <v/>
      </c>
      <c r="HZ15" s="47" t="str">
        <f t="shared" si="129"/>
        <v/>
      </c>
      <c r="IA15" s="47" t="str">
        <f t="shared" si="130"/>
        <v/>
      </c>
      <c r="IB15" s="47" t="str">
        <f t="shared" si="131"/>
        <v/>
      </c>
      <c r="IC15" s="47" t="str">
        <f t="shared" si="132"/>
        <v/>
      </c>
      <c r="ID15" s="47" t="str">
        <f t="shared" si="251"/>
        <v xml:space="preserve">            </v>
      </c>
      <c r="IE15" s="47" t="str">
        <f t="shared" si="252"/>
        <v xml:space="preserve">            </v>
      </c>
      <c r="IF15" s="47" t="str">
        <f t="shared" ref="IF15:IF72" si="266">CONCATENATE(IF(HB15="G",CONCATENATE($HB$5," +",HD15)," "),IF(HE15="G",CONCATENATE($HE$5," +",HG15)," "),IF(HH15="G",CONCATENATE($HH$5," +",HO15)," "),IF(HP15="G",CONCATENATE($HP$5," +",HR15)," "),IF(HS15="G",CONCATENATE($HS$5," +",HU15)," "),IF(HV15="G",CONCATENATE($HV$5," +",HX15),""))</f>
        <v xml:space="preserve">     </v>
      </c>
      <c r="IG15" s="109" t="str">
        <f t="shared" si="254"/>
        <v xml:space="preserve">            </v>
      </c>
      <c r="IH15" s="47" t="str">
        <f t="shared" si="133"/>
        <v xml:space="preserve">            </v>
      </c>
      <c r="II15" s="47" t="str">
        <f>IF(OR(GN15="SUPPL.",GN15="RE-EXAM."),'result subject-wise'!AV15,GN15)</f>
        <v/>
      </c>
      <c r="IJ15" s="99">
        <f>IF('result subject-wise'!AW15="",CT15,'result subject-wise'!AW15)</f>
        <v>0</v>
      </c>
      <c r="IK15" s="87" t="str">
        <f t="shared" si="255"/>
        <v/>
      </c>
      <c r="IL15" s="100"/>
      <c r="IO15" s="111" t="str">
        <f>X108</f>
        <v>S</v>
      </c>
      <c r="IP15" s="112" t="str">
        <f>X107</f>
        <v>ENGLISH</v>
      </c>
      <c r="IQ15" s="113">
        <f>X109</f>
        <v>1</v>
      </c>
      <c r="IR15" s="114">
        <f>AE111</f>
        <v>1</v>
      </c>
      <c r="IS15" s="56">
        <f>X112</f>
        <v>100</v>
      </c>
      <c r="IT15" s="106">
        <f>X111</f>
        <v>0</v>
      </c>
      <c r="IU15" s="114">
        <f>Z111</f>
        <v>1</v>
      </c>
      <c r="IV15" s="114">
        <f>AB111</f>
        <v>0</v>
      </c>
      <c r="IW15" s="106">
        <f>AD111</f>
        <v>0</v>
      </c>
      <c r="IX15" s="115">
        <f>X113</f>
        <v>0</v>
      </c>
      <c r="IY15" s="88">
        <f>X114</f>
        <v>0</v>
      </c>
      <c r="IZ15" s="47">
        <f>X116</f>
        <v>0</v>
      </c>
      <c r="JA15" s="47">
        <f>X117</f>
        <v>0</v>
      </c>
      <c r="JB15" s="742"/>
      <c r="JC15" s="116">
        <f>IR15+IX15+IY15+IZ15+JA15+JB14</f>
        <v>5</v>
      </c>
    </row>
    <row r="16" spans="1:263" ht="14" customHeight="1">
      <c r="A16" s="4">
        <f>details!A16</f>
        <v>10</v>
      </c>
      <c r="B16" s="47" t="str">
        <f>IF(details!B16="","",details!B16)</f>
        <v>OBC</v>
      </c>
      <c r="C16" s="47" t="str">
        <f>IF(details!C16="","",details!C16)</f>
        <v>G</v>
      </c>
      <c r="D16" s="97">
        <f>IF(details!D16="","",details!D16)</f>
        <v>9110</v>
      </c>
      <c r="E16" s="47">
        <f>IF(details!E16="","",details!E16)</f>
        <v>11183</v>
      </c>
      <c r="F16" s="385">
        <f>IF(details!F16="","",details!F16)</f>
        <v>36483</v>
      </c>
      <c r="G16" s="49" t="str">
        <f>IF(details!G16="","",details!G16)</f>
        <v>A 010</v>
      </c>
      <c r="H16" s="49" t="str">
        <f>IF(details!H16="","",details!H16)</f>
        <v>B 010</v>
      </c>
      <c r="I16" s="49" t="str">
        <f>IF(details!I16="","",details!I16)</f>
        <v>C 010</v>
      </c>
      <c r="J16" s="47" t="str">
        <f>IF(details!J16="","",details!J16)</f>
        <v/>
      </c>
      <c r="K16" s="47" t="str">
        <f>IF(details!K16="","",details!K16)</f>
        <v/>
      </c>
      <c r="L16" s="47" t="str">
        <f>IF(details!L16="","",details!L16)</f>
        <v/>
      </c>
      <c r="M16" s="102" t="str">
        <f t="shared" si="134"/>
        <v/>
      </c>
      <c r="N16" s="47" t="str">
        <f>IF(details!M16="","",details!M16)</f>
        <v/>
      </c>
      <c r="O16" s="102" t="str">
        <f t="shared" si="135"/>
        <v/>
      </c>
      <c r="P16" s="47" t="str">
        <f>IF(details!N16="","",details!N16)</f>
        <v/>
      </c>
      <c r="Q16" s="88" t="str">
        <f t="shared" si="136"/>
        <v/>
      </c>
      <c r="R16" s="79">
        <f t="shared" si="137"/>
        <v>0</v>
      </c>
      <c r="S16" s="79">
        <f t="shared" si="138"/>
        <v>0</v>
      </c>
      <c r="T16" s="80" t="str">
        <f t="shared" si="139"/>
        <v/>
      </c>
      <c r="U16" s="79" t="str">
        <f t="shared" si="140"/>
        <v/>
      </c>
      <c r="V16" s="79" t="str">
        <f t="shared" si="141"/>
        <v/>
      </c>
      <c r="W16" s="79" t="str">
        <f t="shared" si="142"/>
        <v/>
      </c>
      <c r="X16" s="47" t="str">
        <f>IF(details!O16="","",details!O16)</f>
        <v/>
      </c>
      <c r="Y16" s="47" t="str">
        <f>IF(details!P16="","",details!P16)</f>
        <v/>
      </c>
      <c r="Z16" s="47" t="str">
        <f>IF(details!Q16="","",details!Q16)</f>
        <v/>
      </c>
      <c r="AA16" s="102" t="str">
        <f t="shared" si="143"/>
        <v/>
      </c>
      <c r="AB16" s="47" t="str">
        <f>IF(details!R16="","",details!R16)</f>
        <v/>
      </c>
      <c r="AC16" s="102" t="str">
        <f t="shared" si="144"/>
        <v/>
      </c>
      <c r="AD16" s="47" t="str">
        <f>IF(details!S16="","",details!S16)</f>
        <v/>
      </c>
      <c r="AE16" s="88" t="str">
        <f t="shared" si="145"/>
        <v/>
      </c>
      <c r="AF16" s="79">
        <f t="shared" si="146"/>
        <v>0</v>
      </c>
      <c r="AG16" s="79">
        <f t="shared" si="147"/>
        <v>0</v>
      </c>
      <c r="AH16" s="80" t="str">
        <f t="shared" si="148"/>
        <v/>
      </c>
      <c r="AI16" s="79" t="str">
        <f t="shared" si="149"/>
        <v/>
      </c>
      <c r="AJ16" s="79" t="str">
        <f t="shared" si="150"/>
        <v/>
      </c>
      <c r="AK16" s="79" t="str">
        <f t="shared" si="151"/>
        <v/>
      </c>
      <c r="AL16" s="97" t="str">
        <f>IF(details!T16="","",details!T16)</f>
        <v/>
      </c>
      <c r="AM16" s="103" t="str">
        <f>CONCATENATE(IF(details!T16="s"," SANSKRIT",IF(details!T16="u"," URDU",IF(details!T16="g"," GUJRATI",IF(details!T16="p"," PUNJABI",IF(details!T16="sd"," flU/kh",))))),"")</f>
        <v/>
      </c>
      <c r="AN16" s="47" t="str">
        <f>IF(details!U16="","",details!U16)</f>
        <v/>
      </c>
      <c r="AO16" s="47" t="str">
        <f>IF(details!V16="","",details!V16)</f>
        <v/>
      </c>
      <c r="AP16" s="47" t="str">
        <f>IF(details!W16="","",details!W16)</f>
        <v/>
      </c>
      <c r="AQ16" s="102" t="str">
        <f t="shared" si="152"/>
        <v/>
      </c>
      <c r="AR16" s="47" t="str">
        <f>IF(details!X16="","",details!X16)</f>
        <v/>
      </c>
      <c r="AS16" s="102" t="str">
        <f t="shared" si="153"/>
        <v/>
      </c>
      <c r="AT16" s="47" t="str">
        <f>IF(details!Y16="","",details!Y16)</f>
        <v/>
      </c>
      <c r="AU16" s="88" t="str">
        <f t="shared" si="154"/>
        <v/>
      </c>
      <c r="AV16" s="79">
        <f t="shared" si="155"/>
        <v>0</v>
      </c>
      <c r="AW16" s="79">
        <f t="shared" si="156"/>
        <v>0</v>
      </c>
      <c r="AX16" s="80" t="str">
        <f t="shared" si="157"/>
        <v/>
      </c>
      <c r="AY16" s="79" t="str">
        <f t="shared" si="158"/>
        <v/>
      </c>
      <c r="AZ16" s="79" t="str">
        <f t="shared" si="159"/>
        <v/>
      </c>
      <c r="BA16" s="79" t="str">
        <f t="shared" si="160"/>
        <v/>
      </c>
      <c r="BB16" s="47" t="str">
        <f>IF(details!Z16="","",details!Z16)</f>
        <v/>
      </c>
      <c r="BC16" s="47" t="str">
        <f>IF(details!AA16="","",details!AA16)</f>
        <v/>
      </c>
      <c r="BD16" s="47" t="str">
        <f>IF(details!AB16="","",details!AB16)</f>
        <v/>
      </c>
      <c r="BE16" s="102" t="str">
        <f t="shared" si="161"/>
        <v/>
      </c>
      <c r="BF16" s="47" t="str">
        <f>IF(details!AC16="","",details!AC16)</f>
        <v/>
      </c>
      <c r="BG16" s="102" t="str">
        <f t="shared" si="162"/>
        <v/>
      </c>
      <c r="BH16" s="47" t="str">
        <f>IF(details!AD16="","",details!AD16)</f>
        <v/>
      </c>
      <c r="BI16" s="88" t="str">
        <f t="shared" si="163"/>
        <v/>
      </c>
      <c r="BJ16" s="79">
        <f t="shared" si="164"/>
        <v>0</v>
      </c>
      <c r="BK16" s="79">
        <f t="shared" si="165"/>
        <v>0</v>
      </c>
      <c r="BL16" s="80" t="str">
        <f t="shared" si="166"/>
        <v/>
      </c>
      <c r="BM16" s="79" t="str">
        <f t="shared" si="167"/>
        <v/>
      </c>
      <c r="BN16" s="79" t="str">
        <f t="shared" si="168"/>
        <v/>
      </c>
      <c r="BO16" s="79" t="str">
        <f t="shared" si="169"/>
        <v/>
      </c>
      <c r="BP16" s="47" t="str">
        <f>IF(details!AE16="","",details!AE16)</f>
        <v/>
      </c>
      <c r="BQ16" s="47" t="str">
        <f>IF(details!AF16="","",details!AF16)</f>
        <v/>
      </c>
      <c r="BR16" s="47" t="str">
        <f>IF(details!AG16="","",details!AG16)</f>
        <v/>
      </c>
      <c r="BS16" s="102" t="str">
        <f t="shared" si="170"/>
        <v/>
      </c>
      <c r="BT16" s="47" t="str">
        <f>IF(details!AH16="","",details!AH16)</f>
        <v/>
      </c>
      <c r="BU16" s="102" t="str">
        <f t="shared" si="171"/>
        <v/>
      </c>
      <c r="BV16" s="47" t="str">
        <f>IF(details!AI16="","",details!AI16)</f>
        <v/>
      </c>
      <c r="BW16" s="88" t="str">
        <f t="shared" si="172"/>
        <v/>
      </c>
      <c r="BX16" s="79">
        <f t="shared" si="173"/>
        <v>0</v>
      </c>
      <c r="BY16" s="79">
        <f t="shared" si="174"/>
        <v>0</v>
      </c>
      <c r="BZ16" s="80" t="str">
        <f t="shared" si="175"/>
        <v/>
      </c>
      <c r="CA16" s="79" t="str">
        <f t="shared" si="176"/>
        <v/>
      </c>
      <c r="CB16" s="79" t="str">
        <f t="shared" si="177"/>
        <v/>
      </c>
      <c r="CC16" s="79" t="str">
        <f t="shared" si="178"/>
        <v/>
      </c>
      <c r="CD16" s="47" t="str">
        <f>IF(details!AJ16="","",details!AJ16)</f>
        <v/>
      </c>
      <c r="CE16" s="47" t="str">
        <f>IF(details!AK16="","",details!AK16)</f>
        <v/>
      </c>
      <c r="CF16" s="47" t="str">
        <f>IF(details!AL16="","",details!AL16)</f>
        <v/>
      </c>
      <c r="CG16" s="102" t="str">
        <f t="shared" si="179"/>
        <v/>
      </c>
      <c r="CH16" s="47" t="str">
        <f>IF(details!AM16="","",details!AM16)</f>
        <v/>
      </c>
      <c r="CI16" s="102" t="str">
        <f t="shared" si="180"/>
        <v/>
      </c>
      <c r="CJ16" s="47" t="str">
        <f>IF(details!AN16="","",details!AN16)</f>
        <v/>
      </c>
      <c r="CK16" s="88" t="str">
        <f t="shared" si="181"/>
        <v/>
      </c>
      <c r="CL16" s="79">
        <f t="shared" si="182"/>
        <v>0</v>
      </c>
      <c r="CM16" s="79">
        <f t="shared" si="183"/>
        <v>0</v>
      </c>
      <c r="CN16" s="80" t="str">
        <f t="shared" si="184"/>
        <v/>
      </c>
      <c r="CO16" s="79" t="str">
        <f t="shared" si="185"/>
        <v/>
      </c>
      <c r="CP16" s="79" t="str">
        <f t="shared" si="186"/>
        <v/>
      </c>
      <c r="CQ16" s="79" t="str">
        <f t="shared" si="187"/>
        <v/>
      </c>
      <c r="CR16" s="79">
        <f t="shared" si="188"/>
        <v>0</v>
      </c>
      <c r="CS16" s="104">
        <f t="shared" si="189"/>
        <v>0</v>
      </c>
      <c r="CT16" s="105">
        <f t="shared" si="190"/>
        <v>0</v>
      </c>
      <c r="CU16" s="87" t="str">
        <f t="shared" si="57"/>
        <v/>
      </c>
      <c r="CV16" s="47" t="str">
        <f>IF(details!AO16="","",details!AO16)</f>
        <v/>
      </c>
      <c r="CW16" s="47" t="str">
        <f>IF(details!AP16="","",details!AP16)</f>
        <v/>
      </c>
      <c r="CX16" s="47" t="str">
        <f>IF(details!AQ16="","",details!AQ16)</f>
        <v/>
      </c>
      <c r="CY16" s="102" t="str">
        <f t="shared" si="191"/>
        <v/>
      </c>
      <c r="CZ16" s="47" t="str">
        <f>IF(details!AR16="","",details!AR16)</f>
        <v/>
      </c>
      <c r="DA16" s="102" t="str">
        <f t="shared" si="192"/>
        <v/>
      </c>
      <c r="DB16" s="47" t="str">
        <f>IF(details!AS16="","",details!AS16)</f>
        <v/>
      </c>
      <c r="DC16" s="88" t="str">
        <f t="shared" si="193"/>
        <v/>
      </c>
      <c r="DD16" s="79">
        <f t="shared" si="194"/>
        <v>0</v>
      </c>
      <c r="DE16" s="79">
        <f t="shared" si="195"/>
        <v>0</v>
      </c>
      <c r="DF16" s="80" t="str">
        <f t="shared" si="196"/>
        <v/>
      </c>
      <c r="DG16" s="79" t="str">
        <f t="shared" si="197"/>
        <v/>
      </c>
      <c r="DH16" s="79" t="str">
        <f t="shared" si="198"/>
        <v/>
      </c>
      <c r="DI16" s="79" t="str">
        <f t="shared" si="199"/>
        <v/>
      </c>
      <c r="DJ16" s="47" t="str">
        <f>IF(details!AT16="","",details!AT16)</f>
        <v/>
      </c>
      <c r="DK16" s="47" t="str">
        <f>IF(details!AU16="","",details!AU16)</f>
        <v/>
      </c>
      <c r="DL16" s="102" t="str">
        <f t="shared" si="200"/>
        <v/>
      </c>
      <c r="DM16" s="47" t="str">
        <f>IF(details!AV16="","",details!AV16)</f>
        <v/>
      </c>
      <c r="DN16" s="47" t="str">
        <f>IF(details!AW16="","",details!AW16)</f>
        <v/>
      </c>
      <c r="DO16" s="102" t="str">
        <f t="shared" si="201"/>
        <v/>
      </c>
      <c r="DP16" s="47" t="str">
        <f>IF(details!AX16="","",details!AX16)</f>
        <v/>
      </c>
      <c r="DQ16" s="47" t="str">
        <f>IF(details!AY16="","",details!AY16)</f>
        <v/>
      </c>
      <c r="DR16" s="102" t="str">
        <f t="shared" si="202"/>
        <v/>
      </c>
      <c r="DS16" s="102" t="str">
        <f t="shared" si="203"/>
        <v/>
      </c>
      <c r="DT16" s="102" t="str">
        <f t="shared" si="204"/>
        <v/>
      </c>
      <c r="DU16" s="102" t="str">
        <f t="shared" si="205"/>
        <v/>
      </c>
      <c r="DV16" s="47" t="str">
        <f>IF(details!AZ16="","",details!AZ16)</f>
        <v/>
      </c>
      <c r="DW16" s="47" t="str">
        <f>IF(details!BA16="","",details!BA16)</f>
        <v/>
      </c>
      <c r="DX16" s="102" t="str">
        <f t="shared" si="206"/>
        <v/>
      </c>
      <c r="DY16" s="102" t="str">
        <f t="shared" si="207"/>
        <v/>
      </c>
      <c r="DZ16" s="102" t="str">
        <f t="shared" si="208"/>
        <v/>
      </c>
      <c r="EA16" s="47" t="str">
        <f>IF(details!BB16="","",details!BB16)</f>
        <v/>
      </c>
      <c r="EB16" s="47" t="str">
        <f>IF(details!BC16="","",details!BC16)</f>
        <v/>
      </c>
      <c r="EC16" s="102" t="str">
        <f t="shared" si="209"/>
        <v/>
      </c>
      <c r="ED16" s="102" t="str">
        <f t="shared" si="210"/>
        <v/>
      </c>
      <c r="EE16" s="102" t="str">
        <f t="shared" si="211"/>
        <v/>
      </c>
      <c r="EF16" s="97" t="str">
        <f t="shared" si="212"/>
        <v/>
      </c>
      <c r="EG16" s="79">
        <f t="shared" si="213"/>
        <v>0</v>
      </c>
      <c r="EH16" s="79">
        <f t="shared" si="214"/>
        <v>0</v>
      </c>
      <c r="EI16" s="80" t="str">
        <f t="shared" si="215"/>
        <v/>
      </c>
      <c r="EJ16" s="79" t="str">
        <f t="shared" si="216"/>
        <v/>
      </c>
      <c r="EK16" s="79" t="str">
        <f t="shared" si="217"/>
        <v/>
      </c>
      <c r="EL16" s="79" t="str">
        <f t="shared" si="218"/>
        <v/>
      </c>
      <c r="EM16" s="47" t="str">
        <f>IF(details!BD16="","",details!BD16)</f>
        <v/>
      </c>
      <c r="EN16" s="47" t="str">
        <f>IF(details!BE16="","",details!BE16)</f>
        <v/>
      </c>
      <c r="EO16" s="47" t="str">
        <f>IF(details!BF16="","",details!BF16)</f>
        <v/>
      </c>
      <c r="EP16" s="102" t="str">
        <f t="shared" si="219"/>
        <v/>
      </c>
      <c r="EQ16" s="47" t="str">
        <f>IF(details!BG16="","",details!BG16)</f>
        <v/>
      </c>
      <c r="ER16" s="47" t="str">
        <f>IF(details!BH16="","",details!BH16)</f>
        <v/>
      </c>
      <c r="ES16" s="106" t="str">
        <f t="shared" si="220"/>
        <v/>
      </c>
      <c r="ET16" s="102" t="str">
        <f t="shared" si="221"/>
        <v/>
      </c>
      <c r="EU16" s="102" t="str">
        <f t="shared" si="222"/>
        <v/>
      </c>
      <c r="EV16" s="47" t="str">
        <f>IF(details!BI16="","",details!BI16)</f>
        <v/>
      </c>
      <c r="EW16" s="47" t="str">
        <f>IF(details!BJ16="","",details!BJ16)</f>
        <v/>
      </c>
      <c r="EX16" s="106" t="str">
        <f t="shared" si="223"/>
        <v/>
      </c>
      <c r="EY16" s="102" t="str">
        <f t="shared" si="224"/>
        <v/>
      </c>
      <c r="EZ16" s="102" t="str">
        <f t="shared" si="225"/>
        <v/>
      </c>
      <c r="FA16" s="97" t="str">
        <f t="shared" si="226"/>
        <v/>
      </c>
      <c r="FB16" s="79">
        <f t="shared" si="227"/>
        <v>0</v>
      </c>
      <c r="FC16" s="79">
        <f t="shared" si="228"/>
        <v>0</v>
      </c>
      <c r="FD16" s="80" t="str">
        <f t="shared" si="229"/>
        <v/>
      </c>
      <c r="FE16" s="79" t="str">
        <f t="shared" si="230"/>
        <v/>
      </c>
      <c r="FF16" s="79" t="str">
        <f t="shared" si="231"/>
        <v/>
      </c>
      <c r="FG16" s="79" t="str">
        <f t="shared" si="232"/>
        <v/>
      </c>
      <c r="FH16" s="47" t="str">
        <f>IF(details!BK16="","",details!BK16)</f>
        <v/>
      </c>
      <c r="FI16" s="47" t="str">
        <f>IF(details!BL16="","",details!BL16)</f>
        <v/>
      </c>
      <c r="FJ16" s="47" t="str">
        <f>IF(details!BM16="","",details!BM16)</f>
        <v/>
      </c>
      <c r="FK16" s="97" t="str">
        <f t="shared" si="233"/>
        <v/>
      </c>
      <c r="FL16" s="79">
        <f t="shared" si="234"/>
        <v>0</v>
      </c>
      <c r="FM16" s="80" t="str">
        <f t="shared" si="235"/>
        <v/>
      </c>
      <c r="FN16" s="79" t="str">
        <f t="shared" si="236"/>
        <v/>
      </c>
      <c r="FO16" s="79" t="str">
        <f t="shared" si="237"/>
        <v/>
      </c>
      <c r="FP16" s="322" t="str">
        <f t="shared" si="238"/>
        <v/>
      </c>
      <c r="FQ16" s="47" t="str">
        <f>IF(details!BN16="","",details!BN16)</f>
        <v/>
      </c>
      <c r="FR16" s="47" t="str">
        <f>IF(details!BO16="","",details!BO16)</f>
        <v/>
      </c>
      <c r="FS16" s="47" t="str">
        <f>IF(details!BP16="","",details!BP16)</f>
        <v/>
      </c>
      <c r="FT16" s="47" t="str">
        <f>IF(details!BQ16="","",details!BQ16)</f>
        <v/>
      </c>
      <c r="FU16" s="97" t="str">
        <f t="shared" si="239"/>
        <v/>
      </c>
      <c r="FV16" s="79">
        <f t="shared" si="101"/>
        <v>0</v>
      </c>
      <c r="FW16" s="80" t="str">
        <f t="shared" si="102"/>
        <v/>
      </c>
      <c r="FX16" s="79" t="str">
        <f t="shared" si="103"/>
        <v/>
      </c>
      <c r="FY16" s="79" t="str">
        <f t="shared" si="104"/>
        <v/>
      </c>
      <c r="FZ16" s="322" t="str">
        <f t="shared" si="240"/>
        <v/>
      </c>
      <c r="GA16" s="79" t="str">
        <f t="shared" si="257"/>
        <v/>
      </c>
      <c r="GB16" s="79" t="str">
        <f t="shared" si="258"/>
        <v/>
      </c>
      <c r="GC16" s="79" t="str">
        <f t="shared" si="259"/>
        <v/>
      </c>
      <c r="GD16" s="79" t="str">
        <f t="shared" si="260"/>
        <v/>
      </c>
      <c r="GE16" s="79" t="str">
        <f t="shared" si="261"/>
        <v/>
      </c>
      <c r="GF16" s="79" t="str">
        <f t="shared" si="262"/>
        <v/>
      </c>
      <c r="GG16" s="79" t="str">
        <f t="shared" si="106"/>
        <v/>
      </c>
      <c r="GH16" s="313">
        <f t="shared" si="241"/>
        <v>0</v>
      </c>
      <c r="GI16" s="79">
        <f t="shared" si="263"/>
        <v>0</v>
      </c>
      <c r="GJ16" s="79">
        <f t="shared" si="264"/>
        <v>0</v>
      </c>
      <c r="GK16" s="79">
        <f t="shared" si="265"/>
        <v>0</v>
      </c>
      <c r="GL16" s="313">
        <f t="shared" si="242"/>
        <v>0</v>
      </c>
      <c r="GM16" s="79" t="str">
        <f t="shared" si="107"/>
        <v/>
      </c>
      <c r="GN16" s="47" t="str">
        <f t="shared" si="110"/>
        <v/>
      </c>
      <c r="GO16" s="79" t="str">
        <f t="shared" si="111"/>
        <v/>
      </c>
      <c r="GP16" s="107" t="str">
        <f t="shared" si="243"/>
        <v/>
      </c>
      <c r="GQ16" s="94" t="str">
        <f>IF(details!CY16="","",details!CY16)</f>
        <v/>
      </c>
      <c r="GR16" s="108" t="str">
        <f>IF(details!CZ16="","",details!CZ16)</f>
        <v/>
      </c>
      <c r="GS16" s="94" t="str">
        <f>IF(details!DC16="","",details!DC16)</f>
        <v/>
      </c>
      <c r="GT16" s="108" t="str">
        <f>IF(details!DD16="","",details!DD16)</f>
        <v/>
      </c>
      <c r="GU16" s="94" t="str">
        <f>IF(details!DG16="","",details!DG16)</f>
        <v/>
      </c>
      <c r="GV16" s="108" t="str">
        <f>IF(details!DH16="","",details!DH16)</f>
        <v/>
      </c>
      <c r="GW16" s="94" t="str">
        <f>IF(details!DK16="","",details!DK16)</f>
        <v/>
      </c>
      <c r="GX16" s="108" t="str">
        <f>IF(details!DL16="","",details!DL16)</f>
        <v/>
      </c>
      <c r="GY16" s="94" t="str">
        <f>IF(details!DO16="","",details!DO16)</f>
        <v/>
      </c>
      <c r="GZ16" s="108" t="str">
        <f>IF(details!DP16="","",details!DP16)</f>
        <v/>
      </c>
      <c r="HA16" s="95" t="e">
        <f t="shared" si="244"/>
        <v>#VALUE!</v>
      </c>
      <c r="HB16" s="47" t="str">
        <f t="shared" si="112"/>
        <v/>
      </c>
      <c r="HC16" s="47" t="str">
        <f t="shared" si="256"/>
        <v/>
      </c>
      <c r="HD16" s="47" t="str">
        <f t="shared" si="113"/>
        <v/>
      </c>
      <c r="HE16" s="47" t="str">
        <f t="shared" si="114"/>
        <v/>
      </c>
      <c r="HF16" s="47" t="str">
        <f t="shared" si="245"/>
        <v/>
      </c>
      <c r="HG16" s="47" t="str">
        <f t="shared" si="115"/>
        <v/>
      </c>
      <c r="HH16" s="47" t="str">
        <f t="shared" si="116"/>
        <v/>
      </c>
      <c r="HI16" s="47" t="str">
        <f t="shared" si="117"/>
        <v/>
      </c>
      <c r="HJ16" s="47" t="str">
        <f t="shared" si="118"/>
        <v/>
      </c>
      <c r="HK16" s="47" t="str">
        <f t="shared" si="119"/>
        <v/>
      </c>
      <c r="HL16" s="47" t="str">
        <f t="shared" si="120"/>
        <v/>
      </c>
      <c r="HM16" s="47" t="str">
        <f t="shared" si="121"/>
        <v/>
      </c>
      <c r="HN16" s="47" t="str">
        <f t="shared" si="246"/>
        <v/>
      </c>
      <c r="HO16" s="47" t="str">
        <f t="shared" si="122"/>
        <v/>
      </c>
      <c r="HP16" s="47" t="str">
        <f t="shared" si="123"/>
        <v/>
      </c>
      <c r="HQ16" s="47" t="str">
        <f t="shared" si="247"/>
        <v/>
      </c>
      <c r="HR16" s="47" t="str">
        <f t="shared" si="124"/>
        <v/>
      </c>
      <c r="HS16" s="47" t="str">
        <f t="shared" si="125"/>
        <v/>
      </c>
      <c r="HT16" s="47" t="str">
        <f t="shared" si="248"/>
        <v/>
      </c>
      <c r="HU16" s="47" t="str">
        <f t="shared" si="126"/>
        <v/>
      </c>
      <c r="HV16" s="47" t="str">
        <f t="shared" si="127"/>
        <v/>
      </c>
      <c r="HW16" s="47" t="str">
        <f t="shared" si="249"/>
        <v/>
      </c>
      <c r="HX16" s="47" t="str">
        <f t="shared" si="250"/>
        <v/>
      </c>
      <c r="HY16" s="47" t="str">
        <f t="shared" si="128"/>
        <v/>
      </c>
      <c r="HZ16" s="47" t="str">
        <f t="shared" si="129"/>
        <v/>
      </c>
      <c r="IA16" s="47" t="str">
        <f t="shared" si="130"/>
        <v/>
      </c>
      <c r="IB16" s="47" t="str">
        <f t="shared" si="131"/>
        <v/>
      </c>
      <c r="IC16" s="47" t="str">
        <f t="shared" si="132"/>
        <v/>
      </c>
      <c r="ID16" s="47" t="str">
        <f t="shared" si="251"/>
        <v xml:space="preserve">            </v>
      </c>
      <c r="IE16" s="47" t="str">
        <f t="shared" si="252"/>
        <v xml:space="preserve">            </v>
      </c>
      <c r="IF16" s="47" t="str">
        <f t="shared" si="266"/>
        <v xml:space="preserve">     </v>
      </c>
      <c r="IG16" s="109" t="str">
        <f t="shared" si="254"/>
        <v xml:space="preserve">            </v>
      </c>
      <c r="IH16" s="47" t="str">
        <f t="shared" si="133"/>
        <v xml:space="preserve">            </v>
      </c>
      <c r="II16" s="47" t="str">
        <f>IF(OR(GN16="SUPPL.",GN16="RE-EXAM."),'result subject-wise'!AV16,GN16)</f>
        <v/>
      </c>
      <c r="IJ16" s="99">
        <f>IF('result subject-wise'!AW16="",CT16,'result subject-wise'!AW16)</f>
        <v>0</v>
      </c>
      <c r="IK16" s="87" t="str">
        <f t="shared" si="255"/>
        <v/>
      </c>
      <c r="IL16" s="100"/>
      <c r="IO16" s="111" t="str">
        <f>AL108</f>
        <v>S</v>
      </c>
      <c r="IP16" s="112" t="str">
        <f>AL107</f>
        <v>SANSKRIT</v>
      </c>
      <c r="IQ16" s="113">
        <f>AL109</f>
        <v>1</v>
      </c>
      <c r="IR16" s="117">
        <f>AL112</f>
        <v>1</v>
      </c>
      <c r="IS16" s="56">
        <f>AO112</f>
        <v>100</v>
      </c>
      <c r="IT16" s="106">
        <f>AL111</f>
        <v>0</v>
      </c>
      <c r="IU16" s="114">
        <f>AN111</f>
        <v>1</v>
      </c>
      <c r="IV16" s="106">
        <f>AO111</f>
        <v>0</v>
      </c>
      <c r="IW16" s="114">
        <f>AP111</f>
        <v>0</v>
      </c>
      <c r="IX16" s="118">
        <f>AL113</f>
        <v>0</v>
      </c>
      <c r="IY16" s="88">
        <f>AL114</f>
        <v>0</v>
      </c>
      <c r="IZ16" s="47">
        <f>AL116</f>
        <v>0</v>
      </c>
      <c r="JA16" s="47">
        <f>AL117</f>
        <v>0</v>
      </c>
      <c r="JB16" s="742"/>
      <c r="JC16" s="119">
        <f>IR16+IX16+IY16+IZ16+JA16+JB14</f>
        <v>5</v>
      </c>
    </row>
    <row r="17" spans="1:268" ht="14" customHeight="1">
      <c r="A17" s="4">
        <f>details!A17</f>
        <v>11</v>
      </c>
      <c r="B17" s="47" t="str">
        <f>IF(details!B17="","",details!B17)</f>
        <v>OBC</v>
      </c>
      <c r="C17" s="47" t="str">
        <f>IF(details!C17="","",details!C17)</f>
        <v>G</v>
      </c>
      <c r="D17" s="97">
        <f>IF(details!D17="","",details!D17)</f>
        <v>9111</v>
      </c>
      <c r="E17" s="47">
        <f>IF(details!E17="","",details!E17)</f>
        <v>11098</v>
      </c>
      <c r="F17" s="385">
        <f>IF(details!F17="","",details!F17)</f>
        <v>36653</v>
      </c>
      <c r="G17" s="49" t="str">
        <f>IF(details!G17="","",details!G17)</f>
        <v>A 011</v>
      </c>
      <c r="H17" s="49" t="str">
        <f>IF(details!H17="","",details!H17)</f>
        <v>B 011</v>
      </c>
      <c r="I17" s="49" t="str">
        <f>IF(details!I17="","",details!I17)</f>
        <v>C 011</v>
      </c>
      <c r="J17" s="47" t="str">
        <f>IF(details!J17="","",details!J17)</f>
        <v/>
      </c>
      <c r="K17" s="47" t="str">
        <f>IF(details!K17="","",details!K17)</f>
        <v/>
      </c>
      <c r="L17" s="47" t="str">
        <f>IF(details!L17="","",details!L17)</f>
        <v/>
      </c>
      <c r="M17" s="102" t="str">
        <f t="shared" si="134"/>
        <v/>
      </c>
      <c r="N17" s="47" t="str">
        <f>IF(details!M17="","",details!M17)</f>
        <v/>
      </c>
      <c r="O17" s="102" t="str">
        <f t="shared" si="135"/>
        <v/>
      </c>
      <c r="P17" s="47" t="str">
        <f>IF(details!N17="","",details!N17)</f>
        <v/>
      </c>
      <c r="Q17" s="88" t="str">
        <f t="shared" si="136"/>
        <v/>
      </c>
      <c r="R17" s="79">
        <f t="shared" si="137"/>
        <v>0</v>
      </c>
      <c r="S17" s="79">
        <f t="shared" si="138"/>
        <v>0</v>
      </c>
      <c r="T17" s="80" t="str">
        <f t="shared" si="139"/>
        <v/>
      </c>
      <c r="U17" s="79" t="str">
        <f t="shared" si="140"/>
        <v/>
      </c>
      <c r="V17" s="79" t="str">
        <f t="shared" si="141"/>
        <v/>
      </c>
      <c r="W17" s="79" t="str">
        <f t="shared" si="142"/>
        <v/>
      </c>
      <c r="X17" s="47" t="str">
        <f>IF(details!O17="","",details!O17)</f>
        <v/>
      </c>
      <c r="Y17" s="47" t="str">
        <f>IF(details!P17="","",details!P17)</f>
        <v/>
      </c>
      <c r="Z17" s="47" t="str">
        <f>IF(details!Q17="","",details!Q17)</f>
        <v/>
      </c>
      <c r="AA17" s="102" t="str">
        <f t="shared" si="143"/>
        <v/>
      </c>
      <c r="AB17" s="47" t="str">
        <f>IF(details!R17="","",details!R17)</f>
        <v/>
      </c>
      <c r="AC17" s="102" t="str">
        <f t="shared" si="144"/>
        <v/>
      </c>
      <c r="AD17" s="47" t="str">
        <f>IF(details!S17="","",details!S17)</f>
        <v/>
      </c>
      <c r="AE17" s="88" t="str">
        <f t="shared" si="145"/>
        <v/>
      </c>
      <c r="AF17" s="79">
        <f t="shared" si="146"/>
        <v>0</v>
      </c>
      <c r="AG17" s="79">
        <f t="shared" si="147"/>
        <v>0</v>
      </c>
      <c r="AH17" s="80" t="str">
        <f t="shared" si="148"/>
        <v/>
      </c>
      <c r="AI17" s="79" t="str">
        <f t="shared" si="149"/>
        <v/>
      </c>
      <c r="AJ17" s="79" t="str">
        <f t="shared" si="150"/>
        <v/>
      </c>
      <c r="AK17" s="79" t="str">
        <f t="shared" si="151"/>
        <v/>
      </c>
      <c r="AL17" s="97" t="str">
        <f>IF(details!T17="","",details!T17)</f>
        <v/>
      </c>
      <c r="AM17" s="103" t="str">
        <f>CONCATENATE(IF(details!T17="s"," SANSKRIT",IF(details!T17="u"," URDU",IF(details!T17="g"," GUJRATI",IF(details!T17="p"," PUNJABI",IF(details!T17="sd"," flU/kh",))))),"")</f>
        <v/>
      </c>
      <c r="AN17" s="47" t="str">
        <f>IF(details!U17="","",details!U17)</f>
        <v/>
      </c>
      <c r="AO17" s="47" t="str">
        <f>IF(details!V17="","",details!V17)</f>
        <v/>
      </c>
      <c r="AP17" s="47" t="str">
        <f>IF(details!W17="","",details!W17)</f>
        <v/>
      </c>
      <c r="AQ17" s="102" t="str">
        <f t="shared" si="152"/>
        <v/>
      </c>
      <c r="AR17" s="47" t="str">
        <f>IF(details!X17="","",details!X17)</f>
        <v/>
      </c>
      <c r="AS17" s="102" t="str">
        <f t="shared" si="153"/>
        <v/>
      </c>
      <c r="AT17" s="47" t="str">
        <f>IF(details!Y17="","",details!Y17)</f>
        <v/>
      </c>
      <c r="AU17" s="88" t="str">
        <f t="shared" si="154"/>
        <v/>
      </c>
      <c r="AV17" s="79">
        <f t="shared" si="155"/>
        <v>0</v>
      </c>
      <c r="AW17" s="79">
        <f t="shared" si="156"/>
        <v>0</v>
      </c>
      <c r="AX17" s="80" t="str">
        <f t="shared" si="157"/>
        <v/>
      </c>
      <c r="AY17" s="79" t="str">
        <f t="shared" si="158"/>
        <v/>
      </c>
      <c r="AZ17" s="79" t="str">
        <f t="shared" si="159"/>
        <v/>
      </c>
      <c r="BA17" s="79" t="str">
        <f t="shared" si="160"/>
        <v/>
      </c>
      <c r="BB17" s="47" t="str">
        <f>IF(details!Z17="","",details!Z17)</f>
        <v/>
      </c>
      <c r="BC17" s="47" t="str">
        <f>IF(details!AA17="","",details!AA17)</f>
        <v/>
      </c>
      <c r="BD17" s="47" t="str">
        <f>IF(details!AB17="","",details!AB17)</f>
        <v/>
      </c>
      <c r="BE17" s="102" t="str">
        <f t="shared" si="161"/>
        <v/>
      </c>
      <c r="BF17" s="47" t="str">
        <f>IF(details!AC17="","",details!AC17)</f>
        <v/>
      </c>
      <c r="BG17" s="102" t="str">
        <f t="shared" si="162"/>
        <v/>
      </c>
      <c r="BH17" s="47" t="str">
        <f>IF(details!AD17="","",details!AD17)</f>
        <v/>
      </c>
      <c r="BI17" s="88" t="str">
        <f t="shared" si="163"/>
        <v/>
      </c>
      <c r="BJ17" s="79">
        <f t="shared" si="164"/>
        <v>0</v>
      </c>
      <c r="BK17" s="79">
        <f t="shared" si="165"/>
        <v>0</v>
      </c>
      <c r="BL17" s="80" t="str">
        <f t="shared" si="166"/>
        <v/>
      </c>
      <c r="BM17" s="79" t="str">
        <f t="shared" si="167"/>
        <v/>
      </c>
      <c r="BN17" s="79" t="str">
        <f t="shared" si="168"/>
        <v/>
      </c>
      <c r="BO17" s="79" t="str">
        <f t="shared" si="169"/>
        <v/>
      </c>
      <c r="BP17" s="47" t="str">
        <f>IF(details!AE17="","",details!AE17)</f>
        <v/>
      </c>
      <c r="BQ17" s="47" t="str">
        <f>IF(details!AF17="","",details!AF17)</f>
        <v/>
      </c>
      <c r="BR17" s="47" t="str">
        <f>IF(details!AG17="","",details!AG17)</f>
        <v/>
      </c>
      <c r="BS17" s="102" t="str">
        <f t="shared" si="170"/>
        <v/>
      </c>
      <c r="BT17" s="47" t="str">
        <f>IF(details!AH17="","",details!AH17)</f>
        <v/>
      </c>
      <c r="BU17" s="102" t="str">
        <f t="shared" si="171"/>
        <v/>
      </c>
      <c r="BV17" s="47" t="str">
        <f>IF(details!AI17="","",details!AI17)</f>
        <v/>
      </c>
      <c r="BW17" s="88" t="str">
        <f t="shared" si="172"/>
        <v/>
      </c>
      <c r="BX17" s="79">
        <f t="shared" si="173"/>
        <v>0</v>
      </c>
      <c r="BY17" s="79">
        <f t="shared" si="174"/>
        <v>0</v>
      </c>
      <c r="BZ17" s="80" t="str">
        <f t="shared" si="175"/>
        <v/>
      </c>
      <c r="CA17" s="79" t="str">
        <f t="shared" si="176"/>
        <v/>
      </c>
      <c r="CB17" s="79" t="str">
        <f t="shared" si="177"/>
        <v/>
      </c>
      <c r="CC17" s="79" t="str">
        <f t="shared" si="178"/>
        <v/>
      </c>
      <c r="CD17" s="47" t="str">
        <f>IF(details!AJ17="","",details!AJ17)</f>
        <v/>
      </c>
      <c r="CE17" s="47" t="str">
        <f>IF(details!AK17="","",details!AK17)</f>
        <v/>
      </c>
      <c r="CF17" s="47" t="str">
        <f>IF(details!AL17="","",details!AL17)</f>
        <v/>
      </c>
      <c r="CG17" s="102" t="str">
        <f t="shared" si="179"/>
        <v/>
      </c>
      <c r="CH17" s="47" t="str">
        <f>IF(details!AM17="","",details!AM17)</f>
        <v/>
      </c>
      <c r="CI17" s="102" t="str">
        <f t="shared" si="180"/>
        <v/>
      </c>
      <c r="CJ17" s="47" t="str">
        <f>IF(details!AN17="","",details!AN17)</f>
        <v/>
      </c>
      <c r="CK17" s="88" t="str">
        <f t="shared" si="181"/>
        <v/>
      </c>
      <c r="CL17" s="79">
        <f t="shared" si="182"/>
        <v>0</v>
      </c>
      <c r="CM17" s="79">
        <f t="shared" si="183"/>
        <v>0</v>
      </c>
      <c r="CN17" s="80" t="str">
        <f t="shared" si="184"/>
        <v/>
      </c>
      <c r="CO17" s="79" t="str">
        <f t="shared" si="185"/>
        <v/>
      </c>
      <c r="CP17" s="79" t="str">
        <f t="shared" si="186"/>
        <v/>
      </c>
      <c r="CQ17" s="79" t="str">
        <f t="shared" si="187"/>
        <v/>
      </c>
      <c r="CR17" s="79">
        <f t="shared" si="188"/>
        <v>0</v>
      </c>
      <c r="CS17" s="104">
        <f t="shared" si="189"/>
        <v>0</v>
      </c>
      <c r="CT17" s="105">
        <f t="shared" si="190"/>
        <v>0</v>
      </c>
      <c r="CU17" s="87" t="str">
        <f t="shared" si="57"/>
        <v/>
      </c>
      <c r="CV17" s="47" t="str">
        <f>IF(details!AO17="","",details!AO17)</f>
        <v/>
      </c>
      <c r="CW17" s="47" t="str">
        <f>IF(details!AP17="","",details!AP17)</f>
        <v/>
      </c>
      <c r="CX17" s="47" t="str">
        <f>IF(details!AQ17="","",details!AQ17)</f>
        <v/>
      </c>
      <c r="CY17" s="102" t="str">
        <f t="shared" si="191"/>
        <v/>
      </c>
      <c r="CZ17" s="47" t="str">
        <f>IF(details!AR17="","",details!AR17)</f>
        <v/>
      </c>
      <c r="DA17" s="102" t="str">
        <f t="shared" si="192"/>
        <v/>
      </c>
      <c r="DB17" s="47" t="str">
        <f>IF(details!AS17="","",details!AS17)</f>
        <v/>
      </c>
      <c r="DC17" s="88" t="str">
        <f t="shared" si="193"/>
        <v/>
      </c>
      <c r="DD17" s="79">
        <f t="shared" si="194"/>
        <v>0</v>
      </c>
      <c r="DE17" s="79">
        <f t="shared" si="195"/>
        <v>0</v>
      </c>
      <c r="DF17" s="80" t="str">
        <f t="shared" si="196"/>
        <v/>
      </c>
      <c r="DG17" s="79" t="str">
        <f t="shared" si="197"/>
        <v/>
      </c>
      <c r="DH17" s="79" t="str">
        <f t="shared" si="198"/>
        <v/>
      </c>
      <c r="DI17" s="79" t="str">
        <f t="shared" si="199"/>
        <v/>
      </c>
      <c r="DJ17" s="47" t="str">
        <f>IF(details!AT17="","",details!AT17)</f>
        <v/>
      </c>
      <c r="DK17" s="47" t="str">
        <f>IF(details!AU17="","",details!AU17)</f>
        <v/>
      </c>
      <c r="DL17" s="102" t="str">
        <f t="shared" si="200"/>
        <v/>
      </c>
      <c r="DM17" s="47" t="str">
        <f>IF(details!AV17="","",details!AV17)</f>
        <v/>
      </c>
      <c r="DN17" s="47" t="str">
        <f>IF(details!AW17="","",details!AW17)</f>
        <v/>
      </c>
      <c r="DO17" s="102" t="str">
        <f t="shared" si="201"/>
        <v/>
      </c>
      <c r="DP17" s="47" t="str">
        <f>IF(details!AX17="","",details!AX17)</f>
        <v/>
      </c>
      <c r="DQ17" s="47" t="str">
        <f>IF(details!AY17="","",details!AY17)</f>
        <v/>
      </c>
      <c r="DR17" s="102" t="str">
        <f t="shared" si="202"/>
        <v/>
      </c>
      <c r="DS17" s="102" t="str">
        <f t="shared" si="203"/>
        <v/>
      </c>
      <c r="DT17" s="102" t="str">
        <f t="shared" si="204"/>
        <v/>
      </c>
      <c r="DU17" s="102" t="str">
        <f t="shared" si="205"/>
        <v/>
      </c>
      <c r="DV17" s="47" t="str">
        <f>IF(details!AZ17="","",details!AZ17)</f>
        <v/>
      </c>
      <c r="DW17" s="47" t="str">
        <f>IF(details!BA17="","",details!BA17)</f>
        <v/>
      </c>
      <c r="DX17" s="102" t="str">
        <f t="shared" si="206"/>
        <v/>
      </c>
      <c r="DY17" s="102" t="str">
        <f t="shared" si="207"/>
        <v/>
      </c>
      <c r="DZ17" s="102" t="str">
        <f t="shared" si="208"/>
        <v/>
      </c>
      <c r="EA17" s="47" t="str">
        <f>IF(details!BB17="","",details!BB17)</f>
        <v/>
      </c>
      <c r="EB17" s="47" t="str">
        <f>IF(details!BC17="","",details!BC17)</f>
        <v/>
      </c>
      <c r="EC17" s="102" t="str">
        <f t="shared" si="209"/>
        <v/>
      </c>
      <c r="ED17" s="102" t="str">
        <f t="shared" si="210"/>
        <v/>
      </c>
      <c r="EE17" s="102" t="str">
        <f t="shared" si="211"/>
        <v/>
      </c>
      <c r="EF17" s="97" t="str">
        <f t="shared" si="212"/>
        <v/>
      </c>
      <c r="EG17" s="79">
        <f t="shared" si="213"/>
        <v>0</v>
      </c>
      <c r="EH17" s="79">
        <f t="shared" si="214"/>
        <v>0</v>
      </c>
      <c r="EI17" s="80" t="str">
        <f t="shared" si="215"/>
        <v/>
      </c>
      <c r="EJ17" s="79" t="str">
        <f t="shared" si="216"/>
        <v/>
      </c>
      <c r="EK17" s="79" t="str">
        <f t="shared" si="217"/>
        <v/>
      </c>
      <c r="EL17" s="79" t="str">
        <f t="shared" si="218"/>
        <v/>
      </c>
      <c r="EM17" s="47" t="str">
        <f>IF(details!BD17="","",details!BD17)</f>
        <v/>
      </c>
      <c r="EN17" s="47" t="str">
        <f>IF(details!BE17="","",details!BE17)</f>
        <v/>
      </c>
      <c r="EO17" s="47" t="str">
        <f>IF(details!BF17="","",details!BF17)</f>
        <v/>
      </c>
      <c r="EP17" s="102" t="str">
        <f t="shared" si="219"/>
        <v/>
      </c>
      <c r="EQ17" s="47" t="str">
        <f>IF(details!BG17="","",details!BG17)</f>
        <v/>
      </c>
      <c r="ER17" s="47" t="str">
        <f>IF(details!BH17="","",details!BH17)</f>
        <v/>
      </c>
      <c r="ES17" s="106" t="str">
        <f t="shared" si="220"/>
        <v/>
      </c>
      <c r="ET17" s="102" t="str">
        <f t="shared" si="221"/>
        <v/>
      </c>
      <c r="EU17" s="102" t="str">
        <f t="shared" si="222"/>
        <v/>
      </c>
      <c r="EV17" s="47" t="str">
        <f>IF(details!BI17="","",details!BI17)</f>
        <v/>
      </c>
      <c r="EW17" s="47" t="str">
        <f>IF(details!BJ17="","",details!BJ17)</f>
        <v/>
      </c>
      <c r="EX17" s="106" t="str">
        <f t="shared" si="223"/>
        <v/>
      </c>
      <c r="EY17" s="102" t="str">
        <f t="shared" si="224"/>
        <v/>
      </c>
      <c r="EZ17" s="102" t="str">
        <f t="shared" si="225"/>
        <v/>
      </c>
      <c r="FA17" s="97" t="str">
        <f t="shared" si="226"/>
        <v/>
      </c>
      <c r="FB17" s="79">
        <f t="shared" si="227"/>
        <v>0</v>
      </c>
      <c r="FC17" s="79">
        <f t="shared" si="228"/>
        <v>0</v>
      </c>
      <c r="FD17" s="80" t="str">
        <f t="shared" si="229"/>
        <v/>
      </c>
      <c r="FE17" s="79" t="str">
        <f t="shared" si="230"/>
        <v/>
      </c>
      <c r="FF17" s="79" t="str">
        <f t="shared" si="231"/>
        <v/>
      </c>
      <c r="FG17" s="79" t="str">
        <f t="shared" si="232"/>
        <v/>
      </c>
      <c r="FH17" s="47" t="str">
        <f>IF(details!BK17="","",details!BK17)</f>
        <v/>
      </c>
      <c r="FI17" s="47" t="str">
        <f>IF(details!BL17="","",details!BL17)</f>
        <v/>
      </c>
      <c r="FJ17" s="47" t="str">
        <f>IF(details!BM17="","",details!BM17)</f>
        <v/>
      </c>
      <c r="FK17" s="97" t="str">
        <f t="shared" si="233"/>
        <v/>
      </c>
      <c r="FL17" s="79">
        <f t="shared" si="234"/>
        <v>0</v>
      </c>
      <c r="FM17" s="80" t="str">
        <f t="shared" si="235"/>
        <v/>
      </c>
      <c r="FN17" s="79" t="str">
        <f t="shared" si="236"/>
        <v/>
      </c>
      <c r="FO17" s="79" t="str">
        <f t="shared" si="237"/>
        <v/>
      </c>
      <c r="FP17" s="322" t="str">
        <f t="shared" si="238"/>
        <v/>
      </c>
      <c r="FQ17" s="47" t="str">
        <f>IF(details!BN17="","",details!BN17)</f>
        <v/>
      </c>
      <c r="FR17" s="47" t="str">
        <f>IF(details!BO17="","",details!BO17)</f>
        <v/>
      </c>
      <c r="FS17" s="47" t="str">
        <f>IF(details!BP17="","",details!BP17)</f>
        <v/>
      </c>
      <c r="FT17" s="47" t="str">
        <f>IF(details!BQ17="","",details!BQ17)</f>
        <v/>
      </c>
      <c r="FU17" s="97" t="str">
        <f t="shared" si="239"/>
        <v/>
      </c>
      <c r="FV17" s="79">
        <f t="shared" si="101"/>
        <v>0</v>
      </c>
      <c r="FW17" s="80" t="str">
        <f t="shared" si="102"/>
        <v/>
      </c>
      <c r="FX17" s="79" t="str">
        <f t="shared" si="103"/>
        <v/>
      </c>
      <c r="FY17" s="79" t="str">
        <f t="shared" si="104"/>
        <v/>
      </c>
      <c r="FZ17" s="322" t="str">
        <f t="shared" si="240"/>
        <v/>
      </c>
      <c r="GA17" s="79" t="str">
        <f t="shared" si="257"/>
        <v/>
      </c>
      <c r="GB17" s="79" t="str">
        <f t="shared" si="258"/>
        <v/>
      </c>
      <c r="GC17" s="79" t="str">
        <f t="shared" si="259"/>
        <v/>
      </c>
      <c r="GD17" s="79" t="str">
        <f t="shared" si="260"/>
        <v/>
      </c>
      <c r="GE17" s="79" t="str">
        <f t="shared" si="261"/>
        <v/>
      </c>
      <c r="GF17" s="79" t="str">
        <f t="shared" si="262"/>
        <v/>
      </c>
      <c r="GG17" s="79" t="str">
        <f t="shared" si="106"/>
        <v/>
      </c>
      <c r="GH17" s="313">
        <f t="shared" si="241"/>
        <v>0</v>
      </c>
      <c r="GI17" s="79">
        <f t="shared" si="263"/>
        <v>0</v>
      </c>
      <c r="GJ17" s="79">
        <f t="shared" si="264"/>
        <v>0</v>
      </c>
      <c r="GK17" s="79">
        <f t="shared" si="265"/>
        <v>0</v>
      </c>
      <c r="GL17" s="313">
        <f t="shared" si="242"/>
        <v>0</v>
      </c>
      <c r="GM17" s="79" t="str">
        <f t="shared" si="107"/>
        <v/>
      </c>
      <c r="GN17" s="47" t="str">
        <f t="shared" si="110"/>
        <v/>
      </c>
      <c r="GO17" s="79" t="str">
        <f t="shared" si="111"/>
        <v/>
      </c>
      <c r="GP17" s="107" t="str">
        <f t="shared" si="243"/>
        <v/>
      </c>
      <c r="GQ17" s="94" t="str">
        <f>IF(details!CY17="","",details!CY17)</f>
        <v/>
      </c>
      <c r="GR17" s="108" t="str">
        <f>IF(details!CZ17="","",details!CZ17)</f>
        <v/>
      </c>
      <c r="GS17" s="94" t="str">
        <f>IF(details!DC17="","",details!DC17)</f>
        <v/>
      </c>
      <c r="GT17" s="108" t="str">
        <f>IF(details!DD17="","",details!DD17)</f>
        <v/>
      </c>
      <c r="GU17" s="94" t="str">
        <f>IF(details!DG17="","",details!DG17)</f>
        <v/>
      </c>
      <c r="GV17" s="108" t="str">
        <f>IF(details!DH17="","",details!DH17)</f>
        <v/>
      </c>
      <c r="GW17" s="94" t="str">
        <f>IF(details!DK17="","",details!DK17)</f>
        <v/>
      </c>
      <c r="GX17" s="108" t="str">
        <f>IF(details!DL17="","",details!DL17)</f>
        <v/>
      </c>
      <c r="GY17" s="94" t="str">
        <f>IF(details!DO17="","",details!DO17)</f>
        <v/>
      </c>
      <c r="GZ17" s="108" t="str">
        <f>IF(details!DP17="","",details!DP17)</f>
        <v/>
      </c>
      <c r="HA17" s="95" t="e">
        <f t="shared" si="244"/>
        <v>#VALUE!</v>
      </c>
      <c r="HB17" s="47" t="str">
        <f t="shared" si="112"/>
        <v/>
      </c>
      <c r="HC17" s="47" t="str">
        <f t="shared" si="256"/>
        <v/>
      </c>
      <c r="HD17" s="47" t="str">
        <f t="shared" si="113"/>
        <v/>
      </c>
      <c r="HE17" s="47" t="str">
        <f t="shared" si="114"/>
        <v/>
      </c>
      <c r="HF17" s="47" t="str">
        <f t="shared" si="245"/>
        <v/>
      </c>
      <c r="HG17" s="47" t="str">
        <f t="shared" si="115"/>
        <v/>
      </c>
      <c r="HH17" s="47" t="str">
        <f t="shared" si="116"/>
        <v/>
      </c>
      <c r="HI17" s="47" t="str">
        <f t="shared" si="117"/>
        <v/>
      </c>
      <c r="HJ17" s="47" t="str">
        <f t="shared" si="118"/>
        <v/>
      </c>
      <c r="HK17" s="47" t="str">
        <f t="shared" si="119"/>
        <v/>
      </c>
      <c r="HL17" s="47" t="str">
        <f t="shared" si="120"/>
        <v/>
      </c>
      <c r="HM17" s="47" t="str">
        <f t="shared" si="121"/>
        <v/>
      </c>
      <c r="HN17" s="47" t="str">
        <f t="shared" si="246"/>
        <v/>
      </c>
      <c r="HO17" s="47" t="str">
        <f t="shared" si="122"/>
        <v/>
      </c>
      <c r="HP17" s="47" t="str">
        <f t="shared" si="123"/>
        <v/>
      </c>
      <c r="HQ17" s="47" t="str">
        <f t="shared" si="247"/>
        <v/>
      </c>
      <c r="HR17" s="47" t="str">
        <f t="shared" si="124"/>
        <v/>
      </c>
      <c r="HS17" s="47" t="str">
        <f t="shared" si="125"/>
        <v/>
      </c>
      <c r="HT17" s="47" t="str">
        <f t="shared" si="248"/>
        <v/>
      </c>
      <c r="HU17" s="47" t="str">
        <f t="shared" si="126"/>
        <v/>
      </c>
      <c r="HV17" s="47" t="str">
        <f t="shared" si="127"/>
        <v/>
      </c>
      <c r="HW17" s="47" t="str">
        <f t="shared" si="249"/>
        <v/>
      </c>
      <c r="HX17" s="47" t="str">
        <f t="shared" si="250"/>
        <v/>
      </c>
      <c r="HY17" s="47" t="str">
        <f t="shared" si="128"/>
        <v/>
      </c>
      <c r="HZ17" s="47" t="str">
        <f t="shared" si="129"/>
        <v/>
      </c>
      <c r="IA17" s="47" t="str">
        <f t="shared" si="130"/>
        <v/>
      </c>
      <c r="IB17" s="47" t="str">
        <f t="shared" si="131"/>
        <v/>
      </c>
      <c r="IC17" s="47" t="str">
        <f t="shared" si="132"/>
        <v/>
      </c>
      <c r="ID17" s="47" t="str">
        <f t="shared" si="251"/>
        <v xml:space="preserve">            </v>
      </c>
      <c r="IE17" s="47" t="str">
        <f t="shared" si="252"/>
        <v xml:space="preserve">            </v>
      </c>
      <c r="IF17" s="47" t="str">
        <f t="shared" si="266"/>
        <v xml:space="preserve">     </v>
      </c>
      <c r="IG17" s="109" t="str">
        <f t="shared" si="254"/>
        <v xml:space="preserve">            </v>
      </c>
      <c r="IH17" s="47" t="str">
        <f t="shared" si="133"/>
        <v xml:space="preserve">            </v>
      </c>
      <c r="II17" s="47" t="str">
        <f>IF(OR(GN17="SUPPL.",GN17="RE-EXAM."),'result subject-wise'!AV17,GN17)</f>
        <v/>
      </c>
      <c r="IJ17" s="99">
        <f>IF('result subject-wise'!AW17="",CT17,'result subject-wise'!AW17)</f>
        <v>0</v>
      </c>
      <c r="IK17" s="87" t="str">
        <f t="shared" si="255"/>
        <v/>
      </c>
      <c r="IL17" s="100"/>
      <c r="IO17" s="111" t="str">
        <f>AQ108</f>
        <v>N</v>
      </c>
      <c r="IP17" s="112" t="str">
        <f>AQ107</f>
        <v>URDU</v>
      </c>
      <c r="IQ17" s="113">
        <f>AQ109</f>
        <v>0</v>
      </c>
      <c r="IR17" s="117">
        <f>AQ112</f>
        <v>0</v>
      </c>
      <c r="IS17" s="56" t="str">
        <f>AS112</f>
        <v/>
      </c>
      <c r="IT17" s="106">
        <f>AQ111</f>
        <v>0</v>
      </c>
      <c r="IU17" s="114">
        <f>AR111</f>
        <v>0</v>
      </c>
      <c r="IV17" s="106">
        <f>AS111</f>
        <v>0</v>
      </c>
      <c r="IW17" s="114">
        <f>AT111</f>
        <v>0</v>
      </c>
      <c r="IX17" s="118">
        <f>AQ113</f>
        <v>0</v>
      </c>
      <c r="IY17" s="88">
        <f>AQ114</f>
        <v>0</v>
      </c>
      <c r="IZ17" s="47">
        <f>AQ116</f>
        <v>0</v>
      </c>
      <c r="JA17" s="47">
        <f>AQ117</f>
        <v>0</v>
      </c>
      <c r="JB17" s="742"/>
      <c r="JC17" s="119">
        <f>IR17+IX17+IY17+IZ17+JA17</f>
        <v>0</v>
      </c>
    </row>
    <row r="18" spans="1:268" ht="14" customHeight="1">
      <c r="A18" s="4">
        <f>details!A18</f>
        <v>12</v>
      </c>
      <c r="B18" s="47" t="str">
        <f>IF(details!B18="","",details!B18)</f>
        <v>GEN</v>
      </c>
      <c r="C18" s="47" t="str">
        <f>IF(details!C18="","",details!C18)</f>
        <v>G</v>
      </c>
      <c r="D18" s="97">
        <f>IF(details!D18="","",details!D18)</f>
        <v>9112</v>
      </c>
      <c r="E18" s="47">
        <f>IF(details!E18="","",details!E18)</f>
        <v>11076</v>
      </c>
      <c r="F18" s="385">
        <f>IF(details!F18="","",details!F18)</f>
        <v>36954</v>
      </c>
      <c r="G18" s="49" t="str">
        <f>IF(details!G18="","",details!G18)</f>
        <v>A 012</v>
      </c>
      <c r="H18" s="49" t="str">
        <f>IF(details!H18="","",details!H18)</f>
        <v>B 012</v>
      </c>
      <c r="I18" s="49" t="str">
        <f>IF(details!I18="","",details!I18)</f>
        <v>C 012</v>
      </c>
      <c r="J18" s="47" t="str">
        <f>IF(details!J18="","",details!J18)</f>
        <v/>
      </c>
      <c r="K18" s="47" t="str">
        <f>IF(details!K18="","",details!K18)</f>
        <v/>
      </c>
      <c r="L18" s="47" t="str">
        <f>IF(details!L18="","",details!L18)</f>
        <v/>
      </c>
      <c r="M18" s="102" t="str">
        <f t="shared" si="134"/>
        <v/>
      </c>
      <c r="N18" s="47" t="str">
        <f>IF(details!M18="","",details!M18)</f>
        <v/>
      </c>
      <c r="O18" s="102" t="str">
        <f t="shared" si="135"/>
        <v/>
      </c>
      <c r="P18" s="47" t="str">
        <f>IF(details!N18="","",details!N18)</f>
        <v/>
      </c>
      <c r="Q18" s="88" t="str">
        <f t="shared" si="136"/>
        <v/>
      </c>
      <c r="R18" s="79">
        <f t="shared" si="137"/>
        <v>0</v>
      </c>
      <c r="S18" s="79">
        <f t="shared" si="138"/>
        <v>0</v>
      </c>
      <c r="T18" s="80" t="str">
        <f t="shared" si="139"/>
        <v/>
      </c>
      <c r="U18" s="79" t="str">
        <f t="shared" si="140"/>
        <v/>
      </c>
      <c r="V18" s="79" t="str">
        <f t="shared" si="141"/>
        <v/>
      </c>
      <c r="W18" s="79" t="str">
        <f t="shared" si="142"/>
        <v/>
      </c>
      <c r="X18" s="47" t="str">
        <f>IF(details!O18="","",details!O18)</f>
        <v/>
      </c>
      <c r="Y18" s="47" t="str">
        <f>IF(details!P18="","",details!P18)</f>
        <v/>
      </c>
      <c r="Z18" s="47" t="str">
        <f>IF(details!Q18="","",details!Q18)</f>
        <v/>
      </c>
      <c r="AA18" s="102" t="str">
        <f t="shared" si="143"/>
        <v/>
      </c>
      <c r="AB18" s="47" t="str">
        <f>IF(details!R18="","",details!R18)</f>
        <v/>
      </c>
      <c r="AC18" s="102" t="str">
        <f t="shared" si="144"/>
        <v/>
      </c>
      <c r="AD18" s="47" t="str">
        <f>IF(details!S18="","",details!S18)</f>
        <v/>
      </c>
      <c r="AE18" s="88" t="str">
        <f t="shared" si="145"/>
        <v/>
      </c>
      <c r="AF18" s="79">
        <f t="shared" si="146"/>
        <v>0</v>
      </c>
      <c r="AG18" s="79">
        <f t="shared" si="147"/>
        <v>0</v>
      </c>
      <c r="AH18" s="80" t="str">
        <f t="shared" si="148"/>
        <v/>
      </c>
      <c r="AI18" s="79" t="str">
        <f t="shared" si="149"/>
        <v/>
      </c>
      <c r="AJ18" s="79" t="str">
        <f t="shared" si="150"/>
        <v/>
      </c>
      <c r="AK18" s="79" t="str">
        <f t="shared" si="151"/>
        <v/>
      </c>
      <c r="AL18" s="97" t="str">
        <f>IF(details!T18="","",details!T18)</f>
        <v/>
      </c>
      <c r="AM18" s="103" t="str">
        <f>CONCATENATE(IF(details!T18="s"," SANSKRIT",IF(details!T18="u"," URDU",IF(details!T18="g"," GUJRATI",IF(details!T18="p"," PUNJABI",IF(details!T18="sd"," flU/kh",))))),"")</f>
        <v/>
      </c>
      <c r="AN18" s="47" t="str">
        <f>IF(details!U18="","",details!U18)</f>
        <v/>
      </c>
      <c r="AO18" s="47" t="str">
        <f>IF(details!V18="","",details!V18)</f>
        <v/>
      </c>
      <c r="AP18" s="47" t="str">
        <f>IF(details!W18="","",details!W18)</f>
        <v/>
      </c>
      <c r="AQ18" s="102" t="str">
        <f t="shared" si="152"/>
        <v/>
      </c>
      <c r="AR18" s="47" t="str">
        <f>IF(details!X18="","",details!X18)</f>
        <v/>
      </c>
      <c r="AS18" s="102" t="str">
        <f t="shared" si="153"/>
        <v/>
      </c>
      <c r="AT18" s="47" t="str">
        <f>IF(details!Y18="","",details!Y18)</f>
        <v/>
      </c>
      <c r="AU18" s="88" t="str">
        <f t="shared" si="154"/>
        <v/>
      </c>
      <c r="AV18" s="79">
        <f t="shared" si="155"/>
        <v>0</v>
      </c>
      <c r="AW18" s="79">
        <f t="shared" si="156"/>
        <v>0</v>
      </c>
      <c r="AX18" s="80" t="str">
        <f t="shared" si="157"/>
        <v/>
      </c>
      <c r="AY18" s="79" t="str">
        <f t="shared" si="158"/>
        <v/>
      </c>
      <c r="AZ18" s="79" t="str">
        <f t="shared" si="159"/>
        <v/>
      </c>
      <c r="BA18" s="79" t="str">
        <f t="shared" si="160"/>
        <v/>
      </c>
      <c r="BB18" s="47" t="str">
        <f>IF(details!Z18="","",details!Z18)</f>
        <v/>
      </c>
      <c r="BC18" s="47" t="str">
        <f>IF(details!AA18="","",details!AA18)</f>
        <v/>
      </c>
      <c r="BD18" s="47" t="str">
        <f>IF(details!AB18="","",details!AB18)</f>
        <v/>
      </c>
      <c r="BE18" s="102" t="str">
        <f t="shared" si="161"/>
        <v/>
      </c>
      <c r="BF18" s="47" t="str">
        <f>IF(details!AC18="","",details!AC18)</f>
        <v/>
      </c>
      <c r="BG18" s="102" t="str">
        <f t="shared" si="162"/>
        <v/>
      </c>
      <c r="BH18" s="47" t="str">
        <f>IF(details!AD18="","",details!AD18)</f>
        <v/>
      </c>
      <c r="BI18" s="88" t="str">
        <f t="shared" si="163"/>
        <v/>
      </c>
      <c r="BJ18" s="79">
        <f t="shared" si="164"/>
        <v>0</v>
      </c>
      <c r="BK18" s="79">
        <f t="shared" si="165"/>
        <v>0</v>
      </c>
      <c r="BL18" s="80" t="str">
        <f t="shared" si="166"/>
        <v/>
      </c>
      <c r="BM18" s="79" t="str">
        <f t="shared" si="167"/>
        <v/>
      </c>
      <c r="BN18" s="79" t="str">
        <f t="shared" si="168"/>
        <v/>
      </c>
      <c r="BO18" s="79" t="str">
        <f t="shared" si="169"/>
        <v/>
      </c>
      <c r="BP18" s="47" t="str">
        <f>IF(details!AE18="","",details!AE18)</f>
        <v/>
      </c>
      <c r="BQ18" s="47" t="str">
        <f>IF(details!AF18="","",details!AF18)</f>
        <v/>
      </c>
      <c r="BR18" s="47" t="str">
        <f>IF(details!AG18="","",details!AG18)</f>
        <v/>
      </c>
      <c r="BS18" s="102" t="str">
        <f t="shared" si="170"/>
        <v/>
      </c>
      <c r="BT18" s="47" t="str">
        <f>IF(details!AH18="","",details!AH18)</f>
        <v/>
      </c>
      <c r="BU18" s="102" t="str">
        <f t="shared" si="171"/>
        <v/>
      </c>
      <c r="BV18" s="47" t="str">
        <f>IF(details!AI18="","",details!AI18)</f>
        <v/>
      </c>
      <c r="BW18" s="88" t="str">
        <f t="shared" si="172"/>
        <v/>
      </c>
      <c r="BX18" s="79">
        <f t="shared" si="173"/>
        <v>0</v>
      </c>
      <c r="BY18" s="79">
        <f t="shared" si="174"/>
        <v>0</v>
      </c>
      <c r="BZ18" s="80" t="str">
        <f t="shared" si="175"/>
        <v/>
      </c>
      <c r="CA18" s="79" t="str">
        <f t="shared" si="176"/>
        <v/>
      </c>
      <c r="CB18" s="79" t="str">
        <f t="shared" si="177"/>
        <v/>
      </c>
      <c r="CC18" s="79" t="str">
        <f t="shared" si="178"/>
        <v/>
      </c>
      <c r="CD18" s="47" t="str">
        <f>IF(details!AJ18="","",details!AJ18)</f>
        <v/>
      </c>
      <c r="CE18" s="47" t="str">
        <f>IF(details!AK18="","",details!AK18)</f>
        <v/>
      </c>
      <c r="CF18" s="47" t="str">
        <f>IF(details!AL18="","",details!AL18)</f>
        <v/>
      </c>
      <c r="CG18" s="102" t="str">
        <f t="shared" si="179"/>
        <v/>
      </c>
      <c r="CH18" s="47" t="str">
        <f>IF(details!AM18="","",details!AM18)</f>
        <v/>
      </c>
      <c r="CI18" s="102" t="str">
        <f t="shared" si="180"/>
        <v/>
      </c>
      <c r="CJ18" s="47" t="str">
        <f>IF(details!AN18="","",details!AN18)</f>
        <v/>
      </c>
      <c r="CK18" s="88" t="str">
        <f t="shared" si="181"/>
        <v/>
      </c>
      <c r="CL18" s="79">
        <f t="shared" si="182"/>
        <v>0</v>
      </c>
      <c r="CM18" s="79">
        <f t="shared" si="183"/>
        <v>0</v>
      </c>
      <c r="CN18" s="80" t="str">
        <f t="shared" si="184"/>
        <v/>
      </c>
      <c r="CO18" s="79" t="str">
        <f t="shared" si="185"/>
        <v/>
      </c>
      <c r="CP18" s="79" t="str">
        <f t="shared" si="186"/>
        <v/>
      </c>
      <c r="CQ18" s="79" t="str">
        <f t="shared" si="187"/>
        <v/>
      </c>
      <c r="CR18" s="79">
        <f t="shared" si="188"/>
        <v>0</v>
      </c>
      <c r="CS18" s="104">
        <f t="shared" si="189"/>
        <v>0</v>
      </c>
      <c r="CT18" s="105">
        <f t="shared" si="190"/>
        <v>0</v>
      </c>
      <c r="CU18" s="87" t="str">
        <f t="shared" si="57"/>
        <v/>
      </c>
      <c r="CV18" s="47" t="str">
        <f>IF(details!AO18="","",details!AO18)</f>
        <v/>
      </c>
      <c r="CW18" s="47" t="str">
        <f>IF(details!AP18="","",details!AP18)</f>
        <v/>
      </c>
      <c r="CX18" s="47" t="str">
        <f>IF(details!AQ18="","",details!AQ18)</f>
        <v/>
      </c>
      <c r="CY18" s="102" t="str">
        <f t="shared" si="191"/>
        <v/>
      </c>
      <c r="CZ18" s="47" t="str">
        <f>IF(details!AR18="","",details!AR18)</f>
        <v/>
      </c>
      <c r="DA18" s="102" t="str">
        <f t="shared" si="192"/>
        <v/>
      </c>
      <c r="DB18" s="47" t="str">
        <f>IF(details!AS18="","",details!AS18)</f>
        <v/>
      </c>
      <c r="DC18" s="88" t="str">
        <f t="shared" si="193"/>
        <v/>
      </c>
      <c r="DD18" s="79">
        <f t="shared" si="194"/>
        <v>0</v>
      </c>
      <c r="DE18" s="79">
        <f t="shared" si="195"/>
        <v>0</v>
      </c>
      <c r="DF18" s="80" t="str">
        <f t="shared" si="196"/>
        <v/>
      </c>
      <c r="DG18" s="79" t="str">
        <f t="shared" si="197"/>
        <v/>
      </c>
      <c r="DH18" s="79" t="str">
        <f t="shared" si="198"/>
        <v/>
      </c>
      <c r="DI18" s="79" t="str">
        <f t="shared" si="199"/>
        <v/>
      </c>
      <c r="DJ18" s="47" t="str">
        <f>IF(details!AT18="","",details!AT18)</f>
        <v/>
      </c>
      <c r="DK18" s="47" t="str">
        <f>IF(details!AU18="","",details!AU18)</f>
        <v/>
      </c>
      <c r="DL18" s="102" t="str">
        <f t="shared" si="200"/>
        <v/>
      </c>
      <c r="DM18" s="47" t="str">
        <f>IF(details!AV18="","",details!AV18)</f>
        <v/>
      </c>
      <c r="DN18" s="47" t="str">
        <f>IF(details!AW18="","",details!AW18)</f>
        <v/>
      </c>
      <c r="DO18" s="102" t="str">
        <f t="shared" si="201"/>
        <v/>
      </c>
      <c r="DP18" s="47" t="str">
        <f>IF(details!AX18="","",details!AX18)</f>
        <v/>
      </c>
      <c r="DQ18" s="47" t="str">
        <f>IF(details!AY18="","",details!AY18)</f>
        <v/>
      </c>
      <c r="DR18" s="102" t="str">
        <f t="shared" si="202"/>
        <v/>
      </c>
      <c r="DS18" s="102" t="str">
        <f t="shared" si="203"/>
        <v/>
      </c>
      <c r="DT18" s="102" t="str">
        <f t="shared" si="204"/>
        <v/>
      </c>
      <c r="DU18" s="102" t="str">
        <f t="shared" si="205"/>
        <v/>
      </c>
      <c r="DV18" s="47" t="str">
        <f>IF(details!AZ18="","",details!AZ18)</f>
        <v/>
      </c>
      <c r="DW18" s="47" t="str">
        <f>IF(details!BA18="","",details!BA18)</f>
        <v/>
      </c>
      <c r="DX18" s="102" t="str">
        <f t="shared" si="206"/>
        <v/>
      </c>
      <c r="DY18" s="102" t="str">
        <f t="shared" si="207"/>
        <v/>
      </c>
      <c r="DZ18" s="102" t="str">
        <f t="shared" si="208"/>
        <v/>
      </c>
      <c r="EA18" s="47" t="str">
        <f>IF(details!BB18="","",details!BB18)</f>
        <v/>
      </c>
      <c r="EB18" s="47" t="str">
        <f>IF(details!BC18="","",details!BC18)</f>
        <v/>
      </c>
      <c r="EC18" s="102" t="str">
        <f t="shared" si="209"/>
        <v/>
      </c>
      <c r="ED18" s="102" t="str">
        <f t="shared" si="210"/>
        <v/>
      </c>
      <c r="EE18" s="102" t="str">
        <f t="shared" si="211"/>
        <v/>
      </c>
      <c r="EF18" s="97" t="str">
        <f t="shared" si="212"/>
        <v/>
      </c>
      <c r="EG18" s="79">
        <f t="shared" si="213"/>
        <v>0</v>
      </c>
      <c r="EH18" s="79">
        <f t="shared" si="214"/>
        <v>0</v>
      </c>
      <c r="EI18" s="80" t="str">
        <f t="shared" si="215"/>
        <v/>
      </c>
      <c r="EJ18" s="79" t="str">
        <f t="shared" si="216"/>
        <v/>
      </c>
      <c r="EK18" s="79" t="str">
        <f t="shared" si="217"/>
        <v/>
      </c>
      <c r="EL18" s="79" t="str">
        <f t="shared" si="218"/>
        <v/>
      </c>
      <c r="EM18" s="47" t="str">
        <f>IF(details!BD18="","",details!BD18)</f>
        <v/>
      </c>
      <c r="EN18" s="47" t="str">
        <f>IF(details!BE18="","",details!BE18)</f>
        <v/>
      </c>
      <c r="EO18" s="47" t="str">
        <f>IF(details!BF18="","",details!BF18)</f>
        <v/>
      </c>
      <c r="EP18" s="102" t="str">
        <f t="shared" si="219"/>
        <v/>
      </c>
      <c r="EQ18" s="47" t="str">
        <f>IF(details!BG18="","",details!BG18)</f>
        <v/>
      </c>
      <c r="ER18" s="47" t="str">
        <f>IF(details!BH18="","",details!BH18)</f>
        <v/>
      </c>
      <c r="ES18" s="106" t="str">
        <f t="shared" si="220"/>
        <v/>
      </c>
      <c r="ET18" s="102" t="str">
        <f t="shared" si="221"/>
        <v/>
      </c>
      <c r="EU18" s="102" t="str">
        <f t="shared" si="222"/>
        <v/>
      </c>
      <c r="EV18" s="47" t="str">
        <f>IF(details!BI18="","",details!BI18)</f>
        <v/>
      </c>
      <c r="EW18" s="47" t="str">
        <f>IF(details!BJ18="","",details!BJ18)</f>
        <v/>
      </c>
      <c r="EX18" s="106" t="str">
        <f t="shared" si="223"/>
        <v/>
      </c>
      <c r="EY18" s="102" t="str">
        <f t="shared" si="224"/>
        <v/>
      </c>
      <c r="EZ18" s="102" t="str">
        <f t="shared" si="225"/>
        <v/>
      </c>
      <c r="FA18" s="97" t="str">
        <f t="shared" si="226"/>
        <v/>
      </c>
      <c r="FB18" s="79">
        <f t="shared" si="227"/>
        <v>0</v>
      </c>
      <c r="FC18" s="79">
        <f t="shared" si="228"/>
        <v>0</v>
      </c>
      <c r="FD18" s="80" t="str">
        <f t="shared" si="229"/>
        <v/>
      </c>
      <c r="FE18" s="79" t="str">
        <f t="shared" si="230"/>
        <v/>
      </c>
      <c r="FF18" s="79" t="str">
        <f t="shared" si="231"/>
        <v/>
      </c>
      <c r="FG18" s="79" t="str">
        <f t="shared" si="232"/>
        <v/>
      </c>
      <c r="FH18" s="47" t="str">
        <f>IF(details!BK18="","",details!BK18)</f>
        <v/>
      </c>
      <c r="FI18" s="47" t="str">
        <f>IF(details!BL18="","",details!BL18)</f>
        <v/>
      </c>
      <c r="FJ18" s="47" t="str">
        <f>IF(details!BM18="","",details!BM18)</f>
        <v/>
      </c>
      <c r="FK18" s="97" t="str">
        <f t="shared" si="233"/>
        <v/>
      </c>
      <c r="FL18" s="79">
        <f t="shared" si="234"/>
        <v>0</v>
      </c>
      <c r="FM18" s="80" t="str">
        <f t="shared" si="235"/>
        <v/>
      </c>
      <c r="FN18" s="79" t="str">
        <f t="shared" si="236"/>
        <v/>
      </c>
      <c r="FO18" s="79" t="str">
        <f t="shared" si="237"/>
        <v/>
      </c>
      <c r="FP18" s="322" t="str">
        <f t="shared" si="238"/>
        <v/>
      </c>
      <c r="FQ18" s="47" t="str">
        <f>IF(details!BN18="","",details!BN18)</f>
        <v/>
      </c>
      <c r="FR18" s="47" t="str">
        <f>IF(details!BO18="","",details!BO18)</f>
        <v/>
      </c>
      <c r="FS18" s="47" t="str">
        <f>IF(details!BP18="","",details!BP18)</f>
        <v/>
      </c>
      <c r="FT18" s="47" t="str">
        <f>IF(details!BQ18="","",details!BQ18)</f>
        <v/>
      </c>
      <c r="FU18" s="97" t="str">
        <f t="shared" si="239"/>
        <v/>
      </c>
      <c r="FV18" s="79">
        <f t="shared" si="101"/>
        <v>0</v>
      </c>
      <c r="FW18" s="80" t="str">
        <f t="shared" si="102"/>
        <v/>
      </c>
      <c r="FX18" s="79" t="str">
        <f t="shared" si="103"/>
        <v/>
      </c>
      <c r="FY18" s="79" t="str">
        <f t="shared" si="104"/>
        <v/>
      </c>
      <c r="FZ18" s="322" t="str">
        <f t="shared" si="240"/>
        <v/>
      </c>
      <c r="GA18" s="79" t="str">
        <f t="shared" si="257"/>
        <v/>
      </c>
      <c r="GB18" s="79" t="str">
        <f t="shared" si="258"/>
        <v/>
      </c>
      <c r="GC18" s="79" t="str">
        <f t="shared" si="259"/>
        <v/>
      </c>
      <c r="GD18" s="79" t="str">
        <f t="shared" si="260"/>
        <v/>
      </c>
      <c r="GE18" s="79" t="str">
        <f t="shared" si="261"/>
        <v/>
      </c>
      <c r="GF18" s="79" t="str">
        <f t="shared" si="262"/>
        <v/>
      </c>
      <c r="GG18" s="79" t="str">
        <f t="shared" si="106"/>
        <v/>
      </c>
      <c r="GH18" s="313">
        <f t="shared" si="241"/>
        <v>0</v>
      </c>
      <c r="GI18" s="79">
        <f t="shared" si="263"/>
        <v>0</v>
      </c>
      <c r="GJ18" s="79">
        <f t="shared" si="264"/>
        <v>0</v>
      </c>
      <c r="GK18" s="79">
        <f t="shared" si="265"/>
        <v>0</v>
      </c>
      <c r="GL18" s="313">
        <f t="shared" si="242"/>
        <v>0</v>
      </c>
      <c r="GM18" s="79" t="str">
        <f t="shared" si="107"/>
        <v/>
      </c>
      <c r="GN18" s="47" t="str">
        <f t="shared" si="110"/>
        <v/>
      </c>
      <c r="GO18" s="79" t="str">
        <f t="shared" si="111"/>
        <v/>
      </c>
      <c r="GP18" s="107" t="str">
        <f t="shared" si="243"/>
        <v/>
      </c>
      <c r="GQ18" s="94" t="str">
        <f>IF(details!CY18="","",details!CY18)</f>
        <v/>
      </c>
      <c r="GR18" s="108" t="str">
        <f>IF(details!CZ18="","",details!CZ18)</f>
        <v/>
      </c>
      <c r="GS18" s="94" t="str">
        <f>IF(details!DC18="","",details!DC18)</f>
        <v/>
      </c>
      <c r="GT18" s="108" t="str">
        <f>IF(details!DD18="","",details!DD18)</f>
        <v/>
      </c>
      <c r="GU18" s="94" t="str">
        <f>IF(details!DG18="","",details!DG18)</f>
        <v/>
      </c>
      <c r="GV18" s="108" t="str">
        <f>IF(details!DH18="","",details!DH18)</f>
        <v/>
      </c>
      <c r="GW18" s="94" t="str">
        <f>IF(details!DK18="","",details!DK18)</f>
        <v/>
      </c>
      <c r="GX18" s="108" t="str">
        <f>IF(details!DL18="","",details!DL18)</f>
        <v/>
      </c>
      <c r="GY18" s="94" t="str">
        <f>IF(details!DO18="","",details!DO18)</f>
        <v/>
      </c>
      <c r="GZ18" s="108" t="str">
        <f>IF(details!DP18="","",details!DP18)</f>
        <v/>
      </c>
      <c r="HA18" s="95" t="e">
        <f t="shared" si="244"/>
        <v>#VALUE!</v>
      </c>
      <c r="HB18" s="47" t="str">
        <f t="shared" si="112"/>
        <v/>
      </c>
      <c r="HC18" s="47" t="str">
        <f t="shared" si="256"/>
        <v/>
      </c>
      <c r="HD18" s="47" t="str">
        <f t="shared" si="113"/>
        <v/>
      </c>
      <c r="HE18" s="47" t="str">
        <f t="shared" si="114"/>
        <v/>
      </c>
      <c r="HF18" s="47" t="str">
        <f t="shared" si="245"/>
        <v/>
      </c>
      <c r="HG18" s="47" t="str">
        <f t="shared" si="115"/>
        <v/>
      </c>
      <c r="HH18" s="47" t="str">
        <f t="shared" si="116"/>
        <v/>
      </c>
      <c r="HI18" s="47" t="str">
        <f t="shared" si="117"/>
        <v/>
      </c>
      <c r="HJ18" s="47" t="str">
        <f t="shared" si="118"/>
        <v/>
      </c>
      <c r="HK18" s="47" t="str">
        <f t="shared" si="119"/>
        <v/>
      </c>
      <c r="HL18" s="47" t="str">
        <f t="shared" si="120"/>
        <v/>
      </c>
      <c r="HM18" s="47" t="str">
        <f t="shared" si="121"/>
        <v/>
      </c>
      <c r="HN18" s="47" t="str">
        <f t="shared" si="246"/>
        <v/>
      </c>
      <c r="HO18" s="47" t="str">
        <f t="shared" si="122"/>
        <v/>
      </c>
      <c r="HP18" s="47" t="str">
        <f t="shared" si="123"/>
        <v/>
      </c>
      <c r="HQ18" s="47" t="str">
        <f t="shared" si="247"/>
        <v/>
      </c>
      <c r="HR18" s="47" t="str">
        <f t="shared" si="124"/>
        <v/>
      </c>
      <c r="HS18" s="47" t="str">
        <f t="shared" si="125"/>
        <v/>
      </c>
      <c r="HT18" s="47" t="str">
        <f t="shared" si="248"/>
        <v/>
      </c>
      <c r="HU18" s="47" t="str">
        <f t="shared" si="126"/>
        <v/>
      </c>
      <c r="HV18" s="47" t="str">
        <f t="shared" si="127"/>
        <v/>
      </c>
      <c r="HW18" s="47" t="str">
        <f t="shared" si="249"/>
        <v/>
      </c>
      <c r="HX18" s="47" t="str">
        <f t="shared" si="250"/>
        <v/>
      </c>
      <c r="HY18" s="47" t="str">
        <f t="shared" si="128"/>
        <v/>
      </c>
      <c r="HZ18" s="47" t="str">
        <f t="shared" si="129"/>
        <v/>
      </c>
      <c r="IA18" s="47" t="str">
        <f t="shared" si="130"/>
        <v/>
      </c>
      <c r="IB18" s="47" t="str">
        <f t="shared" si="131"/>
        <v/>
      </c>
      <c r="IC18" s="47" t="str">
        <f t="shared" si="132"/>
        <v/>
      </c>
      <c r="ID18" s="47" t="str">
        <f t="shared" si="251"/>
        <v xml:space="preserve">            </v>
      </c>
      <c r="IE18" s="47" t="str">
        <f t="shared" si="252"/>
        <v xml:space="preserve">            </v>
      </c>
      <c r="IF18" s="47" t="str">
        <f t="shared" si="266"/>
        <v xml:space="preserve">     </v>
      </c>
      <c r="IG18" s="109" t="str">
        <f t="shared" si="254"/>
        <v xml:space="preserve">            </v>
      </c>
      <c r="IH18" s="47" t="str">
        <f t="shared" si="133"/>
        <v xml:space="preserve">            </v>
      </c>
      <c r="II18" s="47" t="str">
        <f>IF(OR(GN18="SUPPL.",GN18="RE-EXAM."),'result subject-wise'!AV18,GN18)</f>
        <v/>
      </c>
      <c r="IJ18" s="99">
        <f>IF('result subject-wise'!AW18="",CT18,'result subject-wise'!AW18)</f>
        <v>0</v>
      </c>
      <c r="IK18" s="87" t="str">
        <f t="shared" si="255"/>
        <v/>
      </c>
      <c r="IL18" s="100"/>
      <c r="IO18" s="111" t="str">
        <f>IF(AU108=0,"",AU108)</f>
        <v/>
      </c>
      <c r="IP18" s="112" t="str">
        <f>AU107</f>
        <v>GUJRATI</v>
      </c>
      <c r="IQ18" s="115">
        <f>AU109</f>
        <v>0</v>
      </c>
      <c r="IR18" s="117">
        <f>AU112</f>
        <v>0</v>
      </c>
      <c r="IS18" s="56" t="str">
        <f>AW112</f>
        <v/>
      </c>
      <c r="IT18" s="106">
        <f>AU111</f>
        <v>0</v>
      </c>
      <c r="IU18" s="106">
        <f>AV111</f>
        <v>0</v>
      </c>
      <c r="IV18" s="106">
        <f>AW111</f>
        <v>0</v>
      </c>
      <c r="IW18" s="106">
        <f>AX111</f>
        <v>0</v>
      </c>
      <c r="IX18" s="118">
        <f>AU113</f>
        <v>0</v>
      </c>
      <c r="IY18" s="94">
        <f>AU114</f>
        <v>0</v>
      </c>
      <c r="IZ18" s="47">
        <f>AU116</f>
        <v>0</v>
      </c>
      <c r="JA18" s="47">
        <f>AU117</f>
        <v>0</v>
      </c>
      <c r="JB18" s="742"/>
      <c r="JC18" s="119">
        <f>IR18+IX18+IY18+IZ18+JA18</f>
        <v>0</v>
      </c>
    </row>
    <row r="19" spans="1:268" ht="14" customHeight="1">
      <c r="A19" s="4">
        <f>details!A19</f>
        <v>13</v>
      </c>
      <c r="B19" s="47" t="str">
        <f>IF(details!B19="","",details!B19)</f>
        <v>MIN</v>
      </c>
      <c r="C19" s="47" t="str">
        <f>IF(details!C19="","",details!C19)</f>
        <v>G</v>
      </c>
      <c r="D19" s="97">
        <f>IF(details!D19="","",details!D19)</f>
        <v>9113</v>
      </c>
      <c r="E19" s="47">
        <f>IF(details!E19="","",details!E19)</f>
        <v>11111</v>
      </c>
      <c r="F19" s="385">
        <f>IF(details!F19="","",details!F19)</f>
        <v>36922</v>
      </c>
      <c r="G19" s="49" t="str">
        <f>IF(details!G19="","",details!G19)</f>
        <v>A 013</v>
      </c>
      <c r="H19" s="49" t="str">
        <f>IF(details!H19="","",details!H19)</f>
        <v>B 013</v>
      </c>
      <c r="I19" s="49" t="str">
        <f>IF(details!I19="","",details!I19)</f>
        <v>C 013</v>
      </c>
      <c r="J19" s="47" t="str">
        <f>IF(details!J19="","",details!J19)</f>
        <v/>
      </c>
      <c r="K19" s="47" t="str">
        <f>IF(details!K19="","",details!K19)</f>
        <v/>
      </c>
      <c r="L19" s="47" t="str">
        <f>IF(details!L19="","",details!L19)</f>
        <v/>
      </c>
      <c r="M19" s="102" t="str">
        <f t="shared" si="134"/>
        <v/>
      </c>
      <c r="N19" s="47" t="str">
        <f>IF(details!M19="","",details!M19)</f>
        <v/>
      </c>
      <c r="O19" s="102" t="str">
        <f t="shared" si="135"/>
        <v/>
      </c>
      <c r="P19" s="47" t="str">
        <f>IF(details!N19="","",details!N19)</f>
        <v/>
      </c>
      <c r="Q19" s="88" t="str">
        <f t="shared" si="136"/>
        <v/>
      </c>
      <c r="R19" s="79">
        <f t="shared" si="137"/>
        <v>0</v>
      </c>
      <c r="S19" s="79">
        <f t="shared" si="138"/>
        <v>0</v>
      </c>
      <c r="T19" s="80" t="str">
        <f t="shared" si="139"/>
        <v/>
      </c>
      <c r="U19" s="79" t="str">
        <f t="shared" si="140"/>
        <v/>
      </c>
      <c r="V19" s="79" t="str">
        <f t="shared" si="141"/>
        <v/>
      </c>
      <c r="W19" s="79" t="str">
        <f t="shared" si="142"/>
        <v/>
      </c>
      <c r="X19" s="47" t="str">
        <f>IF(details!O19="","",details!O19)</f>
        <v/>
      </c>
      <c r="Y19" s="47" t="str">
        <f>IF(details!P19="","",details!P19)</f>
        <v/>
      </c>
      <c r="Z19" s="47" t="str">
        <f>IF(details!Q19="","",details!Q19)</f>
        <v/>
      </c>
      <c r="AA19" s="102" t="str">
        <f t="shared" si="143"/>
        <v/>
      </c>
      <c r="AB19" s="47" t="str">
        <f>IF(details!R19="","",details!R19)</f>
        <v/>
      </c>
      <c r="AC19" s="102" t="str">
        <f t="shared" si="144"/>
        <v/>
      </c>
      <c r="AD19" s="47" t="str">
        <f>IF(details!S19="","",details!S19)</f>
        <v/>
      </c>
      <c r="AE19" s="88" t="str">
        <f t="shared" si="145"/>
        <v/>
      </c>
      <c r="AF19" s="79">
        <f t="shared" si="146"/>
        <v>0</v>
      </c>
      <c r="AG19" s="79">
        <f t="shared" si="147"/>
        <v>0</v>
      </c>
      <c r="AH19" s="80" t="str">
        <f t="shared" si="148"/>
        <v/>
      </c>
      <c r="AI19" s="79" t="str">
        <f t="shared" si="149"/>
        <v/>
      </c>
      <c r="AJ19" s="79" t="str">
        <f t="shared" si="150"/>
        <v/>
      </c>
      <c r="AK19" s="79" t="str">
        <f t="shared" si="151"/>
        <v/>
      </c>
      <c r="AL19" s="97" t="str">
        <f>IF(details!T19="","",details!T19)</f>
        <v/>
      </c>
      <c r="AM19" s="103" t="str">
        <f>CONCATENATE(IF(details!T19="s"," SANSKRIT",IF(details!T19="u"," URDU",IF(details!T19="g"," GUJRATI",IF(details!T19="p"," PUNJABI",IF(details!T19="sd"," flU/kh",))))),"")</f>
        <v/>
      </c>
      <c r="AN19" s="47" t="str">
        <f>IF(details!U19="","",details!U19)</f>
        <v/>
      </c>
      <c r="AO19" s="47" t="str">
        <f>IF(details!V19="","",details!V19)</f>
        <v/>
      </c>
      <c r="AP19" s="47" t="str">
        <f>IF(details!W19="","",details!W19)</f>
        <v/>
      </c>
      <c r="AQ19" s="102" t="str">
        <f t="shared" si="152"/>
        <v/>
      </c>
      <c r="AR19" s="47" t="str">
        <f>IF(details!X19="","",details!X19)</f>
        <v/>
      </c>
      <c r="AS19" s="102" t="str">
        <f t="shared" si="153"/>
        <v/>
      </c>
      <c r="AT19" s="47" t="str">
        <f>IF(details!Y19="","",details!Y19)</f>
        <v/>
      </c>
      <c r="AU19" s="88" t="str">
        <f t="shared" si="154"/>
        <v/>
      </c>
      <c r="AV19" s="79">
        <f t="shared" si="155"/>
        <v>0</v>
      </c>
      <c r="AW19" s="79">
        <f t="shared" si="156"/>
        <v>0</v>
      </c>
      <c r="AX19" s="80" t="str">
        <f t="shared" si="157"/>
        <v/>
      </c>
      <c r="AY19" s="79" t="str">
        <f t="shared" si="158"/>
        <v/>
      </c>
      <c r="AZ19" s="79" t="str">
        <f t="shared" si="159"/>
        <v/>
      </c>
      <c r="BA19" s="79" t="str">
        <f t="shared" si="160"/>
        <v/>
      </c>
      <c r="BB19" s="47" t="str">
        <f>IF(details!Z19="","",details!Z19)</f>
        <v/>
      </c>
      <c r="BC19" s="47" t="str">
        <f>IF(details!AA19="","",details!AA19)</f>
        <v/>
      </c>
      <c r="BD19" s="47" t="str">
        <f>IF(details!AB19="","",details!AB19)</f>
        <v/>
      </c>
      <c r="BE19" s="102" t="str">
        <f t="shared" si="161"/>
        <v/>
      </c>
      <c r="BF19" s="47" t="str">
        <f>IF(details!AC19="","",details!AC19)</f>
        <v/>
      </c>
      <c r="BG19" s="102" t="str">
        <f t="shared" si="162"/>
        <v/>
      </c>
      <c r="BH19" s="47" t="str">
        <f>IF(details!AD19="","",details!AD19)</f>
        <v/>
      </c>
      <c r="BI19" s="88" t="str">
        <f t="shared" si="163"/>
        <v/>
      </c>
      <c r="BJ19" s="79">
        <f t="shared" si="164"/>
        <v>0</v>
      </c>
      <c r="BK19" s="79">
        <f t="shared" si="165"/>
        <v>0</v>
      </c>
      <c r="BL19" s="80" t="str">
        <f t="shared" si="166"/>
        <v/>
      </c>
      <c r="BM19" s="79" t="str">
        <f t="shared" si="167"/>
        <v/>
      </c>
      <c r="BN19" s="79" t="str">
        <f t="shared" si="168"/>
        <v/>
      </c>
      <c r="BO19" s="79" t="str">
        <f t="shared" si="169"/>
        <v/>
      </c>
      <c r="BP19" s="47" t="str">
        <f>IF(details!AE19="","",details!AE19)</f>
        <v/>
      </c>
      <c r="BQ19" s="47" t="str">
        <f>IF(details!AF19="","",details!AF19)</f>
        <v/>
      </c>
      <c r="BR19" s="47" t="str">
        <f>IF(details!AG19="","",details!AG19)</f>
        <v/>
      </c>
      <c r="BS19" s="102" t="str">
        <f t="shared" si="170"/>
        <v/>
      </c>
      <c r="BT19" s="47" t="str">
        <f>IF(details!AH19="","",details!AH19)</f>
        <v/>
      </c>
      <c r="BU19" s="102" t="str">
        <f t="shared" si="171"/>
        <v/>
      </c>
      <c r="BV19" s="47" t="str">
        <f>IF(details!AI19="","",details!AI19)</f>
        <v/>
      </c>
      <c r="BW19" s="88" t="str">
        <f t="shared" si="172"/>
        <v/>
      </c>
      <c r="BX19" s="79">
        <f t="shared" si="173"/>
        <v>0</v>
      </c>
      <c r="BY19" s="79">
        <f t="shared" si="174"/>
        <v>0</v>
      </c>
      <c r="BZ19" s="80" t="str">
        <f t="shared" si="175"/>
        <v/>
      </c>
      <c r="CA19" s="79" t="str">
        <f t="shared" si="176"/>
        <v/>
      </c>
      <c r="CB19" s="79" t="str">
        <f t="shared" si="177"/>
        <v/>
      </c>
      <c r="CC19" s="79" t="str">
        <f t="shared" si="178"/>
        <v/>
      </c>
      <c r="CD19" s="47" t="str">
        <f>IF(details!AJ19="","",details!AJ19)</f>
        <v/>
      </c>
      <c r="CE19" s="47" t="str">
        <f>IF(details!AK19="","",details!AK19)</f>
        <v/>
      </c>
      <c r="CF19" s="47" t="str">
        <f>IF(details!AL19="","",details!AL19)</f>
        <v/>
      </c>
      <c r="CG19" s="102" t="str">
        <f t="shared" si="179"/>
        <v/>
      </c>
      <c r="CH19" s="47" t="str">
        <f>IF(details!AM19="","",details!AM19)</f>
        <v/>
      </c>
      <c r="CI19" s="102" t="str">
        <f t="shared" si="180"/>
        <v/>
      </c>
      <c r="CJ19" s="47" t="str">
        <f>IF(details!AN19="","",details!AN19)</f>
        <v/>
      </c>
      <c r="CK19" s="88" t="str">
        <f t="shared" si="181"/>
        <v/>
      </c>
      <c r="CL19" s="79">
        <f t="shared" si="182"/>
        <v>0</v>
      </c>
      <c r="CM19" s="79">
        <f t="shared" si="183"/>
        <v>0</v>
      </c>
      <c r="CN19" s="80" t="str">
        <f t="shared" si="184"/>
        <v/>
      </c>
      <c r="CO19" s="79" t="str">
        <f t="shared" si="185"/>
        <v/>
      </c>
      <c r="CP19" s="79" t="str">
        <f t="shared" si="186"/>
        <v/>
      </c>
      <c r="CQ19" s="79" t="str">
        <f t="shared" si="187"/>
        <v/>
      </c>
      <c r="CR19" s="79">
        <f t="shared" si="188"/>
        <v>0</v>
      </c>
      <c r="CS19" s="104">
        <f t="shared" si="189"/>
        <v>0</v>
      </c>
      <c r="CT19" s="105">
        <f t="shared" si="190"/>
        <v>0</v>
      </c>
      <c r="CU19" s="87" t="str">
        <f t="shared" si="57"/>
        <v/>
      </c>
      <c r="CV19" s="47" t="str">
        <f>IF(details!AO19="","",details!AO19)</f>
        <v/>
      </c>
      <c r="CW19" s="47" t="str">
        <f>IF(details!AP19="","",details!AP19)</f>
        <v/>
      </c>
      <c r="CX19" s="47" t="str">
        <f>IF(details!AQ19="","",details!AQ19)</f>
        <v/>
      </c>
      <c r="CY19" s="102" t="str">
        <f t="shared" si="191"/>
        <v/>
      </c>
      <c r="CZ19" s="47" t="str">
        <f>IF(details!AR19="","",details!AR19)</f>
        <v/>
      </c>
      <c r="DA19" s="102" t="str">
        <f t="shared" si="192"/>
        <v/>
      </c>
      <c r="DB19" s="47" t="str">
        <f>IF(details!AS19="","",details!AS19)</f>
        <v/>
      </c>
      <c r="DC19" s="88" t="str">
        <f t="shared" si="193"/>
        <v/>
      </c>
      <c r="DD19" s="79">
        <f t="shared" si="194"/>
        <v>0</v>
      </c>
      <c r="DE19" s="79">
        <f t="shared" si="195"/>
        <v>0</v>
      </c>
      <c r="DF19" s="80" t="str">
        <f t="shared" si="196"/>
        <v/>
      </c>
      <c r="DG19" s="79" t="str">
        <f t="shared" si="197"/>
        <v/>
      </c>
      <c r="DH19" s="79" t="str">
        <f t="shared" si="198"/>
        <v/>
      </c>
      <c r="DI19" s="79" t="str">
        <f t="shared" si="199"/>
        <v/>
      </c>
      <c r="DJ19" s="47" t="str">
        <f>IF(details!AT19="","",details!AT19)</f>
        <v/>
      </c>
      <c r="DK19" s="47" t="str">
        <f>IF(details!AU19="","",details!AU19)</f>
        <v/>
      </c>
      <c r="DL19" s="102" t="str">
        <f t="shared" si="200"/>
        <v/>
      </c>
      <c r="DM19" s="47" t="str">
        <f>IF(details!AV19="","",details!AV19)</f>
        <v/>
      </c>
      <c r="DN19" s="47" t="str">
        <f>IF(details!AW19="","",details!AW19)</f>
        <v/>
      </c>
      <c r="DO19" s="102" t="str">
        <f t="shared" si="201"/>
        <v/>
      </c>
      <c r="DP19" s="47" t="str">
        <f>IF(details!AX19="","",details!AX19)</f>
        <v/>
      </c>
      <c r="DQ19" s="47" t="str">
        <f>IF(details!AY19="","",details!AY19)</f>
        <v/>
      </c>
      <c r="DR19" s="102" t="str">
        <f t="shared" si="202"/>
        <v/>
      </c>
      <c r="DS19" s="102" t="str">
        <f t="shared" si="203"/>
        <v/>
      </c>
      <c r="DT19" s="102" t="str">
        <f t="shared" si="204"/>
        <v/>
      </c>
      <c r="DU19" s="102" t="str">
        <f t="shared" si="205"/>
        <v/>
      </c>
      <c r="DV19" s="47" t="str">
        <f>IF(details!AZ19="","",details!AZ19)</f>
        <v/>
      </c>
      <c r="DW19" s="47" t="str">
        <f>IF(details!BA19="","",details!BA19)</f>
        <v/>
      </c>
      <c r="DX19" s="102" t="str">
        <f t="shared" si="206"/>
        <v/>
      </c>
      <c r="DY19" s="102" t="str">
        <f t="shared" si="207"/>
        <v/>
      </c>
      <c r="DZ19" s="102" t="str">
        <f t="shared" si="208"/>
        <v/>
      </c>
      <c r="EA19" s="47" t="str">
        <f>IF(details!BB19="","",details!BB19)</f>
        <v/>
      </c>
      <c r="EB19" s="47" t="str">
        <f>IF(details!BC19="","",details!BC19)</f>
        <v/>
      </c>
      <c r="EC19" s="102" t="str">
        <f t="shared" si="209"/>
        <v/>
      </c>
      <c r="ED19" s="102" t="str">
        <f t="shared" si="210"/>
        <v/>
      </c>
      <c r="EE19" s="102" t="str">
        <f t="shared" si="211"/>
        <v/>
      </c>
      <c r="EF19" s="97" t="str">
        <f t="shared" si="212"/>
        <v/>
      </c>
      <c r="EG19" s="79">
        <f t="shared" si="213"/>
        <v>0</v>
      </c>
      <c r="EH19" s="79">
        <f t="shared" si="214"/>
        <v>0</v>
      </c>
      <c r="EI19" s="80" t="str">
        <f t="shared" si="215"/>
        <v/>
      </c>
      <c r="EJ19" s="79" t="str">
        <f t="shared" si="216"/>
        <v/>
      </c>
      <c r="EK19" s="79" t="str">
        <f t="shared" si="217"/>
        <v/>
      </c>
      <c r="EL19" s="79" t="str">
        <f t="shared" si="218"/>
        <v/>
      </c>
      <c r="EM19" s="47" t="str">
        <f>IF(details!BD19="","",details!BD19)</f>
        <v/>
      </c>
      <c r="EN19" s="47" t="str">
        <f>IF(details!BE19="","",details!BE19)</f>
        <v/>
      </c>
      <c r="EO19" s="47" t="str">
        <f>IF(details!BF19="","",details!BF19)</f>
        <v/>
      </c>
      <c r="EP19" s="102" t="str">
        <f t="shared" si="219"/>
        <v/>
      </c>
      <c r="EQ19" s="47" t="str">
        <f>IF(details!BG19="","",details!BG19)</f>
        <v/>
      </c>
      <c r="ER19" s="47" t="str">
        <f>IF(details!BH19="","",details!BH19)</f>
        <v/>
      </c>
      <c r="ES19" s="106" t="str">
        <f t="shared" si="220"/>
        <v/>
      </c>
      <c r="ET19" s="102" t="str">
        <f t="shared" si="221"/>
        <v/>
      </c>
      <c r="EU19" s="102" t="str">
        <f t="shared" si="222"/>
        <v/>
      </c>
      <c r="EV19" s="47" t="str">
        <f>IF(details!BI19="","",details!BI19)</f>
        <v/>
      </c>
      <c r="EW19" s="47" t="str">
        <f>IF(details!BJ19="","",details!BJ19)</f>
        <v/>
      </c>
      <c r="EX19" s="106" t="str">
        <f t="shared" si="223"/>
        <v/>
      </c>
      <c r="EY19" s="102" t="str">
        <f t="shared" si="224"/>
        <v/>
      </c>
      <c r="EZ19" s="102" t="str">
        <f t="shared" si="225"/>
        <v/>
      </c>
      <c r="FA19" s="97" t="str">
        <f t="shared" si="226"/>
        <v/>
      </c>
      <c r="FB19" s="79">
        <f t="shared" si="227"/>
        <v>0</v>
      </c>
      <c r="FC19" s="79">
        <f t="shared" si="228"/>
        <v>0</v>
      </c>
      <c r="FD19" s="80" t="str">
        <f t="shared" si="229"/>
        <v/>
      </c>
      <c r="FE19" s="79" t="str">
        <f t="shared" si="230"/>
        <v/>
      </c>
      <c r="FF19" s="79" t="str">
        <f t="shared" si="231"/>
        <v/>
      </c>
      <c r="FG19" s="79" t="str">
        <f t="shared" si="232"/>
        <v/>
      </c>
      <c r="FH19" s="47" t="str">
        <f>IF(details!BK19="","",details!BK19)</f>
        <v/>
      </c>
      <c r="FI19" s="47" t="str">
        <f>IF(details!BL19="","",details!BL19)</f>
        <v/>
      </c>
      <c r="FJ19" s="47" t="str">
        <f>IF(details!BM19="","",details!BM19)</f>
        <v/>
      </c>
      <c r="FK19" s="97" t="str">
        <f t="shared" si="233"/>
        <v/>
      </c>
      <c r="FL19" s="79">
        <f t="shared" si="234"/>
        <v>0</v>
      </c>
      <c r="FM19" s="80" t="str">
        <f t="shared" si="235"/>
        <v/>
      </c>
      <c r="FN19" s="79" t="str">
        <f t="shared" si="236"/>
        <v/>
      </c>
      <c r="FO19" s="79" t="str">
        <f t="shared" si="237"/>
        <v/>
      </c>
      <c r="FP19" s="322" t="str">
        <f t="shared" si="238"/>
        <v/>
      </c>
      <c r="FQ19" s="47" t="str">
        <f>IF(details!BN19="","",details!BN19)</f>
        <v/>
      </c>
      <c r="FR19" s="47" t="str">
        <f>IF(details!BO19="","",details!BO19)</f>
        <v/>
      </c>
      <c r="FS19" s="47" t="str">
        <f>IF(details!BP19="","",details!BP19)</f>
        <v/>
      </c>
      <c r="FT19" s="47" t="str">
        <f>IF(details!BQ19="","",details!BQ19)</f>
        <v/>
      </c>
      <c r="FU19" s="97" t="str">
        <f t="shared" si="239"/>
        <v/>
      </c>
      <c r="FV19" s="79">
        <f t="shared" si="101"/>
        <v>0</v>
      </c>
      <c r="FW19" s="80" t="str">
        <f t="shared" si="102"/>
        <v/>
      </c>
      <c r="FX19" s="79" t="str">
        <f t="shared" si="103"/>
        <v/>
      </c>
      <c r="FY19" s="79" t="str">
        <f t="shared" si="104"/>
        <v/>
      </c>
      <c r="FZ19" s="322" t="str">
        <f t="shared" si="240"/>
        <v/>
      </c>
      <c r="GA19" s="79" t="str">
        <f t="shared" si="257"/>
        <v/>
      </c>
      <c r="GB19" s="79" t="str">
        <f t="shared" si="258"/>
        <v/>
      </c>
      <c r="GC19" s="79" t="str">
        <f t="shared" si="259"/>
        <v/>
      </c>
      <c r="GD19" s="79" t="str">
        <f t="shared" si="260"/>
        <v/>
      </c>
      <c r="GE19" s="79" t="str">
        <f t="shared" si="261"/>
        <v/>
      </c>
      <c r="GF19" s="79" t="str">
        <f t="shared" si="262"/>
        <v/>
      </c>
      <c r="GG19" s="79" t="str">
        <f t="shared" si="106"/>
        <v/>
      </c>
      <c r="GH19" s="313">
        <f t="shared" si="241"/>
        <v>0</v>
      </c>
      <c r="GI19" s="79">
        <f t="shared" si="263"/>
        <v>0</v>
      </c>
      <c r="GJ19" s="79">
        <f t="shared" si="264"/>
        <v>0</v>
      </c>
      <c r="GK19" s="79">
        <f t="shared" si="265"/>
        <v>0</v>
      </c>
      <c r="GL19" s="313">
        <f t="shared" si="242"/>
        <v>0</v>
      </c>
      <c r="GM19" s="79" t="str">
        <f t="shared" si="107"/>
        <v/>
      </c>
      <c r="GN19" s="47" t="str">
        <f t="shared" si="110"/>
        <v/>
      </c>
      <c r="GO19" s="79" t="str">
        <f t="shared" si="111"/>
        <v/>
      </c>
      <c r="GP19" s="107" t="str">
        <f t="shared" si="243"/>
        <v/>
      </c>
      <c r="GQ19" s="94" t="str">
        <f>IF(details!CY19="","",details!CY19)</f>
        <v/>
      </c>
      <c r="GR19" s="108" t="str">
        <f>IF(details!CZ19="","",details!CZ19)</f>
        <v/>
      </c>
      <c r="GS19" s="94" t="str">
        <f>IF(details!DC19="","",details!DC19)</f>
        <v/>
      </c>
      <c r="GT19" s="108" t="str">
        <f>IF(details!DD19="","",details!DD19)</f>
        <v/>
      </c>
      <c r="GU19" s="94" t="str">
        <f>IF(details!DG19="","",details!DG19)</f>
        <v/>
      </c>
      <c r="GV19" s="108" t="str">
        <f>IF(details!DH19="","",details!DH19)</f>
        <v/>
      </c>
      <c r="GW19" s="94" t="str">
        <f>IF(details!DK19="","",details!DK19)</f>
        <v/>
      </c>
      <c r="GX19" s="108" t="str">
        <f>IF(details!DL19="","",details!DL19)</f>
        <v/>
      </c>
      <c r="GY19" s="94" t="str">
        <f>IF(details!DO19="","",details!DO19)</f>
        <v/>
      </c>
      <c r="GZ19" s="108" t="str">
        <f>IF(details!DP19="","",details!DP19)</f>
        <v/>
      </c>
      <c r="HA19" s="95" t="e">
        <f t="shared" si="244"/>
        <v>#VALUE!</v>
      </c>
      <c r="HB19" s="47" t="str">
        <f t="shared" si="112"/>
        <v/>
      </c>
      <c r="HC19" s="47" t="str">
        <f t="shared" si="256"/>
        <v/>
      </c>
      <c r="HD19" s="47" t="str">
        <f t="shared" si="113"/>
        <v/>
      </c>
      <c r="HE19" s="47" t="str">
        <f t="shared" si="114"/>
        <v/>
      </c>
      <c r="HF19" s="47" t="str">
        <f t="shared" si="245"/>
        <v/>
      </c>
      <c r="HG19" s="47" t="str">
        <f t="shared" si="115"/>
        <v/>
      </c>
      <c r="HH19" s="47" t="str">
        <f t="shared" si="116"/>
        <v/>
      </c>
      <c r="HI19" s="47" t="str">
        <f t="shared" si="117"/>
        <v/>
      </c>
      <c r="HJ19" s="47" t="str">
        <f t="shared" si="118"/>
        <v/>
      </c>
      <c r="HK19" s="47" t="str">
        <f t="shared" si="119"/>
        <v/>
      </c>
      <c r="HL19" s="47" t="str">
        <f t="shared" si="120"/>
        <v/>
      </c>
      <c r="HM19" s="47" t="str">
        <f t="shared" si="121"/>
        <v/>
      </c>
      <c r="HN19" s="47" t="str">
        <f t="shared" si="246"/>
        <v/>
      </c>
      <c r="HO19" s="47" t="str">
        <f t="shared" si="122"/>
        <v/>
      </c>
      <c r="HP19" s="47" t="str">
        <f t="shared" si="123"/>
        <v/>
      </c>
      <c r="HQ19" s="47" t="str">
        <f t="shared" si="247"/>
        <v/>
      </c>
      <c r="HR19" s="47" t="str">
        <f t="shared" si="124"/>
        <v/>
      </c>
      <c r="HS19" s="47" t="str">
        <f t="shared" si="125"/>
        <v/>
      </c>
      <c r="HT19" s="47" t="str">
        <f t="shared" si="248"/>
        <v/>
      </c>
      <c r="HU19" s="47" t="str">
        <f t="shared" si="126"/>
        <v/>
      </c>
      <c r="HV19" s="47" t="str">
        <f t="shared" si="127"/>
        <v/>
      </c>
      <c r="HW19" s="47" t="str">
        <f t="shared" si="249"/>
        <v/>
      </c>
      <c r="HX19" s="47" t="str">
        <f t="shared" si="250"/>
        <v/>
      </c>
      <c r="HY19" s="47" t="str">
        <f t="shared" si="128"/>
        <v/>
      </c>
      <c r="HZ19" s="47" t="str">
        <f t="shared" si="129"/>
        <v/>
      </c>
      <c r="IA19" s="47" t="str">
        <f t="shared" si="130"/>
        <v/>
      </c>
      <c r="IB19" s="47" t="str">
        <f t="shared" si="131"/>
        <v/>
      </c>
      <c r="IC19" s="47" t="str">
        <f t="shared" si="132"/>
        <v/>
      </c>
      <c r="ID19" s="47" t="str">
        <f t="shared" si="251"/>
        <v xml:space="preserve">            </v>
      </c>
      <c r="IE19" s="47" t="str">
        <f t="shared" si="252"/>
        <v xml:space="preserve">            </v>
      </c>
      <c r="IF19" s="47" t="str">
        <f t="shared" si="266"/>
        <v xml:space="preserve">     </v>
      </c>
      <c r="IG19" s="109" t="str">
        <f t="shared" si="254"/>
        <v xml:space="preserve">            </v>
      </c>
      <c r="IH19" s="47" t="str">
        <f t="shared" si="133"/>
        <v xml:space="preserve">            </v>
      </c>
      <c r="II19" s="47" t="str">
        <f>IF(OR(GN19="SUPPL.",GN19="RE-EXAM."),'result subject-wise'!AV19,GN19)</f>
        <v/>
      </c>
      <c r="IJ19" s="99">
        <f>IF('result subject-wise'!AW19="",CT19,'result subject-wise'!AW19)</f>
        <v>0</v>
      </c>
      <c r="IK19" s="87" t="str">
        <f t="shared" si="255"/>
        <v/>
      </c>
      <c r="IL19" s="100"/>
      <c r="IO19" s="111" t="str">
        <f>IF(AY108=0,"",AY108)</f>
        <v/>
      </c>
      <c r="IP19" s="112" t="str">
        <f>AY107</f>
        <v>PUNJABI</v>
      </c>
      <c r="IQ19" s="115">
        <f>AY109</f>
        <v>0</v>
      </c>
      <c r="IR19" s="117">
        <f>AY111</f>
        <v>0</v>
      </c>
      <c r="IS19" s="56" t="str">
        <f>AW112</f>
        <v/>
      </c>
      <c r="IT19" s="106">
        <f>COUNTIF('statement of marks'!HL7:HL106,"D")</f>
        <v>0</v>
      </c>
      <c r="IU19" s="106">
        <f>COUNTIF('statement of marks'!HL7:HL106,"I")</f>
        <v>0</v>
      </c>
      <c r="IV19" s="106">
        <f>COUNTIF('statement of marks'!HL7:HL106,"II")</f>
        <v>0</v>
      </c>
      <c r="IW19" s="106">
        <f>COUNTIF('statement of marks'!HL7:HL106,"III")</f>
        <v>0</v>
      </c>
      <c r="IX19" s="118">
        <f>COUNTIF('statement of marks'!HL7:HL106,"S")</f>
        <v>0</v>
      </c>
      <c r="IY19" s="94">
        <f>COUNTIF('statement of marks'!HL7:HL106,"F")</f>
        <v>0</v>
      </c>
      <c r="IZ19" s="47">
        <f>COUNTIF('statement of marks'!HL7:HL106,"AB")</f>
        <v>0</v>
      </c>
      <c r="JA19" s="47">
        <f>COUNTIF('statement of marks'!HL7:HL106,"RE")</f>
        <v>0</v>
      </c>
      <c r="JB19" s="742"/>
      <c r="JC19" s="119">
        <f>IR18+IX18+IY18+IZ18+JA18</f>
        <v>0</v>
      </c>
    </row>
    <row r="20" spans="1:268" ht="14" customHeight="1">
      <c r="A20" s="4">
        <f>details!A20</f>
        <v>14</v>
      </c>
      <c r="B20" s="47" t="str">
        <f>IF(details!B20="","",details!B20)</f>
        <v>MIN</v>
      </c>
      <c r="C20" s="47" t="str">
        <f>IF(details!C20="","",details!C20)</f>
        <v>G</v>
      </c>
      <c r="D20" s="97" t="str">
        <f>IF(details!D20="","",details!D20)</f>
        <v>NSO</v>
      </c>
      <c r="E20" s="47">
        <f>IF(details!E20="","",details!E20)</f>
        <v>11198</v>
      </c>
      <c r="F20" s="385">
        <f>IF(details!F20="","",details!F20)</f>
        <v>36872</v>
      </c>
      <c r="G20" s="49" t="str">
        <f>IF(details!G20="","",details!G20)</f>
        <v>A 014</v>
      </c>
      <c r="H20" s="49" t="str">
        <f>IF(details!H20="","",details!H20)</f>
        <v>B 014</v>
      </c>
      <c r="I20" s="49" t="str">
        <f>IF(details!I20="","",details!I20)</f>
        <v>C 014</v>
      </c>
      <c r="J20" s="47" t="str">
        <f>IF(details!J20="","",details!J20)</f>
        <v/>
      </c>
      <c r="K20" s="47" t="str">
        <f>IF(details!K20="","",details!K20)</f>
        <v/>
      </c>
      <c r="L20" s="47" t="str">
        <f>IF(details!L20="","",details!L20)</f>
        <v/>
      </c>
      <c r="M20" s="102" t="str">
        <f t="shared" si="134"/>
        <v/>
      </c>
      <c r="N20" s="47" t="str">
        <f>IF(details!M20="","",details!M20)</f>
        <v/>
      </c>
      <c r="O20" s="102" t="str">
        <f t="shared" si="135"/>
        <v/>
      </c>
      <c r="P20" s="47" t="str">
        <f>IF(details!N20="","",details!N20)</f>
        <v/>
      </c>
      <c r="Q20" s="88" t="str">
        <f t="shared" si="136"/>
        <v/>
      </c>
      <c r="R20" s="79">
        <f t="shared" si="137"/>
        <v>0</v>
      </c>
      <c r="S20" s="79">
        <f t="shared" si="138"/>
        <v>0</v>
      </c>
      <c r="T20" s="80" t="str">
        <f t="shared" si="139"/>
        <v/>
      </c>
      <c r="U20" s="79" t="str">
        <f t="shared" si="140"/>
        <v/>
      </c>
      <c r="V20" s="79" t="str">
        <f t="shared" si="141"/>
        <v/>
      </c>
      <c r="W20" s="79" t="str">
        <f t="shared" si="142"/>
        <v/>
      </c>
      <c r="X20" s="47" t="str">
        <f>IF(details!O20="","",details!O20)</f>
        <v/>
      </c>
      <c r="Y20" s="47" t="str">
        <f>IF(details!P20="","",details!P20)</f>
        <v/>
      </c>
      <c r="Z20" s="47" t="str">
        <f>IF(details!Q20="","",details!Q20)</f>
        <v/>
      </c>
      <c r="AA20" s="102" t="str">
        <f t="shared" si="143"/>
        <v/>
      </c>
      <c r="AB20" s="47" t="str">
        <f>IF(details!R20="","",details!R20)</f>
        <v/>
      </c>
      <c r="AC20" s="102" t="str">
        <f t="shared" si="144"/>
        <v/>
      </c>
      <c r="AD20" s="47" t="str">
        <f>IF(details!S20="","",details!S20)</f>
        <v/>
      </c>
      <c r="AE20" s="88" t="str">
        <f t="shared" si="145"/>
        <v/>
      </c>
      <c r="AF20" s="79">
        <f t="shared" si="146"/>
        <v>0</v>
      </c>
      <c r="AG20" s="79">
        <f t="shared" si="147"/>
        <v>0</v>
      </c>
      <c r="AH20" s="80" t="str">
        <f t="shared" si="148"/>
        <v/>
      </c>
      <c r="AI20" s="79" t="str">
        <f t="shared" si="149"/>
        <v/>
      </c>
      <c r="AJ20" s="79" t="str">
        <f t="shared" si="150"/>
        <v/>
      </c>
      <c r="AK20" s="79" t="str">
        <f t="shared" si="151"/>
        <v/>
      </c>
      <c r="AL20" s="97" t="str">
        <f>IF(details!T20="","",details!T20)</f>
        <v/>
      </c>
      <c r="AM20" s="103" t="str">
        <f>CONCATENATE(IF(details!T20="s"," SANSKRIT",IF(details!T20="u"," URDU",IF(details!T20="g"," GUJRATI",IF(details!T20="p"," PUNJABI",IF(details!T20="sd"," flU/kh",))))),"")</f>
        <v/>
      </c>
      <c r="AN20" s="47" t="str">
        <f>IF(details!U20="","",details!U20)</f>
        <v/>
      </c>
      <c r="AO20" s="47" t="str">
        <f>IF(details!V20="","",details!V20)</f>
        <v/>
      </c>
      <c r="AP20" s="47" t="str">
        <f>IF(details!W20="","",details!W20)</f>
        <v/>
      </c>
      <c r="AQ20" s="102" t="str">
        <f t="shared" si="152"/>
        <v/>
      </c>
      <c r="AR20" s="47" t="str">
        <f>IF(details!X20="","",details!X20)</f>
        <v/>
      </c>
      <c r="AS20" s="102" t="str">
        <f t="shared" si="153"/>
        <v/>
      </c>
      <c r="AT20" s="47" t="str">
        <f>IF(details!Y20="","",details!Y20)</f>
        <v/>
      </c>
      <c r="AU20" s="88" t="str">
        <f t="shared" si="154"/>
        <v/>
      </c>
      <c r="AV20" s="79">
        <f t="shared" si="155"/>
        <v>0</v>
      </c>
      <c r="AW20" s="79">
        <f t="shared" si="156"/>
        <v>0</v>
      </c>
      <c r="AX20" s="80" t="str">
        <f t="shared" si="157"/>
        <v/>
      </c>
      <c r="AY20" s="79" t="str">
        <f t="shared" si="158"/>
        <v/>
      </c>
      <c r="AZ20" s="79" t="str">
        <f t="shared" si="159"/>
        <v/>
      </c>
      <c r="BA20" s="79" t="str">
        <f t="shared" si="160"/>
        <v/>
      </c>
      <c r="BB20" s="47" t="str">
        <f>IF(details!Z20="","",details!Z20)</f>
        <v/>
      </c>
      <c r="BC20" s="47" t="str">
        <f>IF(details!AA20="","",details!AA20)</f>
        <v/>
      </c>
      <c r="BD20" s="47" t="str">
        <f>IF(details!AB20="","",details!AB20)</f>
        <v/>
      </c>
      <c r="BE20" s="102" t="str">
        <f t="shared" si="161"/>
        <v/>
      </c>
      <c r="BF20" s="47" t="str">
        <f>IF(details!AC20="","",details!AC20)</f>
        <v/>
      </c>
      <c r="BG20" s="102" t="str">
        <f t="shared" si="162"/>
        <v/>
      </c>
      <c r="BH20" s="47" t="str">
        <f>IF(details!AD20="","",details!AD20)</f>
        <v/>
      </c>
      <c r="BI20" s="88" t="str">
        <f t="shared" si="163"/>
        <v/>
      </c>
      <c r="BJ20" s="79">
        <f t="shared" si="164"/>
        <v>0</v>
      </c>
      <c r="BK20" s="79">
        <f t="shared" si="165"/>
        <v>0</v>
      </c>
      <c r="BL20" s="80" t="str">
        <f t="shared" si="166"/>
        <v/>
      </c>
      <c r="BM20" s="79" t="str">
        <f t="shared" si="167"/>
        <v/>
      </c>
      <c r="BN20" s="79" t="str">
        <f t="shared" si="168"/>
        <v/>
      </c>
      <c r="BO20" s="79" t="str">
        <f t="shared" si="169"/>
        <v/>
      </c>
      <c r="BP20" s="47" t="str">
        <f>IF(details!AE20="","",details!AE20)</f>
        <v/>
      </c>
      <c r="BQ20" s="47" t="str">
        <f>IF(details!AF20="","",details!AF20)</f>
        <v/>
      </c>
      <c r="BR20" s="47" t="str">
        <f>IF(details!AG20="","",details!AG20)</f>
        <v/>
      </c>
      <c r="BS20" s="102" t="str">
        <f t="shared" si="170"/>
        <v/>
      </c>
      <c r="BT20" s="47" t="str">
        <f>IF(details!AH20="","",details!AH20)</f>
        <v/>
      </c>
      <c r="BU20" s="102" t="str">
        <f t="shared" si="171"/>
        <v/>
      </c>
      <c r="BV20" s="47" t="str">
        <f>IF(details!AI20="","",details!AI20)</f>
        <v/>
      </c>
      <c r="BW20" s="88" t="str">
        <f t="shared" si="172"/>
        <v/>
      </c>
      <c r="BX20" s="79">
        <f t="shared" si="173"/>
        <v>0</v>
      </c>
      <c r="BY20" s="79">
        <f t="shared" si="174"/>
        <v>0</v>
      </c>
      <c r="BZ20" s="80" t="str">
        <f t="shared" si="175"/>
        <v/>
      </c>
      <c r="CA20" s="79" t="str">
        <f t="shared" si="176"/>
        <v/>
      </c>
      <c r="CB20" s="79" t="str">
        <f t="shared" si="177"/>
        <v/>
      </c>
      <c r="CC20" s="79" t="str">
        <f t="shared" si="178"/>
        <v/>
      </c>
      <c r="CD20" s="47" t="str">
        <f>IF(details!AJ20="","",details!AJ20)</f>
        <v/>
      </c>
      <c r="CE20" s="47" t="str">
        <f>IF(details!AK20="","",details!AK20)</f>
        <v/>
      </c>
      <c r="CF20" s="47" t="str">
        <f>IF(details!AL20="","",details!AL20)</f>
        <v/>
      </c>
      <c r="CG20" s="102" t="str">
        <f t="shared" si="179"/>
        <v/>
      </c>
      <c r="CH20" s="47" t="str">
        <f>IF(details!AM20="","",details!AM20)</f>
        <v/>
      </c>
      <c r="CI20" s="102" t="str">
        <f t="shared" si="180"/>
        <v/>
      </c>
      <c r="CJ20" s="47" t="str">
        <f>IF(details!AN20="","",details!AN20)</f>
        <v/>
      </c>
      <c r="CK20" s="88" t="str">
        <f t="shared" si="181"/>
        <v/>
      </c>
      <c r="CL20" s="79">
        <f t="shared" si="182"/>
        <v>0</v>
      </c>
      <c r="CM20" s="79">
        <f t="shared" si="183"/>
        <v>0</v>
      </c>
      <c r="CN20" s="80" t="str">
        <f t="shared" si="184"/>
        <v/>
      </c>
      <c r="CO20" s="79" t="str">
        <f t="shared" si="185"/>
        <v/>
      </c>
      <c r="CP20" s="79" t="str">
        <f t="shared" si="186"/>
        <v/>
      </c>
      <c r="CQ20" s="79" t="str">
        <f t="shared" si="187"/>
        <v/>
      </c>
      <c r="CR20" s="79">
        <f t="shared" si="188"/>
        <v>0</v>
      </c>
      <c r="CS20" s="104">
        <f t="shared" si="189"/>
        <v>0</v>
      </c>
      <c r="CT20" s="105">
        <f t="shared" si="190"/>
        <v>0</v>
      </c>
      <c r="CU20" s="87" t="str">
        <f t="shared" si="57"/>
        <v/>
      </c>
      <c r="CV20" s="47" t="str">
        <f>IF(details!AO20="","",details!AO20)</f>
        <v/>
      </c>
      <c r="CW20" s="47" t="str">
        <f>IF(details!AP20="","",details!AP20)</f>
        <v/>
      </c>
      <c r="CX20" s="47" t="str">
        <f>IF(details!AQ20="","",details!AQ20)</f>
        <v/>
      </c>
      <c r="CY20" s="102" t="str">
        <f t="shared" si="191"/>
        <v/>
      </c>
      <c r="CZ20" s="47" t="str">
        <f>IF(details!AR20="","",details!AR20)</f>
        <v/>
      </c>
      <c r="DA20" s="102" t="str">
        <f t="shared" si="192"/>
        <v/>
      </c>
      <c r="DB20" s="47" t="str">
        <f>IF(details!AS20="","",details!AS20)</f>
        <v/>
      </c>
      <c r="DC20" s="88" t="str">
        <f t="shared" si="193"/>
        <v/>
      </c>
      <c r="DD20" s="79">
        <f t="shared" si="194"/>
        <v>0</v>
      </c>
      <c r="DE20" s="79">
        <f t="shared" si="195"/>
        <v>0</v>
      </c>
      <c r="DF20" s="80" t="str">
        <f t="shared" si="196"/>
        <v/>
      </c>
      <c r="DG20" s="79" t="str">
        <f t="shared" si="197"/>
        <v/>
      </c>
      <c r="DH20" s="79" t="str">
        <f t="shared" si="198"/>
        <v/>
      </c>
      <c r="DI20" s="79" t="str">
        <f t="shared" si="199"/>
        <v/>
      </c>
      <c r="DJ20" s="47" t="str">
        <f>IF(details!AT20="","",details!AT20)</f>
        <v/>
      </c>
      <c r="DK20" s="47" t="str">
        <f>IF(details!AU20="","",details!AU20)</f>
        <v/>
      </c>
      <c r="DL20" s="102" t="str">
        <f t="shared" si="200"/>
        <v/>
      </c>
      <c r="DM20" s="47" t="str">
        <f>IF(details!AV20="","",details!AV20)</f>
        <v/>
      </c>
      <c r="DN20" s="47" t="str">
        <f>IF(details!AW20="","",details!AW20)</f>
        <v/>
      </c>
      <c r="DO20" s="102" t="str">
        <f t="shared" si="201"/>
        <v/>
      </c>
      <c r="DP20" s="47" t="str">
        <f>IF(details!AX20="","",details!AX20)</f>
        <v/>
      </c>
      <c r="DQ20" s="47" t="str">
        <f>IF(details!AY20="","",details!AY20)</f>
        <v/>
      </c>
      <c r="DR20" s="102" t="str">
        <f t="shared" si="202"/>
        <v/>
      </c>
      <c r="DS20" s="102" t="str">
        <f t="shared" si="203"/>
        <v/>
      </c>
      <c r="DT20" s="102" t="str">
        <f t="shared" si="204"/>
        <v/>
      </c>
      <c r="DU20" s="102" t="str">
        <f t="shared" si="205"/>
        <v/>
      </c>
      <c r="DV20" s="47" t="str">
        <f>IF(details!AZ20="","",details!AZ20)</f>
        <v/>
      </c>
      <c r="DW20" s="47" t="str">
        <f>IF(details!BA20="","",details!BA20)</f>
        <v/>
      </c>
      <c r="DX20" s="102" t="str">
        <f t="shared" si="206"/>
        <v/>
      </c>
      <c r="DY20" s="102" t="str">
        <f t="shared" si="207"/>
        <v/>
      </c>
      <c r="DZ20" s="102" t="str">
        <f t="shared" si="208"/>
        <v/>
      </c>
      <c r="EA20" s="47" t="str">
        <f>IF(details!BB20="","",details!BB20)</f>
        <v/>
      </c>
      <c r="EB20" s="47" t="str">
        <f>IF(details!BC20="","",details!BC20)</f>
        <v/>
      </c>
      <c r="EC20" s="102" t="str">
        <f t="shared" si="209"/>
        <v/>
      </c>
      <c r="ED20" s="102" t="str">
        <f t="shared" si="210"/>
        <v/>
      </c>
      <c r="EE20" s="102" t="str">
        <f t="shared" si="211"/>
        <v/>
      </c>
      <c r="EF20" s="97" t="str">
        <f t="shared" si="212"/>
        <v/>
      </c>
      <c r="EG20" s="79">
        <f t="shared" si="213"/>
        <v>0</v>
      </c>
      <c r="EH20" s="79">
        <f t="shared" si="214"/>
        <v>0</v>
      </c>
      <c r="EI20" s="80" t="str">
        <f t="shared" si="215"/>
        <v/>
      </c>
      <c r="EJ20" s="79" t="str">
        <f t="shared" si="216"/>
        <v/>
      </c>
      <c r="EK20" s="79" t="str">
        <f t="shared" si="217"/>
        <v/>
      </c>
      <c r="EL20" s="79" t="str">
        <f t="shared" si="218"/>
        <v/>
      </c>
      <c r="EM20" s="47" t="str">
        <f>IF(details!BD20="","",details!BD20)</f>
        <v/>
      </c>
      <c r="EN20" s="47" t="str">
        <f>IF(details!BE20="","",details!BE20)</f>
        <v/>
      </c>
      <c r="EO20" s="47" t="str">
        <f>IF(details!BF20="","",details!BF20)</f>
        <v/>
      </c>
      <c r="EP20" s="102" t="str">
        <f t="shared" si="219"/>
        <v/>
      </c>
      <c r="EQ20" s="47" t="str">
        <f>IF(details!BG20="","",details!BG20)</f>
        <v/>
      </c>
      <c r="ER20" s="47" t="str">
        <f>IF(details!BH20="","",details!BH20)</f>
        <v/>
      </c>
      <c r="ES20" s="106" t="str">
        <f t="shared" si="220"/>
        <v/>
      </c>
      <c r="ET20" s="102" t="str">
        <f t="shared" si="221"/>
        <v/>
      </c>
      <c r="EU20" s="102" t="str">
        <f t="shared" si="222"/>
        <v/>
      </c>
      <c r="EV20" s="47" t="str">
        <f>IF(details!BI20="","",details!BI20)</f>
        <v/>
      </c>
      <c r="EW20" s="47" t="str">
        <f>IF(details!BJ20="","",details!BJ20)</f>
        <v/>
      </c>
      <c r="EX20" s="106" t="str">
        <f t="shared" si="223"/>
        <v/>
      </c>
      <c r="EY20" s="102" t="str">
        <f t="shared" si="224"/>
        <v/>
      </c>
      <c r="EZ20" s="102" t="str">
        <f t="shared" si="225"/>
        <v/>
      </c>
      <c r="FA20" s="97" t="str">
        <f t="shared" si="226"/>
        <v/>
      </c>
      <c r="FB20" s="79">
        <f t="shared" si="227"/>
        <v>0</v>
      </c>
      <c r="FC20" s="79">
        <f t="shared" si="228"/>
        <v>0</v>
      </c>
      <c r="FD20" s="80" t="str">
        <f t="shared" si="229"/>
        <v/>
      </c>
      <c r="FE20" s="79" t="str">
        <f t="shared" si="230"/>
        <v/>
      </c>
      <c r="FF20" s="79" t="str">
        <f t="shared" si="231"/>
        <v/>
      </c>
      <c r="FG20" s="79" t="str">
        <f t="shared" si="232"/>
        <v/>
      </c>
      <c r="FH20" s="47" t="str">
        <f>IF(details!BK20="","",details!BK20)</f>
        <v/>
      </c>
      <c r="FI20" s="47" t="str">
        <f>IF(details!BL20="","",details!BL20)</f>
        <v/>
      </c>
      <c r="FJ20" s="47" t="str">
        <f>IF(details!BM20="","",details!BM20)</f>
        <v/>
      </c>
      <c r="FK20" s="97" t="str">
        <f t="shared" si="233"/>
        <v/>
      </c>
      <c r="FL20" s="79">
        <f t="shared" si="234"/>
        <v>0</v>
      </c>
      <c r="FM20" s="80" t="str">
        <f t="shared" si="235"/>
        <v/>
      </c>
      <c r="FN20" s="79" t="str">
        <f t="shared" si="236"/>
        <v/>
      </c>
      <c r="FO20" s="79" t="str">
        <f t="shared" si="237"/>
        <v/>
      </c>
      <c r="FP20" s="322" t="str">
        <f t="shared" si="238"/>
        <v/>
      </c>
      <c r="FQ20" s="47" t="str">
        <f>IF(details!BN20="","",details!BN20)</f>
        <v/>
      </c>
      <c r="FR20" s="47" t="str">
        <f>IF(details!BO20="","",details!BO20)</f>
        <v/>
      </c>
      <c r="FS20" s="47" t="str">
        <f>IF(details!BP20="","",details!BP20)</f>
        <v/>
      </c>
      <c r="FT20" s="47" t="str">
        <f>IF(details!BQ20="","",details!BQ20)</f>
        <v/>
      </c>
      <c r="FU20" s="97" t="str">
        <f t="shared" si="239"/>
        <v/>
      </c>
      <c r="FV20" s="79">
        <f t="shared" si="101"/>
        <v>0</v>
      </c>
      <c r="FW20" s="80" t="str">
        <f t="shared" si="102"/>
        <v/>
      </c>
      <c r="FX20" s="79" t="str">
        <f t="shared" si="103"/>
        <v/>
      </c>
      <c r="FY20" s="79" t="str">
        <f t="shared" si="104"/>
        <v/>
      </c>
      <c r="FZ20" s="322" t="str">
        <f t="shared" si="240"/>
        <v/>
      </c>
      <c r="GA20" s="79" t="str">
        <f t="shared" si="257"/>
        <v/>
      </c>
      <c r="GB20" s="79" t="str">
        <f t="shared" si="258"/>
        <v/>
      </c>
      <c r="GC20" s="79" t="str">
        <f t="shared" si="259"/>
        <v/>
      </c>
      <c r="GD20" s="79" t="str">
        <f t="shared" si="260"/>
        <v/>
      </c>
      <c r="GE20" s="79" t="str">
        <f t="shared" si="261"/>
        <v/>
      </c>
      <c r="GF20" s="79" t="str">
        <f t="shared" si="262"/>
        <v/>
      </c>
      <c r="GG20" s="79" t="str">
        <f t="shared" si="106"/>
        <v/>
      </c>
      <c r="GH20" s="313">
        <f t="shared" si="241"/>
        <v>0</v>
      </c>
      <c r="GI20" s="79">
        <f t="shared" si="263"/>
        <v>0</v>
      </c>
      <c r="GJ20" s="79">
        <f t="shared" si="264"/>
        <v>0</v>
      </c>
      <c r="GK20" s="79">
        <f t="shared" si="265"/>
        <v>0</v>
      </c>
      <c r="GL20" s="313">
        <f t="shared" si="242"/>
        <v>0</v>
      </c>
      <c r="GM20" s="79" t="str">
        <f t="shared" si="107"/>
        <v>NSO</v>
      </c>
      <c r="GN20" s="47" t="str">
        <f t="shared" si="110"/>
        <v>NSO</v>
      </c>
      <c r="GO20" s="79" t="str">
        <f t="shared" si="111"/>
        <v/>
      </c>
      <c r="GP20" s="107" t="str">
        <f t="shared" si="243"/>
        <v/>
      </c>
      <c r="GQ20" s="94" t="str">
        <f>IF(details!CY20="","",details!CY20)</f>
        <v/>
      </c>
      <c r="GR20" s="108" t="str">
        <f>IF(details!CZ20="","",details!CZ20)</f>
        <v/>
      </c>
      <c r="GS20" s="94" t="str">
        <f>IF(details!DC20="","",details!DC20)</f>
        <v/>
      </c>
      <c r="GT20" s="108" t="str">
        <f>IF(details!DD20="","",details!DD20)</f>
        <v/>
      </c>
      <c r="GU20" s="94" t="str">
        <f>IF(details!DG20="","",details!DG20)</f>
        <v/>
      </c>
      <c r="GV20" s="108" t="str">
        <f>IF(details!DH20="","",details!DH20)</f>
        <v/>
      </c>
      <c r="GW20" s="94" t="str">
        <f>IF(details!DK20="","",details!DK20)</f>
        <v/>
      </c>
      <c r="GX20" s="108" t="str">
        <f>IF(details!DL20="","",details!DL20)</f>
        <v/>
      </c>
      <c r="GY20" s="94" t="str">
        <f>IF(details!DO20="","",details!DO20)</f>
        <v/>
      </c>
      <c r="GZ20" s="108" t="str">
        <f>IF(details!DP20="","",details!DP20)</f>
        <v/>
      </c>
      <c r="HA20" s="95" t="e">
        <f t="shared" si="244"/>
        <v>#VALUE!</v>
      </c>
      <c r="HB20" s="47" t="str">
        <f t="shared" si="112"/>
        <v/>
      </c>
      <c r="HC20" s="47" t="str">
        <f t="shared" si="256"/>
        <v/>
      </c>
      <c r="HD20" s="47" t="str">
        <f t="shared" si="113"/>
        <v/>
      </c>
      <c r="HE20" s="47" t="str">
        <f t="shared" si="114"/>
        <v/>
      </c>
      <c r="HF20" s="47" t="str">
        <f t="shared" si="245"/>
        <v/>
      </c>
      <c r="HG20" s="47" t="str">
        <f t="shared" si="115"/>
        <v/>
      </c>
      <c r="HH20" s="47" t="str">
        <f t="shared" si="116"/>
        <v/>
      </c>
      <c r="HI20" s="47" t="str">
        <f t="shared" si="117"/>
        <v/>
      </c>
      <c r="HJ20" s="47" t="str">
        <f t="shared" si="118"/>
        <v/>
      </c>
      <c r="HK20" s="47" t="str">
        <f t="shared" si="119"/>
        <v/>
      </c>
      <c r="HL20" s="47" t="str">
        <f t="shared" si="120"/>
        <v/>
      </c>
      <c r="HM20" s="47" t="str">
        <f t="shared" si="121"/>
        <v/>
      </c>
      <c r="HN20" s="47" t="str">
        <f t="shared" si="246"/>
        <v/>
      </c>
      <c r="HO20" s="47" t="str">
        <f t="shared" si="122"/>
        <v/>
      </c>
      <c r="HP20" s="47" t="str">
        <f t="shared" si="123"/>
        <v/>
      </c>
      <c r="HQ20" s="47" t="str">
        <f t="shared" si="247"/>
        <v/>
      </c>
      <c r="HR20" s="47" t="str">
        <f t="shared" si="124"/>
        <v/>
      </c>
      <c r="HS20" s="47" t="str">
        <f t="shared" si="125"/>
        <v/>
      </c>
      <c r="HT20" s="47" t="str">
        <f t="shared" si="248"/>
        <v/>
      </c>
      <c r="HU20" s="47" t="str">
        <f t="shared" si="126"/>
        <v/>
      </c>
      <c r="HV20" s="47" t="str">
        <f t="shared" si="127"/>
        <v/>
      </c>
      <c r="HW20" s="47" t="str">
        <f t="shared" si="249"/>
        <v/>
      </c>
      <c r="HX20" s="47" t="str">
        <f t="shared" si="250"/>
        <v/>
      </c>
      <c r="HY20" s="47" t="str">
        <f t="shared" si="128"/>
        <v/>
      </c>
      <c r="HZ20" s="47" t="str">
        <f t="shared" si="129"/>
        <v/>
      </c>
      <c r="IA20" s="47" t="str">
        <f t="shared" si="130"/>
        <v/>
      </c>
      <c r="IB20" s="47" t="str">
        <f t="shared" si="131"/>
        <v/>
      </c>
      <c r="IC20" s="47" t="str">
        <f t="shared" si="132"/>
        <v/>
      </c>
      <c r="ID20" s="47" t="str">
        <f t="shared" si="251"/>
        <v xml:space="preserve">            </v>
      </c>
      <c r="IE20" s="47" t="str">
        <f t="shared" si="252"/>
        <v xml:space="preserve">            </v>
      </c>
      <c r="IF20" s="47" t="str">
        <f t="shared" si="266"/>
        <v xml:space="preserve">     </v>
      </c>
      <c r="IG20" s="109" t="str">
        <f t="shared" si="254"/>
        <v xml:space="preserve">            </v>
      </c>
      <c r="IH20" s="47" t="str">
        <f t="shared" si="133"/>
        <v xml:space="preserve">            </v>
      </c>
      <c r="II20" s="47" t="str">
        <f>IF(OR(GN20="SUPPL.",GN20="RE-EXAM."),'result subject-wise'!AV20,GN20)</f>
        <v>NSO</v>
      </c>
      <c r="IJ20" s="99">
        <f>IF('result subject-wise'!AW20="",CT20,'result subject-wise'!AW20)</f>
        <v>0</v>
      </c>
      <c r="IK20" s="87" t="str">
        <f t="shared" si="255"/>
        <v>NSO</v>
      </c>
      <c r="IL20" s="100"/>
      <c r="IO20" s="111" t="str">
        <f>IF(AZ108=0,"",AZ108)</f>
        <v/>
      </c>
      <c r="IP20" s="112" t="str">
        <f>AZ107</f>
        <v>SINDHI</v>
      </c>
      <c r="IQ20" s="115">
        <f>AZ109</f>
        <v>0</v>
      </c>
      <c r="IR20" s="117">
        <f>AZ111</f>
        <v>0</v>
      </c>
      <c r="IS20" s="56" t="str">
        <f>AW112</f>
        <v/>
      </c>
      <c r="IT20" s="106">
        <f>COUNTIF('statement of marks'!HM7:HM106,"D")</f>
        <v>0</v>
      </c>
      <c r="IU20" s="106">
        <f>COUNTIF('statement of marks'!HM7:HM106,"I")</f>
        <v>0</v>
      </c>
      <c r="IV20" s="106">
        <f>COUNTIF('statement of marks'!HM7:HM106,"II")</f>
        <v>0</v>
      </c>
      <c r="IW20" s="106">
        <f>COUNTIF('statement of marks'!HM7:HM106,"III")</f>
        <v>0</v>
      </c>
      <c r="IX20" s="118">
        <f>COUNTIF('statement of marks'!HM7:HM106,"S")</f>
        <v>0</v>
      </c>
      <c r="IY20" s="94">
        <f>COUNTIF('statement of marks'!HM7:HM106,"F")</f>
        <v>0</v>
      </c>
      <c r="IZ20" s="47">
        <f>COUNTIF('statement of marks'!HM7:HM106,"AB")</f>
        <v>0</v>
      </c>
      <c r="JA20" s="47">
        <f>COUNTIF('statement of marks'!HM7:HM106,"RE")</f>
        <v>0</v>
      </c>
      <c r="JB20" s="742"/>
      <c r="JC20" s="119">
        <f>IR18+IX18+IY18+IZ18+JA18</f>
        <v>0</v>
      </c>
    </row>
    <row r="21" spans="1:268" ht="14" customHeight="1">
      <c r="A21" s="4">
        <f>details!A21</f>
        <v>15</v>
      </c>
      <c r="B21" s="47" t="str">
        <f>IF(details!B21="","",details!B21)</f>
        <v>OBC</v>
      </c>
      <c r="C21" s="47" t="str">
        <f>IF(details!C21="","",details!C21)</f>
        <v>G</v>
      </c>
      <c r="D21" s="97">
        <f>IF(details!D21="","",details!D21)</f>
        <v>9115</v>
      </c>
      <c r="E21" s="47">
        <f>IF(details!E21="","",details!E21)</f>
        <v>11100</v>
      </c>
      <c r="F21" s="385">
        <f>IF(details!F21="","",details!F21)</f>
        <v>36747</v>
      </c>
      <c r="G21" s="49" t="str">
        <f>IF(details!G21="","",details!G21)</f>
        <v>A 015</v>
      </c>
      <c r="H21" s="49" t="str">
        <f>IF(details!H21="","",details!H21)</f>
        <v>B 015</v>
      </c>
      <c r="I21" s="49" t="str">
        <f>IF(details!I21="","",details!I21)</f>
        <v>C 015</v>
      </c>
      <c r="J21" s="47" t="str">
        <f>IF(details!J21="","",details!J21)</f>
        <v/>
      </c>
      <c r="K21" s="47" t="str">
        <f>IF(details!K21="","",details!K21)</f>
        <v/>
      </c>
      <c r="L21" s="47" t="str">
        <f>IF(details!L21="","",details!L21)</f>
        <v/>
      </c>
      <c r="M21" s="102" t="str">
        <f t="shared" si="134"/>
        <v/>
      </c>
      <c r="N21" s="47" t="str">
        <f>IF(details!M21="","",details!M21)</f>
        <v/>
      </c>
      <c r="O21" s="102" t="str">
        <f t="shared" si="135"/>
        <v/>
      </c>
      <c r="P21" s="47" t="str">
        <f>IF(details!N21="","",details!N21)</f>
        <v/>
      </c>
      <c r="Q21" s="88" t="str">
        <f t="shared" si="136"/>
        <v/>
      </c>
      <c r="R21" s="79">
        <f t="shared" si="137"/>
        <v>0</v>
      </c>
      <c r="S21" s="79">
        <f t="shared" si="138"/>
        <v>0</v>
      </c>
      <c r="T21" s="80" t="str">
        <f t="shared" si="139"/>
        <v/>
      </c>
      <c r="U21" s="79" t="str">
        <f t="shared" si="140"/>
        <v/>
      </c>
      <c r="V21" s="79" t="str">
        <f t="shared" si="141"/>
        <v/>
      </c>
      <c r="W21" s="79" t="str">
        <f t="shared" si="142"/>
        <v/>
      </c>
      <c r="X21" s="47" t="str">
        <f>IF(details!O21="","",details!O21)</f>
        <v/>
      </c>
      <c r="Y21" s="47" t="str">
        <f>IF(details!P21="","",details!P21)</f>
        <v/>
      </c>
      <c r="Z21" s="47" t="str">
        <f>IF(details!Q21="","",details!Q21)</f>
        <v/>
      </c>
      <c r="AA21" s="102" t="str">
        <f t="shared" si="143"/>
        <v/>
      </c>
      <c r="AB21" s="47" t="str">
        <f>IF(details!R21="","",details!R21)</f>
        <v/>
      </c>
      <c r="AC21" s="102" t="str">
        <f t="shared" si="144"/>
        <v/>
      </c>
      <c r="AD21" s="47" t="str">
        <f>IF(details!S21="","",details!S21)</f>
        <v/>
      </c>
      <c r="AE21" s="88" t="str">
        <f t="shared" si="145"/>
        <v/>
      </c>
      <c r="AF21" s="79">
        <f t="shared" si="146"/>
        <v>0</v>
      </c>
      <c r="AG21" s="79">
        <f t="shared" si="147"/>
        <v>0</v>
      </c>
      <c r="AH21" s="80" t="str">
        <f t="shared" si="148"/>
        <v/>
      </c>
      <c r="AI21" s="79" t="str">
        <f t="shared" si="149"/>
        <v/>
      </c>
      <c r="AJ21" s="79" t="str">
        <f t="shared" si="150"/>
        <v/>
      </c>
      <c r="AK21" s="79" t="str">
        <f t="shared" si="151"/>
        <v/>
      </c>
      <c r="AL21" s="97" t="str">
        <f>IF(details!T21="","",details!T21)</f>
        <v/>
      </c>
      <c r="AM21" s="103" t="str">
        <f>CONCATENATE(IF(details!T21="s"," SANSKRIT",IF(details!T21="u"," URDU",IF(details!T21="g"," GUJRATI",IF(details!T21="p"," PUNJABI",IF(details!T21="sd"," flU/kh",))))),"")</f>
        <v/>
      </c>
      <c r="AN21" s="47" t="str">
        <f>IF(details!U21="","",details!U21)</f>
        <v/>
      </c>
      <c r="AO21" s="47" t="str">
        <f>IF(details!V21="","",details!V21)</f>
        <v/>
      </c>
      <c r="AP21" s="47" t="str">
        <f>IF(details!W21="","",details!W21)</f>
        <v/>
      </c>
      <c r="AQ21" s="102" t="str">
        <f t="shared" si="152"/>
        <v/>
      </c>
      <c r="AR21" s="47" t="str">
        <f>IF(details!X21="","",details!X21)</f>
        <v/>
      </c>
      <c r="AS21" s="102" t="str">
        <f t="shared" si="153"/>
        <v/>
      </c>
      <c r="AT21" s="47" t="str">
        <f>IF(details!Y21="","",details!Y21)</f>
        <v/>
      </c>
      <c r="AU21" s="88" t="str">
        <f t="shared" si="154"/>
        <v/>
      </c>
      <c r="AV21" s="79">
        <f t="shared" si="155"/>
        <v>0</v>
      </c>
      <c r="AW21" s="79">
        <f t="shared" si="156"/>
        <v>0</v>
      </c>
      <c r="AX21" s="80" t="str">
        <f t="shared" si="157"/>
        <v/>
      </c>
      <c r="AY21" s="79" t="str">
        <f t="shared" si="158"/>
        <v/>
      </c>
      <c r="AZ21" s="79" t="str">
        <f t="shared" si="159"/>
        <v/>
      </c>
      <c r="BA21" s="79" t="str">
        <f t="shared" si="160"/>
        <v/>
      </c>
      <c r="BB21" s="47" t="str">
        <f>IF(details!Z21="","",details!Z21)</f>
        <v/>
      </c>
      <c r="BC21" s="47" t="str">
        <f>IF(details!AA21="","",details!AA21)</f>
        <v/>
      </c>
      <c r="BD21" s="47" t="str">
        <f>IF(details!AB21="","",details!AB21)</f>
        <v/>
      </c>
      <c r="BE21" s="102" t="str">
        <f t="shared" si="161"/>
        <v/>
      </c>
      <c r="BF21" s="47" t="str">
        <f>IF(details!AC21="","",details!AC21)</f>
        <v/>
      </c>
      <c r="BG21" s="102" t="str">
        <f t="shared" si="162"/>
        <v/>
      </c>
      <c r="BH21" s="47" t="str">
        <f>IF(details!AD21="","",details!AD21)</f>
        <v/>
      </c>
      <c r="BI21" s="88" t="str">
        <f t="shared" si="163"/>
        <v/>
      </c>
      <c r="BJ21" s="79">
        <f t="shared" si="164"/>
        <v>0</v>
      </c>
      <c r="BK21" s="79">
        <f t="shared" si="165"/>
        <v>0</v>
      </c>
      <c r="BL21" s="80" t="str">
        <f t="shared" si="166"/>
        <v/>
      </c>
      <c r="BM21" s="79" t="str">
        <f t="shared" si="167"/>
        <v/>
      </c>
      <c r="BN21" s="79" t="str">
        <f t="shared" si="168"/>
        <v/>
      </c>
      <c r="BO21" s="79" t="str">
        <f t="shared" si="169"/>
        <v/>
      </c>
      <c r="BP21" s="47" t="str">
        <f>IF(details!AE21="","",details!AE21)</f>
        <v/>
      </c>
      <c r="BQ21" s="47" t="str">
        <f>IF(details!AF21="","",details!AF21)</f>
        <v/>
      </c>
      <c r="BR21" s="47" t="str">
        <f>IF(details!AG21="","",details!AG21)</f>
        <v/>
      </c>
      <c r="BS21" s="102" t="str">
        <f t="shared" si="170"/>
        <v/>
      </c>
      <c r="BT21" s="47" t="str">
        <f>IF(details!AH21="","",details!AH21)</f>
        <v/>
      </c>
      <c r="BU21" s="102" t="str">
        <f t="shared" si="171"/>
        <v/>
      </c>
      <c r="BV21" s="47" t="str">
        <f>IF(details!AI21="","",details!AI21)</f>
        <v/>
      </c>
      <c r="BW21" s="88" t="str">
        <f t="shared" si="172"/>
        <v/>
      </c>
      <c r="BX21" s="79">
        <f t="shared" si="173"/>
        <v>0</v>
      </c>
      <c r="BY21" s="79">
        <f t="shared" si="174"/>
        <v>0</v>
      </c>
      <c r="BZ21" s="80" t="str">
        <f t="shared" si="175"/>
        <v/>
      </c>
      <c r="CA21" s="79" t="str">
        <f t="shared" si="176"/>
        <v/>
      </c>
      <c r="CB21" s="79" t="str">
        <f t="shared" si="177"/>
        <v/>
      </c>
      <c r="CC21" s="79" t="str">
        <f t="shared" si="178"/>
        <v/>
      </c>
      <c r="CD21" s="47" t="str">
        <f>IF(details!AJ21="","",details!AJ21)</f>
        <v/>
      </c>
      <c r="CE21" s="47" t="str">
        <f>IF(details!AK21="","",details!AK21)</f>
        <v/>
      </c>
      <c r="CF21" s="47" t="str">
        <f>IF(details!AL21="","",details!AL21)</f>
        <v/>
      </c>
      <c r="CG21" s="102" t="str">
        <f t="shared" si="179"/>
        <v/>
      </c>
      <c r="CH21" s="47" t="str">
        <f>IF(details!AM21="","",details!AM21)</f>
        <v/>
      </c>
      <c r="CI21" s="102" t="str">
        <f t="shared" si="180"/>
        <v/>
      </c>
      <c r="CJ21" s="47" t="str">
        <f>IF(details!AN21="","",details!AN21)</f>
        <v/>
      </c>
      <c r="CK21" s="88" t="str">
        <f t="shared" si="181"/>
        <v/>
      </c>
      <c r="CL21" s="79">
        <f t="shared" si="182"/>
        <v>0</v>
      </c>
      <c r="CM21" s="79">
        <f t="shared" si="183"/>
        <v>0</v>
      </c>
      <c r="CN21" s="80" t="str">
        <f t="shared" si="184"/>
        <v/>
      </c>
      <c r="CO21" s="79" t="str">
        <f t="shared" si="185"/>
        <v/>
      </c>
      <c r="CP21" s="79" t="str">
        <f t="shared" si="186"/>
        <v/>
      </c>
      <c r="CQ21" s="79" t="str">
        <f t="shared" si="187"/>
        <v/>
      </c>
      <c r="CR21" s="79">
        <f t="shared" si="188"/>
        <v>0</v>
      </c>
      <c r="CS21" s="104">
        <f t="shared" si="189"/>
        <v>0</v>
      </c>
      <c r="CT21" s="105">
        <f t="shared" si="190"/>
        <v>0</v>
      </c>
      <c r="CU21" s="87" t="str">
        <f t="shared" si="57"/>
        <v/>
      </c>
      <c r="CV21" s="47" t="str">
        <f>IF(details!AO21="","",details!AO21)</f>
        <v/>
      </c>
      <c r="CW21" s="47" t="str">
        <f>IF(details!AP21="","",details!AP21)</f>
        <v/>
      </c>
      <c r="CX21" s="47" t="str">
        <f>IF(details!AQ21="","",details!AQ21)</f>
        <v/>
      </c>
      <c r="CY21" s="102" t="str">
        <f t="shared" si="191"/>
        <v/>
      </c>
      <c r="CZ21" s="47" t="str">
        <f>IF(details!AR21="","",details!AR21)</f>
        <v/>
      </c>
      <c r="DA21" s="102" t="str">
        <f t="shared" si="192"/>
        <v/>
      </c>
      <c r="DB21" s="47" t="str">
        <f>IF(details!AS21="","",details!AS21)</f>
        <v/>
      </c>
      <c r="DC21" s="88" t="str">
        <f t="shared" si="193"/>
        <v/>
      </c>
      <c r="DD21" s="79">
        <f t="shared" si="194"/>
        <v>0</v>
      </c>
      <c r="DE21" s="79">
        <f t="shared" si="195"/>
        <v>0</v>
      </c>
      <c r="DF21" s="80" t="str">
        <f t="shared" si="196"/>
        <v/>
      </c>
      <c r="DG21" s="79" t="str">
        <f t="shared" si="197"/>
        <v/>
      </c>
      <c r="DH21" s="79" t="str">
        <f t="shared" si="198"/>
        <v/>
      </c>
      <c r="DI21" s="79" t="str">
        <f t="shared" si="199"/>
        <v/>
      </c>
      <c r="DJ21" s="47" t="str">
        <f>IF(details!AT21="","",details!AT21)</f>
        <v/>
      </c>
      <c r="DK21" s="47" t="str">
        <f>IF(details!AU21="","",details!AU21)</f>
        <v/>
      </c>
      <c r="DL21" s="102" t="str">
        <f t="shared" si="200"/>
        <v/>
      </c>
      <c r="DM21" s="47" t="str">
        <f>IF(details!AV21="","",details!AV21)</f>
        <v/>
      </c>
      <c r="DN21" s="47" t="str">
        <f>IF(details!AW21="","",details!AW21)</f>
        <v/>
      </c>
      <c r="DO21" s="102" t="str">
        <f t="shared" si="201"/>
        <v/>
      </c>
      <c r="DP21" s="47" t="str">
        <f>IF(details!AX21="","",details!AX21)</f>
        <v/>
      </c>
      <c r="DQ21" s="47" t="str">
        <f>IF(details!AY21="","",details!AY21)</f>
        <v/>
      </c>
      <c r="DR21" s="102" t="str">
        <f t="shared" si="202"/>
        <v/>
      </c>
      <c r="DS21" s="102" t="str">
        <f t="shared" si="203"/>
        <v/>
      </c>
      <c r="DT21" s="102" t="str">
        <f t="shared" si="204"/>
        <v/>
      </c>
      <c r="DU21" s="102" t="str">
        <f t="shared" si="205"/>
        <v/>
      </c>
      <c r="DV21" s="47" t="str">
        <f>IF(details!AZ21="","",details!AZ21)</f>
        <v/>
      </c>
      <c r="DW21" s="47" t="str">
        <f>IF(details!BA21="","",details!BA21)</f>
        <v/>
      </c>
      <c r="DX21" s="102" t="str">
        <f t="shared" si="206"/>
        <v/>
      </c>
      <c r="DY21" s="102" t="str">
        <f t="shared" si="207"/>
        <v/>
      </c>
      <c r="DZ21" s="102" t="str">
        <f t="shared" si="208"/>
        <v/>
      </c>
      <c r="EA21" s="47" t="str">
        <f>IF(details!BB21="","",details!BB21)</f>
        <v/>
      </c>
      <c r="EB21" s="47" t="str">
        <f>IF(details!BC21="","",details!BC21)</f>
        <v/>
      </c>
      <c r="EC21" s="102" t="str">
        <f t="shared" si="209"/>
        <v/>
      </c>
      <c r="ED21" s="102" t="str">
        <f t="shared" si="210"/>
        <v/>
      </c>
      <c r="EE21" s="102" t="str">
        <f t="shared" si="211"/>
        <v/>
      </c>
      <c r="EF21" s="97" t="str">
        <f t="shared" si="212"/>
        <v/>
      </c>
      <c r="EG21" s="79">
        <f t="shared" si="213"/>
        <v>0</v>
      </c>
      <c r="EH21" s="79">
        <f t="shared" si="214"/>
        <v>0</v>
      </c>
      <c r="EI21" s="80" t="str">
        <f t="shared" si="215"/>
        <v/>
      </c>
      <c r="EJ21" s="79" t="str">
        <f t="shared" si="216"/>
        <v/>
      </c>
      <c r="EK21" s="79" t="str">
        <f t="shared" si="217"/>
        <v/>
      </c>
      <c r="EL21" s="79" t="str">
        <f t="shared" si="218"/>
        <v/>
      </c>
      <c r="EM21" s="47" t="str">
        <f>IF(details!BD21="","",details!BD21)</f>
        <v/>
      </c>
      <c r="EN21" s="47" t="str">
        <f>IF(details!BE21="","",details!BE21)</f>
        <v/>
      </c>
      <c r="EO21" s="47" t="str">
        <f>IF(details!BF21="","",details!BF21)</f>
        <v/>
      </c>
      <c r="EP21" s="102" t="str">
        <f t="shared" si="219"/>
        <v/>
      </c>
      <c r="EQ21" s="47" t="str">
        <f>IF(details!BG21="","",details!BG21)</f>
        <v/>
      </c>
      <c r="ER21" s="47" t="str">
        <f>IF(details!BH21="","",details!BH21)</f>
        <v/>
      </c>
      <c r="ES21" s="106" t="str">
        <f t="shared" si="220"/>
        <v/>
      </c>
      <c r="ET21" s="102" t="str">
        <f t="shared" si="221"/>
        <v/>
      </c>
      <c r="EU21" s="102" t="str">
        <f t="shared" si="222"/>
        <v/>
      </c>
      <c r="EV21" s="47" t="str">
        <f>IF(details!BI21="","",details!BI21)</f>
        <v/>
      </c>
      <c r="EW21" s="47" t="str">
        <f>IF(details!BJ21="","",details!BJ21)</f>
        <v/>
      </c>
      <c r="EX21" s="106" t="str">
        <f t="shared" si="223"/>
        <v/>
      </c>
      <c r="EY21" s="102" t="str">
        <f t="shared" si="224"/>
        <v/>
      </c>
      <c r="EZ21" s="102" t="str">
        <f t="shared" si="225"/>
        <v/>
      </c>
      <c r="FA21" s="97" t="str">
        <f t="shared" si="226"/>
        <v/>
      </c>
      <c r="FB21" s="79">
        <f t="shared" si="227"/>
        <v>0</v>
      </c>
      <c r="FC21" s="79">
        <f t="shared" si="228"/>
        <v>0</v>
      </c>
      <c r="FD21" s="80" t="str">
        <f t="shared" si="229"/>
        <v/>
      </c>
      <c r="FE21" s="79" t="str">
        <f t="shared" si="230"/>
        <v/>
      </c>
      <c r="FF21" s="79" t="str">
        <f t="shared" si="231"/>
        <v/>
      </c>
      <c r="FG21" s="79" t="str">
        <f t="shared" si="232"/>
        <v/>
      </c>
      <c r="FH21" s="47" t="str">
        <f>IF(details!BK21="","",details!BK21)</f>
        <v/>
      </c>
      <c r="FI21" s="47" t="str">
        <f>IF(details!BL21="","",details!BL21)</f>
        <v/>
      </c>
      <c r="FJ21" s="47" t="str">
        <f>IF(details!BM21="","",details!BM21)</f>
        <v/>
      </c>
      <c r="FK21" s="97" t="str">
        <f t="shared" si="233"/>
        <v/>
      </c>
      <c r="FL21" s="79">
        <f t="shared" si="234"/>
        <v>0</v>
      </c>
      <c r="FM21" s="80" t="str">
        <f t="shared" si="235"/>
        <v/>
      </c>
      <c r="FN21" s="79" t="str">
        <f t="shared" si="236"/>
        <v/>
      </c>
      <c r="FO21" s="79" t="str">
        <f t="shared" si="237"/>
        <v/>
      </c>
      <c r="FP21" s="322" t="str">
        <f t="shared" si="238"/>
        <v/>
      </c>
      <c r="FQ21" s="47" t="str">
        <f>IF(details!BN21="","",details!BN21)</f>
        <v/>
      </c>
      <c r="FR21" s="47" t="str">
        <f>IF(details!BO21="","",details!BO21)</f>
        <v/>
      </c>
      <c r="FS21" s="47" t="str">
        <f>IF(details!BP21="","",details!BP21)</f>
        <v/>
      </c>
      <c r="FT21" s="47" t="str">
        <f>IF(details!BQ21="","",details!BQ21)</f>
        <v/>
      </c>
      <c r="FU21" s="97" t="str">
        <f t="shared" si="239"/>
        <v/>
      </c>
      <c r="FV21" s="79">
        <f t="shared" si="101"/>
        <v>0</v>
      </c>
      <c r="FW21" s="80" t="str">
        <f t="shared" si="102"/>
        <v/>
      </c>
      <c r="FX21" s="79" t="str">
        <f t="shared" si="103"/>
        <v/>
      </c>
      <c r="FY21" s="79" t="str">
        <f t="shared" si="104"/>
        <v/>
      </c>
      <c r="FZ21" s="322" t="str">
        <f t="shared" si="240"/>
        <v/>
      </c>
      <c r="GA21" s="79" t="str">
        <f t="shared" si="257"/>
        <v/>
      </c>
      <c r="GB21" s="79" t="str">
        <f t="shared" si="258"/>
        <v/>
      </c>
      <c r="GC21" s="79" t="str">
        <f t="shared" si="259"/>
        <v/>
      </c>
      <c r="GD21" s="79" t="str">
        <f t="shared" si="260"/>
        <v/>
      </c>
      <c r="GE21" s="79" t="str">
        <f t="shared" si="261"/>
        <v/>
      </c>
      <c r="GF21" s="79" t="str">
        <f t="shared" si="262"/>
        <v/>
      </c>
      <c r="GG21" s="79" t="str">
        <f t="shared" si="106"/>
        <v/>
      </c>
      <c r="GH21" s="313">
        <f t="shared" si="241"/>
        <v>0</v>
      </c>
      <c r="GI21" s="79">
        <f t="shared" si="263"/>
        <v>0</v>
      </c>
      <c r="GJ21" s="79">
        <f t="shared" si="264"/>
        <v>0</v>
      </c>
      <c r="GK21" s="79">
        <f t="shared" si="265"/>
        <v>0</v>
      </c>
      <c r="GL21" s="313">
        <f t="shared" si="242"/>
        <v>0</v>
      </c>
      <c r="GM21" s="79" t="str">
        <f t="shared" si="107"/>
        <v/>
      </c>
      <c r="GN21" s="47" t="str">
        <f t="shared" si="110"/>
        <v/>
      </c>
      <c r="GO21" s="79" t="str">
        <f t="shared" si="111"/>
        <v/>
      </c>
      <c r="GP21" s="107" t="str">
        <f t="shared" si="243"/>
        <v/>
      </c>
      <c r="GQ21" s="94" t="str">
        <f>IF(details!CY21="","",details!CY21)</f>
        <v/>
      </c>
      <c r="GR21" s="108" t="str">
        <f>IF(details!CZ21="","",details!CZ21)</f>
        <v/>
      </c>
      <c r="GS21" s="94" t="str">
        <f>IF(details!DC21="","",details!DC21)</f>
        <v/>
      </c>
      <c r="GT21" s="108" t="str">
        <f>IF(details!DD21="","",details!DD21)</f>
        <v/>
      </c>
      <c r="GU21" s="94" t="str">
        <f>IF(details!DG21="","",details!DG21)</f>
        <v/>
      </c>
      <c r="GV21" s="108" t="str">
        <f>IF(details!DH21="","",details!DH21)</f>
        <v/>
      </c>
      <c r="GW21" s="94" t="str">
        <f>IF(details!DK21="","",details!DK21)</f>
        <v/>
      </c>
      <c r="GX21" s="108" t="str">
        <f>IF(details!DL21="","",details!DL21)</f>
        <v/>
      </c>
      <c r="GY21" s="94" t="str">
        <f>IF(details!DO21="","",details!DO21)</f>
        <v/>
      </c>
      <c r="GZ21" s="108" t="str">
        <f>IF(details!DP21="","",details!DP21)</f>
        <v/>
      </c>
      <c r="HA21" s="95" t="e">
        <f t="shared" si="244"/>
        <v>#VALUE!</v>
      </c>
      <c r="HB21" s="47" t="str">
        <f t="shared" si="112"/>
        <v/>
      </c>
      <c r="HC21" s="47" t="str">
        <f t="shared" si="256"/>
        <v/>
      </c>
      <c r="HD21" s="47" t="str">
        <f t="shared" si="113"/>
        <v/>
      </c>
      <c r="HE21" s="47" t="str">
        <f t="shared" si="114"/>
        <v/>
      </c>
      <c r="HF21" s="47" t="str">
        <f t="shared" si="245"/>
        <v/>
      </c>
      <c r="HG21" s="47" t="str">
        <f t="shared" si="115"/>
        <v/>
      </c>
      <c r="HH21" s="47" t="str">
        <f t="shared" si="116"/>
        <v/>
      </c>
      <c r="HI21" s="47" t="str">
        <f t="shared" si="117"/>
        <v/>
      </c>
      <c r="HJ21" s="47" t="str">
        <f t="shared" si="118"/>
        <v/>
      </c>
      <c r="HK21" s="47" t="str">
        <f t="shared" si="119"/>
        <v/>
      </c>
      <c r="HL21" s="47" t="str">
        <f t="shared" si="120"/>
        <v/>
      </c>
      <c r="HM21" s="47" t="str">
        <f t="shared" si="121"/>
        <v/>
      </c>
      <c r="HN21" s="47" t="str">
        <f t="shared" si="246"/>
        <v/>
      </c>
      <c r="HO21" s="47" t="str">
        <f t="shared" si="122"/>
        <v/>
      </c>
      <c r="HP21" s="47" t="str">
        <f t="shared" si="123"/>
        <v/>
      </c>
      <c r="HQ21" s="47" t="str">
        <f t="shared" si="247"/>
        <v/>
      </c>
      <c r="HR21" s="47" t="str">
        <f t="shared" si="124"/>
        <v/>
      </c>
      <c r="HS21" s="47" t="str">
        <f t="shared" si="125"/>
        <v/>
      </c>
      <c r="HT21" s="47" t="str">
        <f t="shared" si="248"/>
        <v/>
      </c>
      <c r="HU21" s="47" t="str">
        <f t="shared" si="126"/>
        <v/>
      </c>
      <c r="HV21" s="47" t="str">
        <f t="shared" si="127"/>
        <v/>
      </c>
      <c r="HW21" s="47" t="str">
        <f t="shared" si="249"/>
        <v/>
      </c>
      <c r="HX21" s="47" t="str">
        <f t="shared" si="250"/>
        <v/>
      </c>
      <c r="HY21" s="47" t="str">
        <f t="shared" si="128"/>
        <v/>
      </c>
      <c r="HZ21" s="47" t="str">
        <f t="shared" si="129"/>
        <v/>
      </c>
      <c r="IA21" s="47" t="str">
        <f t="shared" si="130"/>
        <v/>
      </c>
      <c r="IB21" s="47" t="str">
        <f t="shared" si="131"/>
        <v/>
      </c>
      <c r="IC21" s="47" t="str">
        <f t="shared" si="132"/>
        <v/>
      </c>
      <c r="ID21" s="47" t="str">
        <f t="shared" si="251"/>
        <v xml:space="preserve">            </v>
      </c>
      <c r="IE21" s="47" t="str">
        <f t="shared" si="252"/>
        <v xml:space="preserve">            </v>
      </c>
      <c r="IF21" s="47" t="str">
        <f t="shared" si="266"/>
        <v xml:space="preserve">     </v>
      </c>
      <c r="IG21" s="109" t="str">
        <f t="shared" si="254"/>
        <v xml:space="preserve">            </v>
      </c>
      <c r="IH21" s="47" t="str">
        <f t="shared" si="133"/>
        <v xml:space="preserve">            </v>
      </c>
      <c r="II21" s="47" t="str">
        <f>IF(OR(GN21="SUPPL.",GN21="RE-EXAM."),'result subject-wise'!AV21,GN21)</f>
        <v/>
      </c>
      <c r="IJ21" s="99">
        <f>IF('result subject-wise'!AW21="",CT21,'result subject-wise'!AW21)</f>
        <v>0</v>
      </c>
      <c r="IK21" s="87" t="str">
        <f t="shared" si="255"/>
        <v/>
      </c>
      <c r="IL21" s="100"/>
      <c r="IO21" s="111" t="str">
        <f>BB108</f>
        <v>V</v>
      </c>
      <c r="IP21" s="112" t="str">
        <f>BB107</f>
        <v>SCIENCE</v>
      </c>
      <c r="IQ21" s="113">
        <f>BB109</f>
        <v>1</v>
      </c>
      <c r="IR21" s="117">
        <f>BI111</f>
        <v>1</v>
      </c>
      <c r="IS21" s="56">
        <f>BB112</f>
        <v>100</v>
      </c>
      <c r="IT21" s="106">
        <f>BB111</f>
        <v>0</v>
      </c>
      <c r="IU21" s="114">
        <f>BD111</f>
        <v>1</v>
      </c>
      <c r="IV21" s="106">
        <f>BF111</f>
        <v>0</v>
      </c>
      <c r="IW21" s="114">
        <f>BH111</f>
        <v>0</v>
      </c>
      <c r="IX21" s="47">
        <f>BB113</f>
        <v>0</v>
      </c>
      <c r="IY21" s="88">
        <f>BB114</f>
        <v>0</v>
      </c>
      <c r="IZ21" s="47">
        <f>BB116</f>
        <v>0</v>
      </c>
      <c r="JA21" s="47">
        <f>BB117</f>
        <v>0</v>
      </c>
      <c r="JB21" s="742"/>
      <c r="JC21" s="119">
        <f>IR21+IX21+IY21+IZ21+JA21+JB14</f>
        <v>5</v>
      </c>
    </row>
    <row r="22" spans="1:268" ht="14" customHeight="1">
      <c r="A22" s="4">
        <f>details!A22</f>
        <v>16</v>
      </c>
      <c r="B22" s="47" t="str">
        <f>IF(details!B22="","",details!B22)</f>
        <v>GEN</v>
      </c>
      <c r="C22" s="47" t="str">
        <f>IF(details!C22="","",details!C22)</f>
        <v>G</v>
      </c>
      <c r="D22" s="97">
        <f>IF(details!D22="","",details!D22)</f>
        <v>9116</v>
      </c>
      <c r="E22" s="47">
        <f>IF(details!E22="","",details!E22)</f>
        <v>11068</v>
      </c>
      <c r="F22" s="385">
        <f>IF(details!F22="","",details!F22)</f>
        <v>36516</v>
      </c>
      <c r="G22" s="49" t="str">
        <f>IF(details!G22="","",details!G22)</f>
        <v>A 016</v>
      </c>
      <c r="H22" s="49" t="str">
        <f>IF(details!H22="","",details!H22)</f>
        <v>B 016</v>
      </c>
      <c r="I22" s="49" t="str">
        <f>IF(details!I22="","",details!I22)</f>
        <v>C 016</v>
      </c>
      <c r="J22" s="47" t="str">
        <f>IF(details!J22="","",details!J22)</f>
        <v/>
      </c>
      <c r="K22" s="47" t="str">
        <f>IF(details!K22="","",details!K22)</f>
        <v/>
      </c>
      <c r="L22" s="47" t="str">
        <f>IF(details!L22="","",details!L22)</f>
        <v/>
      </c>
      <c r="M22" s="102" t="str">
        <f t="shared" si="134"/>
        <v/>
      </c>
      <c r="N22" s="47" t="str">
        <f>IF(details!M22="","",details!M22)</f>
        <v/>
      </c>
      <c r="O22" s="102" t="str">
        <f t="shared" si="135"/>
        <v/>
      </c>
      <c r="P22" s="47" t="str">
        <f>IF(details!N22="","",details!N22)</f>
        <v/>
      </c>
      <c r="Q22" s="88" t="str">
        <f t="shared" si="136"/>
        <v/>
      </c>
      <c r="R22" s="79">
        <f t="shared" si="137"/>
        <v>0</v>
      </c>
      <c r="S22" s="79">
        <f t="shared" si="138"/>
        <v>0</v>
      </c>
      <c r="T22" s="80" t="str">
        <f t="shared" si="139"/>
        <v/>
      </c>
      <c r="U22" s="79" t="str">
        <f t="shared" si="140"/>
        <v/>
      </c>
      <c r="V22" s="79" t="str">
        <f t="shared" si="141"/>
        <v/>
      </c>
      <c r="W22" s="79" t="str">
        <f t="shared" si="142"/>
        <v/>
      </c>
      <c r="X22" s="47" t="str">
        <f>IF(details!O22="","",details!O22)</f>
        <v/>
      </c>
      <c r="Y22" s="47" t="str">
        <f>IF(details!P22="","",details!P22)</f>
        <v/>
      </c>
      <c r="Z22" s="47" t="str">
        <f>IF(details!Q22="","",details!Q22)</f>
        <v/>
      </c>
      <c r="AA22" s="102" t="str">
        <f t="shared" si="143"/>
        <v/>
      </c>
      <c r="AB22" s="47" t="str">
        <f>IF(details!R22="","",details!R22)</f>
        <v/>
      </c>
      <c r="AC22" s="102" t="str">
        <f t="shared" si="144"/>
        <v/>
      </c>
      <c r="AD22" s="47" t="str">
        <f>IF(details!S22="","",details!S22)</f>
        <v/>
      </c>
      <c r="AE22" s="88" t="str">
        <f t="shared" si="145"/>
        <v/>
      </c>
      <c r="AF22" s="79">
        <f t="shared" si="146"/>
        <v>0</v>
      </c>
      <c r="AG22" s="79">
        <f t="shared" si="147"/>
        <v>0</v>
      </c>
      <c r="AH22" s="80" t="str">
        <f t="shared" si="148"/>
        <v/>
      </c>
      <c r="AI22" s="79" t="str">
        <f t="shared" si="149"/>
        <v/>
      </c>
      <c r="AJ22" s="79" t="str">
        <f t="shared" si="150"/>
        <v/>
      </c>
      <c r="AK22" s="79" t="str">
        <f t="shared" si="151"/>
        <v/>
      </c>
      <c r="AL22" s="97" t="str">
        <f>IF(details!T22="","",details!T22)</f>
        <v/>
      </c>
      <c r="AM22" s="103" t="str">
        <f>CONCATENATE(IF(details!T22="s"," SANSKRIT",IF(details!T22="u"," URDU",IF(details!T22="g"," GUJRATI",IF(details!T22="p"," PUNJABI",IF(details!T22="sd"," flU/kh",))))),"")</f>
        <v/>
      </c>
      <c r="AN22" s="47" t="str">
        <f>IF(details!U22="","",details!U22)</f>
        <v/>
      </c>
      <c r="AO22" s="47" t="str">
        <f>IF(details!V22="","",details!V22)</f>
        <v/>
      </c>
      <c r="AP22" s="47" t="str">
        <f>IF(details!W22="","",details!W22)</f>
        <v/>
      </c>
      <c r="AQ22" s="102" t="str">
        <f t="shared" si="152"/>
        <v/>
      </c>
      <c r="AR22" s="47" t="str">
        <f>IF(details!X22="","",details!X22)</f>
        <v/>
      </c>
      <c r="AS22" s="102" t="str">
        <f t="shared" si="153"/>
        <v/>
      </c>
      <c r="AT22" s="47" t="str">
        <f>IF(details!Y22="","",details!Y22)</f>
        <v/>
      </c>
      <c r="AU22" s="88" t="str">
        <f t="shared" si="154"/>
        <v/>
      </c>
      <c r="AV22" s="79">
        <f t="shared" si="155"/>
        <v>0</v>
      </c>
      <c r="AW22" s="79">
        <f t="shared" si="156"/>
        <v>0</v>
      </c>
      <c r="AX22" s="80" t="str">
        <f t="shared" si="157"/>
        <v/>
      </c>
      <c r="AY22" s="79" t="str">
        <f t="shared" si="158"/>
        <v/>
      </c>
      <c r="AZ22" s="79" t="str">
        <f t="shared" si="159"/>
        <v/>
      </c>
      <c r="BA22" s="79" t="str">
        <f t="shared" si="160"/>
        <v/>
      </c>
      <c r="BB22" s="47" t="str">
        <f>IF(details!Z22="","",details!Z22)</f>
        <v/>
      </c>
      <c r="BC22" s="47" t="str">
        <f>IF(details!AA22="","",details!AA22)</f>
        <v/>
      </c>
      <c r="BD22" s="47" t="str">
        <f>IF(details!AB22="","",details!AB22)</f>
        <v/>
      </c>
      <c r="BE22" s="102" t="str">
        <f t="shared" si="161"/>
        <v/>
      </c>
      <c r="BF22" s="47" t="str">
        <f>IF(details!AC22="","",details!AC22)</f>
        <v/>
      </c>
      <c r="BG22" s="102" t="str">
        <f t="shared" si="162"/>
        <v/>
      </c>
      <c r="BH22" s="47" t="str">
        <f>IF(details!AD22="","",details!AD22)</f>
        <v/>
      </c>
      <c r="BI22" s="88" t="str">
        <f t="shared" si="163"/>
        <v/>
      </c>
      <c r="BJ22" s="79">
        <f t="shared" si="164"/>
        <v>0</v>
      </c>
      <c r="BK22" s="79">
        <f t="shared" si="165"/>
        <v>0</v>
      </c>
      <c r="BL22" s="80" t="str">
        <f t="shared" si="166"/>
        <v/>
      </c>
      <c r="BM22" s="79" t="str">
        <f t="shared" si="167"/>
        <v/>
      </c>
      <c r="BN22" s="79" t="str">
        <f t="shared" si="168"/>
        <v/>
      </c>
      <c r="BO22" s="79" t="str">
        <f t="shared" si="169"/>
        <v/>
      </c>
      <c r="BP22" s="47" t="str">
        <f>IF(details!AE22="","",details!AE22)</f>
        <v/>
      </c>
      <c r="BQ22" s="47" t="str">
        <f>IF(details!AF22="","",details!AF22)</f>
        <v/>
      </c>
      <c r="BR22" s="47" t="str">
        <f>IF(details!AG22="","",details!AG22)</f>
        <v/>
      </c>
      <c r="BS22" s="102" t="str">
        <f t="shared" si="170"/>
        <v/>
      </c>
      <c r="BT22" s="47" t="str">
        <f>IF(details!AH22="","",details!AH22)</f>
        <v/>
      </c>
      <c r="BU22" s="102" t="str">
        <f t="shared" si="171"/>
        <v/>
      </c>
      <c r="BV22" s="47" t="str">
        <f>IF(details!AI22="","",details!AI22)</f>
        <v/>
      </c>
      <c r="BW22" s="88" t="str">
        <f t="shared" si="172"/>
        <v/>
      </c>
      <c r="BX22" s="79">
        <f t="shared" si="173"/>
        <v>0</v>
      </c>
      <c r="BY22" s="79">
        <f t="shared" si="174"/>
        <v>0</v>
      </c>
      <c r="BZ22" s="80" t="str">
        <f t="shared" si="175"/>
        <v/>
      </c>
      <c r="CA22" s="79" t="str">
        <f t="shared" si="176"/>
        <v/>
      </c>
      <c r="CB22" s="79" t="str">
        <f t="shared" si="177"/>
        <v/>
      </c>
      <c r="CC22" s="79" t="str">
        <f t="shared" si="178"/>
        <v/>
      </c>
      <c r="CD22" s="47" t="str">
        <f>IF(details!AJ22="","",details!AJ22)</f>
        <v/>
      </c>
      <c r="CE22" s="47" t="str">
        <f>IF(details!AK22="","",details!AK22)</f>
        <v/>
      </c>
      <c r="CF22" s="47" t="str">
        <f>IF(details!AL22="","",details!AL22)</f>
        <v/>
      </c>
      <c r="CG22" s="102" t="str">
        <f t="shared" si="179"/>
        <v/>
      </c>
      <c r="CH22" s="47" t="str">
        <f>IF(details!AM22="","",details!AM22)</f>
        <v/>
      </c>
      <c r="CI22" s="102" t="str">
        <f t="shared" si="180"/>
        <v/>
      </c>
      <c r="CJ22" s="47" t="str">
        <f>IF(details!AN22="","",details!AN22)</f>
        <v/>
      </c>
      <c r="CK22" s="88" t="str">
        <f t="shared" si="181"/>
        <v/>
      </c>
      <c r="CL22" s="79">
        <f t="shared" si="182"/>
        <v>0</v>
      </c>
      <c r="CM22" s="79">
        <f t="shared" si="183"/>
        <v>0</v>
      </c>
      <c r="CN22" s="80" t="str">
        <f t="shared" si="184"/>
        <v/>
      </c>
      <c r="CO22" s="79" t="str">
        <f t="shared" si="185"/>
        <v/>
      </c>
      <c r="CP22" s="79" t="str">
        <f t="shared" si="186"/>
        <v/>
      </c>
      <c r="CQ22" s="79" t="str">
        <f t="shared" si="187"/>
        <v/>
      </c>
      <c r="CR22" s="79">
        <f t="shared" si="188"/>
        <v>0</v>
      </c>
      <c r="CS22" s="104">
        <f t="shared" si="189"/>
        <v>0</v>
      </c>
      <c r="CT22" s="105">
        <f t="shared" si="190"/>
        <v>0</v>
      </c>
      <c r="CU22" s="87" t="str">
        <f t="shared" si="57"/>
        <v/>
      </c>
      <c r="CV22" s="47" t="str">
        <f>IF(details!AO22="","",details!AO22)</f>
        <v/>
      </c>
      <c r="CW22" s="47" t="str">
        <f>IF(details!AP22="","",details!AP22)</f>
        <v/>
      </c>
      <c r="CX22" s="47" t="str">
        <f>IF(details!AQ22="","",details!AQ22)</f>
        <v/>
      </c>
      <c r="CY22" s="102" t="str">
        <f t="shared" si="191"/>
        <v/>
      </c>
      <c r="CZ22" s="47" t="str">
        <f>IF(details!AR22="","",details!AR22)</f>
        <v/>
      </c>
      <c r="DA22" s="102" t="str">
        <f t="shared" si="192"/>
        <v/>
      </c>
      <c r="DB22" s="47" t="str">
        <f>IF(details!AS22="","",details!AS22)</f>
        <v/>
      </c>
      <c r="DC22" s="88" t="str">
        <f t="shared" si="193"/>
        <v/>
      </c>
      <c r="DD22" s="79">
        <f t="shared" si="194"/>
        <v>0</v>
      </c>
      <c r="DE22" s="79">
        <f t="shared" si="195"/>
        <v>0</v>
      </c>
      <c r="DF22" s="80" t="str">
        <f t="shared" si="196"/>
        <v/>
      </c>
      <c r="DG22" s="79" t="str">
        <f t="shared" si="197"/>
        <v/>
      </c>
      <c r="DH22" s="79" t="str">
        <f t="shared" si="198"/>
        <v/>
      </c>
      <c r="DI22" s="79" t="str">
        <f t="shared" si="199"/>
        <v/>
      </c>
      <c r="DJ22" s="47" t="str">
        <f>IF(details!AT22="","",details!AT22)</f>
        <v/>
      </c>
      <c r="DK22" s="47" t="str">
        <f>IF(details!AU22="","",details!AU22)</f>
        <v/>
      </c>
      <c r="DL22" s="102" t="str">
        <f t="shared" si="200"/>
        <v/>
      </c>
      <c r="DM22" s="47" t="str">
        <f>IF(details!AV22="","",details!AV22)</f>
        <v/>
      </c>
      <c r="DN22" s="47" t="str">
        <f>IF(details!AW22="","",details!AW22)</f>
        <v/>
      </c>
      <c r="DO22" s="102" t="str">
        <f t="shared" si="201"/>
        <v/>
      </c>
      <c r="DP22" s="47" t="str">
        <f>IF(details!AX22="","",details!AX22)</f>
        <v/>
      </c>
      <c r="DQ22" s="47" t="str">
        <f>IF(details!AY22="","",details!AY22)</f>
        <v/>
      </c>
      <c r="DR22" s="102" t="str">
        <f t="shared" si="202"/>
        <v/>
      </c>
      <c r="DS22" s="102" t="str">
        <f t="shared" si="203"/>
        <v/>
      </c>
      <c r="DT22" s="102" t="str">
        <f t="shared" si="204"/>
        <v/>
      </c>
      <c r="DU22" s="102" t="str">
        <f t="shared" si="205"/>
        <v/>
      </c>
      <c r="DV22" s="47" t="str">
        <f>IF(details!AZ22="","",details!AZ22)</f>
        <v/>
      </c>
      <c r="DW22" s="47" t="str">
        <f>IF(details!BA22="","",details!BA22)</f>
        <v/>
      </c>
      <c r="DX22" s="102" t="str">
        <f t="shared" si="206"/>
        <v/>
      </c>
      <c r="DY22" s="102" t="str">
        <f t="shared" si="207"/>
        <v/>
      </c>
      <c r="DZ22" s="102" t="str">
        <f t="shared" si="208"/>
        <v/>
      </c>
      <c r="EA22" s="47" t="str">
        <f>IF(details!BB22="","",details!BB22)</f>
        <v/>
      </c>
      <c r="EB22" s="47" t="str">
        <f>IF(details!BC22="","",details!BC22)</f>
        <v/>
      </c>
      <c r="EC22" s="102" t="str">
        <f t="shared" si="209"/>
        <v/>
      </c>
      <c r="ED22" s="102" t="str">
        <f t="shared" si="210"/>
        <v/>
      </c>
      <c r="EE22" s="102" t="str">
        <f t="shared" si="211"/>
        <v/>
      </c>
      <c r="EF22" s="97" t="str">
        <f t="shared" si="212"/>
        <v/>
      </c>
      <c r="EG22" s="79">
        <f t="shared" si="213"/>
        <v>0</v>
      </c>
      <c r="EH22" s="79">
        <f t="shared" si="214"/>
        <v>0</v>
      </c>
      <c r="EI22" s="80" t="str">
        <f t="shared" si="215"/>
        <v/>
      </c>
      <c r="EJ22" s="79" t="str">
        <f t="shared" si="216"/>
        <v/>
      </c>
      <c r="EK22" s="79" t="str">
        <f t="shared" si="217"/>
        <v/>
      </c>
      <c r="EL22" s="79" t="str">
        <f t="shared" si="218"/>
        <v/>
      </c>
      <c r="EM22" s="47" t="str">
        <f>IF(details!BD22="","",details!BD22)</f>
        <v/>
      </c>
      <c r="EN22" s="47" t="str">
        <f>IF(details!BE22="","",details!BE22)</f>
        <v/>
      </c>
      <c r="EO22" s="47" t="str">
        <f>IF(details!BF22="","",details!BF22)</f>
        <v/>
      </c>
      <c r="EP22" s="102" t="str">
        <f t="shared" si="219"/>
        <v/>
      </c>
      <c r="EQ22" s="47" t="str">
        <f>IF(details!BG22="","",details!BG22)</f>
        <v/>
      </c>
      <c r="ER22" s="47" t="str">
        <f>IF(details!BH22="","",details!BH22)</f>
        <v/>
      </c>
      <c r="ES22" s="106" t="str">
        <f t="shared" si="220"/>
        <v/>
      </c>
      <c r="ET22" s="102" t="str">
        <f t="shared" si="221"/>
        <v/>
      </c>
      <c r="EU22" s="102" t="str">
        <f t="shared" si="222"/>
        <v/>
      </c>
      <c r="EV22" s="47" t="str">
        <f>IF(details!BI22="","",details!BI22)</f>
        <v/>
      </c>
      <c r="EW22" s="47" t="str">
        <f>IF(details!BJ22="","",details!BJ22)</f>
        <v/>
      </c>
      <c r="EX22" s="106" t="str">
        <f t="shared" si="223"/>
        <v/>
      </c>
      <c r="EY22" s="102" t="str">
        <f t="shared" si="224"/>
        <v/>
      </c>
      <c r="EZ22" s="102" t="str">
        <f t="shared" si="225"/>
        <v/>
      </c>
      <c r="FA22" s="97" t="str">
        <f t="shared" si="226"/>
        <v/>
      </c>
      <c r="FB22" s="79">
        <f t="shared" si="227"/>
        <v>0</v>
      </c>
      <c r="FC22" s="79">
        <f t="shared" si="228"/>
        <v>0</v>
      </c>
      <c r="FD22" s="80" t="str">
        <f t="shared" si="229"/>
        <v/>
      </c>
      <c r="FE22" s="79" t="str">
        <f t="shared" si="230"/>
        <v/>
      </c>
      <c r="FF22" s="79" t="str">
        <f t="shared" si="231"/>
        <v/>
      </c>
      <c r="FG22" s="79" t="str">
        <f t="shared" si="232"/>
        <v/>
      </c>
      <c r="FH22" s="47" t="str">
        <f>IF(details!BK22="","",details!BK22)</f>
        <v/>
      </c>
      <c r="FI22" s="47" t="str">
        <f>IF(details!BL22="","",details!BL22)</f>
        <v/>
      </c>
      <c r="FJ22" s="47" t="str">
        <f>IF(details!BM22="","",details!BM22)</f>
        <v/>
      </c>
      <c r="FK22" s="97" t="str">
        <f t="shared" si="233"/>
        <v/>
      </c>
      <c r="FL22" s="79">
        <f t="shared" si="234"/>
        <v>0</v>
      </c>
      <c r="FM22" s="80" t="str">
        <f t="shared" si="235"/>
        <v/>
      </c>
      <c r="FN22" s="79" t="str">
        <f t="shared" si="236"/>
        <v/>
      </c>
      <c r="FO22" s="79" t="str">
        <f t="shared" si="237"/>
        <v/>
      </c>
      <c r="FP22" s="322" t="str">
        <f t="shared" si="238"/>
        <v/>
      </c>
      <c r="FQ22" s="47" t="str">
        <f>IF(details!BN22="","",details!BN22)</f>
        <v/>
      </c>
      <c r="FR22" s="47" t="str">
        <f>IF(details!BO22="","",details!BO22)</f>
        <v/>
      </c>
      <c r="FS22" s="47" t="str">
        <f>IF(details!BP22="","",details!BP22)</f>
        <v/>
      </c>
      <c r="FT22" s="47" t="str">
        <f>IF(details!BQ22="","",details!BQ22)</f>
        <v/>
      </c>
      <c r="FU22" s="97" t="str">
        <f t="shared" si="239"/>
        <v/>
      </c>
      <c r="FV22" s="79">
        <f t="shared" si="101"/>
        <v>0</v>
      </c>
      <c r="FW22" s="80" t="str">
        <f t="shared" si="102"/>
        <v/>
      </c>
      <c r="FX22" s="79" t="str">
        <f t="shared" si="103"/>
        <v/>
      </c>
      <c r="FY22" s="79" t="str">
        <f t="shared" si="104"/>
        <v/>
      </c>
      <c r="FZ22" s="322" t="str">
        <f t="shared" si="240"/>
        <v/>
      </c>
      <c r="GA22" s="79" t="str">
        <f t="shared" si="257"/>
        <v/>
      </c>
      <c r="GB22" s="79" t="str">
        <f t="shared" si="258"/>
        <v/>
      </c>
      <c r="GC22" s="79" t="str">
        <f t="shared" si="259"/>
        <v/>
      </c>
      <c r="GD22" s="79" t="str">
        <f t="shared" si="260"/>
        <v/>
      </c>
      <c r="GE22" s="79" t="str">
        <f t="shared" si="261"/>
        <v/>
      </c>
      <c r="GF22" s="79" t="str">
        <f t="shared" si="262"/>
        <v/>
      </c>
      <c r="GG22" s="79" t="str">
        <f t="shared" si="106"/>
        <v/>
      </c>
      <c r="GH22" s="313">
        <f t="shared" si="241"/>
        <v>0</v>
      </c>
      <c r="GI22" s="79">
        <f t="shared" si="263"/>
        <v>0</v>
      </c>
      <c r="GJ22" s="79">
        <f t="shared" si="264"/>
        <v>0</v>
      </c>
      <c r="GK22" s="79">
        <f t="shared" si="265"/>
        <v>0</v>
      </c>
      <c r="GL22" s="313">
        <f t="shared" si="242"/>
        <v>0</v>
      </c>
      <c r="GM22" s="79" t="str">
        <f t="shared" si="107"/>
        <v/>
      </c>
      <c r="GN22" s="47" t="str">
        <f t="shared" si="110"/>
        <v/>
      </c>
      <c r="GO22" s="79" t="str">
        <f t="shared" si="111"/>
        <v/>
      </c>
      <c r="GP22" s="107" t="str">
        <f t="shared" si="243"/>
        <v/>
      </c>
      <c r="GQ22" s="94" t="str">
        <f>IF(details!CY22="","",details!CY22)</f>
        <v/>
      </c>
      <c r="GR22" s="108" t="str">
        <f>IF(details!CZ22="","",details!CZ22)</f>
        <v/>
      </c>
      <c r="GS22" s="94" t="str">
        <f>IF(details!DC22="","",details!DC22)</f>
        <v/>
      </c>
      <c r="GT22" s="108" t="str">
        <f>IF(details!DD22="","",details!DD22)</f>
        <v/>
      </c>
      <c r="GU22" s="94" t="str">
        <f>IF(details!DG22="","",details!DG22)</f>
        <v/>
      </c>
      <c r="GV22" s="108" t="str">
        <f>IF(details!DH22="","",details!DH22)</f>
        <v/>
      </c>
      <c r="GW22" s="94" t="str">
        <f>IF(details!DK22="","",details!DK22)</f>
        <v/>
      </c>
      <c r="GX22" s="108" t="str">
        <f>IF(details!DL22="","",details!DL22)</f>
        <v/>
      </c>
      <c r="GY22" s="94" t="str">
        <f>IF(details!DO22="","",details!DO22)</f>
        <v/>
      </c>
      <c r="GZ22" s="108" t="str">
        <f>IF(details!DP22="","",details!DP22)</f>
        <v/>
      </c>
      <c r="HA22" s="95" t="e">
        <f t="shared" si="244"/>
        <v>#VALUE!</v>
      </c>
      <c r="HB22" s="47" t="str">
        <f t="shared" si="112"/>
        <v/>
      </c>
      <c r="HC22" s="47" t="str">
        <f t="shared" si="256"/>
        <v/>
      </c>
      <c r="HD22" s="47" t="str">
        <f t="shared" si="113"/>
        <v/>
      </c>
      <c r="HE22" s="47" t="str">
        <f t="shared" si="114"/>
        <v/>
      </c>
      <c r="HF22" s="47" t="str">
        <f t="shared" si="245"/>
        <v/>
      </c>
      <c r="HG22" s="47" t="str">
        <f t="shared" si="115"/>
        <v/>
      </c>
      <c r="HH22" s="47" t="str">
        <f t="shared" si="116"/>
        <v/>
      </c>
      <c r="HI22" s="47" t="str">
        <f t="shared" si="117"/>
        <v/>
      </c>
      <c r="HJ22" s="47" t="str">
        <f t="shared" si="118"/>
        <v/>
      </c>
      <c r="HK22" s="47" t="str">
        <f t="shared" si="119"/>
        <v/>
      </c>
      <c r="HL22" s="47" t="str">
        <f t="shared" si="120"/>
        <v/>
      </c>
      <c r="HM22" s="47" t="str">
        <f t="shared" si="121"/>
        <v/>
      </c>
      <c r="HN22" s="47" t="str">
        <f t="shared" si="246"/>
        <v/>
      </c>
      <c r="HO22" s="47" t="str">
        <f t="shared" si="122"/>
        <v/>
      </c>
      <c r="HP22" s="47" t="str">
        <f t="shared" si="123"/>
        <v/>
      </c>
      <c r="HQ22" s="47" t="str">
        <f t="shared" si="247"/>
        <v/>
      </c>
      <c r="HR22" s="47" t="str">
        <f t="shared" si="124"/>
        <v/>
      </c>
      <c r="HS22" s="47" t="str">
        <f t="shared" si="125"/>
        <v/>
      </c>
      <c r="HT22" s="47" t="str">
        <f t="shared" si="248"/>
        <v/>
      </c>
      <c r="HU22" s="47" t="str">
        <f t="shared" si="126"/>
        <v/>
      </c>
      <c r="HV22" s="47" t="str">
        <f t="shared" si="127"/>
        <v/>
      </c>
      <c r="HW22" s="47" t="str">
        <f t="shared" si="249"/>
        <v/>
      </c>
      <c r="HX22" s="47" t="str">
        <f t="shared" si="250"/>
        <v/>
      </c>
      <c r="HY22" s="47" t="str">
        <f t="shared" si="128"/>
        <v/>
      </c>
      <c r="HZ22" s="47" t="str">
        <f t="shared" si="129"/>
        <v/>
      </c>
      <c r="IA22" s="47" t="str">
        <f t="shared" si="130"/>
        <v/>
      </c>
      <c r="IB22" s="47" t="str">
        <f t="shared" si="131"/>
        <v/>
      </c>
      <c r="IC22" s="47" t="str">
        <f t="shared" si="132"/>
        <v/>
      </c>
      <c r="ID22" s="47" t="str">
        <f t="shared" si="251"/>
        <v xml:space="preserve">            </v>
      </c>
      <c r="IE22" s="47" t="str">
        <f t="shared" si="252"/>
        <v xml:space="preserve">            </v>
      </c>
      <c r="IF22" s="47" t="str">
        <f t="shared" si="266"/>
        <v xml:space="preserve">     </v>
      </c>
      <c r="IG22" s="109" t="str">
        <f t="shared" si="254"/>
        <v xml:space="preserve">            </v>
      </c>
      <c r="IH22" s="47" t="str">
        <f t="shared" si="133"/>
        <v xml:space="preserve">            </v>
      </c>
      <c r="II22" s="47" t="str">
        <f>IF(OR(GN22="SUPPL.",GN22="RE-EXAM."),'result subject-wise'!AV22,GN22)</f>
        <v/>
      </c>
      <c r="IJ22" s="99">
        <f>IF('result subject-wise'!AW22="",CT22,'result subject-wise'!AW22)</f>
        <v>0</v>
      </c>
      <c r="IK22" s="87" t="str">
        <f t="shared" si="255"/>
        <v/>
      </c>
      <c r="IL22" s="100"/>
      <c r="IO22" s="111" t="str">
        <f>BP108</f>
        <v>S</v>
      </c>
      <c r="IP22" s="112" t="str">
        <f>BP107</f>
        <v>SOCIAL SCIENCE</v>
      </c>
      <c r="IQ22" s="113">
        <f>BP109</f>
        <v>1</v>
      </c>
      <c r="IR22" s="114">
        <f>BW111</f>
        <v>1</v>
      </c>
      <c r="IS22" s="56">
        <f>BP112</f>
        <v>100</v>
      </c>
      <c r="IT22" s="106">
        <f>BP111</f>
        <v>0</v>
      </c>
      <c r="IU22" s="114">
        <f>BR111</f>
        <v>0</v>
      </c>
      <c r="IV22" s="106">
        <f>BT111</f>
        <v>1</v>
      </c>
      <c r="IW22" s="114">
        <f>BV111</f>
        <v>0</v>
      </c>
      <c r="IX22" s="47">
        <f>BP113</f>
        <v>0</v>
      </c>
      <c r="IY22" s="88">
        <f>BP114</f>
        <v>0</v>
      </c>
      <c r="IZ22" s="47">
        <f>BP116</f>
        <v>0</v>
      </c>
      <c r="JA22" s="47">
        <f>BP117</f>
        <v>0</v>
      </c>
      <c r="JB22" s="742"/>
      <c r="JC22" s="116">
        <f>IR22+IX22+IY22+IZ22+JA22+JB14</f>
        <v>5</v>
      </c>
    </row>
    <row r="23" spans="1:268" ht="14" customHeight="1">
      <c r="A23" s="4">
        <f>details!A23</f>
        <v>17</v>
      </c>
      <c r="B23" s="47" t="str">
        <f>IF(details!B23="","",details!B23)</f>
        <v>GEN</v>
      </c>
      <c r="C23" s="47" t="str">
        <f>IF(details!C23="","",details!C23)</f>
        <v>G</v>
      </c>
      <c r="D23" s="97">
        <f>IF(details!D23="","",details!D23)</f>
        <v>9117</v>
      </c>
      <c r="E23" s="47">
        <f>IF(details!E23="","",details!E23)</f>
        <v>11159</v>
      </c>
      <c r="F23" s="385">
        <f>IF(details!F23="","",details!F23)</f>
        <v>36490</v>
      </c>
      <c r="G23" s="49" t="str">
        <f>IF(details!G23="","",details!G23)</f>
        <v>A 017</v>
      </c>
      <c r="H23" s="49" t="str">
        <f>IF(details!H23="","",details!H23)</f>
        <v>B 017</v>
      </c>
      <c r="I23" s="49" t="str">
        <f>IF(details!I23="","",details!I23)</f>
        <v>C 017</v>
      </c>
      <c r="J23" s="47" t="str">
        <f>IF(details!J23="","",details!J23)</f>
        <v/>
      </c>
      <c r="K23" s="47" t="str">
        <f>IF(details!K23="","",details!K23)</f>
        <v/>
      </c>
      <c r="L23" s="47" t="str">
        <f>IF(details!L23="","",details!L23)</f>
        <v/>
      </c>
      <c r="M23" s="102" t="str">
        <f t="shared" si="134"/>
        <v/>
      </c>
      <c r="N23" s="47" t="str">
        <f>IF(details!M23="","",details!M23)</f>
        <v/>
      </c>
      <c r="O23" s="102" t="str">
        <f t="shared" si="135"/>
        <v/>
      </c>
      <c r="P23" s="47" t="str">
        <f>IF(details!N23="","",details!N23)</f>
        <v/>
      </c>
      <c r="Q23" s="88" t="str">
        <f t="shared" si="136"/>
        <v/>
      </c>
      <c r="R23" s="79">
        <f t="shared" si="137"/>
        <v>0</v>
      </c>
      <c r="S23" s="79">
        <f t="shared" si="138"/>
        <v>0</v>
      </c>
      <c r="T23" s="80" t="str">
        <f t="shared" si="139"/>
        <v/>
      </c>
      <c r="U23" s="79" t="str">
        <f t="shared" si="140"/>
        <v/>
      </c>
      <c r="V23" s="79" t="str">
        <f t="shared" si="141"/>
        <v/>
      </c>
      <c r="W23" s="79" t="str">
        <f t="shared" si="142"/>
        <v/>
      </c>
      <c r="X23" s="47" t="str">
        <f>IF(details!O23="","",details!O23)</f>
        <v/>
      </c>
      <c r="Y23" s="47" t="str">
        <f>IF(details!P23="","",details!P23)</f>
        <v/>
      </c>
      <c r="Z23" s="47" t="str">
        <f>IF(details!Q23="","",details!Q23)</f>
        <v/>
      </c>
      <c r="AA23" s="102" t="str">
        <f t="shared" si="143"/>
        <v/>
      </c>
      <c r="AB23" s="47" t="str">
        <f>IF(details!R23="","",details!R23)</f>
        <v/>
      </c>
      <c r="AC23" s="102" t="str">
        <f t="shared" si="144"/>
        <v/>
      </c>
      <c r="AD23" s="47" t="str">
        <f>IF(details!S23="","",details!S23)</f>
        <v/>
      </c>
      <c r="AE23" s="88" t="str">
        <f t="shared" si="145"/>
        <v/>
      </c>
      <c r="AF23" s="79">
        <f t="shared" si="146"/>
        <v>0</v>
      </c>
      <c r="AG23" s="79">
        <f t="shared" si="147"/>
        <v>0</v>
      </c>
      <c r="AH23" s="80" t="str">
        <f t="shared" si="148"/>
        <v/>
      </c>
      <c r="AI23" s="79" t="str">
        <f t="shared" si="149"/>
        <v/>
      </c>
      <c r="AJ23" s="79" t="str">
        <f t="shared" si="150"/>
        <v/>
      </c>
      <c r="AK23" s="79" t="str">
        <f t="shared" si="151"/>
        <v/>
      </c>
      <c r="AL23" s="97" t="str">
        <f>IF(details!T23="","",details!T23)</f>
        <v/>
      </c>
      <c r="AM23" s="103" t="str">
        <f>CONCATENATE(IF(details!T23="s"," SANSKRIT",IF(details!T23="u"," URDU",IF(details!T23="g"," GUJRATI",IF(details!T23="p"," PUNJABI",IF(details!T23="sd"," flU/kh",))))),"")</f>
        <v/>
      </c>
      <c r="AN23" s="47" t="str">
        <f>IF(details!U23="","",details!U23)</f>
        <v/>
      </c>
      <c r="AO23" s="47" t="str">
        <f>IF(details!V23="","",details!V23)</f>
        <v/>
      </c>
      <c r="AP23" s="47" t="str">
        <f>IF(details!W23="","",details!W23)</f>
        <v/>
      </c>
      <c r="AQ23" s="102" t="str">
        <f t="shared" si="152"/>
        <v/>
      </c>
      <c r="AR23" s="47" t="str">
        <f>IF(details!X23="","",details!X23)</f>
        <v/>
      </c>
      <c r="AS23" s="102" t="str">
        <f t="shared" si="153"/>
        <v/>
      </c>
      <c r="AT23" s="47" t="str">
        <f>IF(details!Y23="","",details!Y23)</f>
        <v/>
      </c>
      <c r="AU23" s="88" t="str">
        <f t="shared" si="154"/>
        <v/>
      </c>
      <c r="AV23" s="79">
        <f t="shared" si="155"/>
        <v>0</v>
      </c>
      <c r="AW23" s="79">
        <f t="shared" si="156"/>
        <v>0</v>
      </c>
      <c r="AX23" s="80" t="str">
        <f t="shared" si="157"/>
        <v/>
      </c>
      <c r="AY23" s="79" t="str">
        <f t="shared" si="158"/>
        <v/>
      </c>
      <c r="AZ23" s="79" t="str">
        <f t="shared" si="159"/>
        <v/>
      </c>
      <c r="BA23" s="79" t="str">
        <f t="shared" si="160"/>
        <v/>
      </c>
      <c r="BB23" s="47" t="str">
        <f>IF(details!Z23="","",details!Z23)</f>
        <v/>
      </c>
      <c r="BC23" s="47" t="str">
        <f>IF(details!AA23="","",details!AA23)</f>
        <v/>
      </c>
      <c r="BD23" s="47" t="str">
        <f>IF(details!AB23="","",details!AB23)</f>
        <v/>
      </c>
      <c r="BE23" s="102" t="str">
        <f t="shared" si="161"/>
        <v/>
      </c>
      <c r="BF23" s="47" t="str">
        <f>IF(details!AC23="","",details!AC23)</f>
        <v/>
      </c>
      <c r="BG23" s="102" t="str">
        <f t="shared" si="162"/>
        <v/>
      </c>
      <c r="BH23" s="47" t="str">
        <f>IF(details!AD23="","",details!AD23)</f>
        <v/>
      </c>
      <c r="BI23" s="88" t="str">
        <f t="shared" si="163"/>
        <v/>
      </c>
      <c r="BJ23" s="79">
        <f t="shared" si="164"/>
        <v>0</v>
      </c>
      <c r="BK23" s="79">
        <f t="shared" si="165"/>
        <v>0</v>
      </c>
      <c r="BL23" s="80" t="str">
        <f t="shared" si="166"/>
        <v/>
      </c>
      <c r="BM23" s="79" t="str">
        <f t="shared" si="167"/>
        <v/>
      </c>
      <c r="BN23" s="79" t="str">
        <f t="shared" si="168"/>
        <v/>
      </c>
      <c r="BO23" s="79" t="str">
        <f t="shared" si="169"/>
        <v/>
      </c>
      <c r="BP23" s="47" t="str">
        <f>IF(details!AE23="","",details!AE23)</f>
        <v/>
      </c>
      <c r="BQ23" s="47" t="str">
        <f>IF(details!AF23="","",details!AF23)</f>
        <v/>
      </c>
      <c r="BR23" s="47" t="str">
        <f>IF(details!AG23="","",details!AG23)</f>
        <v/>
      </c>
      <c r="BS23" s="102" t="str">
        <f t="shared" si="170"/>
        <v/>
      </c>
      <c r="BT23" s="47" t="str">
        <f>IF(details!AH23="","",details!AH23)</f>
        <v/>
      </c>
      <c r="BU23" s="102" t="str">
        <f t="shared" si="171"/>
        <v/>
      </c>
      <c r="BV23" s="47" t="str">
        <f>IF(details!AI23="","",details!AI23)</f>
        <v/>
      </c>
      <c r="BW23" s="88" t="str">
        <f t="shared" si="172"/>
        <v/>
      </c>
      <c r="BX23" s="79">
        <f t="shared" si="173"/>
        <v>0</v>
      </c>
      <c r="BY23" s="79">
        <f t="shared" si="174"/>
        <v>0</v>
      </c>
      <c r="BZ23" s="80" t="str">
        <f t="shared" si="175"/>
        <v/>
      </c>
      <c r="CA23" s="79" t="str">
        <f t="shared" si="176"/>
        <v/>
      </c>
      <c r="CB23" s="79" t="str">
        <f t="shared" si="177"/>
        <v/>
      </c>
      <c r="CC23" s="79" t="str">
        <f t="shared" si="178"/>
        <v/>
      </c>
      <c r="CD23" s="47" t="str">
        <f>IF(details!AJ23="","",details!AJ23)</f>
        <v/>
      </c>
      <c r="CE23" s="47" t="str">
        <f>IF(details!AK23="","",details!AK23)</f>
        <v/>
      </c>
      <c r="CF23" s="47" t="str">
        <f>IF(details!AL23="","",details!AL23)</f>
        <v/>
      </c>
      <c r="CG23" s="102" t="str">
        <f t="shared" si="179"/>
        <v/>
      </c>
      <c r="CH23" s="47" t="str">
        <f>IF(details!AM23="","",details!AM23)</f>
        <v/>
      </c>
      <c r="CI23" s="102" t="str">
        <f t="shared" si="180"/>
        <v/>
      </c>
      <c r="CJ23" s="47" t="str">
        <f>IF(details!AN23="","",details!AN23)</f>
        <v/>
      </c>
      <c r="CK23" s="88" t="str">
        <f t="shared" si="181"/>
        <v/>
      </c>
      <c r="CL23" s="79">
        <f t="shared" si="182"/>
        <v>0</v>
      </c>
      <c r="CM23" s="79">
        <f t="shared" si="183"/>
        <v>0</v>
      </c>
      <c r="CN23" s="80" t="str">
        <f t="shared" si="184"/>
        <v/>
      </c>
      <c r="CO23" s="79" t="str">
        <f t="shared" si="185"/>
        <v/>
      </c>
      <c r="CP23" s="79" t="str">
        <f t="shared" si="186"/>
        <v/>
      </c>
      <c r="CQ23" s="79" t="str">
        <f t="shared" si="187"/>
        <v/>
      </c>
      <c r="CR23" s="79">
        <f t="shared" si="188"/>
        <v>0</v>
      </c>
      <c r="CS23" s="104">
        <f t="shared" si="189"/>
        <v>0</v>
      </c>
      <c r="CT23" s="105">
        <f t="shared" si="190"/>
        <v>0</v>
      </c>
      <c r="CU23" s="87" t="str">
        <f t="shared" si="57"/>
        <v/>
      </c>
      <c r="CV23" s="47" t="str">
        <f>IF(details!AO23="","",details!AO23)</f>
        <v/>
      </c>
      <c r="CW23" s="47" t="str">
        <f>IF(details!AP23="","",details!AP23)</f>
        <v/>
      </c>
      <c r="CX23" s="47" t="str">
        <f>IF(details!AQ23="","",details!AQ23)</f>
        <v/>
      </c>
      <c r="CY23" s="102" t="str">
        <f t="shared" si="191"/>
        <v/>
      </c>
      <c r="CZ23" s="47" t="str">
        <f>IF(details!AR23="","",details!AR23)</f>
        <v/>
      </c>
      <c r="DA23" s="102" t="str">
        <f t="shared" si="192"/>
        <v/>
      </c>
      <c r="DB23" s="47" t="str">
        <f>IF(details!AS23="","",details!AS23)</f>
        <v/>
      </c>
      <c r="DC23" s="88" t="str">
        <f t="shared" si="193"/>
        <v/>
      </c>
      <c r="DD23" s="79">
        <f t="shared" si="194"/>
        <v>0</v>
      </c>
      <c r="DE23" s="79">
        <f t="shared" si="195"/>
        <v>0</v>
      </c>
      <c r="DF23" s="80" t="str">
        <f t="shared" si="196"/>
        <v/>
      </c>
      <c r="DG23" s="79" t="str">
        <f t="shared" si="197"/>
        <v/>
      </c>
      <c r="DH23" s="79" t="str">
        <f t="shared" si="198"/>
        <v/>
      </c>
      <c r="DI23" s="79" t="str">
        <f t="shared" si="199"/>
        <v/>
      </c>
      <c r="DJ23" s="47" t="str">
        <f>IF(details!AT23="","",details!AT23)</f>
        <v/>
      </c>
      <c r="DK23" s="47" t="str">
        <f>IF(details!AU23="","",details!AU23)</f>
        <v/>
      </c>
      <c r="DL23" s="102" t="str">
        <f t="shared" si="200"/>
        <v/>
      </c>
      <c r="DM23" s="47" t="str">
        <f>IF(details!AV23="","",details!AV23)</f>
        <v/>
      </c>
      <c r="DN23" s="47" t="str">
        <f>IF(details!AW23="","",details!AW23)</f>
        <v/>
      </c>
      <c r="DO23" s="102" t="str">
        <f t="shared" si="201"/>
        <v/>
      </c>
      <c r="DP23" s="47" t="str">
        <f>IF(details!AX23="","",details!AX23)</f>
        <v/>
      </c>
      <c r="DQ23" s="47" t="str">
        <f>IF(details!AY23="","",details!AY23)</f>
        <v/>
      </c>
      <c r="DR23" s="102" t="str">
        <f t="shared" si="202"/>
        <v/>
      </c>
      <c r="DS23" s="102" t="str">
        <f t="shared" si="203"/>
        <v/>
      </c>
      <c r="DT23" s="102" t="str">
        <f t="shared" si="204"/>
        <v/>
      </c>
      <c r="DU23" s="102" t="str">
        <f t="shared" si="205"/>
        <v/>
      </c>
      <c r="DV23" s="47" t="str">
        <f>IF(details!AZ23="","",details!AZ23)</f>
        <v/>
      </c>
      <c r="DW23" s="47" t="str">
        <f>IF(details!BA23="","",details!BA23)</f>
        <v/>
      </c>
      <c r="DX23" s="102" t="str">
        <f t="shared" si="206"/>
        <v/>
      </c>
      <c r="DY23" s="102" t="str">
        <f t="shared" si="207"/>
        <v/>
      </c>
      <c r="DZ23" s="102" t="str">
        <f t="shared" si="208"/>
        <v/>
      </c>
      <c r="EA23" s="47" t="str">
        <f>IF(details!BB23="","",details!BB23)</f>
        <v/>
      </c>
      <c r="EB23" s="47" t="str">
        <f>IF(details!BC23="","",details!BC23)</f>
        <v/>
      </c>
      <c r="EC23" s="102" t="str">
        <f t="shared" si="209"/>
        <v/>
      </c>
      <c r="ED23" s="102" t="str">
        <f t="shared" si="210"/>
        <v/>
      </c>
      <c r="EE23" s="102" t="str">
        <f t="shared" si="211"/>
        <v/>
      </c>
      <c r="EF23" s="97" t="str">
        <f t="shared" si="212"/>
        <v/>
      </c>
      <c r="EG23" s="79">
        <f t="shared" si="213"/>
        <v>0</v>
      </c>
      <c r="EH23" s="79">
        <f t="shared" si="214"/>
        <v>0</v>
      </c>
      <c r="EI23" s="80" t="str">
        <f t="shared" si="215"/>
        <v/>
      </c>
      <c r="EJ23" s="79" t="str">
        <f t="shared" si="216"/>
        <v/>
      </c>
      <c r="EK23" s="79" t="str">
        <f t="shared" si="217"/>
        <v/>
      </c>
      <c r="EL23" s="79" t="str">
        <f t="shared" si="218"/>
        <v/>
      </c>
      <c r="EM23" s="47" t="str">
        <f>IF(details!BD23="","",details!BD23)</f>
        <v/>
      </c>
      <c r="EN23" s="47" t="str">
        <f>IF(details!BE23="","",details!BE23)</f>
        <v/>
      </c>
      <c r="EO23" s="47" t="str">
        <f>IF(details!BF23="","",details!BF23)</f>
        <v/>
      </c>
      <c r="EP23" s="102" t="str">
        <f t="shared" si="219"/>
        <v/>
      </c>
      <c r="EQ23" s="47" t="str">
        <f>IF(details!BG23="","",details!BG23)</f>
        <v/>
      </c>
      <c r="ER23" s="47" t="str">
        <f>IF(details!BH23="","",details!BH23)</f>
        <v/>
      </c>
      <c r="ES23" s="106" t="str">
        <f t="shared" si="220"/>
        <v/>
      </c>
      <c r="ET23" s="102" t="str">
        <f t="shared" si="221"/>
        <v/>
      </c>
      <c r="EU23" s="102" t="str">
        <f t="shared" si="222"/>
        <v/>
      </c>
      <c r="EV23" s="47" t="str">
        <f>IF(details!BI23="","",details!BI23)</f>
        <v/>
      </c>
      <c r="EW23" s="47" t="str">
        <f>IF(details!BJ23="","",details!BJ23)</f>
        <v/>
      </c>
      <c r="EX23" s="106" t="str">
        <f t="shared" si="223"/>
        <v/>
      </c>
      <c r="EY23" s="102" t="str">
        <f t="shared" si="224"/>
        <v/>
      </c>
      <c r="EZ23" s="102" t="str">
        <f t="shared" si="225"/>
        <v/>
      </c>
      <c r="FA23" s="97" t="str">
        <f t="shared" si="226"/>
        <v/>
      </c>
      <c r="FB23" s="79">
        <f t="shared" si="227"/>
        <v>0</v>
      </c>
      <c r="FC23" s="79">
        <f t="shared" si="228"/>
        <v>0</v>
      </c>
      <c r="FD23" s="80" t="str">
        <f t="shared" si="229"/>
        <v/>
      </c>
      <c r="FE23" s="79" t="str">
        <f t="shared" si="230"/>
        <v/>
      </c>
      <c r="FF23" s="79" t="str">
        <f t="shared" si="231"/>
        <v/>
      </c>
      <c r="FG23" s="79" t="str">
        <f t="shared" si="232"/>
        <v/>
      </c>
      <c r="FH23" s="47" t="str">
        <f>IF(details!BK23="","",details!BK23)</f>
        <v/>
      </c>
      <c r="FI23" s="47" t="str">
        <f>IF(details!BL23="","",details!BL23)</f>
        <v/>
      </c>
      <c r="FJ23" s="47" t="str">
        <f>IF(details!BM23="","",details!BM23)</f>
        <v/>
      </c>
      <c r="FK23" s="97" t="str">
        <f t="shared" si="233"/>
        <v/>
      </c>
      <c r="FL23" s="79">
        <f t="shared" si="234"/>
        <v>0</v>
      </c>
      <c r="FM23" s="80" t="str">
        <f t="shared" si="235"/>
        <v/>
      </c>
      <c r="FN23" s="79" t="str">
        <f t="shared" si="236"/>
        <v/>
      </c>
      <c r="FO23" s="79" t="str">
        <f t="shared" si="237"/>
        <v/>
      </c>
      <c r="FP23" s="322" t="str">
        <f t="shared" si="238"/>
        <v/>
      </c>
      <c r="FQ23" s="47" t="str">
        <f>IF(details!BN23="","",details!BN23)</f>
        <v/>
      </c>
      <c r="FR23" s="47" t="str">
        <f>IF(details!BO23="","",details!BO23)</f>
        <v/>
      </c>
      <c r="FS23" s="47" t="str">
        <f>IF(details!BP23="","",details!BP23)</f>
        <v/>
      </c>
      <c r="FT23" s="47" t="str">
        <f>IF(details!BQ23="","",details!BQ23)</f>
        <v/>
      </c>
      <c r="FU23" s="97" t="str">
        <f t="shared" si="239"/>
        <v/>
      </c>
      <c r="FV23" s="79">
        <f t="shared" si="101"/>
        <v>0</v>
      </c>
      <c r="FW23" s="80" t="str">
        <f t="shared" si="102"/>
        <v/>
      </c>
      <c r="FX23" s="79" t="str">
        <f t="shared" si="103"/>
        <v/>
      </c>
      <c r="FY23" s="79" t="str">
        <f t="shared" si="104"/>
        <v/>
      </c>
      <c r="FZ23" s="322" t="str">
        <f t="shared" si="240"/>
        <v/>
      </c>
      <c r="GA23" s="79" t="str">
        <f t="shared" si="257"/>
        <v/>
      </c>
      <c r="GB23" s="79" t="str">
        <f t="shared" si="258"/>
        <v/>
      </c>
      <c r="GC23" s="79" t="str">
        <f t="shared" si="259"/>
        <v/>
      </c>
      <c r="GD23" s="79" t="str">
        <f t="shared" si="260"/>
        <v/>
      </c>
      <c r="GE23" s="79" t="str">
        <f t="shared" si="261"/>
        <v/>
      </c>
      <c r="GF23" s="79" t="str">
        <f t="shared" si="262"/>
        <v/>
      </c>
      <c r="GG23" s="79" t="str">
        <f t="shared" si="106"/>
        <v/>
      </c>
      <c r="GH23" s="313">
        <f t="shared" si="241"/>
        <v>0</v>
      </c>
      <c r="GI23" s="79">
        <f t="shared" si="263"/>
        <v>0</v>
      </c>
      <c r="GJ23" s="79">
        <f t="shared" si="264"/>
        <v>0</v>
      </c>
      <c r="GK23" s="79">
        <f t="shared" si="265"/>
        <v>0</v>
      </c>
      <c r="GL23" s="313">
        <f t="shared" si="242"/>
        <v>0</v>
      </c>
      <c r="GM23" s="79" t="str">
        <f t="shared" si="107"/>
        <v/>
      </c>
      <c r="GN23" s="47" t="str">
        <f t="shared" si="110"/>
        <v/>
      </c>
      <c r="GO23" s="79" t="str">
        <f t="shared" si="111"/>
        <v/>
      </c>
      <c r="GP23" s="107" t="str">
        <f t="shared" si="243"/>
        <v/>
      </c>
      <c r="GQ23" s="94" t="str">
        <f>IF(details!CY23="","",details!CY23)</f>
        <v/>
      </c>
      <c r="GR23" s="108" t="str">
        <f>IF(details!CZ23="","",details!CZ23)</f>
        <v/>
      </c>
      <c r="GS23" s="94" t="str">
        <f>IF(details!DC23="","",details!DC23)</f>
        <v/>
      </c>
      <c r="GT23" s="108" t="str">
        <f>IF(details!DD23="","",details!DD23)</f>
        <v/>
      </c>
      <c r="GU23" s="94" t="str">
        <f>IF(details!DG23="","",details!DG23)</f>
        <v/>
      </c>
      <c r="GV23" s="108" t="str">
        <f>IF(details!DH23="","",details!DH23)</f>
        <v/>
      </c>
      <c r="GW23" s="94" t="str">
        <f>IF(details!DK23="","",details!DK23)</f>
        <v/>
      </c>
      <c r="GX23" s="108" t="str">
        <f>IF(details!DL23="","",details!DL23)</f>
        <v/>
      </c>
      <c r="GY23" s="94" t="str">
        <f>IF(details!DO23="","",details!DO23)</f>
        <v/>
      </c>
      <c r="GZ23" s="108" t="str">
        <f>IF(details!DP23="","",details!DP23)</f>
        <v/>
      </c>
      <c r="HA23" s="95" t="e">
        <f t="shared" si="244"/>
        <v>#VALUE!</v>
      </c>
      <c r="HB23" s="47" t="str">
        <f t="shared" si="112"/>
        <v/>
      </c>
      <c r="HC23" s="47" t="str">
        <f t="shared" si="256"/>
        <v/>
      </c>
      <c r="HD23" s="47" t="str">
        <f t="shared" si="113"/>
        <v/>
      </c>
      <c r="HE23" s="47" t="str">
        <f t="shared" si="114"/>
        <v/>
      </c>
      <c r="HF23" s="47" t="str">
        <f t="shared" si="245"/>
        <v/>
      </c>
      <c r="HG23" s="47" t="str">
        <f t="shared" si="115"/>
        <v/>
      </c>
      <c r="HH23" s="47" t="str">
        <f t="shared" si="116"/>
        <v/>
      </c>
      <c r="HI23" s="47" t="str">
        <f t="shared" si="117"/>
        <v/>
      </c>
      <c r="HJ23" s="47" t="str">
        <f t="shared" si="118"/>
        <v/>
      </c>
      <c r="HK23" s="47" t="str">
        <f t="shared" si="119"/>
        <v/>
      </c>
      <c r="HL23" s="47" t="str">
        <f t="shared" si="120"/>
        <v/>
      </c>
      <c r="HM23" s="47" t="str">
        <f t="shared" si="121"/>
        <v/>
      </c>
      <c r="HN23" s="47" t="str">
        <f t="shared" si="246"/>
        <v/>
      </c>
      <c r="HO23" s="47" t="str">
        <f t="shared" si="122"/>
        <v/>
      </c>
      <c r="HP23" s="47" t="str">
        <f t="shared" si="123"/>
        <v/>
      </c>
      <c r="HQ23" s="47" t="str">
        <f t="shared" si="247"/>
        <v/>
      </c>
      <c r="HR23" s="47" t="str">
        <f t="shared" si="124"/>
        <v/>
      </c>
      <c r="HS23" s="47" t="str">
        <f t="shared" si="125"/>
        <v/>
      </c>
      <c r="HT23" s="47" t="str">
        <f t="shared" si="248"/>
        <v/>
      </c>
      <c r="HU23" s="47" t="str">
        <f t="shared" si="126"/>
        <v/>
      </c>
      <c r="HV23" s="47" t="str">
        <f t="shared" si="127"/>
        <v/>
      </c>
      <c r="HW23" s="47" t="str">
        <f t="shared" si="249"/>
        <v/>
      </c>
      <c r="HX23" s="47" t="str">
        <f t="shared" si="250"/>
        <v/>
      </c>
      <c r="HY23" s="47" t="str">
        <f t="shared" si="128"/>
        <v/>
      </c>
      <c r="HZ23" s="47" t="str">
        <f t="shared" si="129"/>
        <v/>
      </c>
      <c r="IA23" s="47" t="str">
        <f t="shared" si="130"/>
        <v/>
      </c>
      <c r="IB23" s="47" t="str">
        <f t="shared" si="131"/>
        <v/>
      </c>
      <c r="IC23" s="47" t="str">
        <f t="shared" si="132"/>
        <v/>
      </c>
      <c r="ID23" s="47" t="str">
        <f t="shared" si="251"/>
        <v xml:space="preserve">            </v>
      </c>
      <c r="IE23" s="47" t="str">
        <f t="shared" si="252"/>
        <v xml:space="preserve">            </v>
      </c>
      <c r="IF23" s="47" t="str">
        <f t="shared" si="266"/>
        <v xml:space="preserve">     </v>
      </c>
      <c r="IG23" s="109" t="str">
        <f t="shared" si="254"/>
        <v xml:space="preserve">            </v>
      </c>
      <c r="IH23" s="47" t="str">
        <f t="shared" si="133"/>
        <v xml:space="preserve">            </v>
      </c>
      <c r="II23" s="47" t="str">
        <f>IF(OR(GN23="SUPPL.",GN23="RE-EXAM."),'result subject-wise'!AV23,GN23)</f>
        <v/>
      </c>
      <c r="IJ23" s="99">
        <f>IF('result subject-wise'!AW23="",CT23,'result subject-wise'!AW23)</f>
        <v>0</v>
      </c>
      <c r="IK23" s="87" t="str">
        <f t="shared" si="255"/>
        <v/>
      </c>
      <c r="IL23" s="100"/>
      <c r="IO23" s="111" t="str">
        <f>CD108</f>
        <v>K</v>
      </c>
      <c r="IP23" s="112" t="str">
        <f>CD107</f>
        <v>MATHEMATICS</v>
      </c>
      <c r="IQ23" s="113">
        <f>CD109</f>
        <v>1</v>
      </c>
      <c r="IR23" s="114">
        <f>CK111</f>
        <v>1</v>
      </c>
      <c r="IS23" s="56">
        <f>CD112</f>
        <v>100</v>
      </c>
      <c r="IT23" s="106">
        <f>CD111</f>
        <v>0</v>
      </c>
      <c r="IU23" s="114">
        <f>CF111</f>
        <v>1</v>
      </c>
      <c r="IV23" s="106">
        <f>CH111</f>
        <v>0</v>
      </c>
      <c r="IW23" s="114">
        <f>CJ111</f>
        <v>0</v>
      </c>
      <c r="IX23" s="47">
        <f>CD113</f>
        <v>0</v>
      </c>
      <c r="IY23" s="88">
        <f>CD114</f>
        <v>0</v>
      </c>
      <c r="IZ23" s="47">
        <f>CD116</f>
        <v>0</v>
      </c>
      <c r="JA23" s="47">
        <f>CD117</f>
        <v>0</v>
      </c>
      <c r="JB23" s="742"/>
      <c r="JC23" s="116">
        <f>IR23+IX23+IY23+IZ23+JA23+JB14</f>
        <v>5</v>
      </c>
    </row>
    <row r="24" spans="1:268" ht="14" customHeight="1">
      <c r="A24" s="4">
        <f>details!A24</f>
        <v>18</v>
      </c>
      <c r="B24" s="47" t="str">
        <f>IF(details!B24="","",details!B24)</f>
        <v>SC</v>
      </c>
      <c r="C24" s="47" t="str">
        <f>IF(details!C24="","",details!C24)</f>
        <v>G</v>
      </c>
      <c r="D24" s="97" t="str">
        <f>IF(details!D24="","",details!D24)</f>
        <v>NSO</v>
      </c>
      <c r="E24" s="47">
        <f>IF(details!E24="","",details!E24)</f>
        <v>11260</v>
      </c>
      <c r="F24" s="385">
        <f>IF(details!F24="","",details!F24)</f>
        <v>35836</v>
      </c>
      <c r="G24" s="49" t="str">
        <f>IF(details!G24="","",details!G24)</f>
        <v>A 018</v>
      </c>
      <c r="H24" s="49" t="str">
        <f>IF(details!H24="","",details!H24)</f>
        <v>B 018</v>
      </c>
      <c r="I24" s="49" t="str">
        <f>IF(details!I24="","",details!I24)</f>
        <v>C 018</v>
      </c>
      <c r="J24" s="47" t="str">
        <f>IF(details!J24="","",details!J24)</f>
        <v/>
      </c>
      <c r="K24" s="47" t="str">
        <f>IF(details!K24="","",details!K24)</f>
        <v/>
      </c>
      <c r="L24" s="47" t="str">
        <f>IF(details!L24="","",details!L24)</f>
        <v/>
      </c>
      <c r="M24" s="102" t="str">
        <f t="shared" si="134"/>
        <v/>
      </c>
      <c r="N24" s="47" t="str">
        <f>IF(details!M24="","",details!M24)</f>
        <v/>
      </c>
      <c r="O24" s="102" t="str">
        <f t="shared" si="135"/>
        <v/>
      </c>
      <c r="P24" s="47" t="str">
        <f>IF(details!N24="","",details!N24)</f>
        <v/>
      </c>
      <c r="Q24" s="88" t="str">
        <f t="shared" si="136"/>
        <v/>
      </c>
      <c r="R24" s="79">
        <f t="shared" si="137"/>
        <v>0</v>
      </c>
      <c r="S24" s="79">
        <f t="shared" si="138"/>
        <v>0</v>
      </c>
      <c r="T24" s="80" t="str">
        <f t="shared" si="139"/>
        <v/>
      </c>
      <c r="U24" s="79" t="str">
        <f t="shared" si="140"/>
        <v/>
      </c>
      <c r="V24" s="79" t="str">
        <f t="shared" si="141"/>
        <v/>
      </c>
      <c r="W24" s="79" t="str">
        <f t="shared" si="142"/>
        <v/>
      </c>
      <c r="X24" s="47" t="str">
        <f>IF(details!O24="","",details!O24)</f>
        <v/>
      </c>
      <c r="Y24" s="47" t="str">
        <f>IF(details!P24="","",details!P24)</f>
        <v/>
      </c>
      <c r="Z24" s="47" t="str">
        <f>IF(details!Q24="","",details!Q24)</f>
        <v/>
      </c>
      <c r="AA24" s="102" t="str">
        <f t="shared" si="143"/>
        <v/>
      </c>
      <c r="AB24" s="47" t="str">
        <f>IF(details!R24="","",details!R24)</f>
        <v/>
      </c>
      <c r="AC24" s="102" t="str">
        <f t="shared" si="144"/>
        <v/>
      </c>
      <c r="AD24" s="47" t="str">
        <f>IF(details!S24="","",details!S24)</f>
        <v/>
      </c>
      <c r="AE24" s="88" t="str">
        <f t="shared" si="145"/>
        <v/>
      </c>
      <c r="AF24" s="79">
        <f t="shared" si="146"/>
        <v>0</v>
      </c>
      <c r="AG24" s="79">
        <f t="shared" si="147"/>
        <v>0</v>
      </c>
      <c r="AH24" s="80" t="str">
        <f t="shared" si="148"/>
        <v/>
      </c>
      <c r="AI24" s="79" t="str">
        <f t="shared" si="149"/>
        <v/>
      </c>
      <c r="AJ24" s="79" t="str">
        <f t="shared" si="150"/>
        <v/>
      </c>
      <c r="AK24" s="79" t="str">
        <f t="shared" si="151"/>
        <v/>
      </c>
      <c r="AL24" s="97" t="str">
        <f>IF(details!T24="","",details!T24)</f>
        <v/>
      </c>
      <c r="AM24" s="103" t="str">
        <f>CONCATENATE(IF(details!T24="s"," SANSKRIT",IF(details!T24="u"," URDU",IF(details!T24="g"," GUJRATI",IF(details!T24="p"," PUNJABI",IF(details!T24="sd"," flU/kh",))))),"")</f>
        <v/>
      </c>
      <c r="AN24" s="47" t="str">
        <f>IF(details!U24="","",details!U24)</f>
        <v/>
      </c>
      <c r="AO24" s="47" t="str">
        <f>IF(details!V24="","",details!V24)</f>
        <v/>
      </c>
      <c r="AP24" s="47" t="str">
        <f>IF(details!W24="","",details!W24)</f>
        <v/>
      </c>
      <c r="AQ24" s="102" t="str">
        <f t="shared" si="152"/>
        <v/>
      </c>
      <c r="AR24" s="47" t="str">
        <f>IF(details!X24="","",details!X24)</f>
        <v/>
      </c>
      <c r="AS24" s="102" t="str">
        <f t="shared" si="153"/>
        <v/>
      </c>
      <c r="AT24" s="47" t="str">
        <f>IF(details!Y24="","",details!Y24)</f>
        <v/>
      </c>
      <c r="AU24" s="88" t="str">
        <f t="shared" si="154"/>
        <v/>
      </c>
      <c r="AV24" s="79">
        <f t="shared" si="155"/>
        <v>0</v>
      </c>
      <c r="AW24" s="79">
        <f t="shared" si="156"/>
        <v>0</v>
      </c>
      <c r="AX24" s="80" t="str">
        <f t="shared" si="157"/>
        <v/>
      </c>
      <c r="AY24" s="79" t="str">
        <f t="shared" si="158"/>
        <v/>
      </c>
      <c r="AZ24" s="79" t="str">
        <f t="shared" si="159"/>
        <v/>
      </c>
      <c r="BA24" s="79" t="str">
        <f t="shared" si="160"/>
        <v/>
      </c>
      <c r="BB24" s="47" t="str">
        <f>IF(details!Z24="","",details!Z24)</f>
        <v/>
      </c>
      <c r="BC24" s="47" t="str">
        <f>IF(details!AA24="","",details!AA24)</f>
        <v/>
      </c>
      <c r="BD24" s="47" t="str">
        <f>IF(details!AB24="","",details!AB24)</f>
        <v/>
      </c>
      <c r="BE24" s="102" t="str">
        <f t="shared" si="161"/>
        <v/>
      </c>
      <c r="BF24" s="47" t="str">
        <f>IF(details!AC24="","",details!AC24)</f>
        <v/>
      </c>
      <c r="BG24" s="102" t="str">
        <f t="shared" si="162"/>
        <v/>
      </c>
      <c r="BH24" s="47" t="str">
        <f>IF(details!AD24="","",details!AD24)</f>
        <v/>
      </c>
      <c r="BI24" s="88" t="str">
        <f t="shared" si="163"/>
        <v/>
      </c>
      <c r="BJ24" s="79">
        <f t="shared" si="164"/>
        <v>0</v>
      </c>
      <c r="BK24" s="79">
        <f t="shared" si="165"/>
        <v>0</v>
      </c>
      <c r="BL24" s="80" t="str">
        <f t="shared" si="166"/>
        <v/>
      </c>
      <c r="BM24" s="79" t="str">
        <f t="shared" si="167"/>
        <v/>
      </c>
      <c r="BN24" s="79" t="str">
        <f t="shared" si="168"/>
        <v/>
      </c>
      <c r="BO24" s="79" t="str">
        <f t="shared" si="169"/>
        <v/>
      </c>
      <c r="BP24" s="47" t="str">
        <f>IF(details!AE24="","",details!AE24)</f>
        <v/>
      </c>
      <c r="BQ24" s="47" t="str">
        <f>IF(details!AF24="","",details!AF24)</f>
        <v/>
      </c>
      <c r="BR24" s="47" t="str">
        <f>IF(details!AG24="","",details!AG24)</f>
        <v/>
      </c>
      <c r="BS24" s="102" t="str">
        <f t="shared" si="170"/>
        <v/>
      </c>
      <c r="BT24" s="47" t="str">
        <f>IF(details!AH24="","",details!AH24)</f>
        <v/>
      </c>
      <c r="BU24" s="102" t="str">
        <f t="shared" si="171"/>
        <v/>
      </c>
      <c r="BV24" s="47" t="str">
        <f>IF(details!AI24="","",details!AI24)</f>
        <v/>
      </c>
      <c r="BW24" s="88" t="str">
        <f t="shared" si="172"/>
        <v/>
      </c>
      <c r="BX24" s="79">
        <f t="shared" si="173"/>
        <v>0</v>
      </c>
      <c r="BY24" s="79">
        <f t="shared" si="174"/>
        <v>0</v>
      </c>
      <c r="BZ24" s="80" t="str">
        <f t="shared" si="175"/>
        <v/>
      </c>
      <c r="CA24" s="79" t="str">
        <f t="shared" si="176"/>
        <v/>
      </c>
      <c r="CB24" s="79" t="str">
        <f t="shared" si="177"/>
        <v/>
      </c>
      <c r="CC24" s="79" t="str">
        <f t="shared" si="178"/>
        <v/>
      </c>
      <c r="CD24" s="47" t="str">
        <f>IF(details!AJ24="","",details!AJ24)</f>
        <v/>
      </c>
      <c r="CE24" s="47" t="str">
        <f>IF(details!AK24="","",details!AK24)</f>
        <v/>
      </c>
      <c r="CF24" s="47" t="str">
        <f>IF(details!AL24="","",details!AL24)</f>
        <v/>
      </c>
      <c r="CG24" s="102" t="str">
        <f t="shared" si="179"/>
        <v/>
      </c>
      <c r="CH24" s="47" t="str">
        <f>IF(details!AM24="","",details!AM24)</f>
        <v/>
      </c>
      <c r="CI24" s="102" t="str">
        <f t="shared" si="180"/>
        <v/>
      </c>
      <c r="CJ24" s="47" t="str">
        <f>IF(details!AN24="","",details!AN24)</f>
        <v/>
      </c>
      <c r="CK24" s="88" t="str">
        <f t="shared" si="181"/>
        <v/>
      </c>
      <c r="CL24" s="79">
        <f t="shared" si="182"/>
        <v>0</v>
      </c>
      <c r="CM24" s="79">
        <f t="shared" si="183"/>
        <v>0</v>
      </c>
      <c r="CN24" s="80" t="str">
        <f t="shared" si="184"/>
        <v/>
      </c>
      <c r="CO24" s="79" t="str">
        <f t="shared" si="185"/>
        <v/>
      </c>
      <c r="CP24" s="79" t="str">
        <f t="shared" si="186"/>
        <v/>
      </c>
      <c r="CQ24" s="79" t="str">
        <f t="shared" si="187"/>
        <v/>
      </c>
      <c r="CR24" s="79">
        <f t="shared" si="188"/>
        <v>0</v>
      </c>
      <c r="CS24" s="104">
        <f t="shared" si="189"/>
        <v>0</v>
      </c>
      <c r="CT24" s="105">
        <f t="shared" si="190"/>
        <v>0</v>
      </c>
      <c r="CU24" s="87" t="str">
        <f t="shared" si="57"/>
        <v/>
      </c>
      <c r="CV24" s="47" t="str">
        <f>IF(details!AO24="","",details!AO24)</f>
        <v/>
      </c>
      <c r="CW24" s="47" t="str">
        <f>IF(details!AP24="","",details!AP24)</f>
        <v/>
      </c>
      <c r="CX24" s="47" t="str">
        <f>IF(details!AQ24="","",details!AQ24)</f>
        <v/>
      </c>
      <c r="CY24" s="102" t="str">
        <f t="shared" si="191"/>
        <v/>
      </c>
      <c r="CZ24" s="47" t="str">
        <f>IF(details!AR24="","",details!AR24)</f>
        <v/>
      </c>
      <c r="DA24" s="102" t="str">
        <f t="shared" si="192"/>
        <v/>
      </c>
      <c r="DB24" s="47" t="str">
        <f>IF(details!AS24="","",details!AS24)</f>
        <v/>
      </c>
      <c r="DC24" s="88" t="str">
        <f t="shared" si="193"/>
        <v/>
      </c>
      <c r="DD24" s="79">
        <f t="shared" si="194"/>
        <v>0</v>
      </c>
      <c r="DE24" s="79">
        <f t="shared" si="195"/>
        <v>0</v>
      </c>
      <c r="DF24" s="80" t="str">
        <f t="shared" si="196"/>
        <v/>
      </c>
      <c r="DG24" s="79" t="str">
        <f t="shared" si="197"/>
        <v/>
      </c>
      <c r="DH24" s="79" t="str">
        <f t="shared" si="198"/>
        <v/>
      </c>
      <c r="DI24" s="79" t="str">
        <f t="shared" si="199"/>
        <v/>
      </c>
      <c r="DJ24" s="47" t="str">
        <f>IF(details!AT24="","",details!AT24)</f>
        <v/>
      </c>
      <c r="DK24" s="47" t="str">
        <f>IF(details!AU24="","",details!AU24)</f>
        <v/>
      </c>
      <c r="DL24" s="102" t="str">
        <f t="shared" si="200"/>
        <v/>
      </c>
      <c r="DM24" s="47" t="str">
        <f>IF(details!AV24="","",details!AV24)</f>
        <v/>
      </c>
      <c r="DN24" s="47" t="str">
        <f>IF(details!AW24="","",details!AW24)</f>
        <v/>
      </c>
      <c r="DO24" s="102" t="str">
        <f t="shared" si="201"/>
        <v/>
      </c>
      <c r="DP24" s="47" t="str">
        <f>IF(details!AX24="","",details!AX24)</f>
        <v/>
      </c>
      <c r="DQ24" s="47" t="str">
        <f>IF(details!AY24="","",details!AY24)</f>
        <v/>
      </c>
      <c r="DR24" s="102" t="str">
        <f t="shared" si="202"/>
        <v/>
      </c>
      <c r="DS24" s="102" t="str">
        <f t="shared" si="203"/>
        <v/>
      </c>
      <c r="DT24" s="102" t="str">
        <f t="shared" si="204"/>
        <v/>
      </c>
      <c r="DU24" s="102" t="str">
        <f t="shared" si="205"/>
        <v/>
      </c>
      <c r="DV24" s="47" t="str">
        <f>IF(details!AZ24="","",details!AZ24)</f>
        <v/>
      </c>
      <c r="DW24" s="47" t="str">
        <f>IF(details!BA24="","",details!BA24)</f>
        <v/>
      </c>
      <c r="DX24" s="102" t="str">
        <f t="shared" si="206"/>
        <v/>
      </c>
      <c r="DY24" s="102" t="str">
        <f t="shared" si="207"/>
        <v/>
      </c>
      <c r="DZ24" s="102" t="str">
        <f t="shared" si="208"/>
        <v/>
      </c>
      <c r="EA24" s="47" t="str">
        <f>IF(details!BB24="","",details!BB24)</f>
        <v/>
      </c>
      <c r="EB24" s="47" t="str">
        <f>IF(details!BC24="","",details!BC24)</f>
        <v/>
      </c>
      <c r="EC24" s="102" t="str">
        <f t="shared" si="209"/>
        <v/>
      </c>
      <c r="ED24" s="102" t="str">
        <f t="shared" si="210"/>
        <v/>
      </c>
      <c r="EE24" s="102" t="str">
        <f t="shared" si="211"/>
        <v/>
      </c>
      <c r="EF24" s="97" t="str">
        <f t="shared" si="212"/>
        <v/>
      </c>
      <c r="EG24" s="79">
        <f t="shared" si="213"/>
        <v>0</v>
      </c>
      <c r="EH24" s="79">
        <f t="shared" si="214"/>
        <v>0</v>
      </c>
      <c r="EI24" s="80" t="str">
        <f t="shared" si="215"/>
        <v/>
      </c>
      <c r="EJ24" s="79" t="str">
        <f t="shared" si="216"/>
        <v/>
      </c>
      <c r="EK24" s="79" t="str">
        <f t="shared" si="217"/>
        <v/>
      </c>
      <c r="EL24" s="79" t="str">
        <f t="shared" si="218"/>
        <v/>
      </c>
      <c r="EM24" s="47" t="str">
        <f>IF(details!BD24="","",details!BD24)</f>
        <v/>
      </c>
      <c r="EN24" s="47" t="str">
        <f>IF(details!BE24="","",details!BE24)</f>
        <v/>
      </c>
      <c r="EO24" s="47" t="str">
        <f>IF(details!BF24="","",details!BF24)</f>
        <v/>
      </c>
      <c r="EP24" s="102" t="str">
        <f t="shared" si="219"/>
        <v/>
      </c>
      <c r="EQ24" s="47" t="str">
        <f>IF(details!BG24="","",details!BG24)</f>
        <v/>
      </c>
      <c r="ER24" s="47" t="str">
        <f>IF(details!BH24="","",details!BH24)</f>
        <v/>
      </c>
      <c r="ES24" s="106" t="str">
        <f t="shared" si="220"/>
        <v/>
      </c>
      <c r="ET24" s="102" t="str">
        <f t="shared" si="221"/>
        <v/>
      </c>
      <c r="EU24" s="102" t="str">
        <f t="shared" si="222"/>
        <v/>
      </c>
      <c r="EV24" s="47" t="str">
        <f>IF(details!BI24="","",details!BI24)</f>
        <v/>
      </c>
      <c r="EW24" s="47" t="str">
        <f>IF(details!BJ24="","",details!BJ24)</f>
        <v/>
      </c>
      <c r="EX24" s="106" t="str">
        <f t="shared" si="223"/>
        <v/>
      </c>
      <c r="EY24" s="102" t="str">
        <f t="shared" si="224"/>
        <v/>
      </c>
      <c r="EZ24" s="102" t="str">
        <f t="shared" si="225"/>
        <v/>
      </c>
      <c r="FA24" s="97" t="str">
        <f t="shared" si="226"/>
        <v/>
      </c>
      <c r="FB24" s="79">
        <f t="shared" si="227"/>
        <v>0</v>
      </c>
      <c r="FC24" s="79">
        <f t="shared" si="228"/>
        <v>0</v>
      </c>
      <c r="FD24" s="80" t="str">
        <f t="shared" si="229"/>
        <v/>
      </c>
      <c r="FE24" s="79" t="str">
        <f t="shared" si="230"/>
        <v/>
      </c>
      <c r="FF24" s="79" t="str">
        <f t="shared" si="231"/>
        <v/>
      </c>
      <c r="FG24" s="79" t="str">
        <f t="shared" si="232"/>
        <v/>
      </c>
      <c r="FH24" s="47" t="str">
        <f>IF(details!BK24="","",details!BK24)</f>
        <v/>
      </c>
      <c r="FI24" s="47" t="str">
        <f>IF(details!BL24="","",details!BL24)</f>
        <v/>
      </c>
      <c r="FJ24" s="47" t="str">
        <f>IF(details!BM24="","",details!BM24)</f>
        <v/>
      </c>
      <c r="FK24" s="97" t="str">
        <f t="shared" si="233"/>
        <v/>
      </c>
      <c r="FL24" s="79">
        <f t="shared" si="234"/>
        <v>0</v>
      </c>
      <c r="FM24" s="80" t="str">
        <f t="shared" si="235"/>
        <v/>
      </c>
      <c r="FN24" s="79" t="str">
        <f t="shared" si="236"/>
        <v/>
      </c>
      <c r="FO24" s="79" t="str">
        <f t="shared" si="237"/>
        <v/>
      </c>
      <c r="FP24" s="322" t="str">
        <f t="shared" si="238"/>
        <v/>
      </c>
      <c r="FQ24" s="47" t="str">
        <f>IF(details!BN24="","",details!BN24)</f>
        <v/>
      </c>
      <c r="FR24" s="47" t="str">
        <f>IF(details!BO24="","",details!BO24)</f>
        <v/>
      </c>
      <c r="FS24" s="47" t="str">
        <f>IF(details!BP24="","",details!BP24)</f>
        <v/>
      </c>
      <c r="FT24" s="47" t="str">
        <f>IF(details!BQ24="","",details!BQ24)</f>
        <v/>
      </c>
      <c r="FU24" s="97" t="str">
        <f t="shared" si="239"/>
        <v/>
      </c>
      <c r="FV24" s="79">
        <f t="shared" si="101"/>
        <v>0</v>
      </c>
      <c r="FW24" s="80" t="str">
        <f t="shared" si="102"/>
        <v/>
      </c>
      <c r="FX24" s="79" t="str">
        <f t="shared" si="103"/>
        <v/>
      </c>
      <c r="FY24" s="79" t="str">
        <f t="shared" si="104"/>
        <v/>
      </c>
      <c r="FZ24" s="322" t="str">
        <f t="shared" si="240"/>
        <v/>
      </c>
      <c r="GA24" s="79" t="str">
        <f t="shared" si="257"/>
        <v/>
      </c>
      <c r="GB24" s="79" t="str">
        <f t="shared" si="258"/>
        <v/>
      </c>
      <c r="GC24" s="79" t="str">
        <f t="shared" si="259"/>
        <v/>
      </c>
      <c r="GD24" s="79" t="str">
        <f t="shared" si="260"/>
        <v/>
      </c>
      <c r="GE24" s="79" t="str">
        <f t="shared" si="261"/>
        <v/>
      </c>
      <c r="GF24" s="79" t="str">
        <f t="shared" si="262"/>
        <v/>
      </c>
      <c r="GG24" s="79" t="str">
        <f t="shared" si="106"/>
        <v/>
      </c>
      <c r="GH24" s="313">
        <f t="shared" si="241"/>
        <v>0</v>
      </c>
      <c r="GI24" s="79">
        <f t="shared" si="263"/>
        <v>0</v>
      </c>
      <c r="GJ24" s="79">
        <f t="shared" si="264"/>
        <v>0</v>
      </c>
      <c r="GK24" s="79">
        <f t="shared" si="265"/>
        <v>0</v>
      </c>
      <c r="GL24" s="313">
        <f t="shared" si="242"/>
        <v>0</v>
      </c>
      <c r="GM24" s="79" t="str">
        <f t="shared" si="107"/>
        <v>NSO</v>
      </c>
      <c r="GN24" s="47" t="str">
        <f t="shared" si="110"/>
        <v>NSO</v>
      </c>
      <c r="GO24" s="79" t="str">
        <f t="shared" si="111"/>
        <v/>
      </c>
      <c r="GP24" s="107" t="str">
        <f t="shared" si="243"/>
        <v/>
      </c>
      <c r="GQ24" s="94" t="str">
        <f>IF(details!CY24="","",details!CY24)</f>
        <v/>
      </c>
      <c r="GR24" s="108" t="str">
        <f>IF(details!CZ24="","",details!CZ24)</f>
        <v/>
      </c>
      <c r="GS24" s="94" t="str">
        <f>IF(details!DC24="","",details!DC24)</f>
        <v/>
      </c>
      <c r="GT24" s="108" t="str">
        <f>IF(details!DD24="","",details!DD24)</f>
        <v/>
      </c>
      <c r="GU24" s="94" t="str">
        <f>IF(details!DG24="","",details!DG24)</f>
        <v/>
      </c>
      <c r="GV24" s="108" t="str">
        <f>IF(details!DH24="","",details!DH24)</f>
        <v/>
      </c>
      <c r="GW24" s="94" t="str">
        <f>IF(details!DK24="","",details!DK24)</f>
        <v/>
      </c>
      <c r="GX24" s="108" t="str">
        <f>IF(details!DL24="","",details!DL24)</f>
        <v/>
      </c>
      <c r="GY24" s="94" t="str">
        <f>IF(details!DO24="","",details!DO24)</f>
        <v/>
      </c>
      <c r="GZ24" s="108" t="str">
        <f>IF(details!DP24="","",details!DP24)</f>
        <v/>
      </c>
      <c r="HA24" s="95" t="e">
        <f t="shared" si="244"/>
        <v>#VALUE!</v>
      </c>
      <c r="HB24" s="47" t="str">
        <f t="shared" si="112"/>
        <v/>
      </c>
      <c r="HC24" s="47" t="str">
        <f t="shared" si="256"/>
        <v/>
      </c>
      <c r="HD24" s="47" t="str">
        <f t="shared" si="113"/>
        <v/>
      </c>
      <c r="HE24" s="47" t="str">
        <f t="shared" si="114"/>
        <v/>
      </c>
      <c r="HF24" s="47" t="str">
        <f t="shared" si="245"/>
        <v/>
      </c>
      <c r="HG24" s="47" t="str">
        <f t="shared" si="115"/>
        <v/>
      </c>
      <c r="HH24" s="47" t="str">
        <f t="shared" si="116"/>
        <v/>
      </c>
      <c r="HI24" s="47" t="str">
        <f t="shared" si="117"/>
        <v/>
      </c>
      <c r="HJ24" s="47" t="str">
        <f t="shared" si="118"/>
        <v/>
      </c>
      <c r="HK24" s="47" t="str">
        <f t="shared" si="119"/>
        <v/>
      </c>
      <c r="HL24" s="47" t="str">
        <f t="shared" si="120"/>
        <v/>
      </c>
      <c r="HM24" s="47" t="str">
        <f t="shared" si="121"/>
        <v/>
      </c>
      <c r="HN24" s="47" t="str">
        <f t="shared" si="246"/>
        <v/>
      </c>
      <c r="HO24" s="47" t="str">
        <f t="shared" si="122"/>
        <v/>
      </c>
      <c r="HP24" s="47" t="str">
        <f t="shared" si="123"/>
        <v/>
      </c>
      <c r="HQ24" s="47" t="str">
        <f t="shared" si="247"/>
        <v/>
      </c>
      <c r="HR24" s="47" t="str">
        <f t="shared" si="124"/>
        <v/>
      </c>
      <c r="HS24" s="47" t="str">
        <f t="shared" si="125"/>
        <v/>
      </c>
      <c r="HT24" s="47" t="str">
        <f t="shared" si="248"/>
        <v/>
      </c>
      <c r="HU24" s="47" t="str">
        <f t="shared" si="126"/>
        <v/>
      </c>
      <c r="HV24" s="47" t="str">
        <f t="shared" si="127"/>
        <v/>
      </c>
      <c r="HW24" s="47" t="str">
        <f t="shared" si="249"/>
        <v/>
      </c>
      <c r="HX24" s="47" t="str">
        <f t="shared" si="250"/>
        <v/>
      </c>
      <c r="HY24" s="47" t="str">
        <f t="shared" si="128"/>
        <v/>
      </c>
      <c r="HZ24" s="47" t="str">
        <f t="shared" si="129"/>
        <v/>
      </c>
      <c r="IA24" s="47" t="str">
        <f t="shared" si="130"/>
        <v/>
      </c>
      <c r="IB24" s="47" t="str">
        <f t="shared" si="131"/>
        <v/>
      </c>
      <c r="IC24" s="47" t="str">
        <f t="shared" si="132"/>
        <v/>
      </c>
      <c r="ID24" s="47" t="str">
        <f t="shared" si="251"/>
        <v xml:space="preserve">            </v>
      </c>
      <c r="IE24" s="47" t="str">
        <f t="shared" si="252"/>
        <v xml:space="preserve">            </v>
      </c>
      <c r="IF24" s="47" t="str">
        <f t="shared" si="266"/>
        <v xml:space="preserve">     </v>
      </c>
      <c r="IG24" s="109" t="str">
        <f t="shared" si="254"/>
        <v xml:space="preserve">            </v>
      </c>
      <c r="IH24" s="47" t="str">
        <f t="shared" si="133"/>
        <v xml:space="preserve">            </v>
      </c>
      <c r="II24" s="47" t="str">
        <f>IF(OR(GN24="SUPPL.",GN24="RE-EXAM."),'result subject-wise'!AV24,GN24)</f>
        <v>NSO</v>
      </c>
      <c r="IJ24" s="99">
        <f>IF('result subject-wise'!AW24="",CT24,'result subject-wise'!AW24)</f>
        <v>0</v>
      </c>
      <c r="IK24" s="87" t="str">
        <f t="shared" si="255"/>
        <v>NSO</v>
      </c>
      <c r="IL24" s="100"/>
      <c r="IO24" s="111" t="str">
        <f>DW108</f>
        <v>R</v>
      </c>
      <c r="IP24" s="112" t="str">
        <f>DW107</f>
        <v>PH. AND HEALTH EDU.</v>
      </c>
      <c r="IQ24" s="113">
        <f>DW109</f>
        <v>1</v>
      </c>
      <c r="IR24" s="114">
        <f>EE111</f>
        <v>1</v>
      </c>
      <c r="IS24" s="56">
        <f>DW112</f>
        <v>100</v>
      </c>
      <c r="IT24" s="106">
        <f>DW111</f>
        <v>1</v>
      </c>
      <c r="IU24" s="114">
        <f>DY111</f>
        <v>0</v>
      </c>
      <c r="IV24" s="106">
        <f>EA111</f>
        <v>0</v>
      </c>
      <c r="IW24" s="114">
        <f>EC111</f>
        <v>0</v>
      </c>
      <c r="IX24" s="47">
        <f>DW113</f>
        <v>0</v>
      </c>
      <c r="IY24" s="88">
        <f>DW114</f>
        <v>0</v>
      </c>
      <c r="IZ24" s="47">
        <f>DW116</f>
        <v>0</v>
      </c>
      <c r="JA24" s="47">
        <f>DW117</f>
        <v>0</v>
      </c>
      <c r="JB24" s="742"/>
      <c r="JC24" s="116">
        <f>IR24+IX24+IY24+IZ24+JA24+JB14</f>
        <v>5</v>
      </c>
      <c r="JE24" s="120"/>
      <c r="JF24" s="120"/>
      <c r="JG24" s="120"/>
      <c r="JH24" s="120"/>
    </row>
    <row r="25" spans="1:268" ht="14" customHeight="1">
      <c r="A25" s="4">
        <f>details!A25</f>
        <v>19</v>
      </c>
      <c r="B25" s="47" t="str">
        <f>IF(details!B25="","",details!B25)</f>
        <v>OBC</v>
      </c>
      <c r="C25" s="47" t="str">
        <f>IF(details!C25="","",details!C25)</f>
        <v>G</v>
      </c>
      <c r="D25" s="97">
        <f>IF(details!D25="","",details!D25)</f>
        <v>9119</v>
      </c>
      <c r="E25" s="47">
        <f>IF(details!E25="","",details!E25)</f>
        <v>11018</v>
      </c>
      <c r="F25" s="385">
        <f>IF(details!F25="","",details!F25)</f>
        <v>36032</v>
      </c>
      <c r="G25" s="49" t="str">
        <f>IF(details!G25="","",details!G25)</f>
        <v>A 019</v>
      </c>
      <c r="H25" s="49" t="str">
        <f>IF(details!H25="","",details!H25)</f>
        <v>B 019</v>
      </c>
      <c r="I25" s="49" t="str">
        <f>IF(details!I25="","",details!I25)</f>
        <v>C 019</v>
      </c>
      <c r="J25" s="47" t="str">
        <f>IF(details!J25="","",details!J25)</f>
        <v/>
      </c>
      <c r="K25" s="47" t="str">
        <f>IF(details!K25="","",details!K25)</f>
        <v/>
      </c>
      <c r="L25" s="47" t="str">
        <f>IF(details!L25="","",details!L25)</f>
        <v/>
      </c>
      <c r="M25" s="102" t="str">
        <f t="shared" si="134"/>
        <v/>
      </c>
      <c r="N25" s="47" t="str">
        <f>IF(details!M25="","",details!M25)</f>
        <v/>
      </c>
      <c r="O25" s="102" t="str">
        <f t="shared" si="135"/>
        <v/>
      </c>
      <c r="P25" s="47" t="str">
        <f>IF(details!N25="","",details!N25)</f>
        <v/>
      </c>
      <c r="Q25" s="88" t="str">
        <f t="shared" si="136"/>
        <v/>
      </c>
      <c r="R25" s="79">
        <f t="shared" si="137"/>
        <v>0</v>
      </c>
      <c r="S25" s="79">
        <f t="shared" si="138"/>
        <v>0</v>
      </c>
      <c r="T25" s="80" t="str">
        <f t="shared" si="139"/>
        <v/>
      </c>
      <c r="U25" s="79" t="str">
        <f t="shared" si="140"/>
        <v/>
      </c>
      <c r="V25" s="79" t="str">
        <f t="shared" si="141"/>
        <v/>
      </c>
      <c r="W25" s="79" t="str">
        <f t="shared" si="142"/>
        <v/>
      </c>
      <c r="X25" s="47" t="str">
        <f>IF(details!O25="","",details!O25)</f>
        <v/>
      </c>
      <c r="Y25" s="47" t="str">
        <f>IF(details!P25="","",details!P25)</f>
        <v/>
      </c>
      <c r="Z25" s="47" t="str">
        <f>IF(details!Q25="","",details!Q25)</f>
        <v/>
      </c>
      <c r="AA25" s="102" t="str">
        <f t="shared" si="143"/>
        <v/>
      </c>
      <c r="AB25" s="47" t="str">
        <f>IF(details!R25="","",details!R25)</f>
        <v/>
      </c>
      <c r="AC25" s="102" t="str">
        <f t="shared" si="144"/>
        <v/>
      </c>
      <c r="AD25" s="47" t="str">
        <f>IF(details!S25="","",details!S25)</f>
        <v/>
      </c>
      <c r="AE25" s="88" t="str">
        <f t="shared" si="145"/>
        <v/>
      </c>
      <c r="AF25" s="79">
        <f t="shared" si="146"/>
        <v>0</v>
      </c>
      <c r="AG25" s="79">
        <f t="shared" si="147"/>
        <v>0</v>
      </c>
      <c r="AH25" s="80" t="str">
        <f t="shared" si="148"/>
        <v/>
      </c>
      <c r="AI25" s="79" t="str">
        <f t="shared" si="149"/>
        <v/>
      </c>
      <c r="AJ25" s="79" t="str">
        <f t="shared" si="150"/>
        <v/>
      </c>
      <c r="AK25" s="79" t="str">
        <f t="shared" si="151"/>
        <v/>
      </c>
      <c r="AL25" s="97" t="str">
        <f>IF(details!T25="","",details!T25)</f>
        <v/>
      </c>
      <c r="AM25" s="103" t="str">
        <f>CONCATENATE(IF(details!T25="s"," SANSKRIT",IF(details!T25="u"," URDU",IF(details!T25="g"," GUJRATI",IF(details!T25="p"," PUNJABI",IF(details!T25="sd"," flU/kh",))))),"")</f>
        <v/>
      </c>
      <c r="AN25" s="47" t="str">
        <f>IF(details!U25="","",details!U25)</f>
        <v/>
      </c>
      <c r="AO25" s="47" t="str">
        <f>IF(details!V25="","",details!V25)</f>
        <v/>
      </c>
      <c r="AP25" s="47" t="str">
        <f>IF(details!W25="","",details!W25)</f>
        <v/>
      </c>
      <c r="AQ25" s="102" t="str">
        <f t="shared" si="152"/>
        <v/>
      </c>
      <c r="AR25" s="47" t="str">
        <f>IF(details!X25="","",details!X25)</f>
        <v/>
      </c>
      <c r="AS25" s="102" t="str">
        <f t="shared" si="153"/>
        <v/>
      </c>
      <c r="AT25" s="47" t="str">
        <f>IF(details!Y25="","",details!Y25)</f>
        <v/>
      </c>
      <c r="AU25" s="88" t="str">
        <f t="shared" si="154"/>
        <v/>
      </c>
      <c r="AV25" s="79">
        <f t="shared" si="155"/>
        <v>0</v>
      </c>
      <c r="AW25" s="79">
        <f t="shared" si="156"/>
        <v>0</v>
      </c>
      <c r="AX25" s="80" t="str">
        <f t="shared" si="157"/>
        <v/>
      </c>
      <c r="AY25" s="79" t="str">
        <f t="shared" si="158"/>
        <v/>
      </c>
      <c r="AZ25" s="79" t="str">
        <f t="shared" si="159"/>
        <v/>
      </c>
      <c r="BA25" s="79" t="str">
        <f t="shared" si="160"/>
        <v/>
      </c>
      <c r="BB25" s="47" t="str">
        <f>IF(details!Z25="","",details!Z25)</f>
        <v/>
      </c>
      <c r="BC25" s="47" t="str">
        <f>IF(details!AA25="","",details!AA25)</f>
        <v/>
      </c>
      <c r="BD25" s="47" t="str">
        <f>IF(details!AB25="","",details!AB25)</f>
        <v/>
      </c>
      <c r="BE25" s="102" t="str">
        <f t="shared" si="161"/>
        <v/>
      </c>
      <c r="BF25" s="47" t="str">
        <f>IF(details!AC25="","",details!AC25)</f>
        <v/>
      </c>
      <c r="BG25" s="102" t="str">
        <f t="shared" si="162"/>
        <v/>
      </c>
      <c r="BH25" s="47" t="str">
        <f>IF(details!AD25="","",details!AD25)</f>
        <v/>
      </c>
      <c r="BI25" s="88" t="str">
        <f t="shared" si="163"/>
        <v/>
      </c>
      <c r="BJ25" s="79">
        <f t="shared" si="164"/>
        <v>0</v>
      </c>
      <c r="BK25" s="79">
        <f t="shared" si="165"/>
        <v>0</v>
      </c>
      <c r="BL25" s="80" t="str">
        <f t="shared" si="166"/>
        <v/>
      </c>
      <c r="BM25" s="79" t="str">
        <f t="shared" si="167"/>
        <v/>
      </c>
      <c r="BN25" s="79" t="str">
        <f t="shared" si="168"/>
        <v/>
      </c>
      <c r="BO25" s="79" t="str">
        <f t="shared" si="169"/>
        <v/>
      </c>
      <c r="BP25" s="47" t="str">
        <f>IF(details!AE25="","",details!AE25)</f>
        <v/>
      </c>
      <c r="BQ25" s="47" t="str">
        <f>IF(details!AF25="","",details!AF25)</f>
        <v/>
      </c>
      <c r="BR25" s="47" t="str">
        <f>IF(details!AG25="","",details!AG25)</f>
        <v/>
      </c>
      <c r="BS25" s="102" t="str">
        <f t="shared" si="170"/>
        <v/>
      </c>
      <c r="BT25" s="47" t="str">
        <f>IF(details!AH25="","",details!AH25)</f>
        <v/>
      </c>
      <c r="BU25" s="102" t="str">
        <f t="shared" si="171"/>
        <v/>
      </c>
      <c r="BV25" s="47" t="str">
        <f>IF(details!AI25="","",details!AI25)</f>
        <v/>
      </c>
      <c r="BW25" s="88" t="str">
        <f t="shared" si="172"/>
        <v/>
      </c>
      <c r="BX25" s="79">
        <f t="shared" si="173"/>
        <v>0</v>
      </c>
      <c r="BY25" s="79">
        <f t="shared" si="174"/>
        <v>0</v>
      </c>
      <c r="BZ25" s="80" t="str">
        <f t="shared" si="175"/>
        <v/>
      </c>
      <c r="CA25" s="79" t="str">
        <f t="shared" si="176"/>
        <v/>
      </c>
      <c r="CB25" s="79" t="str">
        <f t="shared" si="177"/>
        <v/>
      </c>
      <c r="CC25" s="79" t="str">
        <f t="shared" si="178"/>
        <v/>
      </c>
      <c r="CD25" s="47" t="str">
        <f>IF(details!AJ25="","",details!AJ25)</f>
        <v/>
      </c>
      <c r="CE25" s="47" t="str">
        <f>IF(details!AK25="","",details!AK25)</f>
        <v/>
      </c>
      <c r="CF25" s="47" t="str">
        <f>IF(details!AL25="","",details!AL25)</f>
        <v/>
      </c>
      <c r="CG25" s="102" t="str">
        <f t="shared" si="179"/>
        <v/>
      </c>
      <c r="CH25" s="47" t="str">
        <f>IF(details!AM25="","",details!AM25)</f>
        <v/>
      </c>
      <c r="CI25" s="102" t="str">
        <f t="shared" si="180"/>
        <v/>
      </c>
      <c r="CJ25" s="47" t="str">
        <f>IF(details!AN25="","",details!AN25)</f>
        <v/>
      </c>
      <c r="CK25" s="88" t="str">
        <f t="shared" si="181"/>
        <v/>
      </c>
      <c r="CL25" s="79">
        <f t="shared" si="182"/>
        <v>0</v>
      </c>
      <c r="CM25" s="79">
        <f t="shared" si="183"/>
        <v>0</v>
      </c>
      <c r="CN25" s="80" t="str">
        <f t="shared" si="184"/>
        <v/>
      </c>
      <c r="CO25" s="79" t="str">
        <f t="shared" si="185"/>
        <v/>
      </c>
      <c r="CP25" s="79" t="str">
        <f t="shared" si="186"/>
        <v/>
      </c>
      <c r="CQ25" s="79" t="str">
        <f t="shared" si="187"/>
        <v/>
      </c>
      <c r="CR25" s="79">
        <f t="shared" si="188"/>
        <v>0</v>
      </c>
      <c r="CS25" s="104">
        <f t="shared" si="189"/>
        <v>0</v>
      </c>
      <c r="CT25" s="105">
        <f t="shared" si="190"/>
        <v>0</v>
      </c>
      <c r="CU25" s="87" t="str">
        <f t="shared" si="57"/>
        <v/>
      </c>
      <c r="CV25" s="47" t="str">
        <f>IF(details!AO25="","",details!AO25)</f>
        <v/>
      </c>
      <c r="CW25" s="47" t="str">
        <f>IF(details!AP25="","",details!AP25)</f>
        <v/>
      </c>
      <c r="CX25" s="47" t="str">
        <f>IF(details!AQ25="","",details!AQ25)</f>
        <v/>
      </c>
      <c r="CY25" s="102" t="str">
        <f t="shared" si="191"/>
        <v/>
      </c>
      <c r="CZ25" s="47" t="str">
        <f>IF(details!AR25="","",details!AR25)</f>
        <v/>
      </c>
      <c r="DA25" s="102" t="str">
        <f t="shared" si="192"/>
        <v/>
      </c>
      <c r="DB25" s="47" t="str">
        <f>IF(details!AS25="","",details!AS25)</f>
        <v/>
      </c>
      <c r="DC25" s="88" t="str">
        <f t="shared" si="193"/>
        <v/>
      </c>
      <c r="DD25" s="79">
        <f t="shared" si="194"/>
        <v>0</v>
      </c>
      <c r="DE25" s="79">
        <f t="shared" si="195"/>
        <v>0</v>
      </c>
      <c r="DF25" s="80" t="str">
        <f t="shared" si="196"/>
        <v/>
      </c>
      <c r="DG25" s="79" t="str">
        <f t="shared" si="197"/>
        <v/>
      </c>
      <c r="DH25" s="79" t="str">
        <f t="shared" si="198"/>
        <v/>
      </c>
      <c r="DI25" s="79" t="str">
        <f t="shared" si="199"/>
        <v/>
      </c>
      <c r="DJ25" s="47" t="str">
        <f>IF(details!AT25="","",details!AT25)</f>
        <v/>
      </c>
      <c r="DK25" s="47" t="str">
        <f>IF(details!AU25="","",details!AU25)</f>
        <v/>
      </c>
      <c r="DL25" s="102" t="str">
        <f t="shared" si="200"/>
        <v/>
      </c>
      <c r="DM25" s="47" t="str">
        <f>IF(details!AV25="","",details!AV25)</f>
        <v/>
      </c>
      <c r="DN25" s="47" t="str">
        <f>IF(details!AW25="","",details!AW25)</f>
        <v/>
      </c>
      <c r="DO25" s="102" t="str">
        <f t="shared" si="201"/>
        <v/>
      </c>
      <c r="DP25" s="47" t="str">
        <f>IF(details!AX25="","",details!AX25)</f>
        <v/>
      </c>
      <c r="DQ25" s="47" t="str">
        <f>IF(details!AY25="","",details!AY25)</f>
        <v/>
      </c>
      <c r="DR25" s="102" t="str">
        <f t="shared" si="202"/>
        <v/>
      </c>
      <c r="DS25" s="102" t="str">
        <f t="shared" si="203"/>
        <v/>
      </c>
      <c r="DT25" s="102" t="str">
        <f t="shared" si="204"/>
        <v/>
      </c>
      <c r="DU25" s="102" t="str">
        <f t="shared" si="205"/>
        <v/>
      </c>
      <c r="DV25" s="47" t="str">
        <f>IF(details!AZ25="","",details!AZ25)</f>
        <v/>
      </c>
      <c r="DW25" s="47" t="str">
        <f>IF(details!BA25="","",details!BA25)</f>
        <v/>
      </c>
      <c r="DX25" s="102" t="str">
        <f t="shared" si="206"/>
        <v/>
      </c>
      <c r="DY25" s="102" t="str">
        <f t="shared" si="207"/>
        <v/>
      </c>
      <c r="DZ25" s="102" t="str">
        <f t="shared" si="208"/>
        <v/>
      </c>
      <c r="EA25" s="47" t="str">
        <f>IF(details!BB25="","",details!BB25)</f>
        <v/>
      </c>
      <c r="EB25" s="47" t="str">
        <f>IF(details!BC25="","",details!BC25)</f>
        <v/>
      </c>
      <c r="EC25" s="102" t="str">
        <f t="shared" si="209"/>
        <v/>
      </c>
      <c r="ED25" s="102" t="str">
        <f t="shared" si="210"/>
        <v/>
      </c>
      <c r="EE25" s="102" t="str">
        <f t="shared" si="211"/>
        <v/>
      </c>
      <c r="EF25" s="97" t="str">
        <f t="shared" si="212"/>
        <v/>
      </c>
      <c r="EG25" s="79">
        <f t="shared" si="213"/>
        <v>0</v>
      </c>
      <c r="EH25" s="79">
        <f t="shared" si="214"/>
        <v>0</v>
      </c>
      <c r="EI25" s="80" t="str">
        <f t="shared" si="215"/>
        <v/>
      </c>
      <c r="EJ25" s="79" t="str">
        <f t="shared" si="216"/>
        <v/>
      </c>
      <c r="EK25" s="79" t="str">
        <f t="shared" si="217"/>
        <v/>
      </c>
      <c r="EL25" s="79" t="str">
        <f t="shared" si="218"/>
        <v/>
      </c>
      <c r="EM25" s="47" t="str">
        <f>IF(details!BD25="","",details!BD25)</f>
        <v/>
      </c>
      <c r="EN25" s="47" t="str">
        <f>IF(details!BE25="","",details!BE25)</f>
        <v/>
      </c>
      <c r="EO25" s="47" t="str">
        <f>IF(details!BF25="","",details!BF25)</f>
        <v/>
      </c>
      <c r="EP25" s="102" t="str">
        <f t="shared" si="219"/>
        <v/>
      </c>
      <c r="EQ25" s="47" t="str">
        <f>IF(details!BG25="","",details!BG25)</f>
        <v/>
      </c>
      <c r="ER25" s="47" t="str">
        <f>IF(details!BH25="","",details!BH25)</f>
        <v/>
      </c>
      <c r="ES25" s="106" t="str">
        <f t="shared" si="220"/>
        <v/>
      </c>
      <c r="ET25" s="102" t="str">
        <f t="shared" si="221"/>
        <v/>
      </c>
      <c r="EU25" s="102" t="str">
        <f t="shared" si="222"/>
        <v/>
      </c>
      <c r="EV25" s="47" t="str">
        <f>IF(details!BI25="","",details!BI25)</f>
        <v/>
      </c>
      <c r="EW25" s="47" t="str">
        <f>IF(details!BJ25="","",details!BJ25)</f>
        <v/>
      </c>
      <c r="EX25" s="106" t="str">
        <f t="shared" si="223"/>
        <v/>
      </c>
      <c r="EY25" s="102" t="str">
        <f t="shared" si="224"/>
        <v/>
      </c>
      <c r="EZ25" s="102" t="str">
        <f t="shared" si="225"/>
        <v/>
      </c>
      <c r="FA25" s="97" t="str">
        <f t="shared" si="226"/>
        <v/>
      </c>
      <c r="FB25" s="79">
        <f t="shared" si="227"/>
        <v>0</v>
      </c>
      <c r="FC25" s="79">
        <f t="shared" si="228"/>
        <v>0</v>
      </c>
      <c r="FD25" s="80" t="str">
        <f t="shared" si="229"/>
        <v/>
      </c>
      <c r="FE25" s="79" t="str">
        <f t="shared" si="230"/>
        <v/>
      </c>
      <c r="FF25" s="79" t="str">
        <f t="shared" si="231"/>
        <v/>
      </c>
      <c r="FG25" s="79" t="str">
        <f t="shared" si="232"/>
        <v/>
      </c>
      <c r="FH25" s="47" t="str">
        <f>IF(details!BK25="","",details!BK25)</f>
        <v/>
      </c>
      <c r="FI25" s="47" t="str">
        <f>IF(details!BL25="","",details!BL25)</f>
        <v/>
      </c>
      <c r="FJ25" s="47" t="str">
        <f>IF(details!BM25="","",details!BM25)</f>
        <v/>
      </c>
      <c r="FK25" s="97" t="str">
        <f t="shared" si="233"/>
        <v/>
      </c>
      <c r="FL25" s="79">
        <f t="shared" si="234"/>
        <v>0</v>
      </c>
      <c r="FM25" s="80" t="str">
        <f t="shared" si="235"/>
        <v/>
      </c>
      <c r="FN25" s="79" t="str">
        <f t="shared" si="236"/>
        <v/>
      </c>
      <c r="FO25" s="79" t="str">
        <f t="shared" si="237"/>
        <v/>
      </c>
      <c r="FP25" s="322" t="str">
        <f t="shared" si="238"/>
        <v/>
      </c>
      <c r="FQ25" s="47" t="str">
        <f>IF(details!BN25="","",details!BN25)</f>
        <v/>
      </c>
      <c r="FR25" s="47" t="str">
        <f>IF(details!BO25="","",details!BO25)</f>
        <v/>
      </c>
      <c r="FS25" s="47" t="str">
        <f>IF(details!BP25="","",details!BP25)</f>
        <v/>
      </c>
      <c r="FT25" s="47" t="str">
        <f>IF(details!BQ25="","",details!BQ25)</f>
        <v/>
      </c>
      <c r="FU25" s="97" t="str">
        <f t="shared" si="239"/>
        <v/>
      </c>
      <c r="FV25" s="79">
        <f t="shared" si="101"/>
        <v>0</v>
      </c>
      <c r="FW25" s="80" t="str">
        <f t="shared" si="102"/>
        <v/>
      </c>
      <c r="FX25" s="79" t="str">
        <f t="shared" si="103"/>
        <v/>
      </c>
      <c r="FY25" s="79" t="str">
        <f t="shared" si="104"/>
        <v/>
      </c>
      <c r="FZ25" s="322" t="str">
        <f t="shared" si="240"/>
        <v/>
      </c>
      <c r="GA25" s="79" t="str">
        <f t="shared" si="257"/>
        <v/>
      </c>
      <c r="GB25" s="79" t="str">
        <f t="shared" si="258"/>
        <v/>
      </c>
      <c r="GC25" s="79" t="str">
        <f t="shared" si="259"/>
        <v/>
      </c>
      <c r="GD25" s="79" t="str">
        <f t="shared" si="260"/>
        <v/>
      </c>
      <c r="GE25" s="79" t="str">
        <f t="shared" si="261"/>
        <v/>
      </c>
      <c r="GF25" s="79" t="str">
        <f t="shared" si="262"/>
        <v/>
      </c>
      <c r="GG25" s="79" t="str">
        <f t="shared" si="106"/>
        <v/>
      </c>
      <c r="GH25" s="313">
        <f t="shared" si="241"/>
        <v>0</v>
      </c>
      <c r="GI25" s="79">
        <f t="shared" si="263"/>
        <v>0</v>
      </c>
      <c r="GJ25" s="79">
        <f t="shared" si="264"/>
        <v>0</v>
      </c>
      <c r="GK25" s="79">
        <f t="shared" si="265"/>
        <v>0</v>
      </c>
      <c r="GL25" s="313">
        <f t="shared" si="242"/>
        <v>0</v>
      </c>
      <c r="GM25" s="79" t="str">
        <f t="shared" si="107"/>
        <v/>
      </c>
      <c r="GN25" s="47" t="str">
        <f t="shared" si="110"/>
        <v/>
      </c>
      <c r="GO25" s="79" t="str">
        <f t="shared" si="111"/>
        <v/>
      </c>
      <c r="GP25" s="107" t="str">
        <f t="shared" si="243"/>
        <v/>
      </c>
      <c r="GQ25" s="94" t="str">
        <f>IF(details!CY25="","",details!CY25)</f>
        <v/>
      </c>
      <c r="GR25" s="108" t="str">
        <f>IF(details!CZ25="","",details!CZ25)</f>
        <v/>
      </c>
      <c r="GS25" s="94" t="str">
        <f>IF(details!DC25="","",details!DC25)</f>
        <v/>
      </c>
      <c r="GT25" s="108" t="str">
        <f>IF(details!DD25="","",details!DD25)</f>
        <v/>
      </c>
      <c r="GU25" s="94" t="str">
        <f>IF(details!DG25="","",details!DG25)</f>
        <v/>
      </c>
      <c r="GV25" s="108" t="str">
        <f>IF(details!DH25="","",details!DH25)</f>
        <v/>
      </c>
      <c r="GW25" s="94" t="str">
        <f>IF(details!DK25="","",details!DK25)</f>
        <v/>
      </c>
      <c r="GX25" s="108" t="str">
        <f>IF(details!DL25="","",details!DL25)</f>
        <v/>
      </c>
      <c r="GY25" s="94" t="str">
        <f>IF(details!DO25="","",details!DO25)</f>
        <v/>
      </c>
      <c r="GZ25" s="108" t="str">
        <f>IF(details!DP25="","",details!DP25)</f>
        <v/>
      </c>
      <c r="HA25" s="95" t="e">
        <f t="shared" si="244"/>
        <v>#VALUE!</v>
      </c>
      <c r="HB25" s="47" t="str">
        <f t="shared" si="112"/>
        <v/>
      </c>
      <c r="HC25" s="47" t="str">
        <f t="shared" si="256"/>
        <v/>
      </c>
      <c r="HD25" s="47" t="str">
        <f t="shared" si="113"/>
        <v/>
      </c>
      <c r="HE25" s="47" t="str">
        <f t="shared" si="114"/>
        <v/>
      </c>
      <c r="HF25" s="47" t="str">
        <f t="shared" si="245"/>
        <v/>
      </c>
      <c r="HG25" s="47" t="str">
        <f t="shared" si="115"/>
        <v/>
      </c>
      <c r="HH25" s="47" t="str">
        <f t="shared" si="116"/>
        <v/>
      </c>
      <c r="HI25" s="47" t="str">
        <f t="shared" si="117"/>
        <v/>
      </c>
      <c r="HJ25" s="47" t="str">
        <f t="shared" si="118"/>
        <v/>
      </c>
      <c r="HK25" s="47" t="str">
        <f t="shared" si="119"/>
        <v/>
      </c>
      <c r="HL25" s="47" t="str">
        <f t="shared" si="120"/>
        <v/>
      </c>
      <c r="HM25" s="47" t="str">
        <f t="shared" si="121"/>
        <v/>
      </c>
      <c r="HN25" s="47" t="str">
        <f t="shared" si="246"/>
        <v/>
      </c>
      <c r="HO25" s="47" t="str">
        <f t="shared" si="122"/>
        <v/>
      </c>
      <c r="HP25" s="47" t="str">
        <f t="shared" si="123"/>
        <v/>
      </c>
      <c r="HQ25" s="47" t="str">
        <f t="shared" si="247"/>
        <v/>
      </c>
      <c r="HR25" s="47" t="str">
        <f t="shared" si="124"/>
        <v/>
      </c>
      <c r="HS25" s="47" t="str">
        <f t="shared" si="125"/>
        <v/>
      </c>
      <c r="HT25" s="47" t="str">
        <f t="shared" si="248"/>
        <v/>
      </c>
      <c r="HU25" s="47" t="str">
        <f t="shared" si="126"/>
        <v/>
      </c>
      <c r="HV25" s="47" t="str">
        <f t="shared" si="127"/>
        <v/>
      </c>
      <c r="HW25" s="47" t="str">
        <f t="shared" si="249"/>
        <v/>
      </c>
      <c r="HX25" s="47" t="str">
        <f t="shared" si="250"/>
        <v/>
      </c>
      <c r="HY25" s="47" t="str">
        <f t="shared" si="128"/>
        <v/>
      </c>
      <c r="HZ25" s="47" t="str">
        <f t="shared" si="129"/>
        <v/>
      </c>
      <c r="IA25" s="47" t="str">
        <f t="shared" si="130"/>
        <v/>
      </c>
      <c r="IB25" s="47" t="str">
        <f t="shared" si="131"/>
        <v/>
      </c>
      <c r="IC25" s="47" t="str">
        <f t="shared" si="132"/>
        <v/>
      </c>
      <c r="ID25" s="47" t="str">
        <f t="shared" si="251"/>
        <v xml:space="preserve">            </v>
      </c>
      <c r="IE25" s="47" t="str">
        <f t="shared" si="252"/>
        <v xml:space="preserve">            </v>
      </c>
      <c r="IF25" s="47" t="str">
        <f t="shared" si="266"/>
        <v xml:space="preserve">     </v>
      </c>
      <c r="IG25" s="109" t="str">
        <f t="shared" si="254"/>
        <v xml:space="preserve">            </v>
      </c>
      <c r="IH25" s="47" t="str">
        <f t="shared" si="133"/>
        <v xml:space="preserve">            </v>
      </c>
      <c r="II25" s="47" t="str">
        <f>IF(OR(GN25="SUPPL.",GN25="RE-EXAM."),'result subject-wise'!AV25,GN25)</f>
        <v/>
      </c>
      <c r="IJ25" s="99">
        <f>IF('result subject-wise'!AW25="",CT25,'result subject-wise'!AW25)</f>
        <v>0</v>
      </c>
      <c r="IK25" s="87" t="str">
        <f t="shared" si="255"/>
        <v/>
      </c>
      <c r="IL25" s="100"/>
      <c r="IO25" s="111" t="str">
        <f>EM108</f>
        <v>SUSHMA,YASMIN JAHAN</v>
      </c>
      <c r="IP25" s="112" t="str">
        <f>EM107</f>
        <v>FOUNDATION OF IT</v>
      </c>
      <c r="IQ25" s="121">
        <f>EM109</f>
        <v>1</v>
      </c>
      <c r="IR25" s="114">
        <f>EU111</f>
        <v>1</v>
      </c>
      <c r="IS25" s="56">
        <f>EM112</f>
        <v>100</v>
      </c>
      <c r="IT25" s="106">
        <f>EM111</f>
        <v>0</v>
      </c>
      <c r="IU25" s="114">
        <f>EO111</f>
        <v>1</v>
      </c>
      <c r="IV25" s="106">
        <f>EQ111</f>
        <v>0</v>
      </c>
      <c r="IW25" s="114">
        <f>ES111</f>
        <v>0</v>
      </c>
      <c r="IX25" s="47">
        <f>ES111</f>
        <v>0</v>
      </c>
      <c r="IY25" s="88">
        <f>EM114</f>
        <v>0</v>
      </c>
      <c r="IZ25" s="47">
        <f>EM116</f>
        <v>0</v>
      </c>
      <c r="JA25" s="47">
        <f>EM117</f>
        <v>0</v>
      </c>
      <c r="JB25" s="742"/>
      <c r="JC25" s="116">
        <f>IR25+IX25+IY25+IZ25+JA25+JB14</f>
        <v>5</v>
      </c>
      <c r="JE25" s="120"/>
      <c r="JF25" s="120"/>
      <c r="JG25" s="120"/>
      <c r="JH25" s="120"/>
    </row>
    <row r="26" spans="1:268" ht="14" customHeight="1">
      <c r="A26" s="4">
        <f>details!A26</f>
        <v>20</v>
      </c>
      <c r="B26" s="47" t="str">
        <f>IF(details!B26="","",details!B26)</f>
        <v>OBC</v>
      </c>
      <c r="C26" s="47" t="str">
        <f>IF(details!C26="","",details!C26)</f>
        <v>G</v>
      </c>
      <c r="D26" s="97">
        <f>IF(details!D26="","",details!D26)</f>
        <v>9120</v>
      </c>
      <c r="E26" s="47">
        <f>IF(details!E26="","",details!E26)</f>
        <v>11189</v>
      </c>
      <c r="F26" s="385">
        <f>IF(details!F26="","",details!F26)</f>
        <v>36533</v>
      </c>
      <c r="G26" s="49" t="str">
        <f>IF(details!G26="","",details!G26)</f>
        <v>A 020</v>
      </c>
      <c r="H26" s="49" t="str">
        <f>IF(details!H26="","",details!H26)</f>
        <v>B 020</v>
      </c>
      <c r="I26" s="49" t="str">
        <f>IF(details!I26="","",details!I26)</f>
        <v>C 020</v>
      </c>
      <c r="J26" s="47" t="str">
        <f>IF(details!J26="","",details!J26)</f>
        <v/>
      </c>
      <c r="K26" s="47" t="str">
        <f>IF(details!K26="","",details!K26)</f>
        <v/>
      </c>
      <c r="L26" s="47" t="str">
        <f>IF(details!L26="","",details!L26)</f>
        <v/>
      </c>
      <c r="M26" s="102" t="str">
        <f t="shared" si="134"/>
        <v/>
      </c>
      <c r="N26" s="47" t="str">
        <f>IF(details!M26="","",details!M26)</f>
        <v/>
      </c>
      <c r="O26" s="102" t="str">
        <f t="shared" si="135"/>
        <v/>
      </c>
      <c r="P26" s="47" t="str">
        <f>IF(details!N26="","",details!N26)</f>
        <v/>
      </c>
      <c r="Q26" s="88" t="str">
        <f t="shared" si="136"/>
        <v/>
      </c>
      <c r="R26" s="79">
        <f t="shared" si="137"/>
        <v>0</v>
      </c>
      <c r="S26" s="79">
        <f t="shared" si="138"/>
        <v>0</v>
      </c>
      <c r="T26" s="80" t="str">
        <f t="shared" si="139"/>
        <v/>
      </c>
      <c r="U26" s="79" t="str">
        <f t="shared" si="140"/>
        <v/>
      </c>
      <c r="V26" s="79" t="str">
        <f t="shared" si="141"/>
        <v/>
      </c>
      <c r="W26" s="79" t="str">
        <f t="shared" si="142"/>
        <v/>
      </c>
      <c r="X26" s="47" t="str">
        <f>IF(details!O26="","",details!O26)</f>
        <v/>
      </c>
      <c r="Y26" s="47" t="str">
        <f>IF(details!P26="","",details!P26)</f>
        <v/>
      </c>
      <c r="Z26" s="47" t="str">
        <f>IF(details!Q26="","",details!Q26)</f>
        <v/>
      </c>
      <c r="AA26" s="102" t="str">
        <f t="shared" si="143"/>
        <v/>
      </c>
      <c r="AB26" s="47" t="str">
        <f>IF(details!R26="","",details!R26)</f>
        <v/>
      </c>
      <c r="AC26" s="102" t="str">
        <f t="shared" si="144"/>
        <v/>
      </c>
      <c r="AD26" s="47" t="str">
        <f>IF(details!S26="","",details!S26)</f>
        <v/>
      </c>
      <c r="AE26" s="88" t="str">
        <f t="shared" si="145"/>
        <v/>
      </c>
      <c r="AF26" s="79">
        <f t="shared" si="146"/>
        <v>0</v>
      </c>
      <c r="AG26" s="79">
        <f t="shared" si="147"/>
        <v>0</v>
      </c>
      <c r="AH26" s="80" t="str">
        <f t="shared" si="148"/>
        <v/>
      </c>
      <c r="AI26" s="79" t="str">
        <f t="shared" si="149"/>
        <v/>
      </c>
      <c r="AJ26" s="79" t="str">
        <f t="shared" si="150"/>
        <v/>
      </c>
      <c r="AK26" s="79" t="str">
        <f t="shared" si="151"/>
        <v/>
      </c>
      <c r="AL26" s="97" t="str">
        <f>IF(details!T26="","",details!T26)</f>
        <v/>
      </c>
      <c r="AM26" s="103" t="str">
        <f>CONCATENATE(IF(details!T26="s"," SANSKRIT",IF(details!T26="u"," URDU",IF(details!T26="g"," GUJRATI",IF(details!T26="p"," PUNJABI",IF(details!T26="sd"," flU/kh",))))),"")</f>
        <v/>
      </c>
      <c r="AN26" s="47" t="str">
        <f>IF(details!U26="","",details!U26)</f>
        <v/>
      </c>
      <c r="AO26" s="47" t="str">
        <f>IF(details!V26="","",details!V26)</f>
        <v/>
      </c>
      <c r="AP26" s="47" t="str">
        <f>IF(details!W26="","",details!W26)</f>
        <v/>
      </c>
      <c r="AQ26" s="102" t="str">
        <f t="shared" si="152"/>
        <v/>
      </c>
      <c r="AR26" s="47" t="str">
        <f>IF(details!X26="","",details!X26)</f>
        <v/>
      </c>
      <c r="AS26" s="102" t="str">
        <f t="shared" si="153"/>
        <v/>
      </c>
      <c r="AT26" s="47" t="str">
        <f>IF(details!Y26="","",details!Y26)</f>
        <v/>
      </c>
      <c r="AU26" s="88" t="str">
        <f t="shared" si="154"/>
        <v/>
      </c>
      <c r="AV26" s="79">
        <f t="shared" si="155"/>
        <v>0</v>
      </c>
      <c r="AW26" s="79">
        <f t="shared" si="156"/>
        <v>0</v>
      </c>
      <c r="AX26" s="80" t="str">
        <f t="shared" si="157"/>
        <v/>
      </c>
      <c r="AY26" s="79" t="str">
        <f t="shared" si="158"/>
        <v/>
      </c>
      <c r="AZ26" s="79" t="str">
        <f t="shared" si="159"/>
        <v/>
      </c>
      <c r="BA26" s="79" t="str">
        <f t="shared" si="160"/>
        <v/>
      </c>
      <c r="BB26" s="47" t="str">
        <f>IF(details!Z26="","",details!Z26)</f>
        <v/>
      </c>
      <c r="BC26" s="47" t="str">
        <f>IF(details!AA26="","",details!AA26)</f>
        <v/>
      </c>
      <c r="BD26" s="47" t="str">
        <f>IF(details!AB26="","",details!AB26)</f>
        <v/>
      </c>
      <c r="BE26" s="102" t="str">
        <f t="shared" si="161"/>
        <v/>
      </c>
      <c r="BF26" s="47" t="str">
        <f>IF(details!AC26="","",details!AC26)</f>
        <v/>
      </c>
      <c r="BG26" s="102" t="str">
        <f t="shared" si="162"/>
        <v/>
      </c>
      <c r="BH26" s="47" t="str">
        <f>IF(details!AD26="","",details!AD26)</f>
        <v/>
      </c>
      <c r="BI26" s="88" t="str">
        <f t="shared" si="163"/>
        <v/>
      </c>
      <c r="BJ26" s="79">
        <f t="shared" si="164"/>
        <v>0</v>
      </c>
      <c r="BK26" s="79">
        <f t="shared" si="165"/>
        <v>0</v>
      </c>
      <c r="BL26" s="80" t="str">
        <f t="shared" si="166"/>
        <v/>
      </c>
      <c r="BM26" s="79" t="str">
        <f t="shared" si="167"/>
        <v/>
      </c>
      <c r="BN26" s="79" t="str">
        <f t="shared" si="168"/>
        <v/>
      </c>
      <c r="BO26" s="79" t="str">
        <f t="shared" si="169"/>
        <v/>
      </c>
      <c r="BP26" s="47" t="str">
        <f>IF(details!AE26="","",details!AE26)</f>
        <v/>
      </c>
      <c r="BQ26" s="47" t="str">
        <f>IF(details!AF26="","",details!AF26)</f>
        <v/>
      </c>
      <c r="BR26" s="47" t="str">
        <f>IF(details!AG26="","",details!AG26)</f>
        <v/>
      </c>
      <c r="BS26" s="102" t="str">
        <f t="shared" si="170"/>
        <v/>
      </c>
      <c r="BT26" s="47" t="str">
        <f>IF(details!AH26="","",details!AH26)</f>
        <v/>
      </c>
      <c r="BU26" s="102" t="str">
        <f t="shared" si="171"/>
        <v/>
      </c>
      <c r="BV26" s="47" t="str">
        <f>IF(details!AI26="","",details!AI26)</f>
        <v/>
      </c>
      <c r="BW26" s="88" t="str">
        <f t="shared" si="172"/>
        <v/>
      </c>
      <c r="BX26" s="79">
        <f t="shared" si="173"/>
        <v>0</v>
      </c>
      <c r="BY26" s="79">
        <f t="shared" si="174"/>
        <v>0</v>
      </c>
      <c r="BZ26" s="80" t="str">
        <f t="shared" si="175"/>
        <v/>
      </c>
      <c r="CA26" s="79" t="str">
        <f t="shared" si="176"/>
        <v/>
      </c>
      <c r="CB26" s="79" t="str">
        <f t="shared" si="177"/>
        <v/>
      </c>
      <c r="CC26" s="79" t="str">
        <f t="shared" si="178"/>
        <v/>
      </c>
      <c r="CD26" s="47" t="str">
        <f>IF(details!AJ26="","",details!AJ26)</f>
        <v/>
      </c>
      <c r="CE26" s="47" t="str">
        <f>IF(details!AK26="","",details!AK26)</f>
        <v/>
      </c>
      <c r="CF26" s="47" t="str">
        <f>IF(details!AL26="","",details!AL26)</f>
        <v/>
      </c>
      <c r="CG26" s="102" t="str">
        <f t="shared" si="179"/>
        <v/>
      </c>
      <c r="CH26" s="47" t="str">
        <f>IF(details!AM26="","",details!AM26)</f>
        <v/>
      </c>
      <c r="CI26" s="102" t="str">
        <f t="shared" si="180"/>
        <v/>
      </c>
      <c r="CJ26" s="47" t="str">
        <f>IF(details!AN26="","",details!AN26)</f>
        <v/>
      </c>
      <c r="CK26" s="88" t="str">
        <f t="shared" si="181"/>
        <v/>
      </c>
      <c r="CL26" s="79">
        <f t="shared" si="182"/>
        <v>0</v>
      </c>
      <c r="CM26" s="79">
        <f t="shared" si="183"/>
        <v>0</v>
      </c>
      <c r="CN26" s="80" t="str">
        <f t="shared" si="184"/>
        <v/>
      </c>
      <c r="CO26" s="79" t="str">
        <f t="shared" si="185"/>
        <v/>
      </c>
      <c r="CP26" s="79" t="str">
        <f t="shared" si="186"/>
        <v/>
      </c>
      <c r="CQ26" s="79" t="str">
        <f t="shared" si="187"/>
        <v/>
      </c>
      <c r="CR26" s="79">
        <f t="shared" si="188"/>
        <v>0</v>
      </c>
      <c r="CS26" s="104">
        <f t="shared" si="189"/>
        <v>0</v>
      </c>
      <c r="CT26" s="105">
        <f t="shared" si="190"/>
        <v>0</v>
      </c>
      <c r="CU26" s="87" t="str">
        <f t="shared" si="57"/>
        <v/>
      </c>
      <c r="CV26" s="47" t="str">
        <f>IF(details!AO26="","",details!AO26)</f>
        <v/>
      </c>
      <c r="CW26" s="47" t="str">
        <f>IF(details!AP26="","",details!AP26)</f>
        <v/>
      </c>
      <c r="CX26" s="47" t="str">
        <f>IF(details!AQ26="","",details!AQ26)</f>
        <v/>
      </c>
      <c r="CY26" s="102" t="str">
        <f t="shared" si="191"/>
        <v/>
      </c>
      <c r="CZ26" s="47" t="str">
        <f>IF(details!AR26="","",details!AR26)</f>
        <v/>
      </c>
      <c r="DA26" s="102" t="str">
        <f t="shared" si="192"/>
        <v/>
      </c>
      <c r="DB26" s="47" t="str">
        <f>IF(details!AS26="","",details!AS26)</f>
        <v/>
      </c>
      <c r="DC26" s="88" t="str">
        <f t="shared" si="193"/>
        <v/>
      </c>
      <c r="DD26" s="79">
        <f t="shared" si="194"/>
        <v>0</v>
      </c>
      <c r="DE26" s="79">
        <f t="shared" si="195"/>
        <v>0</v>
      </c>
      <c r="DF26" s="80" t="str">
        <f t="shared" si="196"/>
        <v/>
      </c>
      <c r="DG26" s="79" t="str">
        <f t="shared" si="197"/>
        <v/>
      </c>
      <c r="DH26" s="79" t="str">
        <f t="shared" si="198"/>
        <v/>
      </c>
      <c r="DI26" s="79" t="str">
        <f t="shared" si="199"/>
        <v/>
      </c>
      <c r="DJ26" s="47" t="str">
        <f>IF(details!AT26="","",details!AT26)</f>
        <v/>
      </c>
      <c r="DK26" s="47" t="str">
        <f>IF(details!AU26="","",details!AU26)</f>
        <v/>
      </c>
      <c r="DL26" s="102" t="str">
        <f t="shared" si="200"/>
        <v/>
      </c>
      <c r="DM26" s="47" t="str">
        <f>IF(details!AV26="","",details!AV26)</f>
        <v/>
      </c>
      <c r="DN26" s="47" t="str">
        <f>IF(details!AW26="","",details!AW26)</f>
        <v/>
      </c>
      <c r="DO26" s="102" t="str">
        <f t="shared" si="201"/>
        <v/>
      </c>
      <c r="DP26" s="47" t="str">
        <f>IF(details!AX26="","",details!AX26)</f>
        <v/>
      </c>
      <c r="DQ26" s="47" t="str">
        <f>IF(details!AY26="","",details!AY26)</f>
        <v/>
      </c>
      <c r="DR26" s="102" t="str">
        <f t="shared" si="202"/>
        <v/>
      </c>
      <c r="DS26" s="102" t="str">
        <f t="shared" si="203"/>
        <v/>
      </c>
      <c r="DT26" s="102" t="str">
        <f t="shared" si="204"/>
        <v/>
      </c>
      <c r="DU26" s="102" t="str">
        <f t="shared" si="205"/>
        <v/>
      </c>
      <c r="DV26" s="47" t="str">
        <f>IF(details!AZ26="","",details!AZ26)</f>
        <v/>
      </c>
      <c r="DW26" s="47" t="str">
        <f>IF(details!BA26="","",details!BA26)</f>
        <v/>
      </c>
      <c r="DX26" s="102" t="str">
        <f t="shared" si="206"/>
        <v/>
      </c>
      <c r="DY26" s="102" t="str">
        <f t="shared" si="207"/>
        <v/>
      </c>
      <c r="DZ26" s="102" t="str">
        <f t="shared" si="208"/>
        <v/>
      </c>
      <c r="EA26" s="47" t="str">
        <f>IF(details!BB26="","",details!BB26)</f>
        <v/>
      </c>
      <c r="EB26" s="47" t="str">
        <f>IF(details!BC26="","",details!BC26)</f>
        <v/>
      </c>
      <c r="EC26" s="102" t="str">
        <f t="shared" si="209"/>
        <v/>
      </c>
      <c r="ED26" s="102" t="str">
        <f t="shared" si="210"/>
        <v/>
      </c>
      <c r="EE26" s="102" t="str">
        <f t="shared" si="211"/>
        <v/>
      </c>
      <c r="EF26" s="97" t="str">
        <f t="shared" si="212"/>
        <v/>
      </c>
      <c r="EG26" s="79">
        <f t="shared" si="213"/>
        <v>0</v>
      </c>
      <c r="EH26" s="79">
        <f t="shared" si="214"/>
        <v>0</v>
      </c>
      <c r="EI26" s="80" t="str">
        <f t="shared" si="215"/>
        <v/>
      </c>
      <c r="EJ26" s="79" t="str">
        <f t="shared" si="216"/>
        <v/>
      </c>
      <c r="EK26" s="79" t="str">
        <f t="shared" si="217"/>
        <v/>
      </c>
      <c r="EL26" s="79" t="str">
        <f t="shared" si="218"/>
        <v/>
      </c>
      <c r="EM26" s="47" t="str">
        <f>IF(details!BD26="","",details!BD26)</f>
        <v/>
      </c>
      <c r="EN26" s="47" t="str">
        <f>IF(details!BE26="","",details!BE26)</f>
        <v/>
      </c>
      <c r="EO26" s="47" t="str">
        <f>IF(details!BF26="","",details!BF26)</f>
        <v/>
      </c>
      <c r="EP26" s="102" t="str">
        <f t="shared" si="219"/>
        <v/>
      </c>
      <c r="EQ26" s="47" t="str">
        <f>IF(details!BG26="","",details!BG26)</f>
        <v/>
      </c>
      <c r="ER26" s="47" t="str">
        <f>IF(details!BH26="","",details!BH26)</f>
        <v/>
      </c>
      <c r="ES26" s="106" t="str">
        <f t="shared" si="220"/>
        <v/>
      </c>
      <c r="ET26" s="102" t="str">
        <f t="shared" si="221"/>
        <v/>
      </c>
      <c r="EU26" s="102" t="str">
        <f t="shared" si="222"/>
        <v/>
      </c>
      <c r="EV26" s="47" t="str">
        <f>IF(details!BI26="","",details!BI26)</f>
        <v/>
      </c>
      <c r="EW26" s="47" t="str">
        <f>IF(details!BJ26="","",details!BJ26)</f>
        <v/>
      </c>
      <c r="EX26" s="106" t="str">
        <f t="shared" si="223"/>
        <v/>
      </c>
      <c r="EY26" s="102" t="str">
        <f t="shared" si="224"/>
        <v/>
      </c>
      <c r="EZ26" s="102" t="str">
        <f t="shared" si="225"/>
        <v/>
      </c>
      <c r="FA26" s="97" t="str">
        <f t="shared" si="226"/>
        <v/>
      </c>
      <c r="FB26" s="79">
        <f t="shared" si="227"/>
        <v>0</v>
      </c>
      <c r="FC26" s="79">
        <f t="shared" si="228"/>
        <v>0</v>
      </c>
      <c r="FD26" s="80" t="str">
        <f t="shared" si="229"/>
        <v/>
      </c>
      <c r="FE26" s="79" t="str">
        <f t="shared" si="230"/>
        <v/>
      </c>
      <c r="FF26" s="79" t="str">
        <f t="shared" si="231"/>
        <v/>
      </c>
      <c r="FG26" s="79" t="str">
        <f t="shared" si="232"/>
        <v/>
      </c>
      <c r="FH26" s="47" t="str">
        <f>IF(details!BK26="","",details!BK26)</f>
        <v/>
      </c>
      <c r="FI26" s="47" t="str">
        <f>IF(details!BL26="","",details!BL26)</f>
        <v/>
      </c>
      <c r="FJ26" s="47" t="str">
        <f>IF(details!BM26="","",details!BM26)</f>
        <v/>
      </c>
      <c r="FK26" s="97" t="str">
        <f t="shared" si="233"/>
        <v/>
      </c>
      <c r="FL26" s="79">
        <f t="shared" si="234"/>
        <v>0</v>
      </c>
      <c r="FM26" s="80" t="str">
        <f t="shared" si="235"/>
        <v/>
      </c>
      <c r="FN26" s="79" t="str">
        <f t="shared" si="236"/>
        <v/>
      </c>
      <c r="FO26" s="79" t="str">
        <f t="shared" si="237"/>
        <v/>
      </c>
      <c r="FP26" s="322" t="str">
        <f t="shared" si="238"/>
        <v/>
      </c>
      <c r="FQ26" s="47" t="str">
        <f>IF(details!BN26="","",details!BN26)</f>
        <v/>
      </c>
      <c r="FR26" s="47" t="str">
        <f>IF(details!BO26="","",details!BO26)</f>
        <v/>
      </c>
      <c r="FS26" s="47" t="str">
        <f>IF(details!BP26="","",details!BP26)</f>
        <v/>
      </c>
      <c r="FT26" s="47" t="str">
        <f>IF(details!BQ26="","",details!BQ26)</f>
        <v/>
      </c>
      <c r="FU26" s="97" t="str">
        <f t="shared" si="239"/>
        <v/>
      </c>
      <c r="FV26" s="79">
        <f t="shared" si="101"/>
        <v>0</v>
      </c>
      <c r="FW26" s="80" t="str">
        <f t="shared" si="102"/>
        <v/>
      </c>
      <c r="FX26" s="79" t="str">
        <f t="shared" si="103"/>
        <v/>
      </c>
      <c r="FY26" s="79" t="str">
        <f t="shared" si="104"/>
        <v/>
      </c>
      <c r="FZ26" s="322" t="str">
        <f t="shared" si="240"/>
        <v/>
      </c>
      <c r="GA26" s="79" t="str">
        <f t="shared" si="257"/>
        <v/>
      </c>
      <c r="GB26" s="79" t="str">
        <f t="shared" si="258"/>
        <v/>
      </c>
      <c r="GC26" s="79" t="str">
        <f t="shared" si="259"/>
        <v/>
      </c>
      <c r="GD26" s="79" t="str">
        <f t="shared" si="260"/>
        <v/>
      </c>
      <c r="GE26" s="79" t="str">
        <f t="shared" si="261"/>
        <v/>
      </c>
      <c r="GF26" s="79" t="str">
        <f t="shared" si="262"/>
        <v/>
      </c>
      <c r="GG26" s="79" t="str">
        <f t="shared" si="106"/>
        <v/>
      </c>
      <c r="GH26" s="313">
        <f t="shared" si="241"/>
        <v>0</v>
      </c>
      <c r="GI26" s="79">
        <f t="shared" si="263"/>
        <v>0</v>
      </c>
      <c r="GJ26" s="79">
        <f t="shared" si="264"/>
        <v>0</v>
      </c>
      <c r="GK26" s="79">
        <f t="shared" si="265"/>
        <v>0</v>
      </c>
      <c r="GL26" s="313">
        <f t="shared" si="242"/>
        <v>0</v>
      </c>
      <c r="GM26" s="79" t="str">
        <f t="shared" si="107"/>
        <v/>
      </c>
      <c r="GN26" s="47" t="str">
        <f t="shared" si="110"/>
        <v/>
      </c>
      <c r="GO26" s="79" t="str">
        <f t="shared" si="111"/>
        <v/>
      </c>
      <c r="GP26" s="107" t="str">
        <f t="shared" si="243"/>
        <v/>
      </c>
      <c r="GQ26" s="94" t="str">
        <f>IF(details!CY26="","",details!CY26)</f>
        <v/>
      </c>
      <c r="GR26" s="108" t="str">
        <f>IF(details!CZ26="","",details!CZ26)</f>
        <v/>
      </c>
      <c r="GS26" s="94" t="str">
        <f>IF(details!DC26="","",details!DC26)</f>
        <v/>
      </c>
      <c r="GT26" s="108" t="str">
        <f>IF(details!DD26="","",details!DD26)</f>
        <v/>
      </c>
      <c r="GU26" s="94" t="str">
        <f>IF(details!DG26="","",details!DG26)</f>
        <v/>
      </c>
      <c r="GV26" s="108" t="str">
        <f>IF(details!DH26="","",details!DH26)</f>
        <v/>
      </c>
      <c r="GW26" s="94" t="str">
        <f>IF(details!DK26="","",details!DK26)</f>
        <v/>
      </c>
      <c r="GX26" s="108" t="str">
        <f>IF(details!DL26="","",details!DL26)</f>
        <v/>
      </c>
      <c r="GY26" s="94" t="str">
        <f>IF(details!DO26="","",details!DO26)</f>
        <v/>
      </c>
      <c r="GZ26" s="108" t="str">
        <f>IF(details!DP26="","",details!DP26)</f>
        <v/>
      </c>
      <c r="HA26" s="95" t="e">
        <f t="shared" si="244"/>
        <v>#VALUE!</v>
      </c>
      <c r="HB26" s="47" t="str">
        <f t="shared" si="112"/>
        <v/>
      </c>
      <c r="HC26" s="47" t="str">
        <f t="shared" si="256"/>
        <v/>
      </c>
      <c r="HD26" s="47" t="str">
        <f t="shared" si="113"/>
        <v/>
      </c>
      <c r="HE26" s="47" t="str">
        <f t="shared" si="114"/>
        <v/>
      </c>
      <c r="HF26" s="47" t="str">
        <f t="shared" si="245"/>
        <v/>
      </c>
      <c r="HG26" s="47" t="str">
        <f t="shared" si="115"/>
        <v/>
      </c>
      <c r="HH26" s="47" t="str">
        <f t="shared" si="116"/>
        <v/>
      </c>
      <c r="HI26" s="47" t="str">
        <f t="shared" si="117"/>
        <v/>
      </c>
      <c r="HJ26" s="47" t="str">
        <f t="shared" si="118"/>
        <v/>
      </c>
      <c r="HK26" s="47" t="str">
        <f t="shared" si="119"/>
        <v/>
      </c>
      <c r="HL26" s="47" t="str">
        <f t="shared" si="120"/>
        <v/>
      </c>
      <c r="HM26" s="47" t="str">
        <f t="shared" si="121"/>
        <v/>
      </c>
      <c r="HN26" s="47" t="str">
        <f t="shared" si="246"/>
        <v/>
      </c>
      <c r="HO26" s="47" t="str">
        <f t="shared" si="122"/>
        <v/>
      </c>
      <c r="HP26" s="47" t="str">
        <f t="shared" si="123"/>
        <v/>
      </c>
      <c r="HQ26" s="47" t="str">
        <f t="shared" si="247"/>
        <v/>
      </c>
      <c r="HR26" s="47" t="str">
        <f t="shared" si="124"/>
        <v/>
      </c>
      <c r="HS26" s="47" t="str">
        <f t="shared" si="125"/>
        <v/>
      </c>
      <c r="HT26" s="47" t="str">
        <f t="shared" si="248"/>
        <v/>
      </c>
      <c r="HU26" s="47" t="str">
        <f t="shared" si="126"/>
        <v/>
      </c>
      <c r="HV26" s="47" t="str">
        <f t="shared" si="127"/>
        <v/>
      </c>
      <c r="HW26" s="47" t="str">
        <f t="shared" si="249"/>
        <v/>
      </c>
      <c r="HX26" s="47" t="str">
        <f t="shared" si="250"/>
        <v/>
      </c>
      <c r="HY26" s="47" t="str">
        <f t="shared" si="128"/>
        <v/>
      </c>
      <c r="HZ26" s="47" t="str">
        <f t="shared" si="129"/>
        <v/>
      </c>
      <c r="IA26" s="47" t="str">
        <f t="shared" si="130"/>
        <v/>
      </c>
      <c r="IB26" s="47" t="str">
        <f t="shared" si="131"/>
        <v/>
      </c>
      <c r="IC26" s="47" t="str">
        <f t="shared" si="132"/>
        <v/>
      </c>
      <c r="ID26" s="47" t="str">
        <f t="shared" si="251"/>
        <v xml:space="preserve">            </v>
      </c>
      <c r="IE26" s="47" t="str">
        <f t="shared" si="252"/>
        <v xml:space="preserve">            </v>
      </c>
      <c r="IF26" s="47" t="str">
        <f t="shared" si="266"/>
        <v xml:space="preserve">     </v>
      </c>
      <c r="IG26" s="109" t="str">
        <f t="shared" si="254"/>
        <v xml:space="preserve">            </v>
      </c>
      <c r="IH26" s="47" t="str">
        <f t="shared" si="133"/>
        <v xml:space="preserve">            </v>
      </c>
      <c r="II26" s="47" t="str">
        <f>IF(OR(GN26="SUPPL.",GN26="RE-EXAM."),'result subject-wise'!AV26,GN26)</f>
        <v/>
      </c>
      <c r="IJ26" s="99">
        <f>IF('result subject-wise'!AW26="",CT26,'result subject-wise'!AW26)</f>
        <v>0</v>
      </c>
      <c r="IK26" s="87" t="str">
        <f t="shared" si="255"/>
        <v/>
      </c>
      <c r="IL26" s="100"/>
      <c r="IO26" s="111" t="str">
        <f>CV108</f>
        <v>R</v>
      </c>
      <c r="IP26" s="112" t="str">
        <f>CV107</f>
        <v>RAJASTHAN STUDIES</v>
      </c>
      <c r="IQ26" s="113">
        <f>CV109</f>
        <v>1</v>
      </c>
      <c r="IR26" s="114">
        <f>DC111</f>
        <v>1</v>
      </c>
      <c r="IS26" s="56">
        <f>CV112</f>
        <v>100</v>
      </c>
      <c r="IT26" s="106">
        <f>CV111</f>
        <v>0</v>
      </c>
      <c r="IU26" s="114">
        <f>CX111</f>
        <v>1</v>
      </c>
      <c r="IV26" s="106">
        <f>CZ111</f>
        <v>0</v>
      </c>
      <c r="IW26" s="114">
        <f>DB111</f>
        <v>0</v>
      </c>
      <c r="IX26" s="47">
        <f>CV113</f>
        <v>0</v>
      </c>
      <c r="IY26" s="88">
        <f>CV114</f>
        <v>0</v>
      </c>
      <c r="IZ26" s="47">
        <f>CV116</f>
        <v>0</v>
      </c>
      <c r="JA26" s="47">
        <f>CV117</f>
        <v>0</v>
      </c>
      <c r="JB26" s="742"/>
      <c r="JC26" s="116">
        <f>IR26+IX26+IY26+IZ26+JA26+JB14</f>
        <v>5</v>
      </c>
      <c r="JE26" s="120"/>
      <c r="JF26" s="120"/>
      <c r="JG26" s="120"/>
      <c r="JH26" s="120"/>
    </row>
    <row r="27" spans="1:268" ht="14" customHeight="1">
      <c r="A27" s="4">
        <f>details!A27</f>
        <v>21</v>
      </c>
      <c r="B27" s="47" t="str">
        <f>IF(details!B27="","",details!B27)</f>
        <v>ST</v>
      </c>
      <c r="C27" s="47" t="str">
        <f>IF(details!C27="","",details!C27)</f>
        <v>G</v>
      </c>
      <c r="D27" s="97">
        <f>IF(details!D27="","",details!D27)</f>
        <v>9121</v>
      </c>
      <c r="E27" s="47">
        <f>IF(details!E27="","",details!E27)</f>
        <v>11244</v>
      </c>
      <c r="F27" s="385">
        <f>IF(details!F27="","",details!F27)</f>
        <v>36258</v>
      </c>
      <c r="G27" s="49" t="str">
        <f>IF(details!G27="","",details!G27)</f>
        <v>A 021</v>
      </c>
      <c r="H27" s="49" t="str">
        <f>IF(details!H27="","",details!H27)</f>
        <v>B 021</v>
      </c>
      <c r="I27" s="49" t="str">
        <f>IF(details!I27="","",details!I27)</f>
        <v>C 021</v>
      </c>
      <c r="J27" s="47" t="str">
        <f>IF(details!J27="","",details!J27)</f>
        <v/>
      </c>
      <c r="K27" s="47" t="str">
        <f>IF(details!K27="","",details!K27)</f>
        <v/>
      </c>
      <c r="L27" s="47" t="str">
        <f>IF(details!L27="","",details!L27)</f>
        <v/>
      </c>
      <c r="M27" s="102" t="str">
        <f t="shared" si="134"/>
        <v/>
      </c>
      <c r="N27" s="47" t="str">
        <f>IF(details!M27="","",details!M27)</f>
        <v/>
      </c>
      <c r="O27" s="102" t="str">
        <f t="shared" si="135"/>
        <v/>
      </c>
      <c r="P27" s="47" t="str">
        <f>IF(details!N27="","",details!N27)</f>
        <v/>
      </c>
      <c r="Q27" s="88" t="str">
        <f t="shared" si="136"/>
        <v/>
      </c>
      <c r="R27" s="79">
        <f t="shared" si="137"/>
        <v>0</v>
      </c>
      <c r="S27" s="79">
        <f t="shared" si="138"/>
        <v>0</v>
      </c>
      <c r="T27" s="80" t="str">
        <f t="shared" si="139"/>
        <v/>
      </c>
      <c r="U27" s="79" t="str">
        <f t="shared" si="140"/>
        <v/>
      </c>
      <c r="V27" s="79" t="str">
        <f t="shared" si="141"/>
        <v/>
      </c>
      <c r="W27" s="79" t="str">
        <f t="shared" si="142"/>
        <v/>
      </c>
      <c r="X27" s="47" t="str">
        <f>IF(details!O27="","",details!O27)</f>
        <v/>
      </c>
      <c r="Y27" s="47" t="str">
        <f>IF(details!P27="","",details!P27)</f>
        <v/>
      </c>
      <c r="Z27" s="47" t="str">
        <f>IF(details!Q27="","",details!Q27)</f>
        <v/>
      </c>
      <c r="AA27" s="102" t="str">
        <f t="shared" si="143"/>
        <v/>
      </c>
      <c r="AB27" s="47" t="str">
        <f>IF(details!R27="","",details!R27)</f>
        <v/>
      </c>
      <c r="AC27" s="102" t="str">
        <f t="shared" si="144"/>
        <v/>
      </c>
      <c r="AD27" s="47" t="str">
        <f>IF(details!S27="","",details!S27)</f>
        <v/>
      </c>
      <c r="AE27" s="88" t="str">
        <f t="shared" si="145"/>
        <v/>
      </c>
      <c r="AF27" s="79">
        <f t="shared" si="146"/>
        <v>0</v>
      </c>
      <c r="AG27" s="79">
        <f t="shared" si="147"/>
        <v>0</v>
      </c>
      <c r="AH27" s="80" t="str">
        <f t="shared" si="148"/>
        <v/>
      </c>
      <c r="AI27" s="79" t="str">
        <f t="shared" si="149"/>
        <v/>
      </c>
      <c r="AJ27" s="79" t="str">
        <f t="shared" si="150"/>
        <v/>
      </c>
      <c r="AK27" s="79" t="str">
        <f t="shared" si="151"/>
        <v/>
      </c>
      <c r="AL27" s="97" t="str">
        <f>IF(details!T27="","",details!T27)</f>
        <v/>
      </c>
      <c r="AM27" s="103" t="str">
        <f>CONCATENATE(IF(details!T27="s"," SANSKRIT",IF(details!T27="u"," URDU",IF(details!T27="g"," GUJRATI",IF(details!T27="p"," PUNJABI",IF(details!T27="sd"," flU/kh",))))),"")</f>
        <v/>
      </c>
      <c r="AN27" s="47" t="str">
        <f>IF(details!U27="","",details!U27)</f>
        <v/>
      </c>
      <c r="AO27" s="47" t="str">
        <f>IF(details!V27="","",details!V27)</f>
        <v/>
      </c>
      <c r="AP27" s="47" t="str">
        <f>IF(details!W27="","",details!W27)</f>
        <v/>
      </c>
      <c r="AQ27" s="102" t="str">
        <f t="shared" si="152"/>
        <v/>
      </c>
      <c r="AR27" s="47" t="str">
        <f>IF(details!X27="","",details!X27)</f>
        <v/>
      </c>
      <c r="AS27" s="102" t="str">
        <f t="shared" si="153"/>
        <v/>
      </c>
      <c r="AT27" s="47" t="str">
        <f>IF(details!Y27="","",details!Y27)</f>
        <v/>
      </c>
      <c r="AU27" s="88" t="str">
        <f t="shared" si="154"/>
        <v/>
      </c>
      <c r="AV27" s="79">
        <f t="shared" si="155"/>
        <v>0</v>
      </c>
      <c r="AW27" s="79">
        <f t="shared" si="156"/>
        <v>0</v>
      </c>
      <c r="AX27" s="80" t="str">
        <f t="shared" si="157"/>
        <v/>
      </c>
      <c r="AY27" s="79" t="str">
        <f t="shared" si="158"/>
        <v/>
      </c>
      <c r="AZ27" s="79" t="str">
        <f t="shared" si="159"/>
        <v/>
      </c>
      <c r="BA27" s="79" t="str">
        <f t="shared" si="160"/>
        <v/>
      </c>
      <c r="BB27" s="47" t="str">
        <f>IF(details!Z27="","",details!Z27)</f>
        <v/>
      </c>
      <c r="BC27" s="47" t="str">
        <f>IF(details!AA27="","",details!AA27)</f>
        <v/>
      </c>
      <c r="BD27" s="47" t="str">
        <f>IF(details!AB27="","",details!AB27)</f>
        <v/>
      </c>
      <c r="BE27" s="102" t="str">
        <f t="shared" si="161"/>
        <v/>
      </c>
      <c r="BF27" s="47" t="str">
        <f>IF(details!AC27="","",details!AC27)</f>
        <v/>
      </c>
      <c r="BG27" s="102" t="str">
        <f t="shared" si="162"/>
        <v/>
      </c>
      <c r="BH27" s="47" t="str">
        <f>IF(details!AD27="","",details!AD27)</f>
        <v/>
      </c>
      <c r="BI27" s="88" t="str">
        <f t="shared" si="163"/>
        <v/>
      </c>
      <c r="BJ27" s="79">
        <f t="shared" si="164"/>
        <v>0</v>
      </c>
      <c r="BK27" s="79">
        <f t="shared" si="165"/>
        <v>0</v>
      </c>
      <c r="BL27" s="80" t="str">
        <f t="shared" si="166"/>
        <v/>
      </c>
      <c r="BM27" s="79" t="str">
        <f t="shared" si="167"/>
        <v/>
      </c>
      <c r="BN27" s="79" t="str">
        <f t="shared" si="168"/>
        <v/>
      </c>
      <c r="BO27" s="79" t="str">
        <f t="shared" si="169"/>
        <v/>
      </c>
      <c r="BP27" s="47" t="str">
        <f>IF(details!AE27="","",details!AE27)</f>
        <v/>
      </c>
      <c r="BQ27" s="47" t="str">
        <f>IF(details!AF27="","",details!AF27)</f>
        <v/>
      </c>
      <c r="BR27" s="47" t="str">
        <f>IF(details!AG27="","",details!AG27)</f>
        <v/>
      </c>
      <c r="BS27" s="102" t="str">
        <f t="shared" si="170"/>
        <v/>
      </c>
      <c r="BT27" s="47" t="str">
        <f>IF(details!AH27="","",details!AH27)</f>
        <v/>
      </c>
      <c r="BU27" s="102" t="str">
        <f t="shared" si="171"/>
        <v/>
      </c>
      <c r="BV27" s="47" t="str">
        <f>IF(details!AI27="","",details!AI27)</f>
        <v/>
      </c>
      <c r="BW27" s="88" t="str">
        <f t="shared" si="172"/>
        <v/>
      </c>
      <c r="BX27" s="79">
        <f t="shared" si="173"/>
        <v>0</v>
      </c>
      <c r="BY27" s="79">
        <f t="shared" si="174"/>
        <v>0</v>
      </c>
      <c r="BZ27" s="80" t="str">
        <f t="shared" si="175"/>
        <v/>
      </c>
      <c r="CA27" s="79" t="str">
        <f t="shared" si="176"/>
        <v/>
      </c>
      <c r="CB27" s="79" t="str">
        <f t="shared" si="177"/>
        <v/>
      </c>
      <c r="CC27" s="79" t="str">
        <f t="shared" si="178"/>
        <v/>
      </c>
      <c r="CD27" s="47" t="str">
        <f>IF(details!AJ27="","",details!AJ27)</f>
        <v/>
      </c>
      <c r="CE27" s="47" t="str">
        <f>IF(details!AK27="","",details!AK27)</f>
        <v/>
      </c>
      <c r="CF27" s="47" t="str">
        <f>IF(details!AL27="","",details!AL27)</f>
        <v/>
      </c>
      <c r="CG27" s="102" t="str">
        <f t="shared" si="179"/>
        <v/>
      </c>
      <c r="CH27" s="47" t="str">
        <f>IF(details!AM27="","",details!AM27)</f>
        <v/>
      </c>
      <c r="CI27" s="102" t="str">
        <f t="shared" si="180"/>
        <v/>
      </c>
      <c r="CJ27" s="47" t="str">
        <f>IF(details!AN27="","",details!AN27)</f>
        <v/>
      </c>
      <c r="CK27" s="88" t="str">
        <f t="shared" si="181"/>
        <v/>
      </c>
      <c r="CL27" s="79">
        <f t="shared" si="182"/>
        <v>0</v>
      </c>
      <c r="CM27" s="79">
        <f t="shared" si="183"/>
        <v>0</v>
      </c>
      <c r="CN27" s="80" t="str">
        <f t="shared" si="184"/>
        <v/>
      </c>
      <c r="CO27" s="79" t="str">
        <f t="shared" si="185"/>
        <v/>
      </c>
      <c r="CP27" s="79" t="str">
        <f t="shared" si="186"/>
        <v/>
      </c>
      <c r="CQ27" s="79" t="str">
        <f t="shared" si="187"/>
        <v/>
      </c>
      <c r="CR27" s="79">
        <f t="shared" si="188"/>
        <v>0</v>
      </c>
      <c r="CS27" s="104">
        <f t="shared" si="189"/>
        <v>0</v>
      </c>
      <c r="CT27" s="105">
        <f t="shared" si="190"/>
        <v>0</v>
      </c>
      <c r="CU27" s="87" t="str">
        <f t="shared" si="57"/>
        <v/>
      </c>
      <c r="CV27" s="47" t="str">
        <f>IF(details!AO27="","",details!AO27)</f>
        <v/>
      </c>
      <c r="CW27" s="47" t="str">
        <f>IF(details!AP27="","",details!AP27)</f>
        <v/>
      </c>
      <c r="CX27" s="47" t="str">
        <f>IF(details!AQ27="","",details!AQ27)</f>
        <v/>
      </c>
      <c r="CY27" s="102" t="str">
        <f t="shared" si="191"/>
        <v/>
      </c>
      <c r="CZ27" s="47" t="str">
        <f>IF(details!AR27="","",details!AR27)</f>
        <v/>
      </c>
      <c r="DA27" s="102" t="str">
        <f t="shared" si="192"/>
        <v/>
      </c>
      <c r="DB27" s="47" t="str">
        <f>IF(details!AS27="","",details!AS27)</f>
        <v/>
      </c>
      <c r="DC27" s="88" t="str">
        <f t="shared" si="193"/>
        <v/>
      </c>
      <c r="DD27" s="79">
        <f t="shared" si="194"/>
        <v>0</v>
      </c>
      <c r="DE27" s="79">
        <f t="shared" si="195"/>
        <v>0</v>
      </c>
      <c r="DF27" s="80" t="str">
        <f t="shared" si="196"/>
        <v/>
      </c>
      <c r="DG27" s="79" t="str">
        <f t="shared" si="197"/>
        <v/>
      </c>
      <c r="DH27" s="79" t="str">
        <f t="shared" si="198"/>
        <v/>
      </c>
      <c r="DI27" s="79" t="str">
        <f t="shared" si="199"/>
        <v/>
      </c>
      <c r="DJ27" s="47" t="str">
        <f>IF(details!AT27="","",details!AT27)</f>
        <v/>
      </c>
      <c r="DK27" s="47" t="str">
        <f>IF(details!AU27="","",details!AU27)</f>
        <v/>
      </c>
      <c r="DL27" s="102" t="str">
        <f t="shared" si="200"/>
        <v/>
      </c>
      <c r="DM27" s="47" t="str">
        <f>IF(details!AV27="","",details!AV27)</f>
        <v/>
      </c>
      <c r="DN27" s="47" t="str">
        <f>IF(details!AW27="","",details!AW27)</f>
        <v/>
      </c>
      <c r="DO27" s="102" t="str">
        <f t="shared" si="201"/>
        <v/>
      </c>
      <c r="DP27" s="47" t="str">
        <f>IF(details!AX27="","",details!AX27)</f>
        <v/>
      </c>
      <c r="DQ27" s="47" t="str">
        <f>IF(details!AY27="","",details!AY27)</f>
        <v/>
      </c>
      <c r="DR27" s="102" t="str">
        <f t="shared" si="202"/>
        <v/>
      </c>
      <c r="DS27" s="102" t="str">
        <f t="shared" si="203"/>
        <v/>
      </c>
      <c r="DT27" s="102" t="str">
        <f t="shared" si="204"/>
        <v/>
      </c>
      <c r="DU27" s="102" t="str">
        <f t="shared" si="205"/>
        <v/>
      </c>
      <c r="DV27" s="47" t="str">
        <f>IF(details!AZ27="","",details!AZ27)</f>
        <v/>
      </c>
      <c r="DW27" s="47" t="str">
        <f>IF(details!BA27="","",details!BA27)</f>
        <v/>
      </c>
      <c r="DX27" s="102" t="str">
        <f t="shared" si="206"/>
        <v/>
      </c>
      <c r="DY27" s="102" t="str">
        <f t="shared" si="207"/>
        <v/>
      </c>
      <c r="DZ27" s="102" t="str">
        <f t="shared" si="208"/>
        <v/>
      </c>
      <c r="EA27" s="47" t="str">
        <f>IF(details!BB27="","",details!BB27)</f>
        <v/>
      </c>
      <c r="EB27" s="47" t="str">
        <f>IF(details!BC27="","",details!BC27)</f>
        <v/>
      </c>
      <c r="EC27" s="102" t="str">
        <f t="shared" si="209"/>
        <v/>
      </c>
      <c r="ED27" s="102" t="str">
        <f t="shared" si="210"/>
        <v/>
      </c>
      <c r="EE27" s="102" t="str">
        <f t="shared" si="211"/>
        <v/>
      </c>
      <c r="EF27" s="97" t="str">
        <f t="shared" si="212"/>
        <v/>
      </c>
      <c r="EG27" s="79">
        <f t="shared" si="213"/>
        <v>0</v>
      </c>
      <c r="EH27" s="79">
        <f t="shared" si="214"/>
        <v>0</v>
      </c>
      <c r="EI27" s="80" t="str">
        <f t="shared" si="215"/>
        <v/>
      </c>
      <c r="EJ27" s="79" t="str">
        <f t="shared" si="216"/>
        <v/>
      </c>
      <c r="EK27" s="79" t="str">
        <f t="shared" si="217"/>
        <v/>
      </c>
      <c r="EL27" s="79" t="str">
        <f t="shared" si="218"/>
        <v/>
      </c>
      <c r="EM27" s="47" t="str">
        <f>IF(details!BD27="","",details!BD27)</f>
        <v/>
      </c>
      <c r="EN27" s="47" t="str">
        <f>IF(details!BE27="","",details!BE27)</f>
        <v/>
      </c>
      <c r="EO27" s="47" t="str">
        <f>IF(details!BF27="","",details!BF27)</f>
        <v/>
      </c>
      <c r="EP27" s="102" t="str">
        <f t="shared" si="219"/>
        <v/>
      </c>
      <c r="EQ27" s="47" t="str">
        <f>IF(details!BG27="","",details!BG27)</f>
        <v/>
      </c>
      <c r="ER27" s="47" t="str">
        <f>IF(details!BH27="","",details!BH27)</f>
        <v/>
      </c>
      <c r="ES27" s="106" t="str">
        <f t="shared" si="220"/>
        <v/>
      </c>
      <c r="ET27" s="102" t="str">
        <f t="shared" si="221"/>
        <v/>
      </c>
      <c r="EU27" s="102" t="str">
        <f t="shared" si="222"/>
        <v/>
      </c>
      <c r="EV27" s="47" t="str">
        <f>IF(details!BI27="","",details!BI27)</f>
        <v/>
      </c>
      <c r="EW27" s="47" t="str">
        <f>IF(details!BJ27="","",details!BJ27)</f>
        <v/>
      </c>
      <c r="EX27" s="106" t="str">
        <f t="shared" si="223"/>
        <v/>
      </c>
      <c r="EY27" s="102" t="str">
        <f t="shared" si="224"/>
        <v/>
      </c>
      <c r="EZ27" s="102" t="str">
        <f t="shared" si="225"/>
        <v/>
      </c>
      <c r="FA27" s="97" t="str">
        <f t="shared" si="226"/>
        <v/>
      </c>
      <c r="FB27" s="79">
        <f t="shared" si="227"/>
        <v>0</v>
      </c>
      <c r="FC27" s="79">
        <f t="shared" si="228"/>
        <v>0</v>
      </c>
      <c r="FD27" s="80" t="str">
        <f t="shared" si="229"/>
        <v/>
      </c>
      <c r="FE27" s="79" t="str">
        <f t="shared" si="230"/>
        <v/>
      </c>
      <c r="FF27" s="79" t="str">
        <f t="shared" si="231"/>
        <v/>
      </c>
      <c r="FG27" s="79" t="str">
        <f t="shared" si="232"/>
        <v/>
      </c>
      <c r="FH27" s="47" t="str">
        <f>IF(details!BK27="","",details!BK27)</f>
        <v/>
      </c>
      <c r="FI27" s="47" t="str">
        <f>IF(details!BL27="","",details!BL27)</f>
        <v/>
      </c>
      <c r="FJ27" s="47" t="str">
        <f>IF(details!BM27="","",details!BM27)</f>
        <v/>
      </c>
      <c r="FK27" s="97" t="str">
        <f t="shared" si="233"/>
        <v/>
      </c>
      <c r="FL27" s="79">
        <f t="shared" si="234"/>
        <v>0</v>
      </c>
      <c r="FM27" s="80" t="str">
        <f t="shared" si="235"/>
        <v/>
      </c>
      <c r="FN27" s="79" t="str">
        <f t="shared" si="236"/>
        <v/>
      </c>
      <c r="FO27" s="79" t="str">
        <f t="shared" si="237"/>
        <v/>
      </c>
      <c r="FP27" s="322" t="str">
        <f t="shared" si="238"/>
        <v/>
      </c>
      <c r="FQ27" s="47" t="str">
        <f>IF(details!BN27="","",details!BN27)</f>
        <v/>
      </c>
      <c r="FR27" s="47" t="str">
        <f>IF(details!BO27="","",details!BO27)</f>
        <v/>
      </c>
      <c r="FS27" s="47" t="str">
        <f>IF(details!BP27="","",details!BP27)</f>
        <v/>
      </c>
      <c r="FT27" s="47" t="str">
        <f>IF(details!BQ27="","",details!BQ27)</f>
        <v/>
      </c>
      <c r="FU27" s="97" t="str">
        <f t="shared" si="239"/>
        <v/>
      </c>
      <c r="FV27" s="79">
        <f t="shared" si="101"/>
        <v>0</v>
      </c>
      <c r="FW27" s="80" t="str">
        <f t="shared" si="102"/>
        <v/>
      </c>
      <c r="FX27" s="79" t="str">
        <f t="shared" si="103"/>
        <v/>
      </c>
      <c r="FY27" s="79" t="str">
        <f t="shared" si="104"/>
        <v/>
      </c>
      <c r="FZ27" s="322" t="str">
        <f t="shared" si="240"/>
        <v/>
      </c>
      <c r="GA27" s="79" t="str">
        <f t="shared" si="257"/>
        <v/>
      </c>
      <c r="GB27" s="79" t="str">
        <f t="shared" si="258"/>
        <v/>
      </c>
      <c r="GC27" s="79" t="str">
        <f t="shared" si="259"/>
        <v/>
      </c>
      <c r="GD27" s="79" t="str">
        <f t="shared" si="260"/>
        <v/>
      </c>
      <c r="GE27" s="79" t="str">
        <f t="shared" si="261"/>
        <v/>
      </c>
      <c r="GF27" s="79" t="str">
        <f t="shared" si="262"/>
        <v/>
      </c>
      <c r="GG27" s="79" t="str">
        <f t="shared" si="106"/>
        <v/>
      </c>
      <c r="GH27" s="313">
        <f t="shared" si="241"/>
        <v>0</v>
      </c>
      <c r="GI27" s="79">
        <f t="shared" si="263"/>
        <v>0</v>
      </c>
      <c r="GJ27" s="79">
        <f t="shared" si="264"/>
        <v>0</v>
      </c>
      <c r="GK27" s="79">
        <f t="shared" si="265"/>
        <v>0</v>
      </c>
      <c r="GL27" s="313">
        <f t="shared" si="242"/>
        <v>0</v>
      </c>
      <c r="GM27" s="79" t="str">
        <f t="shared" si="107"/>
        <v/>
      </c>
      <c r="GN27" s="47" t="str">
        <f t="shared" si="110"/>
        <v/>
      </c>
      <c r="GO27" s="79" t="str">
        <f t="shared" si="111"/>
        <v/>
      </c>
      <c r="GP27" s="107" t="str">
        <f t="shared" si="243"/>
        <v/>
      </c>
      <c r="GQ27" s="94" t="str">
        <f>IF(details!CY27="","",details!CY27)</f>
        <v/>
      </c>
      <c r="GR27" s="108" t="str">
        <f>IF(details!CZ27="","",details!CZ27)</f>
        <v/>
      </c>
      <c r="GS27" s="94" t="str">
        <f>IF(details!DC27="","",details!DC27)</f>
        <v/>
      </c>
      <c r="GT27" s="108" t="str">
        <f>IF(details!DD27="","",details!DD27)</f>
        <v/>
      </c>
      <c r="GU27" s="94" t="str">
        <f>IF(details!DG27="","",details!DG27)</f>
        <v/>
      </c>
      <c r="GV27" s="108" t="str">
        <f>IF(details!DH27="","",details!DH27)</f>
        <v/>
      </c>
      <c r="GW27" s="94" t="str">
        <f>IF(details!DK27="","",details!DK27)</f>
        <v/>
      </c>
      <c r="GX27" s="108" t="str">
        <f>IF(details!DL27="","",details!DL27)</f>
        <v/>
      </c>
      <c r="GY27" s="94" t="str">
        <f>IF(details!DO27="","",details!DO27)</f>
        <v/>
      </c>
      <c r="GZ27" s="108" t="str">
        <f>IF(details!DP27="","",details!DP27)</f>
        <v/>
      </c>
      <c r="HA27" s="95" t="e">
        <f t="shared" si="244"/>
        <v>#VALUE!</v>
      </c>
      <c r="HB27" s="47" t="str">
        <f t="shared" si="112"/>
        <v/>
      </c>
      <c r="HC27" s="47" t="str">
        <f t="shared" si="256"/>
        <v/>
      </c>
      <c r="HD27" s="47" t="str">
        <f t="shared" si="113"/>
        <v/>
      </c>
      <c r="HE27" s="47" t="str">
        <f t="shared" si="114"/>
        <v/>
      </c>
      <c r="HF27" s="47" t="str">
        <f t="shared" si="245"/>
        <v/>
      </c>
      <c r="HG27" s="47" t="str">
        <f t="shared" si="115"/>
        <v/>
      </c>
      <c r="HH27" s="47" t="str">
        <f t="shared" si="116"/>
        <v/>
      </c>
      <c r="HI27" s="47" t="str">
        <f t="shared" si="117"/>
        <v/>
      </c>
      <c r="HJ27" s="47" t="str">
        <f t="shared" si="118"/>
        <v/>
      </c>
      <c r="HK27" s="47" t="str">
        <f t="shared" si="119"/>
        <v/>
      </c>
      <c r="HL27" s="47" t="str">
        <f t="shared" si="120"/>
        <v/>
      </c>
      <c r="HM27" s="47" t="str">
        <f t="shared" si="121"/>
        <v/>
      </c>
      <c r="HN27" s="47" t="str">
        <f t="shared" si="246"/>
        <v/>
      </c>
      <c r="HO27" s="47" t="str">
        <f t="shared" si="122"/>
        <v/>
      </c>
      <c r="HP27" s="47" t="str">
        <f t="shared" si="123"/>
        <v/>
      </c>
      <c r="HQ27" s="47" t="str">
        <f t="shared" si="247"/>
        <v/>
      </c>
      <c r="HR27" s="47" t="str">
        <f t="shared" si="124"/>
        <v/>
      </c>
      <c r="HS27" s="47" t="str">
        <f t="shared" si="125"/>
        <v/>
      </c>
      <c r="HT27" s="47" t="str">
        <f t="shared" si="248"/>
        <v/>
      </c>
      <c r="HU27" s="47" t="str">
        <f t="shared" si="126"/>
        <v/>
      </c>
      <c r="HV27" s="47" t="str">
        <f t="shared" si="127"/>
        <v/>
      </c>
      <c r="HW27" s="47" t="str">
        <f t="shared" si="249"/>
        <v/>
      </c>
      <c r="HX27" s="47" t="str">
        <f t="shared" si="250"/>
        <v/>
      </c>
      <c r="HY27" s="47" t="str">
        <f t="shared" si="128"/>
        <v/>
      </c>
      <c r="HZ27" s="47" t="str">
        <f t="shared" si="129"/>
        <v/>
      </c>
      <c r="IA27" s="47" t="str">
        <f t="shared" si="130"/>
        <v/>
      </c>
      <c r="IB27" s="47" t="str">
        <f t="shared" si="131"/>
        <v/>
      </c>
      <c r="IC27" s="47" t="str">
        <f t="shared" si="132"/>
        <v/>
      </c>
      <c r="ID27" s="47" t="str">
        <f t="shared" si="251"/>
        <v xml:space="preserve">            </v>
      </c>
      <c r="IE27" s="47" t="str">
        <f t="shared" si="252"/>
        <v xml:space="preserve">            </v>
      </c>
      <c r="IF27" s="47" t="str">
        <f t="shared" si="266"/>
        <v xml:space="preserve">     </v>
      </c>
      <c r="IG27" s="109" t="str">
        <f t="shared" si="254"/>
        <v xml:space="preserve">            </v>
      </c>
      <c r="IH27" s="47" t="str">
        <f t="shared" si="133"/>
        <v xml:space="preserve">            </v>
      </c>
      <c r="II27" s="47" t="str">
        <f>IF(OR(GN27="SUPPL.",GN27="RE-EXAM."),'result subject-wise'!AV27,GN27)</f>
        <v/>
      </c>
      <c r="IJ27" s="99">
        <f>IF('result subject-wise'!AW27="",CT27,'result subject-wise'!AW27)</f>
        <v>0</v>
      </c>
      <c r="IK27" s="87" t="str">
        <f t="shared" si="255"/>
        <v/>
      </c>
      <c r="IL27" s="100"/>
      <c r="IO27" s="111" t="str">
        <f>FH108</f>
        <v>SUMITRA SHARMA</v>
      </c>
      <c r="IP27" s="112" t="str">
        <f>FH107</f>
        <v>S.U.P.W.</v>
      </c>
      <c r="IQ27" s="113">
        <f>FH109</f>
        <v>1</v>
      </c>
      <c r="IR27" s="117">
        <f>FL111</f>
        <v>1</v>
      </c>
      <c r="IS27" s="56">
        <f>FH112</f>
        <v>100</v>
      </c>
      <c r="IT27" s="106">
        <f>FH111</f>
        <v>0</v>
      </c>
      <c r="IU27" s="106">
        <f>FJ111</f>
        <v>0</v>
      </c>
      <c r="IV27" s="106">
        <f>FI111</f>
        <v>1</v>
      </c>
      <c r="IW27" s="106">
        <f>FK111</f>
        <v>0</v>
      </c>
      <c r="IX27" s="47">
        <f>FK111</f>
        <v>0</v>
      </c>
      <c r="IY27" s="88">
        <f>FH114</f>
        <v>0</v>
      </c>
      <c r="IZ27" s="47">
        <f>FH116</f>
        <v>0</v>
      </c>
      <c r="JA27" s="47">
        <f>FH117</f>
        <v>0</v>
      </c>
      <c r="JB27" s="742"/>
      <c r="JC27" s="119">
        <f>IR27+IX27+IY27+IZ27+JA27+JB14</f>
        <v>5</v>
      </c>
      <c r="JE27" s="120"/>
      <c r="JF27" s="120"/>
      <c r="JG27" s="120"/>
      <c r="JH27" s="120"/>
    </row>
    <row r="28" spans="1:268" ht="14" customHeight="1">
      <c r="A28" s="4">
        <f>details!A28</f>
        <v>22</v>
      </c>
      <c r="B28" s="47" t="str">
        <f>IF(details!B28="","",details!B28)</f>
        <v>OBC</v>
      </c>
      <c r="C28" s="47" t="str">
        <f>IF(details!C28="","",details!C28)</f>
        <v>G</v>
      </c>
      <c r="D28" s="97">
        <f>IF(details!D28="","",details!D28)</f>
        <v>9122</v>
      </c>
      <c r="E28" s="47">
        <f>IF(details!E28="","",details!E28)</f>
        <v>11015</v>
      </c>
      <c r="F28" s="385">
        <f>IF(details!F28="","",details!F28)</f>
        <v>36407</v>
      </c>
      <c r="G28" s="49" t="str">
        <f>IF(details!G28="","",details!G28)</f>
        <v>A 022</v>
      </c>
      <c r="H28" s="49" t="str">
        <f>IF(details!H28="","",details!H28)</f>
        <v>B 022</v>
      </c>
      <c r="I28" s="49" t="str">
        <f>IF(details!I28="","",details!I28)</f>
        <v>C 022</v>
      </c>
      <c r="J28" s="47" t="str">
        <f>IF(details!J28="","",details!J28)</f>
        <v/>
      </c>
      <c r="K28" s="47" t="str">
        <f>IF(details!K28="","",details!K28)</f>
        <v/>
      </c>
      <c r="L28" s="47" t="str">
        <f>IF(details!L28="","",details!L28)</f>
        <v/>
      </c>
      <c r="M28" s="102" t="str">
        <f t="shared" si="134"/>
        <v/>
      </c>
      <c r="N28" s="47" t="str">
        <f>IF(details!M28="","",details!M28)</f>
        <v/>
      </c>
      <c r="O28" s="102" t="str">
        <f t="shared" si="135"/>
        <v/>
      </c>
      <c r="P28" s="47" t="str">
        <f>IF(details!N28="","",details!N28)</f>
        <v/>
      </c>
      <c r="Q28" s="88" t="str">
        <f t="shared" si="136"/>
        <v/>
      </c>
      <c r="R28" s="79">
        <f t="shared" si="137"/>
        <v>0</v>
      </c>
      <c r="S28" s="79">
        <f t="shared" si="138"/>
        <v>0</v>
      </c>
      <c r="T28" s="80" t="str">
        <f t="shared" si="139"/>
        <v/>
      </c>
      <c r="U28" s="79" t="str">
        <f t="shared" si="140"/>
        <v/>
      </c>
      <c r="V28" s="79" t="str">
        <f t="shared" si="141"/>
        <v/>
      </c>
      <c r="W28" s="79" t="str">
        <f t="shared" si="142"/>
        <v/>
      </c>
      <c r="X28" s="47" t="str">
        <f>IF(details!O28="","",details!O28)</f>
        <v/>
      </c>
      <c r="Y28" s="47" t="str">
        <f>IF(details!P28="","",details!P28)</f>
        <v/>
      </c>
      <c r="Z28" s="47" t="str">
        <f>IF(details!Q28="","",details!Q28)</f>
        <v/>
      </c>
      <c r="AA28" s="102" t="str">
        <f t="shared" si="143"/>
        <v/>
      </c>
      <c r="AB28" s="47" t="str">
        <f>IF(details!R28="","",details!R28)</f>
        <v/>
      </c>
      <c r="AC28" s="102" t="str">
        <f t="shared" si="144"/>
        <v/>
      </c>
      <c r="AD28" s="47" t="str">
        <f>IF(details!S28="","",details!S28)</f>
        <v/>
      </c>
      <c r="AE28" s="88" t="str">
        <f t="shared" si="145"/>
        <v/>
      </c>
      <c r="AF28" s="79">
        <f t="shared" si="146"/>
        <v>0</v>
      </c>
      <c r="AG28" s="79">
        <f t="shared" si="147"/>
        <v>0</v>
      </c>
      <c r="AH28" s="80" t="str">
        <f t="shared" si="148"/>
        <v/>
      </c>
      <c r="AI28" s="79" t="str">
        <f t="shared" si="149"/>
        <v/>
      </c>
      <c r="AJ28" s="79" t="str">
        <f t="shared" si="150"/>
        <v/>
      </c>
      <c r="AK28" s="79" t="str">
        <f t="shared" si="151"/>
        <v/>
      </c>
      <c r="AL28" s="97" t="str">
        <f>IF(details!T28="","",details!T28)</f>
        <v/>
      </c>
      <c r="AM28" s="103" t="str">
        <f>CONCATENATE(IF(details!T28="s"," SANSKRIT",IF(details!T28="u"," URDU",IF(details!T28="g"," GUJRATI",IF(details!T28="p"," PUNJABI",IF(details!T28="sd"," flU/kh",))))),"")</f>
        <v/>
      </c>
      <c r="AN28" s="47" t="str">
        <f>IF(details!U28="","",details!U28)</f>
        <v/>
      </c>
      <c r="AO28" s="47" t="str">
        <f>IF(details!V28="","",details!V28)</f>
        <v/>
      </c>
      <c r="AP28" s="47" t="str">
        <f>IF(details!W28="","",details!W28)</f>
        <v/>
      </c>
      <c r="AQ28" s="102" t="str">
        <f t="shared" si="152"/>
        <v/>
      </c>
      <c r="AR28" s="47" t="str">
        <f>IF(details!X28="","",details!X28)</f>
        <v/>
      </c>
      <c r="AS28" s="102" t="str">
        <f t="shared" si="153"/>
        <v/>
      </c>
      <c r="AT28" s="47" t="str">
        <f>IF(details!Y28="","",details!Y28)</f>
        <v/>
      </c>
      <c r="AU28" s="88" t="str">
        <f t="shared" si="154"/>
        <v/>
      </c>
      <c r="AV28" s="79">
        <f t="shared" si="155"/>
        <v>0</v>
      </c>
      <c r="AW28" s="79">
        <f t="shared" si="156"/>
        <v>0</v>
      </c>
      <c r="AX28" s="80" t="str">
        <f t="shared" si="157"/>
        <v/>
      </c>
      <c r="AY28" s="79" t="str">
        <f t="shared" si="158"/>
        <v/>
      </c>
      <c r="AZ28" s="79" t="str">
        <f t="shared" si="159"/>
        <v/>
      </c>
      <c r="BA28" s="79" t="str">
        <f t="shared" si="160"/>
        <v/>
      </c>
      <c r="BB28" s="47" t="str">
        <f>IF(details!Z28="","",details!Z28)</f>
        <v/>
      </c>
      <c r="BC28" s="47" t="str">
        <f>IF(details!AA28="","",details!AA28)</f>
        <v/>
      </c>
      <c r="BD28" s="47" t="str">
        <f>IF(details!AB28="","",details!AB28)</f>
        <v/>
      </c>
      <c r="BE28" s="102" t="str">
        <f t="shared" si="161"/>
        <v/>
      </c>
      <c r="BF28" s="47" t="str">
        <f>IF(details!AC28="","",details!AC28)</f>
        <v/>
      </c>
      <c r="BG28" s="102" t="str">
        <f t="shared" si="162"/>
        <v/>
      </c>
      <c r="BH28" s="47" t="str">
        <f>IF(details!AD28="","",details!AD28)</f>
        <v/>
      </c>
      <c r="BI28" s="88" t="str">
        <f t="shared" si="163"/>
        <v/>
      </c>
      <c r="BJ28" s="79">
        <f t="shared" si="164"/>
        <v>0</v>
      </c>
      <c r="BK28" s="79">
        <f t="shared" si="165"/>
        <v>0</v>
      </c>
      <c r="BL28" s="80" t="str">
        <f t="shared" si="166"/>
        <v/>
      </c>
      <c r="BM28" s="79" t="str">
        <f t="shared" si="167"/>
        <v/>
      </c>
      <c r="BN28" s="79" t="str">
        <f t="shared" si="168"/>
        <v/>
      </c>
      <c r="BO28" s="79" t="str">
        <f t="shared" si="169"/>
        <v/>
      </c>
      <c r="BP28" s="47" t="str">
        <f>IF(details!AE28="","",details!AE28)</f>
        <v/>
      </c>
      <c r="BQ28" s="47" t="str">
        <f>IF(details!AF28="","",details!AF28)</f>
        <v/>
      </c>
      <c r="BR28" s="47" t="str">
        <f>IF(details!AG28="","",details!AG28)</f>
        <v/>
      </c>
      <c r="BS28" s="102" t="str">
        <f t="shared" si="170"/>
        <v/>
      </c>
      <c r="BT28" s="47" t="str">
        <f>IF(details!AH28="","",details!AH28)</f>
        <v/>
      </c>
      <c r="BU28" s="102" t="str">
        <f t="shared" si="171"/>
        <v/>
      </c>
      <c r="BV28" s="47" t="str">
        <f>IF(details!AI28="","",details!AI28)</f>
        <v/>
      </c>
      <c r="BW28" s="88" t="str">
        <f t="shared" si="172"/>
        <v/>
      </c>
      <c r="BX28" s="79">
        <f t="shared" si="173"/>
        <v>0</v>
      </c>
      <c r="BY28" s="79">
        <f t="shared" si="174"/>
        <v>0</v>
      </c>
      <c r="BZ28" s="80" t="str">
        <f t="shared" si="175"/>
        <v/>
      </c>
      <c r="CA28" s="79" t="str">
        <f t="shared" si="176"/>
        <v/>
      </c>
      <c r="CB28" s="79" t="str">
        <f t="shared" si="177"/>
        <v/>
      </c>
      <c r="CC28" s="79" t="str">
        <f t="shared" si="178"/>
        <v/>
      </c>
      <c r="CD28" s="47" t="str">
        <f>IF(details!AJ28="","",details!AJ28)</f>
        <v/>
      </c>
      <c r="CE28" s="47" t="str">
        <f>IF(details!AK28="","",details!AK28)</f>
        <v/>
      </c>
      <c r="CF28" s="47" t="str">
        <f>IF(details!AL28="","",details!AL28)</f>
        <v/>
      </c>
      <c r="CG28" s="102" t="str">
        <f t="shared" si="179"/>
        <v/>
      </c>
      <c r="CH28" s="47" t="str">
        <f>IF(details!AM28="","",details!AM28)</f>
        <v/>
      </c>
      <c r="CI28" s="102" t="str">
        <f t="shared" si="180"/>
        <v/>
      </c>
      <c r="CJ28" s="47" t="str">
        <f>IF(details!AN28="","",details!AN28)</f>
        <v/>
      </c>
      <c r="CK28" s="88" t="str">
        <f t="shared" si="181"/>
        <v/>
      </c>
      <c r="CL28" s="79">
        <f t="shared" si="182"/>
        <v>0</v>
      </c>
      <c r="CM28" s="79">
        <f t="shared" si="183"/>
        <v>0</v>
      </c>
      <c r="CN28" s="80" t="str">
        <f t="shared" si="184"/>
        <v/>
      </c>
      <c r="CO28" s="79" t="str">
        <f t="shared" si="185"/>
        <v/>
      </c>
      <c r="CP28" s="79" t="str">
        <f t="shared" si="186"/>
        <v/>
      </c>
      <c r="CQ28" s="79" t="str">
        <f t="shared" si="187"/>
        <v/>
      </c>
      <c r="CR28" s="79">
        <f t="shared" si="188"/>
        <v>0</v>
      </c>
      <c r="CS28" s="104">
        <f t="shared" si="189"/>
        <v>0</v>
      </c>
      <c r="CT28" s="105">
        <f t="shared" si="190"/>
        <v>0</v>
      </c>
      <c r="CU28" s="87" t="str">
        <f t="shared" si="57"/>
        <v/>
      </c>
      <c r="CV28" s="47" t="str">
        <f>IF(details!AO28="","",details!AO28)</f>
        <v/>
      </c>
      <c r="CW28" s="47" t="str">
        <f>IF(details!AP28="","",details!AP28)</f>
        <v/>
      </c>
      <c r="CX28" s="47" t="str">
        <f>IF(details!AQ28="","",details!AQ28)</f>
        <v/>
      </c>
      <c r="CY28" s="102" t="str">
        <f t="shared" si="191"/>
        <v/>
      </c>
      <c r="CZ28" s="47" t="str">
        <f>IF(details!AR28="","",details!AR28)</f>
        <v/>
      </c>
      <c r="DA28" s="102" t="str">
        <f t="shared" si="192"/>
        <v/>
      </c>
      <c r="DB28" s="47" t="str">
        <f>IF(details!AS28="","",details!AS28)</f>
        <v/>
      </c>
      <c r="DC28" s="88" t="str">
        <f t="shared" si="193"/>
        <v/>
      </c>
      <c r="DD28" s="79">
        <f t="shared" si="194"/>
        <v>0</v>
      </c>
      <c r="DE28" s="79">
        <f t="shared" si="195"/>
        <v>0</v>
      </c>
      <c r="DF28" s="80" t="str">
        <f t="shared" si="196"/>
        <v/>
      </c>
      <c r="DG28" s="79" t="str">
        <f t="shared" si="197"/>
        <v/>
      </c>
      <c r="DH28" s="79" t="str">
        <f t="shared" si="198"/>
        <v/>
      </c>
      <c r="DI28" s="79" t="str">
        <f t="shared" si="199"/>
        <v/>
      </c>
      <c r="DJ28" s="47" t="str">
        <f>IF(details!AT28="","",details!AT28)</f>
        <v/>
      </c>
      <c r="DK28" s="47" t="str">
        <f>IF(details!AU28="","",details!AU28)</f>
        <v/>
      </c>
      <c r="DL28" s="102" t="str">
        <f t="shared" si="200"/>
        <v/>
      </c>
      <c r="DM28" s="47" t="str">
        <f>IF(details!AV28="","",details!AV28)</f>
        <v/>
      </c>
      <c r="DN28" s="47" t="str">
        <f>IF(details!AW28="","",details!AW28)</f>
        <v/>
      </c>
      <c r="DO28" s="102" t="str">
        <f t="shared" si="201"/>
        <v/>
      </c>
      <c r="DP28" s="47" t="str">
        <f>IF(details!AX28="","",details!AX28)</f>
        <v/>
      </c>
      <c r="DQ28" s="47" t="str">
        <f>IF(details!AY28="","",details!AY28)</f>
        <v/>
      </c>
      <c r="DR28" s="102" t="str">
        <f t="shared" si="202"/>
        <v/>
      </c>
      <c r="DS28" s="102" t="str">
        <f t="shared" si="203"/>
        <v/>
      </c>
      <c r="DT28" s="102" t="str">
        <f t="shared" si="204"/>
        <v/>
      </c>
      <c r="DU28" s="102" t="str">
        <f t="shared" si="205"/>
        <v/>
      </c>
      <c r="DV28" s="47" t="str">
        <f>IF(details!AZ28="","",details!AZ28)</f>
        <v/>
      </c>
      <c r="DW28" s="47" t="str">
        <f>IF(details!BA28="","",details!BA28)</f>
        <v/>
      </c>
      <c r="DX28" s="102" t="str">
        <f t="shared" si="206"/>
        <v/>
      </c>
      <c r="DY28" s="102" t="str">
        <f t="shared" si="207"/>
        <v/>
      </c>
      <c r="DZ28" s="102" t="str">
        <f t="shared" si="208"/>
        <v/>
      </c>
      <c r="EA28" s="47" t="str">
        <f>IF(details!BB28="","",details!BB28)</f>
        <v/>
      </c>
      <c r="EB28" s="47" t="str">
        <f>IF(details!BC28="","",details!BC28)</f>
        <v/>
      </c>
      <c r="EC28" s="102" t="str">
        <f t="shared" si="209"/>
        <v/>
      </c>
      <c r="ED28" s="102" t="str">
        <f t="shared" si="210"/>
        <v/>
      </c>
      <c r="EE28" s="102" t="str">
        <f t="shared" si="211"/>
        <v/>
      </c>
      <c r="EF28" s="97" t="str">
        <f t="shared" si="212"/>
        <v/>
      </c>
      <c r="EG28" s="79">
        <f t="shared" si="213"/>
        <v>0</v>
      </c>
      <c r="EH28" s="79">
        <f t="shared" si="214"/>
        <v>0</v>
      </c>
      <c r="EI28" s="80" t="str">
        <f t="shared" si="215"/>
        <v/>
      </c>
      <c r="EJ28" s="79" t="str">
        <f t="shared" si="216"/>
        <v/>
      </c>
      <c r="EK28" s="79" t="str">
        <f t="shared" si="217"/>
        <v/>
      </c>
      <c r="EL28" s="79" t="str">
        <f t="shared" si="218"/>
        <v/>
      </c>
      <c r="EM28" s="47" t="str">
        <f>IF(details!BD28="","",details!BD28)</f>
        <v/>
      </c>
      <c r="EN28" s="47" t="str">
        <f>IF(details!BE28="","",details!BE28)</f>
        <v/>
      </c>
      <c r="EO28" s="47" t="str">
        <f>IF(details!BF28="","",details!BF28)</f>
        <v/>
      </c>
      <c r="EP28" s="102" t="str">
        <f t="shared" si="219"/>
        <v/>
      </c>
      <c r="EQ28" s="47" t="str">
        <f>IF(details!BG28="","",details!BG28)</f>
        <v/>
      </c>
      <c r="ER28" s="47" t="str">
        <f>IF(details!BH28="","",details!BH28)</f>
        <v/>
      </c>
      <c r="ES28" s="106" t="str">
        <f t="shared" si="220"/>
        <v/>
      </c>
      <c r="ET28" s="102" t="str">
        <f t="shared" si="221"/>
        <v/>
      </c>
      <c r="EU28" s="102" t="str">
        <f t="shared" si="222"/>
        <v/>
      </c>
      <c r="EV28" s="47" t="str">
        <f>IF(details!BI28="","",details!BI28)</f>
        <v/>
      </c>
      <c r="EW28" s="47" t="str">
        <f>IF(details!BJ28="","",details!BJ28)</f>
        <v/>
      </c>
      <c r="EX28" s="106" t="str">
        <f t="shared" si="223"/>
        <v/>
      </c>
      <c r="EY28" s="102" t="str">
        <f t="shared" si="224"/>
        <v/>
      </c>
      <c r="EZ28" s="102" t="str">
        <f t="shared" si="225"/>
        <v/>
      </c>
      <c r="FA28" s="97" t="str">
        <f t="shared" si="226"/>
        <v/>
      </c>
      <c r="FB28" s="79">
        <f t="shared" si="227"/>
        <v>0</v>
      </c>
      <c r="FC28" s="79">
        <f t="shared" si="228"/>
        <v>0</v>
      </c>
      <c r="FD28" s="80" t="str">
        <f t="shared" si="229"/>
        <v/>
      </c>
      <c r="FE28" s="79" t="str">
        <f t="shared" si="230"/>
        <v/>
      </c>
      <c r="FF28" s="79" t="str">
        <f t="shared" si="231"/>
        <v/>
      </c>
      <c r="FG28" s="79" t="str">
        <f t="shared" si="232"/>
        <v/>
      </c>
      <c r="FH28" s="47" t="str">
        <f>IF(details!BK28="","",details!BK28)</f>
        <v/>
      </c>
      <c r="FI28" s="47" t="str">
        <f>IF(details!BL28="","",details!BL28)</f>
        <v/>
      </c>
      <c r="FJ28" s="47" t="str">
        <f>IF(details!BM28="","",details!BM28)</f>
        <v/>
      </c>
      <c r="FK28" s="97" t="str">
        <f t="shared" si="233"/>
        <v/>
      </c>
      <c r="FL28" s="79">
        <f t="shared" si="234"/>
        <v>0</v>
      </c>
      <c r="FM28" s="80" t="str">
        <f t="shared" si="235"/>
        <v/>
      </c>
      <c r="FN28" s="79" t="str">
        <f t="shared" si="236"/>
        <v/>
      </c>
      <c r="FO28" s="79" t="str">
        <f t="shared" si="237"/>
        <v/>
      </c>
      <c r="FP28" s="322" t="str">
        <f t="shared" si="238"/>
        <v/>
      </c>
      <c r="FQ28" s="47" t="str">
        <f>IF(details!BN28="","",details!BN28)</f>
        <v/>
      </c>
      <c r="FR28" s="47" t="str">
        <f>IF(details!BO28="","",details!BO28)</f>
        <v/>
      </c>
      <c r="FS28" s="47" t="str">
        <f>IF(details!BP28="","",details!BP28)</f>
        <v/>
      </c>
      <c r="FT28" s="47" t="str">
        <f>IF(details!BQ28="","",details!BQ28)</f>
        <v/>
      </c>
      <c r="FU28" s="97" t="str">
        <f t="shared" si="239"/>
        <v/>
      </c>
      <c r="FV28" s="79">
        <f t="shared" si="101"/>
        <v>0</v>
      </c>
      <c r="FW28" s="80" t="str">
        <f t="shared" si="102"/>
        <v/>
      </c>
      <c r="FX28" s="79" t="str">
        <f t="shared" si="103"/>
        <v/>
      </c>
      <c r="FY28" s="79" t="str">
        <f t="shared" si="104"/>
        <v/>
      </c>
      <c r="FZ28" s="322" t="str">
        <f t="shared" si="240"/>
        <v/>
      </c>
      <c r="GA28" s="79" t="str">
        <f t="shared" si="257"/>
        <v/>
      </c>
      <c r="GB28" s="79" t="str">
        <f t="shared" si="258"/>
        <v/>
      </c>
      <c r="GC28" s="79" t="str">
        <f t="shared" si="259"/>
        <v/>
      </c>
      <c r="GD28" s="79" t="str">
        <f t="shared" si="260"/>
        <v/>
      </c>
      <c r="GE28" s="79" t="str">
        <f t="shared" si="261"/>
        <v/>
      </c>
      <c r="GF28" s="79" t="str">
        <f t="shared" si="262"/>
        <v/>
      </c>
      <c r="GG28" s="79" t="str">
        <f t="shared" si="106"/>
        <v/>
      </c>
      <c r="GH28" s="313">
        <f t="shared" si="241"/>
        <v>0</v>
      </c>
      <c r="GI28" s="79">
        <f t="shared" si="263"/>
        <v>0</v>
      </c>
      <c r="GJ28" s="79">
        <f t="shared" si="264"/>
        <v>0</v>
      </c>
      <c r="GK28" s="79">
        <f t="shared" si="265"/>
        <v>0</v>
      </c>
      <c r="GL28" s="313">
        <f t="shared" si="242"/>
        <v>0</v>
      </c>
      <c r="GM28" s="79" t="str">
        <f t="shared" si="107"/>
        <v/>
      </c>
      <c r="GN28" s="47" t="str">
        <f t="shared" si="110"/>
        <v/>
      </c>
      <c r="GO28" s="79" t="str">
        <f t="shared" si="111"/>
        <v/>
      </c>
      <c r="GP28" s="107" t="str">
        <f t="shared" si="243"/>
        <v/>
      </c>
      <c r="GQ28" s="94" t="str">
        <f>IF(details!CY28="","",details!CY28)</f>
        <v/>
      </c>
      <c r="GR28" s="108" t="str">
        <f>IF(details!CZ28="","",details!CZ28)</f>
        <v/>
      </c>
      <c r="GS28" s="94" t="str">
        <f>IF(details!DC28="","",details!DC28)</f>
        <v/>
      </c>
      <c r="GT28" s="108" t="str">
        <f>IF(details!DD28="","",details!DD28)</f>
        <v/>
      </c>
      <c r="GU28" s="94" t="str">
        <f>IF(details!DG28="","",details!DG28)</f>
        <v/>
      </c>
      <c r="GV28" s="108" t="str">
        <f>IF(details!DH28="","",details!DH28)</f>
        <v/>
      </c>
      <c r="GW28" s="94" t="str">
        <f>IF(details!DK28="","",details!DK28)</f>
        <v/>
      </c>
      <c r="GX28" s="108" t="str">
        <f>IF(details!DL28="","",details!DL28)</f>
        <v/>
      </c>
      <c r="GY28" s="94" t="str">
        <f>IF(details!DO28="","",details!DO28)</f>
        <v/>
      </c>
      <c r="GZ28" s="108" t="str">
        <f>IF(details!DP28="","",details!DP28)</f>
        <v/>
      </c>
      <c r="HA28" s="95" t="e">
        <f t="shared" si="244"/>
        <v>#VALUE!</v>
      </c>
      <c r="HB28" s="47" t="str">
        <f t="shared" si="112"/>
        <v/>
      </c>
      <c r="HC28" s="47" t="str">
        <f t="shared" si="256"/>
        <v/>
      </c>
      <c r="HD28" s="47" t="str">
        <f t="shared" si="113"/>
        <v/>
      </c>
      <c r="HE28" s="47" t="str">
        <f t="shared" si="114"/>
        <v/>
      </c>
      <c r="HF28" s="47" t="str">
        <f t="shared" si="245"/>
        <v/>
      </c>
      <c r="HG28" s="47" t="str">
        <f t="shared" si="115"/>
        <v/>
      </c>
      <c r="HH28" s="47" t="str">
        <f t="shared" si="116"/>
        <v/>
      </c>
      <c r="HI28" s="47" t="str">
        <f t="shared" si="117"/>
        <v/>
      </c>
      <c r="HJ28" s="47" t="str">
        <f t="shared" si="118"/>
        <v/>
      </c>
      <c r="HK28" s="47" t="str">
        <f t="shared" si="119"/>
        <v/>
      </c>
      <c r="HL28" s="47" t="str">
        <f t="shared" si="120"/>
        <v/>
      </c>
      <c r="HM28" s="47" t="str">
        <f t="shared" si="121"/>
        <v/>
      </c>
      <c r="HN28" s="47" t="str">
        <f t="shared" si="246"/>
        <v/>
      </c>
      <c r="HO28" s="47" t="str">
        <f t="shared" si="122"/>
        <v/>
      </c>
      <c r="HP28" s="47" t="str">
        <f t="shared" si="123"/>
        <v/>
      </c>
      <c r="HQ28" s="47" t="str">
        <f t="shared" si="247"/>
        <v/>
      </c>
      <c r="HR28" s="47" t="str">
        <f t="shared" si="124"/>
        <v/>
      </c>
      <c r="HS28" s="47" t="str">
        <f t="shared" si="125"/>
        <v/>
      </c>
      <c r="HT28" s="47" t="str">
        <f t="shared" si="248"/>
        <v/>
      </c>
      <c r="HU28" s="47" t="str">
        <f t="shared" si="126"/>
        <v/>
      </c>
      <c r="HV28" s="47" t="str">
        <f t="shared" si="127"/>
        <v/>
      </c>
      <c r="HW28" s="47" t="str">
        <f t="shared" si="249"/>
        <v/>
      </c>
      <c r="HX28" s="47" t="str">
        <f t="shared" si="250"/>
        <v/>
      </c>
      <c r="HY28" s="47" t="str">
        <f t="shared" si="128"/>
        <v/>
      </c>
      <c r="HZ28" s="47" t="str">
        <f t="shared" si="129"/>
        <v/>
      </c>
      <c r="IA28" s="47" t="str">
        <f t="shared" si="130"/>
        <v/>
      </c>
      <c r="IB28" s="47" t="str">
        <f t="shared" si="131"/>
        <v/>
      </c>
      <c r="IC28" s="47" t="str">
        <f t="shared" si="132"/>
        <v/>
      </c>
      <c r="ID28" s="47" t="str">
        <f t="shared" si="251"/>
        <v xml:space="preserve">            </v>
      </c>
      <c r="IE28" s="47" t="str">
        <f t="shared" si="252"/>
        <v xml:space="preserve">            </v>
      </c>
      <c r="IF28" s="47" t="str">
        <f t="shared" si="266"/>
        <v xml:space="preserve">     </v>
      </c>
      <c r="IG28" s="109" t="str">
        <f t="shared" si="254"/>
        <v xml:space="preserve">            </v>
      </c>
      <c r="IH28" s="47" t="str">
        <f t="shared" si="133"/>
        <v xml:space="preserve">            </v>
      </c>
      <c r="II28" s="47" t="str">
        <f>IF(OR(GN28="SUPPL.",GN28="RE-EXAM."),'result subject-wise'!AV28,GN28)</f>
        <v/>
      </c>
      <c r="IJ28" s="99">
        <f>IF('result subject-wise'!AW28="",CT28,'result subject-wise'!AW28)</f>
        <v>0</v>
      </c>
      <c r="IK28" s="87" t="str">
        <f t="shared" si="255"/>
        <v/>
      </c>
      <c r="IL28" s="100"/>
      <c r="IO28" s="111" t="str">
        <f>FQ108</f>
        <v>SUNITA GODARA</v>
      </c>
      <c r="IP28" s="112" t="str">
        <f>FQ107</f>
        <v>ART EDU.</v>
      </c>
      <c r="IQ28" s="122">
        <f>FQ109</f>
        <v>1</v>
      </c>
      <c r="IR28" s="108">
        <f>FU111</f>
        <v>1</v>
      </c>
      <c r="IS28" s="99">
        <f>FQ112</f>
        <v>100</v>
      </c>
      <c r="IT28" s="106">
        <f>FQ111</f>
        <v>0</v>
      </c>
      <c r="IU28" s="106">
        <f>FS111</f>
        <v>0</v>
      </c>
      <c r="IV28" s="106">
        <f>FR111</f>
        <v>1</v>
      </c>
      <c r="IW28" s="106">
        <f>FT111</f>
        <v>0</v>
      </c>
      <c r="IX28" s="47">
        <f>FQ113</f>
        <v>0</v>
      </c>
      <c r="IY28" s="88">
        <f>FQ114</f>
        <v>0</v>
      </c>
      <c r="IZ28" s="47">
        <f>FQ116</f>
        <v>0</v>
      </c>
      <c r="JA28" s="47">
        <f>FQ117</f>
        <v>0</v>
      </c>
      <c r="JB28" s="743"/>
      <c r="JC28" s="119">
        <f>IR28+IX28+IY28+IZ28+JA28+JB14</f>
        <v>5</v>
      </c>
      <c r="JE28" s="120"/>
      <c r="JF28" s="120"/>
      <c r="JG28" s="120"/>
      <c r="JH28" s="120"/>
    </row>
    <row r="29" spans="1:268" ht="14" customHeight="1">
      <c r="A29" s="4">
        <f>details!A29</f>
        <v>23</v>
      </c>
      <c r="B29" s="47" t="str">
        <f>IF(details!B29="","",details!B29)</f>
        <v>GEN</v>
      </c>
      <c r="C29" s="47" t="str">
        <f>IF(details!C29="","",details!C29)</f>
        <v>G</v>
      </c>
      <c r="D29" s="97">
        <f>IF(details!D29="","",details!D29)</f>
        <v>9123</v>
      </c>
      <c r="E29" s="47">
        <f>IF(details!E29="","",details!E29)</f>
        <v>11033</v>
      </c>
      <c r="F29" s="385">
        <f>IF(details!F29="","",details!F29)</f>
        <v>36161</v>
      </c>
      <c r="G29" s="49" t="str">
        <f>IF(details!G29="","",details!G29)</f>
        <v>A 023</v>
      </c>
      <c r="H29" s="49" t="str">
        <f>IF(details!H29="","",details!H29)</f>
        <v>B 023</v>
      </c>
      <c r="I29" s="49" t="str">
        <f>IF(details!I29="","",details!I29)</f>
        <v>C 023</v>
      </c>
      <c r="J29" s="47" t="str">
        <f>IF(details!J29="","",details!J29)</f>
        <v/>
      </c>
      <c r="K29" s="47" t="str">
        <f>IF(details!K29="","",details!K29)</f>
        <v/>
      </c>
      <c r="L29" s="47" t="str">
        <f>IF(details!L29="","",details!L29)</f>
        <v/>
      </c>
      <c r="M29" s="102" t="str">
        <f t="shared" si="134"/>
        <v/>
      </c>
      <c r="N29" s="47" t="str">
        <f>IF(details!M29="","",details!M29)</f>
        <v/>
      </c>
      <c r="O29" s="102" t="str">
        <f t="shared" si="135"/>
        <v/>
      </c>
      <c r="P29" s="47" t="str">
        <f>IF(details!N29="","",details!N29)</f>
        <v/>
      </c>
      <c r="Q29" s="88" t="str">
        <f t="shared" si="136"/>
        <v/>
      </c>
      <c r="R29" s="79">
        <f t="shared" si="137"/>
        <v>0</v>
      </c>
      <c r="S29" s="79">
        <f t="shared" si="138"/>
        <v>0</v>
      </c>
      <c r="T29" s="80" t="str">
        <f t="shared" si="139"/>
        <v/>
      </c>
      <c r="U29" s="79" t="str">
        <f t="shared" si="140"/>
        <v/>
      </c>
      <c r="V29" s="79" t="str">
        <f t="shared" si="141"/>
        <v/>
      </c>
      <c r="W29" s="79" t="str">
        <f t="shared" si="142"/>
        <v/>
      </c>
      <c r="X29" s="47" t="str">
        <f>IF(details!O29="","",details!O29)</f>
        <v/>
      </c>
      <c r="Y29" s="47" t="str">
        <f>IF(details!P29="","",details!P29)</f>
        <v/>
      </c>
      <c r="Z29" s="47" t="str">
        <f>IF(details!Q29="","",details!Q29)</f>
        <v/>
      </c>
      <c r="AA29" s="102" t="str">
        <f t="shared" si="143"/>
        <v/>
      </c>
      <c r="AB29" s="47" t="str">
        <f>IF(details!R29="","",details!R29)</f>
        <v/>
      </c>
      <c r="AC29" s="102" t="str">
        <f t="shared" si="144"/>
        <v/>
      </c>
      <c r="AD29" s="47" t="str">
        <f>IF(details!S29="","",details!S29)</f>
        <v/>
      </c>
      <c r="AE29" s="88" t="str">
        <f t="shared" si="145"/>
        <v/>
      </c>
      <c r="AF29" s="79">
        <f t="shared" si="146"/>
        <v>0</v>
      </c>
      <c r="AG29" s="79">
        <f t="shared" si="147"/>
        <v>0</v>
      </c>
      <c r="AH29" s="80" t="str">
        <f t="shared" si="148"/>
        <v/>
      </c>
      <c r="AI29" s="79" t="str">
        <f t="shared" si="149"/>
        <v/>
      </c>
      <c r="AJ29" s="79" t="str">
        <f t="shared" si="150"/>
        <v/>
      </c>
      <c r="AK29" s="79" t="str">
        <f t="shared" si="151"/>
        <v/>
      </c>
      <c r="AL29" s="97" t="str">
        <f>IF(details!T29="","",details!T29)</f>
        <v/>
      </c>
      <c r="AM29" s="103" t="str">
        <f>CONCATENATE(IF(details!T29="s"," SANSKRIT",IF(details!T29="u"," URDU",IF(details!T29="g"," GUJRATI",IF(details!T29="p"," PUNJABI",IF(details!T29="sd"," flU/kh",))))),"")</f>
        <v/>
      </c>
      <c r="AN29" s="47" t="str">
        <f>IF(details!U29="","",details!U29)</f>
        <v/>
      </c>
      <c r="AO29" s="47" t="str">
        <f>IF(details!V29="","",details!V29)</f>
        <v/>
      </c>
      <c r="AP29" s="47" t="str">
        <f>IF(details!W29="","",details!W29)</f>
        <v/>
      </c>
      <c r="AQ29" s="102" t="str">
        <f t="shared" si="152"/>
        <v/>
      </c>
      <c r="AR29" s="47" t="str">
        <f>IF(details!X29="","",details!X29)</f>
        <v/>
      </c>
      <c r="AS29" s="102" t="str">
        <f t="shared" si="153"/>
        <v/>
      </c>
      <c r="AT29" s="47" t="str">
        <f>IF(details!Y29="","",details!Y29)</f>
        <v/>
      </c>
      <c r="AU29" s="88" t="str">
        <f t="shared" si="154"/>
        <v/>
      </c>
      <c r="AV29" s="79">
        <f t="shared" si="155"/>
        <v>0</v>
      </c>
      <c r="AW29" s="79">
        <f t="shared" si="156"/>
        <v>0</v>
      </c>
      <c r="AX29" s="80" t="str">
        <f t="shared" si="157"/>
        <v/>
      </c>
      <c r="AY29" s="79" t="str">
        <f t="shared" si="158"/>
        <v/>
      </c>
      <c r="AZ29" s="79" t="str">
        <f t="shared" si="159"/>
        <v/>
      </c>
      <c r="BA29" s="79" t="str">
        <f t="shared" si="160"/>
        <v/>
      </c>
      <c r="BB29" s="47" t="str">
        <f>IF(details!Z29="","",details!Z29)</f>
        <v/>
      </c>
      <c r="BC29" s="47" t="str">
        <f>IF(details!AA29="","",details!AA29)</f>
        <v/>
      </c>
      <c r="BD29" s="47" t="str">
        <f>IF(details!AB29="","",details!AB29)</f>
        <v/>
      </c>
      <c r="BE29" s="102" t="str">
        <f t="shared" si="161"/>
        <v/>
      </c>
      <c r="BF29" s="47" t="str">
        <f>IF(details!AC29="","",details!AC29)</f>
        <v/>
      </c>
      <c r="BG29" s="102" t="str">
        <f t="shared" si="162"/>
        <v/>
      </c>
      <c r="BH29" s="47" t="str">
        <f>IF(details!AD29="","",details!AD29)</f>
        <v/>
      </c>
      <c r="BI29" s="88" t="str">
        <f t="shared" si="163"/>
        <v/>
      </c>
      <c r="BJ29" s="79">
        <f t="shared" si="164"/>
        <v>0</v>
      </c>
      <c r="BK29" s="79">
        <f t="shared" si="165"/>
        <v>0</v>
      </c>
      <c r="BL29" s="80" t="str">
        <f t="shared" si="166"/>
        <v/>
      </c>
      <c r="BM29" s="79" t="str">
        <f t="shared" si="167"/>
        <v/>
      </c>
      <c r="BN29" s="79" t="str">
        <f t="shared" si="168"/>
        <v/>
      </c>
      <c r="BO29" s="79" t="str">
        <f t="shared" si="169"/>
        <v/>
      </c>
      <c r="BP29" s="47" t="str">
        <f>IF(details!AE29="","",details!AE29)</f>
        <v/>
      </c>
      <c r="BQ29" s="47" t="str">
        <f>IF(details!AF29="","",details!AF29)</f>
        <v/>
      </c>
      <c r="BR29" s="47" t="str">
        <f>IF(details!AG29="","",details!AG29)</f>
        <v/>
      </c>
      <c r="BS29" s="102" t="str">
        <f t="shared" si="170"/>
        <v/>
      </c>
      <c r="BT29" s="47" t="str">
        <f>IF(details!AH29="","",details!AH29)</f>
        <v/>
      </c>
      <c r="BU29" s="102" t="str">
        <f t="shared" si="171"/>
        <v/>
      </c>
      <c r="BV29" s="47" t="str">
        <f>IF(details!AI29="","",details!AI29)</f>
        <v/>
      </c>
      <c r="BW29" s="88" t="str">
        <f t="shared" si="172"/>
        <v/>
      </c>
      <c r="BX29" s="79">
        <f t="shared" si="173"/>
        <v>0</v>
      </c>
      <c r="BY29" s="79">
        <f t="shared" si="174"/>
        <v>0</v>
      </c>
      <c r="BZ29" s="80" t="str">
        <f t="shared" si="175"/>
        <v/>
      </c>
      <c r="CA29" s="79" t="str">
        <f t="shared" si="176"/>
        <v/>
      </c>
      <c r="CB29" s="79" t="str">
        <f t="shared" si="177"/>
        <v/>
      </c>
      <c r="CC29" s="79" t="str">
        <f t="shared" si="178"/>
        <v/>
      </c>
      <c r="CD29" s="47" t="str">
        <f>IF(details!AJ29="","",details!AJ29)</f>
        <v/>
      </c>
      <c r="CE29" s="47" t="str">
        <f>IF(details!AK29="","",details!AK29)</f>
        <v/>
      </c>
      <c r="CF29" s="47" t="str">
        <f>IF(details!AL29="","",details!AL29)</f>
        <v/>
      </c>
      <c r="CG29" s="102" t="str">
        <f t="shared" si="179"/>
        <v/>
      </c>
      <c r="CH29" s="47" t="str">
        <f>IF(details!AM29="","",details!AM29)</f>
        <v/>
      </c>
      <c r="CI29" s="102" t="str">
        <f t="shared" si="180"/>
        <v/>
      </c>
      <c r="CJ29" s="47" t="str">
        <f>IF(details!AN29="","",details!AN29)</f>
        <v/>
      </c>
      <c r="CK29" s="88" t="str">
        <f t="shared" si="181"/>
        <v/>
      </c>
      <c r="CL29" s="79">
        <f t="shared" si="182"/>
        <v>0</v>
      </c>
      <c r="CM29" s="79">
        <f t="shared" si="183"/>
        <v>0</v>
      </c>
      <c r="CN29" s="80" t="str">
        <f t="shared" si="184"/>
        <v/>
      </c>
      <c r="CO29" s="79" t="str">
        <f t="shared" si="185"/>
        <v/>
      </c>
      <c r="CP29" s="79" t="str">
        <f t="shared" si="186"/>
        <v/>
      </c>
      <c r="CQ29" s="79" t="str">
        <f t="shared" si="187"/>
        <v/>
      </c>
      <c r="CR29" s="79">
        <f t="shared" si="188"/>
        <v>0</v>
      </c>
      <c r="CS29" s="104">
        <f t="shared" si="189"/>
        <v>0</v>
      </c>
      <c r="CT29" s="105">
        <f t="shared" si="190"/>
        <v>0</v>
      </c>
      <c r="CU29" s="87" t="str">
        <f t="shared" si="57"/>
        <v/>
      </c>
      <c r="CV29" s="47" t="str">
        <f>IF(details!AO29="","",details!AO29)</f>
        <v/>
      </c>
      <c r="CW29" s="47" t="str">
        <f>IF(details!AP29="","",details!AP29)</f>
        <v/>
      </c>
      <c r="CX29" s="47" t="str">
        <f>IF(details!AQ29="","",details!AQ29)</f>
        <v/>
      </c>
      <c r="CY29" s="102" t="str">
        <f t="shared" si="191"/>
        <v/>
      </c>
      <c r="CZ29" s="47" t="str">
        <f>IF(details!AR29="","",details!AR29)</f>
        <v/>
      </c>
      <c r="DA29" s="102" t="str">
        <f t="shared" si="192"/>
        <v/>
      </c>
      <c r="DB29" s="47" t="str">
        <f>IF(details!AS29="","",details!AS29)</f>
        <v/>
      </c>
      <c r="DC29" s="88" t="str">
        <f t="shared" si="193"/>
        <v/>
      </c>
      <c r="DD29" s="79">
        <f t="shared" si="194"/>
        <v>0</v>
      </c>
      <c r="DE29" s="79">
        <f t="shared" si="195"/>
        <v>0</v>
      </c>
      <c r="DF29" s="80" t="str">
        <f t="shared" si="196"/>
        <v/>
      </c>
      <c r="DG29" s="79" t="str">
        <f t="shared" si="197"/>
        <v/>
      </c>
      <c r="DH29" s="79" t="str">
        <f t="shared" si="198"/>
        <v/>
      </c>
      <c r="DI29" s="79" t="str">
        <f t="shared" si="199"/>
        <v/>
      </c>
      <c r="DJ29" s="47" t="str">
        <f>IF(details!AT29="","",details!AT29)</f>
        <v/>
      </c>
      <c r="DK29" s="47" t="str">
        <f>IF(details!AU29="","",details!AU29)</f>
        <v/>
      </c>
      <c r="DL29" s="102" t="str">
        <f t="shared" si="200"/>
        <v/>
      </c>
      <c r="DM29" s="47" t="str">
        <f>IF(details!AV29="","",details!AV29)</f>
        <v/>
      </c>
      <c r="DN29" s="47" t="str">
        <f>IF(details!AW29="","",details!AW29)</f>
        <v/>
      </c>
      <c r="DO29" s="102" t="str">
        <f t="shared" si="201"/>
        <v/>
      </c>
      <c r="DP29" s="47" t="str">
        <f>IF(details!AX29="","",details!AX29)</f>
        <v/>
      </c>
      <c r="DQ29" s="47" t="str">
        <f>IF(details!AY29="","",details!AY29)</f>
        <v/>
      </c>
      <c r="DR29" s="102" t="str">
        <f t="shared" si="202"/>
        <v/>
      </c>
      <c r="DS29" s="102" t="str">
        <f t="shared" si="203"/>
        <v/>
      </c>
      <c r="DT29" s="102" t="str">
        <f t="shared" si="204"/>
        <v/>
      </c>
      <c r="DU29" s="102" t="str">
        <f t="shared" si="205"/>
        <v/>
      </c>
      <c r="DV29" s="47" t="str">
        <f>IF(details!AZ29="","",details!AZ29)</f>
        <v/>
      </c>
      <c r="DW29" s="47" t="str">
        <f>IF(details!BA29="","",details!BA29)</f>
        <v/>
      </c>
      <c r="DX29" s="102" t="str">
        <f t="shared" si="206"/>
        <v/>
      </c>
      <c r="DY29" s="102" t="str">
        <f t="shared" si="207"/>
        <v/>
      </c>
      <c r="DZ29" s="102" t="str">
        <f t="shared" si="208"/>
        <v/>
      </c>
      <c r="EA29" s="47" t="str">
        <f>IF(details!BB29="","",details!BB29)</f>
        <v/>
      </c>
      <c r="EB29" s="47" t="str">
        <f>IF(details!BC29="","",details!BC29)</f>
        <v/>
      </c>
      <c r="EC29" s="102" t="str">
        <f t="shared" si="209"/>
        <v/>
      </c>
      <c r="ED29" s="102" t="str">
        <f t="shared" si="210"/>
        <v/>
      </c>
      <c r="EE29" s="102" t="str">
        <f t="shared" si="211"/>
        <v/>
      </c>
      <c r="EF29" s="97" t="str">
        <f t="shared" si="212"/>
        <v/>
      </c>
      <c r="EG29" s="79">
        <f t="shared" si="213"/>
        <v>0</v>
      </c>
      <c r="EH29" s="79">
        <f t="shared" si="214"/>
        <v>0</v>
      </c>
      <c r="EI29" s="80" t="str">
        <f t="shared" si="215"/>
        <v/>
      </c>
      <c r="EJ29" s="79" t="str">
        <f t="shared" si="216"/>
        <v/>
      </c>
      <c r="EK29" s="79" t="str">
        <f t="shared" si="217"/>
        <v/>
      </c>
      <c r="EL29" s="79" t="str">
        <f t="shared" si="218"/>
        <v/>
      </c>
      <c r="EM29" s="47" t="str">
        <f>IF(details!BD29="","",details!BD29)</f>
        <v/>
      </c>
      <c r="EN29" s="47" t="str">
        <f>IF(details!BE29="","",details!BE29)</f>
        <v/>
      </c>
      <c r="EO29" s="47" t="str">
        <f>IF(details!BF29="","",details!BF29)</f>
        <v/>
      </c>
      <c r="EP29" s="102" t="str">
        <f t="shared" si="219"/>
        <v/>
      </c>
      <c r="EQ29" s="47" t="str">
        <f>IF(details!BG29="","",details!BG29)</f>
        <v/>
      </c>
      <c r="ER29" s="47" t="str">
        <f>IF(details!BH29="","",details!BH29)</f>
        <v/>
      </c>
      <c r="ES29" s="106" t="str">
        <f t="shared" si="220"/>
        <v/>
      </c>
      <c r="ET29" s="102" t="str">
        <f t="shared" si="221"/>
        <v/>
      </c>
      <c r="EU29" s="102" t="str">
        <f t="shared" si="222"/>
        <v/>
      </c>
      <c r="EV29" s="47" t="str">
        <f>IF(details!BI29="","",details!BI29)</f>
        <v/>
      </c>
      <c r="EW29" s="47" t="str">
        <f>IF(details!BJ29="","",details!BJ29)</f>
        <v/>
      </c>
      <c r="EX29" s="106" t="str">
        <f t="shared" si="223"/>
        <v/>
      </c>
      <c r="EY29" s="102" t="str">
        <f t="shared" si="224"/>
        <v/>
      </c>
      <c r="EZ29" s="102" t="str">
        <f t="shared" si="225"/>
        <v/>
      </c>
      <c r="FA29" s="97" t="str">
        <f t="shared" si="226"/>
        <v/>
      </c>
      <c r="FB29" s="79">
        <f t="shared" si="227"/>
        <v>0</v>
      </c>
      <c r="FC29" s="79">
        <f t="shared" si="228"/>
        <v>0</v>
      </c>
      <c r="FD29" s="80" t="str">
        <f t="shared" si="229"/>
        <v/>
      </c>
      <c r="FE29" s="79" t="str">
        <f t="shared" si="230"/>
        <v/>
      </c>
      <c r="FF29" s="79" t="str">
        <f t="shared" si="231"/>
        <v/>
      </c>
      <c r="FG29" s="79" t="str">
        <f t="shared" si="232"/>
        <v/>
      </c>
      <c r="FH29" s="47" t="str">
        <f>IF(details!BK29="","",details!BK29)</f>
        <v/>
      </c>
      <c r="FI29" s="47" t="str">
        <f>IF(details!BL29="","",details!BL29)</f>
        <v/>
      </c>
      <c r="FJ29" s="47" t="str">
        <f>IF(details!BM29="","",details!BM29)</f>
        <v/>
      </c>
      <c r="FK29" s="97" t="str">
        <f t="shared" si="233"/>
        <v/>
      </c>
      <c r="FL29" s="79">
        <f t="shared" si="234"/>
        <v>0</v>
      </c>
      <c r="FM29" s="80" t="str">
        <f t="shared" si="235"/>
        <v/>
      </c>
      <c r="FN29" s="79" t="str">
        <f t="shared" si="236"/>
        <v/>
      </c>
      <c r="FO29" s="79" t="str">
        <f t="shared" si="237"/>
        <v/>
      </c>
      <c r="FP29" s="322" t="str">
        <f t="shared" si="238"/>
        <v/>
      </c>
      <c r="FQ29" s="47" t="str">
        <f>IF(details!BN29="","",details!BN29)</f>
        <v/>
      </c>
      <c r="FR29" s="47" t="str">
        <f>IF(details!BO29="","",details!BO29)</f>
        <v/>
      </c>
      <c r="FS29" s="47" t="str">
        <f>IF(details!BP29="","",details!BP29)</f>
        <v/>
      </c>
      <c r="FT29" s="47" t="str">
        <f>IF(details!BQ29="","",details!BQ29)</f>
        <v/>
      </c>
      <c r="FU29" s="97" t="str">
        <f t="shared" si="239"/>
        <v/>
      </c>
      <c r="FV29" s="79">
        <f t="shared" si="101"/>
        <v>0</v>
      </c>
      <c r="FW29" s="80" t="str">
        <f t="shared" si="102"/>
        <v/>
      </c>
      <c r="FX29" s="79" t="str">
        <f t="shared" si="103"/>
        <v/>
      </c>
      <c r="FY29" s="79" t="str">
        <f t="shared" si="104"/>
        <v/>
      </c>
      <c r="FZ29" s="322" t="str">
        <f t="shared" si="240"/>
        <v/>
      </c>
      <c r="GA29" s="79" t="str">
        <f t="shared" si="257"/>
        <v/>
      </c>
      <c r="GB29" s="79" t="str">
        <f t="shared" si="258"/>
        <v/>
      </c>
      <c r="GC29" s="79" t="str">
        <f t="shared" si="259"/>
        <v/>
      </c>
      <c r="GD29" s="79" t="str">
        <f t="shared" si="260"/>
        <v/>
      </c>
      <c r="GE29" s="79" t="str">
        <f t="shared" si="261"/>
        <v/>
      </c>
      <c r="GF29" s="79" t="str">
        <f t="shared" si="262"/>
        <v/>
      </c>
      <c r="GG29" s="79" t="str">
        <f t="shared" si="106"/>
        <v/>
      </c>
      <c r="GH29" s="313">
        <f t="shared" si="241"/>
        <v>0</v>
      </c>
      <c r="GI29" s="79">
        <f t="shared" si="263"/>
        <v>0</v>
      </c>
      <c r="GJ29" s="79">
        <f t="shared" si="264"/>
        <v>0</v>
      </c>
      <c r="GK29" s="79">
        <f t="shared" si="265"/>
        <v>0</v>
      </c>
      <c r="GL29" s="313">
        <f t="shared" si="242"/>
        <v>0</v>
      </c>
      <c r="GM29" s="79" t="str">
        <f t="shared" si="107"/>
        <v/>
      </c>
      <c r="GN29" s="47" t="str">
        <f t="shared" si="110"/>
        <v/>
      </c>
      <c r="GO29" s="79" t="str">
        <f t="shared" si="111"/>
        <v/>
      </c>
      <c r="GP29" s="107" t="str">
        <f t="shared" si="243"/>
        <v/>
      </c>
      <c r="GQ29" s="94" t="str">
        <f>IF(details!CY29="","",details!CY29)</f>
        <v/>
      </c>
      <c r="GR29" s="108" t="str">
        <f>IF(details!CZ29="","",details!CZ29)</f>
        <v/>
      </c>
      <c r="GS29" s="94" t="str">
        <f>IF(details!DC29="","",details!DC29)</f>
        <v/>
      </c>
      <c r="GT29" s="108" t="str">
        <f>IF(details!DD29="","",details!DD29)</f>
        <v/>
      </c>
      <c r="GU29" s="94" t="str">
        <f>IF(details!DG29="","",details!DG29)</f>
        <v/>
      </c>
      <c r="GV29" s="108" t="str">
        <f>IF(details!DH29="","",details!DH29)</f>
        <v/>
      </c>
      <c r="GW29" s="94" t="str">
        <f>IF(details!DK29="","",details!DK29)</f>
        <v/>
      </c>
      <c r="GX29" s="108" t="str">
        <f>IF(details!DL29="","",details!DL29)</f>
        <v/>
      </c>
      <c r="GY29" s="94" t="str">
        <f>IF(details!DO29="","",details!DO29)</f>
        <v/>
      </c>
      <c r="GZ29" s="108" t="str">
        <f>IF(details!DP29="","",details!DP29)</f>
        <v/>
      </c>
      <c r="HA29" s="95" t="e">
        <f t="shared" si="244"/>
        <v>#VALUE!</v>
      </c>
      <c r="HB29" s="47" t="str">
        <f t="shared" si="112"/>
        <v/>
      </c>
      <c r="HC29" s="47" t="str">
        <f t="shared" si="256"/>
        <v/>
      </c>
      <c r="HD29" s="47" t="str">
        <f t="shared" si="113"/>
        <v/>
      </c>
      <c r="HE29" s="47" t="str">
        <f t="shared" si="114"/>
        <v/>
      </c>
      <c r="HF29" s="47" t="str">
        <f t="shared" si="245"/>
        <v/>
      </c>
      <c r="HG29" s="47" t="str">
        <f t="shared" si="115"/>
        <v/>
      </c>
      <c r="HH29" s="47" t="str">
        <f t="shared" si="116"/>
        <v/>
      </c>
      <c r="HI29" s="47" t="str">
        <f t="shared" si="117"/>
        <v/>
      </c>
      <c r="HJ29" s="47" t="str">
        <f t="shared" si="118"/>
        <v/>
      </c>
      <c r="HK29" s="47" t="str">
        <f t="shared" si="119"/>
        <v/>
      </c>
      <c r="HL29" s="47" t="str">
        <f t="shared" si="120"/>
        <v/>
      </c>
      <c r="HM29" s="47" t="str">
        <f t="shared" si="121"/>
        <v/>
      </c>
      <c r="HN29" s="47" t="str">
        <f t="shared" si="246"/>
        <v/>
      </c>
      <c r="HO29" s="47" t="str">
        <f t="shared" si="122"/>
        <v/>
      </c>
      <c r="HP29" s="47" t="str">
        <f t="shared" si="123"/>
        <v/>
      </c>
      <c r="HQ29" s="47" t="str">
        <f t="shared" si="247"/>
        <v/>
      </c>
      <c r="HR29" s="47" t="str">
        <f t="shared" si="124"/>
        <v/>
      </c>
      <c r="HS29" s="47" t="str">
        <f t="shared" si="125"/>
        <v/>
      </c>
      <c r="HT29" s="47" t="str">
        <f t="shared" si="248"/>
        <v/>
      </c>
      <c r="HU29" s="47" t="str">
        <f t="shared" si="126"/>
        <v/>
      </c>
      <c r="HV29" s="47" t="str">
        <f t="shared" si="127"/>
        <v/>
      </c>
      <c r="HW29" s="47" t="str">
        <f t="shared" si="249"/>
        <v/>
      </c>
      <c r="HX29" s="47" t="str">
        <f t="shared" si="250"/>
        <v/>
      </c>
      <c r="HY29" s="47" t="str">
        <f t="shared" si="128"/>
        <v/>
      </c>
      <c r="HZ29" s="47" t="str">
        <f t="shared" si="129"/>
        <v/>
      </c>
      <c r="IA29" s="47" t="str">
        <f t="shared" si="130"/>
        <v/>
      </c>
      <c r="IB29" s="47" t="str">
        <f t="shared" si="131"/>
        <v/>
      </c>
      <c r="IC29" s="47" t="str">
        <f t="shared" si="132"/>
        <v/>
      </c>
      <c r="ID29" s="47" t="str">
        <f t="shared" si="251"/>
        <v xml:space="preserve">            </v>
      </c>
      <c r="IE29" s="47" t="str">
        <f t="shared" si="252"/>
        <v xml:space="preserve">            </v>
      </c>
      <c r="IF29" s="47" t="str">
        <f t="shared" si="266"/>
        <v xml:space="preserve">     </v>
      </c>
      <c r="IG29" s="109" t="str">
        <f t="shared" si="254"/>
        <v xml:space="preserve">            </v>
      </c>
      <c r="IH29" s="47" t="str">
        <f t="shared" si="133"/>
        <v xml:space="preserve">            </v>
      </c>
      <c r="II29" s="47" t="str">
        <f>IF(OR(GN29="SUPPL.",GN29="RE-EXAM."),'result subject-wise'!AV29,GN29)</f>
        <v/>
      </c>
      <c r="IJ29" s="99">
        <f>IF('result subject-wise'!AW29="",CT29,'result subject-wise'!AW29)</f>
        <v>0</v>
      </c>
      <c r="IK29" s="87" t="str">
        <f t="shared" si="255"/>
        <v/>
      </c>
      <c r="IL29" s="100"/>
      <c r="IO29" s="744" t="s">
        <v>154</v>
      </c>
      <c r="IP29" s="745"/>
      <c r="IQ29" s="745">
        <f>F108</f>
        <v>67</v>
      </c>
      <c r="IR29" s="745">
        <f>E110</f>
        <v>1</v>
      </c>
      <c r="IS29" s="746">
        <f>F110</f>
        <v>1.4925373134328357</v>
      </c>
      <c r="IT29" s="745"/>
      <c r="IU29" s="745">
        <f>B110</f>
        <v>1</v>
      </c>
      <c r="IV29" s="745">
        <f>C110</f>
        <v>0</v>
      </c>
      <c r="IW29" s="745">
        <f>D110</f>
        <v>0</v>
      </c>
      <c r="IX29" s="745">
        <f>G112</f>
        <v>0</v>
      </c>
      <c r="IY29" s="745">
        <f>G114</f>
        <v>0</v>
      </c>
      <c r="IZ29" s="745"/>
      <c r="JA29" s="745">
        <f>G113</f>
        <v>0</v>
      </c>
      <c r="JB29" s="745">
        <f>COUNTIF(D7:D106,"nso")</f>
        <v>4</v>
      </c>
      <c r="JC29" s="833">
        <f>IR29+IX29+IY29+JA29+JB29</f>
        <v>5</v>
      </c>
      <c r="JE29" s="120"/>
      <c r="JF29" s="120"/>
      <c r="JG29" s="120"/>
      <c r="JH29" s="120"/>
    </row>
    <row r="30" spans="1:268" ht="14" customHeight="1">
      <c r="A30" s="4">
        <f>details!A30</f>
        <v>24</v>
      </c>
      <c r="B30" s="47" t="str">
        <f>IF(details!B30="","",details!B30)</f>
        <v>GEN</v>
      </c>
      <c r="C30" s="47" t="str">
        <f>IF(details!C30="","",details!C30)</f>
        <v>G</v>
      </c>
      <c r="D30" s="97">
        <f>IF(details!D30="","",details!D30)</f>
        <v>9124</v>
      </c>
      <c r="E30" s="47">
        <f>IF(details!E30="","",details!E30)</f>
        <v>11108</v>
      </c>
      <c r="F30" s="385">
        <f>IF(details!F30="","",details!F30)</f>
        <v>36948</v>
      </c>
      <c r="G30" s="49" t="str">
        <f>IF(details!G30="","",details!G30)</f>
        <v>A 024</v>
      </c>
      <c r="H30" s="49" t="str">
        <f>IF(details!H30="","",details!H30)</f>
        <v>B 024</v>
      </c>
      <c r="I30" s="49" t="str">
        <f>IF(details!I30="","",details!I30)</f>
        <v>C 024</v>
      </c>
      <c r="J30" s="47" t="str">
        <f>IF(details!J30="","",details!J30)</f>
        <v/>
      </c>
      <c r="K30" s="47" t="str">
        <f>IF(details!K30="","",details!K30)</f>
        <v/>
      </c>
      <c r="L30" s="47" t="str">
        <f>IF(details!L30="","",details!L30)</f>
        <v/>
      </c>
      <c r="M30" s="102" t="str">
        <f t="shared" si="134"/>
        <v/>
      </c>
      <c r="N30" s="47" t="str">
        <f>IF(details!M30="","",details!M30)</f>
        <v/>
      </c>
      <c r="O30" s="102" t="str">
        <f t="shared" si="135"/>
        <v/>
      </c>
      <c r="P30" s="47" t="str">
        <f>IF(details!N30="","",details!N30)</f>
        <v/>
      </c>
      <c r="Q30" s="88" t="str">
        <f t="shared" si="136"/>
        <v/>
      </c>
      <c r="R30" s="79">
        <f t="shared" si="137"/>
        <v>0</v>
      </c>
      <c r="S30" s="79">
        <f t="shared" si="138"/>
        <v>0</v>
      </c>
      <c r="T30" s="80" t="str">
        <f t="shared" si="139"/>
        <v/>
      </c>
      <c r="U30" s="79" t="str">
        <f t="shared" si="140"/>
        <v/>
      </c>
      <c r="V30" s="79" t="str">
        <f t="shared" si="141"/>
        <v/>
      </c>
      <c r="W30" s="79" t="str">
        <f t="shared" si="142"/>
        <v/>
      </c>
      <c r="X30" s="47" t="str">
        <f>IF(details!O30="","",details!O30)</f>
        <v/>
      </c>
      <c r="Y30" s="47" t="str">
        <f>IF(details!P30="","",details!P30)</f>
        <v/>
      </c>
      <c r="Z30" s="47" t="str">
        <f>IF(details!Q30="","",details!Q30)</f>
        <v/>
      </c>
      <c r="AA30" s="102" t="str">
        <f t="shared" si="143"/>
        <v/>
      </c>
      <c r="AB30" s="47" t="str">
        <f>IF(details!R30="","",details!R30)</f>
        <v/>
      </c>
      <c r="AC30" s="102" t="str">
        <f t="shared" si="144"/>
        <v/>
      </c>
      <c r="AD30" s="47" t="str">
        <f>IF(details!S30="","",details!S30)</f>
        <v/>
      </c>
      <c r="AE30" s="88" t="str">
        <f t="shared" si="145"/>
        <v/>
      </c>
      <c r="AF30" s="79">
        <f t="shared" si="146"/>
        <v>0</v>
      </c>
      <c r="AG30" s="79">
        <f t="shared" si="147"/>
        <v>0</v>
      </c>
      <c r="AH30" s="80" t="str">
        <f t="shared" si="148"/>
        <v/>
      </c>
      <c r="AI30" s="79" t="str">
        <f t="shared" si="149"/>
        <v/>
      </c>
      <c r="AJ30" s="79" t="str">
        <f t="shared" si="150"/>
        <v/>
      </c>
      <c r="AK30" s="79" t="str">
        <f t="shared" si="151"/>
        <v/>
      </c>
      <c r="AL30" s="97" t="str">
        <f>IF(details!T30="","",details!T30)</f>
        <v/>
      </c>
      <c r="AM30" s="103" t="str">
        <f>CONCATENATE(IF(details!T30="s"," SANSKRIT",IF(details!T30="u"," URDU",IF(details!T30="g"," GUJRATI",IF(details!T30="p"," PUNJABI",IF(details!T30="sd"," flU/kh",))))),"")</f>
        <v/>
      </c>
      <c r="AN30" s="47" t="str">
        <f>IF(details!U30="","",details!U30)</f>
        <v/>
      </c>
      <c r="AO30" s="47" t="str">
        <f>IF(details!V30="","",details!V30)</f>
        <v/>
      </c>
      <c r="AP30" s="47" t="str">
        <f>IF(details!W30="","",details!W30)</f>
        <v/>
      </c>
      <c r="AQ30" s="102" t="str">
        <f t="shared" si="152"/>
        <v/>
      </c>
      <c r="AR30" s="47" t="str">
        <f>IF(details!X30="","",details!X30)</f>
        <v/>
      </c>
      <c r="AS30" s="102" t="str">
        <f t="shared" si="153"/>
        <v/>
      </c>
      <c r="AT30" s="47" t="str">
        <f>IF(details!Y30="","",details!Y30)</f>
        <v/>
      </c>
      <c r="AU30" s="88" t="str">
        <f t="shared" si="154"/>
        <v/>
      </c>
      <c r="AV30" s="79">
        <f t="shared" si="155"/>
        <v>0</v>
      </c>
      <c r="AW30" s="79">
        <f t="shared" si="156"/>
        <v>0</v>
      </c>
      <c r="AX30" s="80" t="str">
        <f t="shared" si="157"/>
        <v/>
      </c>
      <c r="AY30" s="79" t="str">
        <f t="shared" si="158"/>
        <v/>
      </c>
      <c r="AZ30" s="79" t="str">
        <f t="shared" si="159"/>
        <v/>
      </c>
      <c r="BA30" s="79" t="str">
        <f t="shared" si="160"/>
        <v/>
      </c>
      <c r="BB30" s="47" t="str">
        <f>IF(details!Z30="","",details!Z30)</f>
        <v/>
      </c>
      <c r="BC30" s="47" t="str">
        <f>IF(details!AA30="","",details!AA30)</f>
        <v/>
      </c>
      <c r="BD30" s="47" t="str">
        <f>IF(details!AB30="","",details!AB30)</f>
        <v/>
      </c>
      <c r="BE30" s="102" t="str">
        <f t="shared" si="161"/>
        <v/>
      </c>
      <c r="BF30" s="47" t="str">
        <f>IF(details!AC30="","",details!AC30)</f>
        <v/>
      </c>
      <c r="BG30" s="102" t="str">
        <f t="shared" si="162"/>
        <v/>
      </c>
      <c r="BH30" s="47" t="str">
        <f>IF(details!AD30="","",details!AD30)</f>
        <v/>
      </c>
      <c r="BI30" s="88" t="str">
        <f t="shared" si="163"/>
        <v/>
      </c>
      <c r="BJ30" s="79">
        <f t="shared" si="164"/>
        <v>0</v>
      </c>
      <c r="BK30" s="79">
        <f t="shared" si="165"/>
        <v>0</v>
      </c>
      <c r="BL30" s="80" t="str">
        <f t="shared" si="166"/>
        <v/>
      </c>
      <c r="BM30" s="79" t="str">
        <f t="shared" si="167"/>
        <v/>
      </c>
      <c r="BN30" s="79" t="str">
        <f t="shared" si="168"/>
        <v/>
      </c>
      <c r="BO30" s="79" t="str">
        <f t="shared" si="169"/>
        <v/>
      </c>
      <c r="BP30" s="47" t="str">
        <f>IF(details!AE30="","",details!AE30)</f>
        <v/>
      </c>
      <c r="BQ30" s="47" t="str">
        <f>IF(details!AF30="","",details!AF30)</f>
        <v/>
      </c>
      <c r="BR30" s="47" t="str">
        <f>IF(details!AG30="","",details!AG30)</f>
        <v/>
      </c>
      <c r="BS30" s="102" t="str">
        <f t="shared" si="170"/>
        <v/>
      </c>
      <c r="BT30" s="47" t="str">
        <f>IF(details!AH30="","",details!AH30)</f>
        <v/>
      </c>
      <c r="BU30" s="102" t="str">
        <f t="shared" si="171"/>
        <v/>
      </c>
      <c r="BV30" s="47" t="str">
        <f>IF(details!AI30="","",details!AI30)</f>
        <v/>
      </c>
      <c r="BW30" s="88" t="str">
        <f t="shared" si="172"/>
        <v/>
      </c>
      <c r="BX30" s="79">
        <f t="shared" si="173"/>
        <v>0</v>
      </c>
      <c r="BY30" s="79">
        <f t="shared" si="174"/>
        <v>0</v>
      </c>
      <c r="BZ30" s="80" t="str">
        <f t="shared" si="175"/>
        <v/>
      </c>
      <c r="CA30" s="79" t="str">
        <f t="shared" si="176"/>
        <v/>
      </c>
      <c r="CB30" s="79" t="str">
        <f t="shared" si="177"/>
        <v/>
      </c>
      <c r="CC30" s="79" t="str">
        <f t="shared" si="178"/>
        <v/>
      </c>
      <c r="CD30" s="47" t="str">
        <f>IF(details!AJ30="","",details!AJ30)</f>
        <v/>
      </c>
      <c r="CE30" s="47" t="str">
        <f>IF(details!AK30="","",details!AK30)</f>
        <v/>
      </c>
      <c r="CF30" s="47" t="str">
        <f>IF(details!AL30="","",details!AL30)</f>
        <v/>
      </c>
      <c r="CG30" s="102" t="str">
        <f t="shared" si="179"/>
        <v/>
      </c>
      <c r="CH30" s="47" t="str">
        <f>IF(details!AM30="","",details!AM30)</f>
        <v/>
      </c>
      <c r="CI30" s="102" t="str">
        <f t="shared" si="180"/>
        <v/>
      </c>
      <c r="CJ30" s="47" t="str">
        <f>IF(details!AN30="","",details!AN30)</f>
        <v/>
      </c>
      <c r="CK30" s="88" t="str">
        <f t="shared" si="181"/>
        <v/>
      </c>
      <c r="CL30" s="79">
        <f t="shared" si="182"/>
        <v>0</v>
      </c>
      <c r="CM30" s="79">
        <f t="shared" si="183"/>
        <v>0</v>
      </c>
      <c r="CN30" s="80" t="str">
        <f t="shared" si="184"/>
        <v/>
      </c>
      <c r="CO30" s="79" t="str">
        <f t="shared" si="185"/>
        <v/>
      </c>
      <c r="CP30" s="79" t="str">
        <f t="shared" si="186"/>
        <v/>
      </c>
      <c r="CQ30" s="79" t="str">
        <f t="shared" si="187"/>
        <v/>
      </c>
      <c r="CR30" s="79">
        <f t="shared" si="188"/>
        <v>0</v>
      </c>
      <c r="CS30" s="104">
        <f t="shared" si="189"/>
        <v>0</v>
      </c>
      <c r="CT30" s="105">
        <f t="shared" si="190"/>
        <v>0</v>
      </c>
      <c r="CU30" s="87" t="str">
        <f t="shared" si="57"/>
        <v/>
      </c>
      <c r="CV30" s="47" t="str">
        <f>IF(details!AO30="","",details!AO30)</f>
        <v/>
      </c>
      <c r="CW30" s="47" t="str">
        <f>IF(details!AP30="","",details!AP30)</f>
        <v/>
      </c>
      <c r="CX30" s="47" t="str">
        <f>IF(details!AQ30="","",details!AQ30)</f>
        <v/>
      </c>
      <c r="CY30" s="102" t="str">
        <f t="shared" si="191"/>
        <v/>
      </c>
      <c r="CZ30" s="47" t="str">
        <f>IF(details!AR30="","",details!AR30)</f>
        <v/>
      </c>
      <c r="DA30" s="102" t="str">
        <f t="shared" si="192"/>
        <v/>
      </c>
      <c r="DB30" s="47" t="str">
        <f>IF(details!AS30="","",details!AS30)</f>
        <v/>
      </c>
      <c r="DC30" s="88" t="str">
        <f t="shared" si="193"/>
        <v/>
      </c>
      <c r="DD30" s="79">
        <f t="shared" si="194"/>
        <v>0</v>
      </c>
      <c r="DE30" s="79">
        <f t="shared" si="195"/>
        <v>0</v>
      </c>
      <c r="DF30" s="80" t="str">
        <f t="shared" si="196"/>
        <v/>
      </c>
      <c r="DG30" s="79" t="str">
        <f t="shared" si="197"/>
        <v/>
      </c>
      <c r="DH30" s="79" t="str">
        <f t="shared" si="198"/>
        <v/>
      </c>
      <c r="DI30" s="79" t="str">
        <f t="shared" si="199"/>
        <v/>
      </c>
      <c r="DJ30" s="47" t="str">
        <f>IF(details!AT30="","",details!AT30)</f>
        <v/>
      </c>
      <c r="DK30" s="47" t="str">
        <f>IF(details!AU30="","",details!AU30)</f>
        <v/>
      </c>
      <c r="DL30" s="102" t="str">
        <f t="shared" si="200"/>
        <v/>
      </c>
      <c r="DM30" s="47" t="str">
        <f>IF(details!AV30="","",details!AV30)</f>
        <v/>
      </c>
      <c r="DN30" s="47" t="str">
        <f>IF(details!AW30="","",details!AW30)</f>
        <v/>
      </c>
      <c r="DO30" s="102" t="str">
        <f t="shared" si="201"/>
        <v/>
      </c>
      <c r="DP30" s="47" t="str">
        <f>IF(details!AX30="","",details!AX30)</f>
        <v/>
      </c>
      <c r="DQ30" s="47" t="str">
        <f>IF(details!AY30="","",details!AY30)</f>
        <v/>
      </c>
      <c r="DR30" s="102" t="str">
        <f t="shared" si="202"/>
        <v/>
      </c>
      <c r="DS30" s="102" t="str">
        <f t="shared" si="203"/>
        <v/>
      </c>
      <c r="DT30" s="102" t="str">
        <f t="shared" si="204"/>
        <v/>
      </c>
      <c r="DU30" s="102" t="str">
        <f t="shared" si="205"/>
        <v/>
      </c>
      <c r="DV30" s="47" t="str">
        <f>IF(details!AZ30="","",details!AZ30)</f>
        <v/>
      </c>
      <c r="DW30" s="47" t="str">
        <f>IF(details!BA30="","",details!BA30)</f>
        <v/>
      </c>
      <c r="DX30" s="102" t="str">
        <f t="shared" si="206"/>
        <v/>
      </c>
      <c r="DY30" s="102" t="str">
        <f t="shared" si="207"/>
        <v/>
      </c>
      <c r="DZ30" s="102" t="str">
        <f t="shared" si="208"/>
        <v/>
      </c>
      <c r="EA30" s="47" t="str">
        <f>IF(details!BB30="","",details!BB30)</f>
        <v/>
      </c>
      <c r="EB30" s="47" t="str">
        <f>IF(details!BC30="","",details!BC30)</f>
        <v/>
      </c>
      <c r="EC30" s="102" t="str">
        <f t="shared" si="209"/>
        <v/>
      </c>
      <c r="ED30" s="102" t="str">
        <f t="shared" si="210"/>
        <v/>
      </c>
      <c r="EE30" s="102" t="str">
        <f t="shared" si="211"/>
        <v/>
      </c>
      <c r="EF30" s="97" t="str">
        <f t="shared" si="212"/>
        <v/>
      </c>
      <c r="EG30" s="79">
        <f t="shared" si="213"/>
        <v>0</v>
      </c>
      <c r="EH30" s="79">
        <f t="shared" si="214"/>
        <v>0</v>
      </c>
      <c r="EI30" s="80" t="str">
        <f t="shared" si="215"/>
        <v/>
      </c>
      <c r="EJ30" s="79" t="str">
        <f t="shared" si="216"/>
        <v/>
      </c>
      <c r="EK30" s="79" t="str">
        <f t="shared" si="217"/>
        <v/>
      </c>
      <c r="EL30" s="79" t="str">
        <f t="shared" si="218"/>
        <v/>
      </c>
      <c r="EM30" s="47" t="str">
        <f>IF(details!BD30="","",details!BD30)</f>
        <v/>
      </c>
      <c r="EN30" s="47" t="str">
        <f>IF(details!BE30="","",details!BE30)</f>
        <v/>
      </c>
      <c r="EO30" s="47" t="str">
        <f>IF(details!BF30="","",details!BF30)</f>
        <v/>
      </c>
      <c r="EP30" s="102" t="str">
        <f t="shared" si="219"/>
        <v/>
      </c>
      <c r="EQ30" s="47" t="str">
        <f>IF(details!BG30="","",details!BG30)</f>
        <v/>
      </c>
      <c r="ER30" s="47" t="str">
        <f>IF(details!BH30="","",details!BH30)</f>
        <v/>
      </c>
      <c r="ES30" s="106" t="str">
        <f t="shared" si="220"/>
        <v/>
      </c>
      <c r="ET30" s="102" t="str">
        <f t="shared" si="221"/>
        <v/>
      </c>
      <c r="EU30" s="102" t="str">
        <f t="shared" si="222"/>
        <v/>
      </c>
      <c r="EV30" s="47" t="str">
        <f>IF(details!BI30="","",details!BI30)</f>
        <v/>
      </c>
      <c r="EW30" s="47" t="str">
        <f>IF(details!BJ30="","",details!BJ30)</f>
        <v/>
      </c>
      <c r="EX30" s="106" t="str">
        <f t="shared" si="223"/>
        <v/>
      </c>
      <c r="EY30" s="102" t="str">
        <f t="shared" si="224"/>
        <v/>
      </c>
      <c r="EZ30" s="102" t="str">
        <f t="shared" si="225"/>
        <v/>
      </c>
      <c r="FA30" s="97" t="str">
        <f t="shared" si="226"/>
        <v/>
      </c>
      <c r="FB30" s="79">
        <f t="shared" si="227"/>
        <v>0</v>
      </c>
      <c r="FC30" s="79">
        <f t="shared" si="228"/>
        <v>0</v>
      </c>
      <c r="FD30" s="80" t="str">
        <f t="shared" si="229"/>
        <v/>
      </c>
      <c r="FE30" s="79" t="str">
        <f t="shared" si="230"/>
        <v/>
      </c>
      <c r="FF30" s="79" t="str">
        <f t="shared" si="231"/>
        <v/>
      </c>
      <c r="FG30" s="79" t="str">
        <f t="shared" si="232"/>
        <v/>
      </c>
      <c r="FH30" s="47" t="str">
        <f>IF(details!BK30="","",details!BK30)</f>
        <v/>
      </c>
      <c r="FI30" s="47" t="str">
        <f>IF(details!BL30="","",details!BL30)</f>
        <v/>
      </c>
      <c r="FJ30" s="47" t="str">
        <f>IF(details!BM30="","",details!BM30)</f>
        <v/>
      </c>
      <c r="FK30" s="97" t="str">
        <f t="shared" si="233"/>
        <v/>
      </c>
      <c r="FL30" s="79">
        <f t="shared" si="234"/>
        <v>0</v>
      </c>
      <c r="FM30" s="80" t="str">
        <f t="shared" si="235"/>
        <v/>
      </c>
      <c r="FN30" s="79" t="str">
        <f t="shared" si="236"/>
        <v/>
      </c>
      <c r="FO30" s="79" t="str">
        <f t="shared" si="237"/>
        <v/>
      </c>
      <c r="FP30" s="322" t="str">
        <f t="shared" si="238"/>
        <v/>
      </c>
      <c r="FQ30" s="47" t="str">
        <f>IF(details!BN30="","",details!BN30)</f>
        <v/>
      </c>
      <c r="FR30" s="47" t="str">
        <f>IF(details!BO30="","",details!BO30)</f>
        <v/>
      </c>
      <c r="FS30" s="47" t="str">
        <f>IF(details!BP30="","",details!BP30)</f>
        <v/>
      </c>
      <c r="FT30" s="47" t="str">
        <f>IF(details!BQ30="","",details!BQ30)</f>
        <v/>
      </c>
      <c r="FU30" s="97" t="str">
        <f t="shared" si="239"/>
        <v/>
      </c>
      <c r="FV30" s="79">
        <f t="shared" si="101"/>
        <v>0</v>
      </c>
      <c r="FW30" s="80" t="str">
        <f t="shared" si="102"/>
        <v/>
      </c>
      <c r="FX30" s="79" t="str">
        <f t="shared" si="103"/>
        <v/>
      </c>
      <c r="FY30" s="79" t="str">
        <f t="shared" si="104"/>
        <v/>
      </c>
      <c r="FZ30" s="322" t="str">
        <f t="shared" si="240"/>
        <v/>
      </c>
      <c r="GA30" s="79" t="str">
        <f t="shared" si="257"/>
        <v/>
      </c>
      <c r="GB30" s="79" t="str">
        <f t="shared" si="258"/>
        <v/>
      </c>
      <c r="GC30" s="79" t="str">
        <f t="shared" si="259"/>
        <v/>
      </c>
      <c r="GD30" s="79" t="str">
        <f t="shared" si="260"/>
        <v/>
      </c>
      <c r="GE30" s="79" t="str">
        <f t="shared" si="261"/>
        <v/>
      </c>
      <c r="GF30" s="79" t="str">
        <f t="shared" si="262"/>
        <v/>
      </c>
      <c r="GG30" s="79" t="str">
        <f t="shared" si="106"/>
        <v/>
      </c>
      <c r="GH30" s="313">
        <f t="shared" si="241"/>
        <v>0</v>
      </c>
      <c r="GI30" s="79">
        <f t="shared" si="263"/>
        <v>0</v>
      </c>
      <c r="GJ30" s="79">
        <f t="shared" si="264"/>
        <v>0</v>
      </c>
      <c r="GK30" s="79">
        <f t="shared" si="265"/>
        <v>0</v>
      </c>
      <c r="GL30" s="313">
        <f t="shared" si="242"/>
        <v>0</v>
      </c>
      <c r="GM30" s="79" t="str">
        <f t="shared" si="107"/>
        <v/>
      </c>
      <c r="GN30" s="47" t="str">
        <f t="shared" si="110"/>
        <v/>
      </c>
      <c r="GO30" s="79" t="str">
        <f t="shared" si="111"/>
        <v/>
      </c>
      <c r="GP30" s="107" t="str">
        <f t="shared" si="243"/>
        <v/>
      </c>
      <c r="GQ30" s="94" t="str">
        <f>IF(details!CY30="","",details!CY30)</f>
        <v/>
      </c>
      <c r="GR30" s="108" t="str">
        <f>IF(details!CZ30="","",details!CZ30)</f>
        <v/>
      </c>
      <c r="GS30" s="94" t="str">
        <f>IF(details!DC30="","",details!DC30)</f>
        <v/>
      </c>
      <c r="GT30" s="108" t="str">
        <f>IF(details!DD30="","",details!DD30)</f>
        <v/>
      </c>
      <c r="GU30" s="94" t="str">
        <f>IF(details!DG30="","",details!DG30)</f>
        <v/>
      </c>
      <c r="GV30" s="108" t="str">
        <f>IF(details!DH30="","",details!DH30)</f>
        <v/>
      </c>
      <c r="GW30" s="94" t="str">
        <f>IF(details!DK30="","",details!DK30)</f>
        <v/>
      </c>
      <c r="GX30" s="108" t="str">
        <f>IF(details!DL30="","",details!DL30)</f>
        <v/>
      </c>
      <c r="GY30" s="94" t="str">
        <f>IF(details!DO30="","",details!DO30)</f>
        <v/>
      </c>
      <c r="GZ30" s="108" t="str">
        <f>IF(details!DP30="","",details!DP30)</f>
        <v/>
      </c>
      <c r="HA30" s="95" t="e">
        <f t="shared" si="244"/>
        <v>#VALUE!</v>
      </c>
      <c r="HB30" s="47" t="str">
        <f t="shared" si="112"/>
        <v/>
      </c>
      <c r="HC30" s="47" t="str">
        <f t="shared" si="256"/>
        <v/>
      </c>
      <c r="HD30" s="47" t="str">
        <f t="shared" si="113"/>
        <v/>
      </c>
      <c r="HE30" s="47" t="str">
        <f t="shared" si="114"/>
        <v/>
      </c>
      <c r="HF30" s="47" t="str">
        <f t="shared" si="245"/>
        <v/>
      </c>
      <c r="HG30" s="47" t="str">
        <f t="shared" si="115"/>
        <v/>
      </c>
      <c r="HH30" s="47" t="str">
        <f t="shared" si="116"/>
        <v/>
      </c>
      <c r="HI30" s="47" t="str">
        <f t="shared" si="117"/>
        <v/>
      </c>
      <c r="HJ30" s="47" t="str">
        <f t="shared" si="118"/>
        <v/>
      </c>
      <c r="HK30" s="47" t="str">
        <f t="shared" si="119"/>
        <v/>
      </c>
      <c r="HL30" s="47" t="str">
        <f t="shared" si="120"/>
        <v/>
      </c>
      <c r="HM30" s="47" t="str">
        <f t="shared" si="121"/>
        <v/>
      </c>
      <c r="HN30" s="47" t="str">
        <f t="shared" si="246"/>
        <v/>
      </c>
      <c r="HO30" s="47" t="str">
        <f t="shared" si="122"/>
        <v/>
      </c>
      <c r="HP30" s="47" t="str">
        <f t="shared" si="123"/>
        <v/>
      </c>
      <c r="HQ30" s="47" t="str">
        <f t="shared" si="247"/>
        <v/>
      </c>
      <c r="HR30" s="47" t="str">
        <f t="shared" si="124"/>
        <v/>
      </c>
      <c r="HS30" s="47" t="str">
        <f t="shared" si="125"/>
        <v/>
      </c>
      <c r="HT30" s="47" t="str">
        <f t="shared" si="248"/>
        <v/>
      </c>
      <c r="HU30" s="47" t="str">
        <f t="shared" si="126"/>
        <v/>
      </c>
      <c r="HV30" s="47" t="str">
        <f t="shared" si="127"/>
        <v/>
      </c>
      <c r="HW30" s="47" t="str">
        <f t="shared" si="249"/>
        <v/>
      </c>
      <c r="HX30" s="47" t="str">
        <f t="shared" si="250"/>
        <v/>
      </c>
      <c r="HY30" s="47" t="str">
        <f t="shared" si="128"/>
        <v/>
      </c>
      <c r="HZ30" s="47" t="str">
        <f t="shared" si="129"/>
        <v/>
      </c>
      <c r="IA30" s="47" t="str">
        <f t="shared" si="130"/>
        <v/>
      </c>
      <c r="IB30" s="47" t="str">
        <f t="shared" si="131"/>
        <v/>
      </c>
      <c r="IC30" s="47" t="str">
        <f t="shared" si="132"/>
        <v/>
      </c>
      <c r="ID30" s="47" t="str">
        <f t="shared" si="251"/>
        <v xml:space="preserve">            </v>
      </c>
      <c r="IE30" s="47" t="str">
        <f t="shared" si="252"/>
        <v xml:space="preserve">            </v>
      </c>
      <c r="IF30" s="47" t="str">
        <f t="shared" si="266"/>
        <v xml:space="preserve">     </v>
      </c>
      <c r="IG30" s="109" t="str">
        <f t="shared" si="254"/>
        <v xml:space="preserve">            </v>
      </c>
      <c r="IH30" s="47" t="str">
        <f t="shared" si="133"/>
        <v xml:space="preserve">            </v>
      </c>
      <c r="II30" s="47" t="str">
        <f>IF(OR(GN30="SUPPL.",GN30="RE-EXAM."),'result subject-wise'!AV30,GN30)</f>
        <v/>
      </c>
      <c r="IJ30" s="99">
        <f>IF('result subject-wise'!AW30="",CT30,'result subject-wise'!AW30)</f>
        <v>0</v>
      </c>
      <c r="IK30" s="87" t="str">
        <f t="shared" si="255"/>
        <v/>
      </c>
      <c r="IL30" s="100"/>
      <c r="IO30" s="744"/>
      <c r="IP30" s="745"/>
      <c r="IQ30" s="745"/>
      <c r="IR30" s="745"/>
      <c r="IS30" s="745"/>
      <c r="IT30" s="745"/>
      <c r="IU30" s="745"/>
      <c r="IV30" s="745"/>
      <c r="IW30" s="745"/>
      <c r="IX30" s="745"/>
      <c r="IY30" s="745"/>
      <c r="IZ30" s="745"/>
      <c r="JA30" s="745"/>
      <c r="JB30" s="745"/>
      <c r="JC30" s="833"/>
      <c r="JE30" s="120"/>
      <c r="JF30" s="120"/>
      <c r="JG30" s="120"/>
      <c r="JH30" s="120"/>
    </row>
    <row r="31" spans="1:268" ht="14" customHeight="1">
      <c r="A31" s="4">
        <f>details!A31</f>
        <v>38</v>
      </c>
      <c r="B31" s="47" t="str">
        <f>IF(details!B31="","",details!B31)</f>
        <v>OBC</v>
      </c>
      <c r="C31" s="47" t="str">
        <f>IF(details!C31="","",details!C31)</f>
        <v>G</v>
      </c>
      <c r="D31" s="97">
        <f>IF(details!D31="","",details!D31)</f>
        <v>9125</v>
      </c>
      <c r="E31" s="47">
        <f>IF(details!E31="","",details!E31)</f>
        <v>11032</v>
      </c>
      <c r="F31" s="385">
        <f>IF(details!F31="","",details!F31)</f>
        <v>37176</v>
      </c>
      <c r="G31" s="49" t="str">
        <f>IF(details!G31="","",details!G31)</f>
        <v>A 025</v>
      </c>
      <c r="H31" s="49" t="str">
        <f>IF(details!H31="","",details!H31)</f>
        <v>B 025</v>
      </c>
      <c r="I31" s="49" t="str">
        <f>IF(details!I31="","",details!I31)</f>
        <v>C 025</v>
      </c>
      <c r="J31" s="47" t="str">
        <f>IF(details!J31="","",details!J31)</f>
        <v/>
      </c>
      <c r="K31" s="47" t="str">
        <f>IF(details!K31="","",details!K31)</f>
        <v/>
      </c>
      <c r="L31" s="47" t="str">
        <f>IF(details!L31="","",details!L31)</f>
        <v/>
      </c>
      <c r="M31" s="102" t="str">
        <f t="shared" si="134"/>
        <v/>
      </c>
      <c r="N31" s="47" t="str">
        <f>IF(details!M31="","",details!M31)</f>
        <v/>
      </c>
      <c r="O31" s="102" t="str">
        <f t="shared" si="135"/>
        <v/>
      </c>
      <c r="P31" s="47" t="str">
        <f>IF(details!N31="","",details!N31)</f>
        <v/>
      </c>
      <c r="Q31" s="88" t="str">
        <f t="shared" si="136"/>
        <v/>
      </c>
      <c r="R31" s="79">
        <f t="shared" si="137"/>
        <v>0</v>
      </c>
      <c r="S31" s="79">
        <f t="shared" si="138"/>
        <v>0</v>
      </c>
      <c r="T31" s="80" t="str">
        <f t="shared" si="139"/>
        <v/>
      </c>
      <c r="U31" s="79" t="str">
        <f t="shared" si="140"/>
        <v/>
      </c>
      <c r="V31" s="79" t="str">
        <f t="shared" si="141"/>
        <v/>
      </c>
      <c r="W31" s="79" t="str">
        <f t="shared" si="142"/>
        <v/>
      </c>
      <c r="X31" s="47" t="str">
        <f>IF(details!O31="","",details!O31)</f>
        <v/>
      </c>
      <c r="Y31" s="47" t="str">
        <f>IF(details!P31="","",details!P31)</f>
        <v/>
      </c>
      <c r="Z31" s="47" t="str">
        <f>IF(details!Q31="","",details!Q31)</f>
        <v/>
      </c>
      <c r="AA31" s="102" t="str">
        <f t="shared" si="143"/>
        <v/>
      </c>
      <c r="AB31" s="47" t="str">
        <f>IF(details!R31="","",details!R31)</f>
        <v/>
      </c>
      <c r="AC31" s="102" t="str">
        <f t="shared" si="144"/>
        <v/>
      </c>
      <c r="AD31" s="47" t="str">
        <f>IF(details!S31="","",details!S31)</f>
        <v/>
      </c>
      <c r="AE31" s="88" t="str">
        <f t="shared" si="145"/>
        <v/>
      </c>
      <c r="AF31" s="79">
        <f t="shared" si="146"/>
        <v>0</v>
      </c>
      <c r="AG31" s="79">
        <f t="shared" si="147"/>
        <v>0</v>
      </c>
      <c r="AH31" s="80" t="str">
        <f t="shared" si="148"/>
        <v/>
      </c>
      <c r="AI31" s="79" t="str">
        <f t="shared" si="149"/>
        <v/>
      </c>
      <c r="AJ31" s="79" t="str">
        <f t="shared" si="150"/>
        <v/>
      </c>
      <c r="AK31" s="79" t="str">
        <f t="shared" si="151"/>
        <v/>
      </c>
      <c r="AL31" s="97" t="str">
        <f>IF(details!T31="","",details!T31)</f>
        <v/>
      </c>
      <c r="AM31" s="103" t="str">
        <f>CONCATENATE(IF(details!T31="s"," SANSKRIT",IF(details!T31="u"," URDU",IF(details!T31="g"," GUJRATI",IF(details!T31="p"," PUNJABI",IF(details!T31="sd"," flU/kh",))))),"")</f>
        <v/>
      </c>
      <c r="AN31" s="47" t="str">
        <f>IF(details!U31="","",details!U31)</f>
        <v/>
      </c>
      <c r="AO31" s="47" t="str">
        <f>IF(details!V31="","",details!V31)</f>
        <v/>
      </c>
      <c r="AP31" s="47" t="str">
        <f>IF(details!W31="","",details!W31)</f>
        <v/>
      </c>
      <c r="AQ31" s="102" t="str">
        <f t="shared" si="152"/>
        <v/>
      </c>
      <c r="AR31" s="47" t="str">
        <f>IF(details!X31="","",details!X31)</f>
        <v/>
      </c>
      <c r="AS31" s="102" t="str">
        <f t="shared" si="153"/>
        <v/>
      </c>
      <c r="AT31" s="47" t="str">
        <f>IF(details!Y31="","",details!Y31)</f>
        <v/>
      </c>
      <c r="AU31" s="88" t="str">
        <f t="shared" si="154"/>
        <v/>
      </c>
      <c r="AV31" s="79">
        <f t="shared" si="155"/>
        <v>0</v>
      </c>
      <c r="AW31" s="79">
        <f t="shared" si="156"/>
        <v>0</v>
      </c>
      <c r="AX31" s="80" t="str">
        <f t="shared" si="157"/>
        <v/>
      </c>
      <c r="AY31" s="79" t="str">
        <f t="shared" si="158"/>
        <v/>
      </c>
      <c r="AZ31" s="79" t="str">
        <f t="shared" si="159"/>
        <v/>
      </c>
      <c r="BA31" s="79" t="str">
        <f t="shared" si="160"/>
        <v/>
      </c>
      <c r="BB31" s="47" t="str">
        <f>IF(details!Z31="","",details!Z31)</f>
        <v/>
      </c>
      <c r="BC31" s="47" t="str">
        <f>IF(details!AA31="","",details!AA31)</f>
        <v/>
      </c>
      <c r="BD31" s="47" t="str">
        <f>IF(details!AB31="","",details!AB31)</f>
        <v/>
      </c>
      <c r="BE31" s="102" t="str">
        <f t="shared" si="161"/>
        <v/>
      </c>
      <c r="BF31" s="47" t="str">
        <f>IF(details!AC31="","",details!AC31)</f>
        <v/>
      </c>
      <c r="BG31" s="102" t="str">
        <f t="shared" si="162"/>
        <v/>
      </c>
      <c r="BH31" s="47" t="str">
        <f>IF(details!AD31="","",details!AD31)</f>
        <v/>
      </c>
      <c r="BI31" s="88" t="str">
        <f t="shared" si="163"/>
        <v/>
      </c>
      <c r="BJ31" s="79">
        <f t="shared" si="164"/>
        <v>0</v>
      </c>
      <c r="BK31" s="79">
        <f t="shared" si="165"/>
        <v>0</v>
      </c>
      <c r="BL31" s="80" t="str">
        <f t="shared" si="166"/>
        <v/>
      </c>
      <c r="BM31" s="79" t="str">
        <f t="shared" si="167"/>
        <v/>
      </c>
      <c r="BN31" s="79" t="str">
        <f t="shared" si="168"/>
        <v/>
      </c>
      <c r="BO31" s="79" t="str">
        <f t="shared" si="169"/>
        <v/>
      </c>
      <c r="BP31" s="47" t="str">
        <f>IF(details!AE31="","",details!AE31)</f>
        <v/>
      </c>
      <c r="BQ31" s="47" t="str">
        <f>IF(details!AF31="","",details!AF31)</f>
        <v/>
      </c>
      <c r="BR31" s="47" t="str">
        <f>IF(details!AG31="","",details!AG31)</f>
        <v/>
      </c>
      <c r="BS31" s="102" t="str">
        <f t="shared" si="170"/>
        <v/>
      </c>
      <c r="BT31" s="47" t="str">
        <f>IF(details!AH31="","",details!AH31)</f>
        <v/>
      </c>
      <c r="BU31" s="102" t="str">
        <f t="shared" si="171"/>
        <v/>
      </c>
      <c r="BV31" s="47" t="str">
        <f>IF(details!AI31="","",details!AI31)</f>
        <v/>
      </c>
      <c r="BW31" s="88" t="str">
        <f t="shared" si="172"/>
        <v/>
      </c>
      <c r="BX31" s="79">
        <f t="shared" si="173"/>
        <v>0</v>
      </c>
      <c r="BY31" s="79">
        <f t="shared" si="174"/>
        <v>0</v>
      </c>
      <c r="BZ31" s="80" t="str">
        <f t="shared" si="175"/>
        <v/>
      </c>
      <c r="CA31" s="79" t="str">
        <f t="shared" si="176"/>
        <v/>
      </c>
      <c r="CB31" s="79" t="str">
        <f t="shared" si="177"/>
        <v/>
      </c>
      <c r="CC31" s="79" t="str">
        <f t="shared" si="178"/>
        <v/>
      </c>
      <c r="CD31" s="47" t="str">
        <f>IF(details!AJ31="","",details!AJ31)</f>
        <v/>
      </c>
      <c r="CE31" s="47" t="str">
        <f>IF(details!AK31="","",details!AK31)</f>
        <v/>
      </c>
      <c r="CF31" s="47" t="str">
        <f>IF(details!AL31="","",details!AL31)</f>
        <v/>
      </c>
      <c r="CG31" s="102" t="str">
        <f t="shared" si="179"/>
        <v/>
      </c>
      <c r="CH31" s="47" t="str">
        <f>IF(details!AM31="","",details!AM31)</f>
        <v/>
      </c>
      <c r="CI31" s="102" t="str">
        <f t="shared" si="180"/>
        <v/>
      </c>
      <c r="CJ31" s="47" t="str">
        <f>IF(details!AN31="","",details!AN31)</f>
        <v/>
      </c>
      <c r="CK31" s="88" t="str">
        <f t="shared" si="181"/>
        <v/>
      </c>
      <c r="CL31" s="79">
        <f t="shared" si="182"/>
        <v>0</v>
      </c>
      <c r="CM31" s="79">
        <f t="shared" si="183"/>
        <v>0</v>
      </c>
      <c r="CN31" s="80" t="str">
        <f t="shared" si="184"/>
        <v/>
      </c>
      <c r="CO31" s="79" t="str">
        <f t="shared" si="185"/>
        <v/>
      </c>
      <c r="CP31" s="79" t="str">
        <f t="shared" si="186"/>
        <v/>
      </c>
      <c r="CQ31" s="79" t="str">
        <f t="shared" si="187"/>
        <v/>
      </c>
      <c r="CR31" s="79">
        <f t="shared" si="188"/>
        <v>0</v>
      </c>
      <c r="CS31" s="104">
        <f t="shared" si="189"/>
        <v>0</v>
      </c>
      <c r="CT31" s="105">
        <f t="shared" si="190"/>
        <v>0</v>
      </c>
      <c r="CU31" s="87" t="str">
        <f t="shared" si="57"/>
        <v/>
      </c>
      <c r="CV31" s="47" t="str">
        <f>IF(details!AO31="","",details!AO31)</f>
        <v/>
      </c>
      <c r="CW31" s="47" t="str">
        <f>IF(details!AP31="","",details!AP31)</f>
        <v/>
      </c>
      <c r="CX31" s="47" t="str">
        <f>IF(details!AQ31="","",details!AQ31)</f>
        <v/>
      </c>
      <c r="CY31" s="102" t="str">
        <f t="shared" si="191"/>
        <v/>
      </c>
      <c r="CZ31" s="47" t="str">
        <f>IF(details!AR31="","",details!AR31)</f>
        <v/>
      </c>
      <c r="DA31" s="102" t="str">
        <f t="shared" si="192"/>
        <v/>
      </c>
      <c r="DB31" s="47" t="str">
        <f>IF(details!AS31="","",details!AS31)</f>
        <v/>
      </c>
      <c r="DC31" s="88" t="str">
        <f t="shared" si="193"/>
        <v/>
      </c>
      <c r="DD31" s="79">
        <f t="shared" si="194"/>
        <v>0</v>
      </c>
      <c r="DE31" s="79">
        <f t="shared" si="195"/>
        <v>0</v>
      </c>
      <c r="DF31" s="80" t="str">
        <f t="shared" si="196"/>
        <v/>
      </c>
      <c r="DG31" s="79" t="str">
        <f t="shared" si="197"/>
        <v/>
      </c>
      <c r="DH31" s="79" t="str">
        <f t="shared" si="198"/>
        <v/>
      </c>
      <c r="DI31" s="79" t="str">
        <f t="shared" si="199"/>
        <v/>
      </c>
      <c r="DJ31" s="47" t="str">
        <f>IF(details!AT31="","",details!AT31)</f>
        <v/>
      </c>
      <c r="DK31" s="47" t="str">
        <f>IF(details!AU31="","",details!AU31)</f>
        <v/>
      </c>
      <c r="DL31" s="102" t="str">
        <f t="shared" si="200"/>
        <v/>
      </c>
      <c r="DM31" s="47" t="str">
        <f>IF(details!AV31="","",details!AV31)</f>
        <v/>
      </c>
      <c r="DN31" s="47" t="str">
        <f>IF(details!AW31="","",details!AW31)</f>
        <v/>
      </c>
      <c r="DO31" s="102" t="str">
        <f t="shared" si="201"/>
        <v/>
      </c>
      <c r="DP31" s="47" t="str">
        <f>IF(details!AX31="","",details!AX31)</f>
        <v/>
      </c>
      <c r="DQ31" s="47" t="str">
        <f>IF(details!AY31="","",details!AY31)</f>
        <v/>
      </c>
      <c r="DR31" s="102" t="str">
        <f t="shared" si="202"/>
        <v/>
      </c>
      <c r="DS31" s="102" t="str">
        <f t="shared" si="203"/>
        <v/>
      </c>
      <c r="DT31" s="102" t="str">
        <f t="shared" si="204"/>
        <v/>
      </c>
      <c r="DU31" s="102" t="str">
        <f t="shared" si="205"/>
        <v/>
      </c>
      <c r="DV31" s="47" t="str">
        <f>IF(details!AZ31="","",details!AZ31)</f>
        <v/>
      </c>
      <c r="DW31" s="47" t="str">
        <f>IF(details!BA31="","",details!BA31)</f>
        <v/>
      </c>
      <c r="DX31" s="102" t="str">
        <f t="shared" si="206"/>
        <v/>
      </c>
      <c r="DY31" s="102" t="str">
        <f t="shared" si="207"/>
        <v/>
      </c>
      <c r="DZ31" s="102" t="str">
        <f t="shared" si="208"/>
        <v/>
      </c>
      <c r="EA31" s="47" t="str">
        <f>IF(details!BB31="","",details!BB31)</f>
        <v/>
      </c>
      <c r="EB31" s="47" t="str">
        <f>IF(details!BC31="","",details!BC31)</f>
        <v/>
      </c>
      <c r="EC31" s="102" t="str">
        <f t="shared" si="209"/>
        <v/>
      </c>
      <c r="ED31" s="102" t="str">
        <f t="shared" si="210"/>
        <v/>
      </c>
      <c r="EE31" s="102" t="str">
        <f t="shared" si="211"/>
        <v/>
      </c>
      <c r="EF31" s="97" t="str">
        <f t="shared" si="212"/>
        <v/>
      </c>
      <c r="EG31" s="79">
        <f t="shared" si="213"/>
        <v>0</v>
      </c>
      <c r="EH31" s="79">
        <f t="shared" si="214"/>
        <v>0</v>
      </c>
      <c r="EI31" s="80" t="str">
        <f t="shared" si="215"/>
        <v/>
      </c>
      <c r="EJ31" s="79" t="str">
        <f t="shared" si="216"/>
        <v/>
      </c>
      <c r="EK31" s="79" t="str">
        <f t="shared" si="217"/>
        <v/>
      </c>
      <c r="EL31" s="79" t="str">
        <f t="shared" si="218"/>
        <v/>
      </c>
      <c r="EM31" s="47" t="str">
        <f>IF(details!BD31="","",details!BD31)</f>
        <v/>
      </c>
      <c r="EN31" s="47" t="str">
        <f>IF(details!BE31="","",details!BE31)</f>
        <v/>
      </c>
      <c r="EO31" s="47" t="str">
        <f>IF(details!BF31="","",details!BF31)</f>
        <v/>
      </c>
      <c r="EP31" s="102" t="str">
        <f t="shared" si="219"/>
        <v/>
      </c>
      <c r="EQ31" s="47" t="str">
        <f>IF(details!BG31="","",details!BG31)</f>
        <v/>
      </c>
      <c r="ER31" s="47" t="str">
        <f>IF(details!BH31="","",details!BH31)</f>
        <v/>
      </c>
      <c r="ES31" s="106" t="str">
        <f t="shared" si="220"/>
        <v/>
      </c>
      <c r="ET31" s="102" t="str">
        <f t="shared" si="221"/>
        <v/>
      </c>
      <c r="EU31" s="102" t="str">
        <f t="shared" si="222"/>
        <v/>
      </c>
      <c r="EV31" s="47" t="str">
        <f>IF(details!BI31="","",details!BI31)</f>
        <v/>
      </c>
      <c r="EW31" s="47" t="str">
        <f>IF(details!BJ31="","",details!BJ31)</f>
        <v/>
      </c>
      <c r="EX31" s="106" t="str">
        <f t="shared" si="223"/>
        <v/>
      </c>
      <c r="EY31" s="102" t="str">
        <f t="shared" si="224"/>
        <v/>
      </c>
      <c r="EZ31" s="102" t="str">
        <f t="shared" si="225"/>
        <v/>
      </c>
      <c r="FA31" s="97" t="str">
        <f t="shared" si="226"/>
        <v/>
      </c>
      <c r="FB31" s="79">
        <f t="shared" si="227"/>
        <v>0</v>
      </c>
      <c r="FC31" s="79">
        <f t="shared" si="228"/>
        <v>0</v>
      </c>
      <c r="FD31" s="80" t="str">
        <f t="shared" si="229"/>
        <v/>
      </c>
      <c r="FE31" s="79" t="str">
        <f t="shared" si="230"/>
        <v/>
      </c>
      <c r="FF31" s="79" t="str">
        <f t="shared" si="231"/>
        <v/>
      </c>
      <c r="FG31" s="79" t="str">
        <f t="shared" si="232"/>
        <v/>
      </c>
      <c r="FH31" s="47" t="str">
        <f>IF(details!BK31="","",details!BK31)</f>
        <v/>
      </c>
      <c r="FI31" s="47" t="str">
        <f>IF(details!BL31="","",details!BL31)</f>
        <v/>
      </c>
      <c r="FJ31" s="47" t="str">
        <f>IF(details!BM31="","",details!BM31)</f>
        <v/>
      </c>
      <c r="FK31" s="97" t="str">
        <f t="shared" si="233"/>
        <v/>
      </c>
      <c r="FL31" s="79">
        <f t="shared" si="234"/>
        <v>0</v>
      </c>
      <c r="FM31" s="80" t="str">
        <f t="shared" si="235"/>
        <v/>
      </c>
      <c r="FN31" s="79" t="str">
        <f t="shared" si="236"/>
        <v/>
      </c>
      <c r="FO31" s="79" t="str">
        <f t="shared" si="237"/>
        <v/>
      </c>
      <c r="FP31" s="322" t="str">
        <f t="shared" si="238"/>
        <v/>
      </c>
      <c r="FQ31" s="47" t="str">
        <f>IF(details!BN31="","",details!BN31)</f>
        <v/>
      </c>
      <c r="FR31" s="47" t="str">
        <f>IF(details!BO31="","",details!BO31)</f>
        <v/>
      </c>
      <c r="FS31" s="47" t="str">
        <f>IF(details!BP31="","",details!BP31)</f>
        <v/>
      </c>
      <c r="FT31" s="47" t="str">
        <f>IF(details!BQ31="","",details!BQ31)</f>
        <v/>
      </c>
      <c r="FU31" s="97" t="str">
        <f t="shared" si="239"/>
        <v/>
      </c>
      <c r="FV31" s="79">
        <f t="shared" si="101"/>
        <v>0</v>
      </c>
      <c r="FW31" s="80" t="str">
        <f t="shared" si="102"/>
        <v/>
      </c>
      <c r="FX31" s="79" t="str">
        <f t="shared" si="103"/>
        <v/>
      </c>
      <c r="FY31" s="79" t="str">
        <f t="shared" si="104"/>
        <v/>
      </c>
      <c r="FZ31" s="322" t="str">
        <f>IF(OR(FY31="RE",FY31="",FY31="F",FY31="AB"),FY31,IF(FU31&gt;=81%*FW31,"A",IF(FU31&gt;=61%*FW31,"B",IF(FU31&gt;=41%*FW31,"C",IF(FU31&gt;=21%*FW31,"D","E")))))</f>
        <v/>
      </c>
      <c r="GA31" s="79" t="str">
        <f t="shared" si="257"/>
        <v/>
      </c>
      <c r="GB31" s="79" t="str">
        <f t="shared" si="258"/>
        <v/>
      </c>
      <c r="GC31" s="79" t="str">
        <f t="shared" si="259"/>
        <v/>
      </c>
      <c r="GD31" s="79" t="str">
        <f t="shared" si="260"/>
        <v/>
      </c>
      <c r="GE31" s="79" t="str">
        <f t="shared" si="261"/>
        <v/>
      </c>
      <c r="GF31" s="79" t="str">
        <f t="shared" si="262"/>
        <v/>
      </c>
      <c r="GG31" s="79" t="str">
        <f t="shared" si="106"/>
        <v/>
      </c>
      <c r="GH31" s="313">
        <f t="shared" si="241"/>
        <v>0</v>
      </c>
      <c r="GI31" s="79">
        <f t="shared" si="263"/>
        <v>0</v>
      </c>
      <c r="GJ31" s="79">
        <f t="shared" si="264"/>
        <v>0</v>
      </c>
      <c r="GK31" s="79">
        <f t="shared" si="265"/>
        <v>0</v>
      </c>
      <c r="GL31" s="313">
        <f t="shared" si="242"/>
        <v>0</v>
      </c>
      <c r="GM31" s="79" t="str">
        <f t="shared" si="107"/>
        <v/>
      </c>
      <c r="GN31" s="47" t="str">
        <f t="shared" si="110"/>
        <v/>
      </c>
      <c r="GO31" s="79" t="str">
        <f t="shared" si="111"/>
        <v/>
      </c>
      <c r="GP31" s="107" t="str">
        <f t="shared" si="243"/>
        <v/>
      </c>
      <c r="GQ31" s="94" t="str">
        <f>IF(details!CY31="","",details!CY31)</f>
        <v/>
      </c>
      <c r="GR31" s="108" t="str">
        <f>IF(details!CZ31="","",details!CZ31)</f>
        <v/>
      </c>
      <c r="GS31" s="94" t="str">
        <f>IF(details!DC31="","",details!DC31)</f>
        <v/>
      </c>
      <c r="GT31" s="108" t="str">
        <f>IF(details!DD31="","",details!DD31)</f>
        <v/>
      </c>
      <c r="GU31" s="94" t="str">
        <f>IF(details!DG31="","",details!DG31)</f>
        <v/>
      </c>
      <c r="GV31" s="108" t="str">
        <f>IF(details!DH31="","",details!DH31)</f>
        <v/>
      </c>
      <c r="GW31" s="94" t="str">
        <f>IF(details!DK31="","",details!DK31)</f>
        <v/>
      </c>
      <c r="GX31" s="108" t="str">
        <f>IF(details!DL31="","",details!DL31)</f>
        <v/>
      </c>
      <c r="GY31" s="94" t="str">
        <f>IF(details!DO31="","",details!DO31)</f>
        <v/>
      </c>
      <c r="GZ31" s="108" t="str">
        <f>IF(details!DP31="","",details!DP31)</f>
        <v/>
      </c>
      <c r="HA31" s="95" t="e">
        <f t="shared" si="244"/>
        <v>#VALUE!</v>
      </c>
      <c r="HB31" s="47" t="str">
        <f t="shared" si="112"/>
        <v/>
      </c>
      <c r="HC31" s="47" t="str">
        <f t="shared" si="256"/>
        <v/>
      </c>
      <c r="HD31" s="47" t="str">
        <f t="shared" si="113"/>
        <v/>
      </c>
      <c r="HE31" s="47" t="str">
        <f t="shared" si="114"/>
        <v/>
      </c>
      <c r="HF31" s="47" t="str">
        <f t="shared" si="245"/>
        <v/>
      </c>
      <c r="HG31" s="47" t="str">
        <f t="shared" si="115"/>
        <v/>
      </c>
      <c r="HH31" s="47" t="str">
        <f t="shared" si="116"/>
        <v/>
      </c>
      <c r="HI31" s="47" t="str">
        <f t="shared" si="117"/>
        <v/>
      </c>
      <c r="HJ31" s="47" t="str">
        <f t="shared" si="118"/>
        <v/>
      </c>
      <c r="HK31" s="47" t="str">
        <f t="shared" si="119"/>
        <v/>
      </c>
      <c r="HL31" s="47" t="str">
        <f t="shared" si="120"/>
        <v/>
      </c>
      <c r="HM31" s="47" t="str">
        <f t="shared" si="121"/>
        <v/>
      </c>
      <c r="HN31" s="47" t="str">
        <f t="shared" si="246"/>
        <v/>
      </c>
      <c r="HO31" s="47" t="str">
        <f t="shared" si="122"/>
        <v/>
      </c>
      <c r="HP31" s="47" t="str">
        <f t="shared" si="123"/>
        <v/>
      </c>
      <c r="HQ31" s="47" t="str">
        <f t="shared" si="247"/>
        <v/>
      </c>
      <c r="HR31" s="47" t="str">
        <f t="shared" si="124"/>
        <v/>
      </c>
      <c r="HS31" s="47" t="str">
        <f t="shared" si="125"/>
        <v/>
      </c>
      <c r="HT31" s="47" t="str">
        <f t="shared" si="248"/>
        <v/>
      </c>
      <c r="HU31" s="47" t="str">
        <f t="shared" si="126"/>
        <v/>
      </c>
      <c r="HV31" s="47" t="str">
        <f t="shared" si="127"/>
        <v/>
      </c>
      <c r="HW31" s="47" t="str">
        <f t="shared" si="249"/>
        <v/>
      </c>
      <c r="HX31" s="47" t="str">
        <f t="shared" si="250"/>
        <v/>
      </c>
      <c r="HY31" s="47" t="str">
        <f t="shared" si="128"/>
        <v/>
      </c>
      <c r="HZ31" s="47" t="str">
        <f t="shared" si="129"/>
        <v/>
      </c>
      <c r="IA31" s="47" t="str">
        <f t="shared" si="130"/>
        <v/>
      </c>
      <c r="IB31" s="47" t="str">
        <f t="shared" si="131"/>
        <v/>
      </c>
      <c r="IC31" s="47" t="str">
        <f t="shared" si="132"/>
        <v/>
      </c>
      <c r="ID31" s="47" t="str">
        <f t="shared" si="251"/>
        <v xml:space="preserve">            </v>
      </c>
      <c r="IE31" s="47" t="str">
        <f t="shared" si="252"/>
        <v xml:space="preserve">            </v>
      </c>
      <c r="IF31" s="47" t="str">
        <f t="shared" si="266"/>
        <v xml:space="preserve">     </v>
      </c>
      <c r="IG31" s="109" t="str">
        <f t="shared" si="254"/>
        <v xml:space="preserve">            </v>
      </c>
      <c r="IH31" s="47" t="str">
        <f t="shared" si="133"/>
        <v xml:space="preserve">            </v>
      </c>
      <c r="II31" s="47" t="str">
        <f>IF(OR(GN31="SUPPL.",GN31="RE-EXAM."),'result subject-wise'!AV31,GN31)</f>
        <v/>
      </c>
      <c r="IJ31" s="99">
        <f>IF('result subject-wise'!AW31="",CT31,'result subject-wise'!AW31)</f>
        <v>0</v>
      </c>
      <c r="IK31" s="87" t="str">
        <f t="shared" si="255"/>
        <v/>
      </c>
      <c r="IL31" s="100"/>
      <c r="IO31" s="731" t="s">
        <v>155</v>
      </c>
      <c r="IP31" s="732"/>
      <c r="IQ31" s="732"/>
      <c r="IR31" s="732"/>
      <c r="IS31" s="733"/>
      <c r="IT31" s="733"/>
      <c r="IU31" s="733"/>
      <c r="IV31" s="734" t="s">
        <v>156</v>
      </c>
      <c r="IW31" s="735"/>
      <c r="IX31" s="735"/>
      <c r="IY31" s="735"/>
      <c r="IZ31" s="735">
        <f>SUM(IR29,IS33)</f>
        <v>1</v>
      </c>
      <c r="JA31" s="735"/>
      <c r="JB31" s="837">
        <f>IZ31/IQ29*100</f>
        <v>1.4925373134328357</v>
      </c>
      <c r="JC31" s="838"/>
      <c r="JE31" s="120"/>
      <c r="JF31" s="120"/>
      <c r="JG31" s="120"/>
      <c r="JH31" s="120"/>
    </row>
    <row r="32" spans="1:268" ht="14" customHeight="1">
      <c r="A32" s="4">
        <f>details!A32</f>
        <v>26</v>
      </c>
      <c r="B32" s="47" t="str">
        <f>IF(details!B32="","",details!B32)</f>
        <v>OBC</v>
      </c>
      <c r="C32" s="47" t="str">
        <f>IF(details!C32="","",details!C32)</f>
        <v>G</v>
      </c>
      <c r="D32" s="97">
        <f>IF(details!D32="","",details!D32)</f>
        <v>9126</v>
      </c>
      <c r="E32" s="47">
        <f>IF(details!E32="","",details!E32)</f>
        <v>11234</v>
      </c>
      <c r="F32" s="385">
        <f>IF(details!F32="","",details!F32)</f>
        <v>36382</v>
      </c>
      <c r="G32" s="49" t="str">
        <f>IF(details!G32="","",details!G32)</f>
        <v>A 026</v>
      </c>
      <c r="H32" s="49" t="str">
        <f>IF(details!H32="","",details!H32)</f>
        <v>B 026</v>
      </c>
      <c r="I32" s="49" t="str">
        <f>IF(details!I32="","",details!I32)</f>
        <v>C 026</v>
      </c>
      <c r="J32" s="47" t="str">
        <f>IF(details!J32="","",details!J32)</f>
        <v/>
      </c>
      <c r="K32" s="47" t="str">
        <f>IF(details!K32="","",details!K32)</f>
        <v/>
      </c>
      <c r="L32" s="47" t="str">
        <f>IF(details!L32="","",details!L32)</f>
        <v/>
      </c>
      <c r="M32" s="102" t="str">
        <f t="shared" si="134"/>
        <v/>
      </c>
      <c r="N32" s="47" t="str">
        <f>IF(details!M32="","",details!M32)</f>
        <v/>
      </c>
      <c r="O32" s="102" t="str">
        <f t="shared" si="135"/>
        <v/>
      </c>
      <c r="P32" s="47" t="str">
        <f>IF(details!N32="","",details!N32)</f>
        <v/>
      </c>
      <c r="Q32" s="88" t="str">
        <f t="shared" si="136"/>
        <v/>
      </c>
      <c r="R32" s="79">
        <f t="shared" si="137"/>
        <v>0</v>
      </c>
      <c r="S32" s="79">
        <f t="shared" si="138"/>
        <v>0</v>
      </c>
      <c r="T32" s="80" t="str">
        <f t="shared" si="139"/>
        <v/>
      </c>
      <c r="U32" s="79" t="str">
        <f t="shared" si="140"/>
        <v/>
      </c>
      <c r="V32" s="79" t="str">
        <f t="shared" si="141"/>
        <v/>
      </c>
      <c r="W32" s="79" t="str">
        <f t="shared" si="142"/>
        <v/>
      </c>
      <c r="X32" s="47" t="str">
        <f>IF(details!O32="","",details!O32)</f>
        <v/>
      </c>
      <c r="Y32" s="47" t="str">
        <f>IF(details!P32="","",details!P32)</f>
        <v/>
      </c>
      <c r="Z32" s="47" t="str">
        <f>IF(details!Q32="","",details!Q32)</f>
        <v/>
      </c>
      <c r="AA32" s="102" t="str">
        <f t="shared" si="143"/>
        <v/>
      </c>
      <c r="AB32" s="47" t="str">
        <f>IF(details!R32="","",details!R32)</f>
        <v/>
      </c>
      <c r="AC32" s="102" t="str">
        <f t="shared" si="144"/>
        <v/>
      </c>
      <c r="AD32" s="47" t="str">
        <f>IF(details!S32="","",details!S32)</f>
        <v/>
      </c>
      <c r="AE32" s="88" t="str">
        <f t="shared" si="145"/>
        <v/>
      </c>
      <c r="AF32" s="79">
        <f t="shared" si="146"/>
        <v>0</v>
      </c>
      <c r="AG32" s="79">
        <f t="shared" si="147"/>
        <v>0</v>
      </c>
      <c r="AH32" s="80" t="str">
        <f t="shared" si="148"/>
        <v/>
      </c>
      <c r="AI32" s="79" t="str">
        <f t="shared" si="149"/>
        <v/>
      </c>
      <c r="AJ32" s="79" t="str">
        <f t="shared" si="150"/>
        <v/>
      </c>
      <c r="AK32" s="79" t="str">
        <f t="shared" si="151"/>
        <v/>
      </c>
      <c r="AL32" s="97" t="str">
        <f>IF(details!T32="","",details!T32)</f>
        <v/>
      </c>
      <c r="AM32" s="103" t="str">
        <f>CONCATENATE(IF(details!T32="s"," SANSKRIT",IF(details!T32="u"," URDU",IF(details!T32="g"," GUJRATI",IF(details!T32="p"," PUNJABI",IF(details!T32="sd"," flU/kh",))))),"")</f>
        <v/>
      </c>
      <c r="AN32" s="47" t="str">
        <f>IF(details!U32="","",details!U32)</f>
        <v/>
      </c>
      <c r="AO32" s="47" t="str">
        <f>IF(details!V32="","",details!V32)</f>
        <v/>
      </c>
      <c r="AP32" s="47" t="str">
        <f>IF(details!W32="","",details!W32)</f>
        <v/>
      </c>
      <c r="AQ32" s="102" t="str">
        <f t="shared" si="152"/>
        <v/>
      </c>
      <c r="AR32" s="47" t="str">
        <f>IF(details!X32="","",details!X32)</f>
        <v/>
      </c>
      <c r="AS32" s="102" t="str">
        <f t="shared" si="153"/>
        <v/>
      </c>
      <c r="AT32" s="47" t="str">
        <f>IF(details!Y32="","",details!Y32)</f>
        <v/>
      </c>
      <c r="AU32" s="88" t="str">
        <f t="shared" si="154"/>
        <v/>
      </c>
      <c r="AV32" s="79">
        <f t="shared" si="155"/>
        <v>0</v>
      </c>
      <c r="AW32" s="79">
        <f t="shared" si="156"/>
        <v>0</v>
      </c>
      <c r="AX32" s="80" t="str">
        <f t="shared" si="157"/>
        <v/>
      </c>
      <c r="AY32" s="79" t="str">
        <f t="shared" si="158"/>
        <v/>
      </c>
      <c r="AZ32" s="79" t="str">
        <f t="shared" si="159"/>
        <v/>
      </c>
      <c r="BA32" s="79" t="str">
        <f t="shared" si="160"/>
        <v/>
      </c>
      <c r="BB32" s="47" t="str">
        <f>IF(details!Z32="","",details!Z32)</f>
        <v/>
      </c>
      <c r="BC32" s="47" t="str">
        <f>IF(details!AA32="","",details!AA32)</f>
        <v/>
      </c>
      <c r="BD32" s="47" t="str">
        <f>IF(details!AB32="","",details!AB32)</f>
        <v/>
      </c>
      <c r="BE32" s="102" t="str">
        <f t="shared" si="161"/>
        <v/>
      </c>
      <c r="BF32" s="47" t="str">
        <f>IF(details!AC32="","",details!AC32)</f>
        <v/>
      </c>
      <c r="BG32" s="102" t="str">
        <f t="shared" si="162"/>
        <v/>
      </c>
      <c r="BH32" s="47" t="str">
        <f>IF(details!AD32="","",details!AD32)</f>
        <v/>
      </c>
      <c r="BI32" s="88" t="str">
        <f t="shared" si="163"/>
        <v/>
      </c>
      <c r="BJ32" s="79">
        <f t="shared" si="164"/>
        <v>0</v>
      </c>
      <c r="BK32" s="79">
        <f t="shared" si="165"/>
        <v>0</v>
      </c>
      <c r="BL32" s="80" t="str">
        <f t="shared" si="166"/>
        <v/>
      </c>
      <c r="BM32" s="79" t="str">
        <f t="shared" si="167"/>
        <v/>
      </c>
      <c r="BN32" s="79" t="str">
        <f t="shared" si="168"/>
        <v/>
      </c>
      <c r="BO32" s="79" t="str">
        <f t="shared" si="169"/>
        <v/>
      </c>
      <c r="BP32" s="47" t="str">
        <f>IF(details!AE32="","",details!AE32)</f>
        <v/>
      </c>
      <c r="BQ32" s="47" t="str">
        <f>IF(details!AF32="","",details!AF32)</f>
        <v/>
      </c>
      <c r="BR32" s="47" t="str">
        <f>IF(details!AG32="","",details!AG32)</f>
        <v/>
      </c>
      <c r="BS32" s="102" t="str">
        <f t="shared" si="170"/>
        <v/>
      </c>
      <c r="BT32" s="47" t="str">
        <f>IF(details!AH32="","",details!AH32)</f>
        <v/>
      </c>
      <c r="BU32" s="102" t="str">
        <f t="shared" si="171"/>
        <v/>
      </c>
      <c r="BV32" s="47" t="str">
        <f>IF(details!AI32="","",details!AI32)</f>
        <v/>
      </c>
      <c r="BW32" s="88" t="str">
        <f t="shared" si="172"/>
        <v/>
      </c>
      <c r="BX32" s="79">
        <f t="shared" si="173"/>
        <v>0</v>
      </c>
      <c r="BY32" s="79">
        <f t="shared" si="174"/>
        <v>0</v>
      </c>
      <c r="BZ32" s="80" t="str">
        <f t="shared" si="175"/>
        <v/>
      </c>
      <c r="CA32" s="79" t="str">
        <f t="shared" si="176"/>
        <v/>
      </c>
      <c r="CB32" s="79" t="str">
        <f t="shared" si="177"/>
        <v/>
      </c>
      <c r="CC32" s="79" t="str">
        <f t="shared" si="178"/>
        <v/>
      </c>
      <c r="CD32" s="47" t="str">
        <f>IF(details!AJ32="","",details!AJ32)</f>
        <v/>
      </c>
      <c r="CE32" s="47" t="str">
        <f>IF(details!AK32="","",details!AK32)</f>
        <v/>
      </c>
      <c r="CF32" s="47" t="str">
        <f>IF(details!AL32="","",details!AL32)</f>
        <v/>
      </c>
      <c r="CG32" s="102" t="str">
        <f t="shared" si="179"/>
        <v/>
      </c>
      <c r="CH32" s="47" t="str">
        <f>IF(details!AM32="","",details!AM32)</f>
        <v/>
      </c>
      <c r="CI32" s="102" t="str">
        <f t="shared" si="180"/>
        <v/>
      </c>
      <c r="CJ32" s="47" t="str">
        <f>IF(details!AN32="","",details!AN32)</f>
        <v/>
      </c>
      <c r="CK32" s="88" t="str">
        <f t="shared" si="181"/>
        <v/>
      </c>
      <c r="CL32" s="79">
        <f t="shared" si="182"/>
        <v>0</v>
      </c>
      <c r="CM32" s="79">
        <f t="shared" si="183"/>
        <v>0</v>
      </c>
      <c r="CN32" s="80" t="str">
        <f t="shared" si="184"/>
        <v/>
      </c>
      <c r="CO32" s="79" t="str">
        <f t="shared" si="185"/>
        <v/>
      </c>
      <c r="CP32" s="79" t="str">
        <f t="shared" si="186"/>
        <v/>
      </c>
      <c r="CQ32" s="79" t="str">
        <f t="shared" si="187"/>
        <v/>
      </c>
      <c r="CR32" s="79">
        <f t="shared" si="188"/>
        <v>0</v>
      </c>
      <c r="CS32" s="104">
        <f t="shared" si="189"/>
        <v>0</v>
      </c>
      <c r="CT32" s="105">
        <f t="shared" si="190"/>
        <v>0</v>
      </c>
      <c r="CU32" s="87" t="str">
        <f t="shared" si="57"/>
        <v/>
      </c>
      <c r="CV32" s="47" t="str">
        <f>IF(details!AO32="","",details!AO32)</f>
        <v/>
      </c>
      <c r="CW32" s="47" t="str">
        <f>IF(details!AP32="","",details!AP32)</f>
        <v/>
      </c>
      <c r="CX32" s="47" t="str">
        <f>IF(details!AQ32="","",details!AQ32)</f>
        <v/>
      </c>
      <c r="CY32" s="102" t="str">
        <f t="shared" si="191"/>
        <v/>
      </c>
      <c r="CZ32" s="47" t="str">
        <f>IF(details!AR32="","",details!AR32)</f>
        <v/>
      </c>
      <c r="DA32" s="102" t="str">
        <f t="shared" si="192"/>
        <v/>
      </c>
      <c r="DB32" s="47" t="str">
        <f>IF(details!AS32="","",details!AS32)</f>
        <v/>
      </c>
      <c r="DC32" s="88" t="str">
        <f t="shared" si="193"/>
        <v/>
      </c>
      <c r="DD32" s="79">
        <f t="shared" si="194"/>
        <v>0</v>
      </c>
      <c r="DE32" s="79">
        <f t="shared" si="195"/>
        <v>0</v>
      </c>
      <c r="DF32" s="80" t="str">
        <f t="shared" si="196"/>
        <v/>
      </c>
      <c r="DG32" s="79" t="str">
        <f t="shared" si="197"/>
        <v/>
      </c>
      <c r="DH32" s="79" t="str">
        <f t="shared" si="198"/>
        <v/>
      </c>
      <c r="DI32" s="79" t="str">
        <f t="shared" si="199"/>
        <v/>
      </c>
      <c r="DJ32" s="47" t="str">
        <f>IF(details!AT32="","",details!AT32)</f>
        <v/>
      </c>
      <c r="DK32" s="47" t="str">
        <f>IF(details!AU32="","",details!AU32)</f>
        <v/>
      </c>
      <c r="DL32" s="102" t="str">
        <f t="shared" si="200"/>
        <v/>
      </c>
      <c r="DM32" s="47" t="str">
        <f>IF(details!AV32="","",details!AV32)</f>
        <v/>
      </c>
      <c r="DN32" s="47" t="str">
        <f>IF(details!AW32="","",details!AW32)</f>
        <v/>
      </c>
      <c r="DO32" s="102" t="str">
        <f t="shared" si="201"/>
        <v/>
      </c>
      <c r="DP32" s="47" t="str">
        <f>IF(details!AX32="","",details!AX32)</f>
        <v/>
      </c>
      <c r="DQ32" s="47" t="str">
        <f>IF(details!AY32="","",details!AY32)</f>
        <v/>
      </c>
      <c r="DR32" s="102" t="str">
        <f t="shared" si="202"/>
        <v/>
      </c>
      <c r="DS32" s="102" t="str">
        <f t="shared" si="203"/>
        <v/>
      </c>
      <c r="DT32" s="102" t="str">
        <f t="shared" si="204"/>
        <v/>
      </c>
      <c r="DU32" s="102" t="str">
        <f t="shared" si="205"/>
        <v/>
      </c>
      <c r="DV32" s="47" t="str">
        <f>IF(details!AZ32="","",details!AZ32)</f>
        <v/>
      </c>
      <c r="DW32" s="47" t="str">
        <f>IF(details!BA32="","",details!BA32)</f>
        <v/>
      </c>
      <c r="DX32" s="102" t="str">
        <f t="shared" si="206"/>
        <v/>
      </c>
      <c r="DY32" s="102" t="str">
        <f t="shared" si="207"/>
        <v/>
      </c>
      <c r="DZ32" s="102" t="str">
        <f t="shared" si="208"/>
        <v/>
      </c>
      <c r="EA32" s="47" t="str">
        <f>IF(details!BB32="","",details!BB32)</f>
        <v/>
      </c>
      <c r="EB32" s="47" t="str">
        <f>IF(details!BC32="","",details!BC32)</f>
        <v/>
      </c>
      <c r="EC32" s="102" t="str">
        <f t="shared" si="209"/>
        <v/>
      </c>
      <c r="ED32" s="102" t="str">
        <f t="shared" si="210"/>
        <v/>
      </c>
      <c r="EE32" s="102" t="str">
        <f t="shared" si="211"/>
        <v/>
      </c>
      <c r="EF32" s="97" t="str">
        <f t="shared" si="212"/>
        <v/>
      </c>
      <c r="EG32" s="79">
        <f t="shared" si="213"/>
        <v>0</v>
      </c>
      <c r="EH32" s="79">
        <f t="shared" si="214"/>
        <v>0</v>
      </c>
      <c r="EI32" s="80" t="str">
        <f t="shared" si="215"/>
        <v/>
      </c>
      <c r="EJ32" s="79" t="str">
        <f t="shared" si="216"/>
        <v/>
      </c>
      <c r="EK32" s="79" t="str">
        <f t="shared" si="217"/>
        <v/>
      </c>
      <c r="EL32" s="79" t="str">
        <f t="shared" si="218"/>
        <v/>
      </c>
      <c r="EM32" s="47" t="str">
        <f>IF(details!BD32="","",details!BD32)</f>
        <v/>
      </c>
      <c r="EN32" s="47" t="str">
        <f>IF(details!BE32="","",details!BE32)</f>
        <v/>
      </c>
      <c r="EO32" s="47" t="str">
        <f>IF(details!BF32="","",details!BF32)</f>
        <v/>
      </c>
      <c r="EP32" s="102" t="str">
        <f t="shared" si="219"/>
        <v/>
      </c>
      <c r="EQ32" s="47" t="str">
        <f>IF(details!BG32="","",details!BG32)</f>
        <v/>
      </c>
      <c r="ER32" s="47" t="str">
        <f>IF(details!BH32="","",details!BH32)</f>
        <v/>
      </c>
      <c r="ES32" s="106" t="str">
        <f t="shared" si="220"/>
        <v/>
      </c>
      <c r="ET32" s="102" t="str">
        <f t="shared" si="221"/>
        <v/>
      </c>
      <c r="EU32" s="102" t="str">
        <f t="shared" si="222"/>
        <v/>
      </c>
      <c r="EV32" s="47" t="str">
        <f>IF(details!BI32="","",details!BI32)</f>
        <v/>
      </c>
      <c r="EW32" s="47" t="str">
        <f>IF(details!BJ32="","",details!BJ32)</f>
        <v/>
      </c>
      <c r="EX32" s="106" t="str">
        <f t="shared" si="223"/>
        <v/>
      </c>
      <c r="EY32" s="102" t="str">
        <f t="shared" si="224"/>
        <v/>
      </c>
      <c r="EZ32" s="102" t="str">
        <f t="shared" si="225"/>
        <v/>
      </c>
      <c r="FA32" s="97" t="str">
        <f t="shared" si="226"/>
        <v/>
      </c>
      <c r="FB32" s="79">
        <f t="shared" si="227"/>
        <v>0</v>
      </c>
      <c r="FC32" s="79">
        <f t="shared" si="228"/>
        <v>0</v>
      </c>
      <c r="FD32" s="80" t="str">
        <f t="shared" si="229"/>
        <v/>
      </c>
      <c r="FE32" s="79" t="str">
        <f t="shared" si="230"/>
        <v/>
      </c>
      <c r="FF32" s="79" t="str">
        <f t="shared" si="231"/>
        <v/>
      </c>
      <c r="FG32" s="79" t="str">
        <f t="shared" si="232"/>
        <v/>
      </c>
      <c r="FH32" s="47" t="str">
        <f>IF(details!BK32="","",details!BK32)</f>
        <v/>
      </c>
      <c r="FI32" s="47" t="str">
        <f>IF(details!BL32="","",details!BL32)</f>
        <v/>
      </c>
      <c r="FJ32" s="47" t="str">
        <f>IF(details!BM32="","",details!BM32)</f>
        <v/>
      </c>
      <c r="FK32" s="97" t="str">
        <f t="shared" si="233"/>
        <v/>
      </c>
      <c r="FL32" s="79">
        <f t="shared" si="234"/>
        <v>0</v>
      </c>
      <c r="FM32" s="80" t="str">
        <f t="shared" si="235"/>
        <v/>
      </c>
      <c r="FN32" s="79" t="str">
        <f t="shared" si="236"/>
        <v/>
      </c>
      <c r="FO32" s="79" t="str">
        <f t="shared" si="237"/>
        <v/>
      </c>
      <c r="FP32" s="322" t="str">
        <f t="shared" si="238"/>
        <v/>
      </c>
      <c r="FQ32" s="47" t="str">
        <f>IF(details!BN32="","",details!BN32)</f>
        <v/>
      </c>
      <c r="FR32" s="47" t="str">
        <f>IF(details!BO32="","",details!BO32)</f>
        <v/>
      </c>
      <c r="FS32" s="47" t="str">
        <f>IF(details!BP32="","",details!BP32)</f>
        <v/>
      </c>
      <c r="FT32" s="47" t="str">
        <f>IF(details!BQ32="","",details!BQ32)</f>
        <v/>
      </c>
      <c r="FU32" s="97" t="str">
        <f t="shared" si="239"/>
        <v/>
      </c>
      <c r="FV32" s="79">
        <f t="shared" si="101"/>
        <v>0</v>
      </c>
      <c r="FW32" s="80" t="str">
        <f t="shared" si="102"/>
        <v/>
      </c>
      <c r="FX32" s="79" t="str">
        <f t="shared" si="103"/>
        <v/>
      </c>
      <c r="FY32" s="79" t="str">
        <f t="shared" si="104"/>
        <v/>
      </c>
      <c r="FZ32" s="322" t="str">
        <f t="shared" si="240"/>
        <v/>
      </c>
      <c r="GA32" s="79" t="str">
        <f t="shared" si="257"/>
        <v/>
      </c>
      <c r="GB32" s="79" t="str">
        <f t="shared" si="258"/>
        <v/>
      </c>
      <c r="GC32" s="79" t="str">
        <f t="shared" si="259"/>
        <v/>
      </c>
      <c r="GD32" s="79" t="str">
        <f t="shared" si="260"/>
        <v/>
      </c>
      <c r="GE32" s="79" t="str">
        <f t="shared" si="261"/>
        <v/>
      </c>
      <c r="GF32" s="79" t="str">
        <f t="shared" si="262"/>
        <v/>
      </c>
      <c r="GG32" s="79" t="str">
        <f t="shared" si="106"/>
        <v/>
      </c>
      <c r="GH32" s="313">
        <f t="shared" si="241"/>
        <v>0</v>
      </c>
      <c r="GI32" s="79">
        <f t="shared" si="263"/>
        <v>0</v>
      </c>
      <c r="GJ32" s="79">
        <f t="shared" si="264"/>
        <v>0</v>
      </c>
      <c r="GK32" s="79">
        <f t="shared" si="265"/>
        <v>0</v>
      </c>
      <c r="GL32" s="313">
        <f t="shared" si="242"/>
        <v>0</v>
      </c>
      <c r="GM32" s="79" t="str">
        <f t="shared" si="107"/>
        <v/>
      </c>
      <c r="GN32" s="47" t="str">
        <f t="shared" si="110"/>
        <v/>
      </c>
      <c r="GO32" s="79" t="str">
        <f t="shared" si="111"/>
        <v/>
      </c>
      <c r="GP32" s="107" t="str">
        <f t="shared" si="243"/>
        <v/>
      </c>
      <c r="GQ32" s="94" t="str">
        <f>IF(details!CY32="","",details!CY32)</f>
        <v/>
      </c>
      <c r="GR32" s="108" t="str">
        <f>IF(details!CZ32="","",details!CZ32)</f>
        <v/>
      </c>
      <c r="GS32" s="94" t="str">
        <f>IF(details!DC32="","",details!DC32)</f>
        <v/>
      </c>
      <c r="GT32" s="108" t="str">
        <f>IF(details!DD32="","",details!DD32)</f>
        <v/>
      </c>
      <c r="GU32" s="94" t="str">
        <f>IF(details!DG32="","",details!DG32)</f>
        <v/>
      </c>
      <c r="GV32" s="108" t="str">
        <f>IF(details!DH32="","",details!DH32)</f>
        <v/>
      </c>
      <c r="GW32" s="94" t="str">
        <f>IF(details!DK32="","",details!DK32)</f>
        <v/>
      </c>
      <c r="GX32" s="108" t="str">
        <f>IF(details!DL32="","",details!DL32)</f>
        <v/>
      </c>
      <c r="GY32" s="94" t="str">
        <f>IF(details!DO32="","",details!DO32)</f>
        <v/>
      </c>
      <c r="GZ32" s="108" t="str">
        <f>IF(details!DP32="","",details!DP32)</f>
        <v/>
      </c>
      <c r="HA32" s="95" t="e">
        <f t="shared" si="244"/>
        <v>#VALUE!</v>
      </c>
      <c r="HB32" s="47" t="str">
        <f t="shared" si="112"/>
        <v/>
      </c>
      <c r="HC32" s="47" t="str">
        <f t="shared" si="256"/>
        <v/>
      </c>
      <c r="HD32" s="47" t="str">
        <f t="shared" si="113"/>
        <v/>
      </c>
      <c r="HE32" s="47" t="str">
        <f t="shared" si="114"/>
        <v/>
      </c>
      <c r="HF32" s="47" t="str">
        <f t="shared" si="245"/>
        <v/>
      </c>
      <c r="HG32" s="47" t="str">
        <f t="shared" si="115"/>
        <v/>
      </c>
      <c r="HH32" s="47" t="str">
        <f t="shared" si="116"/>
        <v/>
      </c>
      <c r="HI32" s="47" t="str">
        <f t="shared" si="117"/>
        <v/>
      </c>
      <c r="HJ32" s="47" t="str">
        <f t="shared" si="118"/>
        <v/>
      </c>
      <c r="HK32" s="47" t="str">
        <f t="shared" si="119"/>
        <v/>
      </c>
      <c r="HL32" s="47" t="str">
        <f t="shared" si="120"/>
        <v/>
      </c>
      <c r="HM32" s="47" t="str">
        <f t="shared" si="121"/>
        <v/>
      </c>
      <c r="HN32" s="47" t="str">
        <f t="shared" si="246"/>
        <v/>
      </c>
      <c r="HO32" s="47" t="str">
        <f t="shared" si="122"/>
        <v/>
      </c>
      <c r="HP32" s="47" t="str">
        <f t="shared" si="123"/>
        <v/>
      </c>
      <c r="HQ32" s="47" t="str">
        <f t="shared" si="247"/>
        <v/>
      </c>
      <c r="HR32" s="47" t="str">
        <f t="shared" si="124"/>
        <v/>
      </c>
      <c r="HS32" s="47" t="str">
        <f t="shared" si="125"/>
        <v/>
      </c>
      <c r="HT32" s="47" t="str">
        <f t="shared" si="248"/>
        <v/>
      </c>
      <c r="HU32" s="47" t="str">
        <f t="shared" si="126"/>
        <v/>
      </c>
      <c r="HV32" s="47" t="str">
        <f t="shared" si="127"/>
        <v/>
      </c>
      <c r="HW32" s="47" t="str">
        <f t="shared" si="249"/>
        <v/>
      </c>
      <c r="HX32" s="47" t="str">
        <f t="shared" si="250"/>
        <v/>
      </c>
      <c r="HY32" s="47" t="str">
        <f t="shared" si="128"/>
        <v/>
      </c>
      <c r="HZ32" s="47" t="str">
        <f t="shared" si="129"/>
        <v/>
      </c>
      <c r="IA32" s="47" t="str">
        <f t="shared" si="130"/>
        <v/>
      </c>
      <c r="IB32" s="47" t="str">
        <f t="shared" si="131"/>
        <v/>
      </c>
      <c r="IC32" s="47" t="str">
        <f t="shared" si="132"/>
        <v/>
      </c>
      <c r="ID32" s="47" t="str">
        <f t="shared" si="251"/>
        <v xml:space="preserve">            </v>
      </c>
      <c r="IE32" s="47" t="str">
        <f t="shared" si="252"/>
        <v xml:space="preserve">            </v>
      </c>
      <c r="IF32" s="47" t="str">
        <f t="shared" si="266"/>
        <v xml:space="preserve">     </v>
      </c>
      <c r="IG32" s="109" t="str">
        <f t="shared" si="254"/>
        <v xml:space="preserve">            </v>
      </c>
      <c r="IH32" s="47" t="str">
        <f t="shared" si="133"/>
        <v xml:space="preserve">            </v>
      </c>
      <c r="II32" s="47" t="str">
        <f>IF(OR(GN32="SUPPL.",GN32="RE-EXAM."),'result subject-wise'!AV32,GN32)</f>
        <v/>
      </c>
      <c r="IJ32" s="99">
        <f>IF('result subject-wise'!AW32="",CT32,'result subject-wise'!AW32)</f>
        <v>0</v>
      </c>
      <c r="IK32" s="87" t="str">
        <f t="shared" si="255"/>
        <v/>
      </c>
      <c r="IL32" s="100"/>
      <c r="IO32" s="731" t="str">
        <f>'result subject-wise'!Z109</f>
        <v>APPEARED</v>
      </c>
      <c r="IP32" s="732"/>
      <c r="IQ32" s="732"/>
      <c r="IR32" s="732"/>
      <c r="IS32" s="733">
        <f>'result subject-wise'!AV109</f>
        <v>0</v>
      </c>
      <c r="IT32" s="733"/>
      <c r="IU32" s="733"/>
      <c r="IV32" s="736"/>
      <c r="IW32" s="737"/>
      <c r="IX32" s="737"/>
      <c r="IY32" s="737"/>
      <c r="IZ32" s="737"/>
      <c r="JA32" s="737"/>
      <c r="JB32" s="839"/>
      <c r="JC32" s="840"/>
      <c r="JE32" s="120"/>
      <c r="JF32" s="120"/>
      <c r="JG32" s="120"/>
      <c r="JH32" s="120"/>
    </row>
    <row r="33" spans="1:268" ht="14" customHeight="1">
      <c r="A33" s="4">
        <f>details!A33</f>
        <v>27</v>
      </c>
      <c r="B33" s="47" t="str">
        <f>IF(details!B33="","",details!B33)</f>
        <v>SC</v>
      </c>
      <c r="C33" s="47" t="str">
        <f>IF(details!C33="","",details!C33)</f>
        <v>G</v>
      </c>
      <c r="D33" s="97">
        <f>IF(details!D33="","",details!D33)</f>
        <v>9127</v>
      </c>
      <c r="E33" s="47">
        <f>IF(details!E33="","",details!E33)</f>
        <v>11016</v>
      </c>
      <c r="F33" s="385">
        <f>IF(details!F33="","",details!F33)</f>
        <v>36249</v>
      </c>
      <c r="G33" s="49" t="str">
        <f>IF(details!G33="","",details!G33)</f>
        <v>A 027</v>
      </c>
      <c r="H33" s="49" t="str">
        <f>IF(details!H33="","",details!H33)</f>
        <v>B 027</v>
      </c>
      <c r="I33" s="49" t="str">
        <f>IF(details!I33="","",details!I33)</f>
        <v>C 027</v>
      </c>
      <c r="J33" s="47" t="str">
        <f>IF(details!J33="","",details!J33)</f>
        <v/>
      </c>
      <c r="K33" s="47" t="str">
        <f>IF(details!K33="","",details!K33)</f>
        <v/>
      </c>
      <c r="L33" s="47" t="str">
        <f>IF(details!L33="","",details!L33)</f>
        <v/>
      </c>
      <c r="M33" s="102" t="str">
        <f t="shared" si="134"/>
        <v/>
      </c>
      <c r="N33" s="47" t="str">
        <f>IF(details!M33="","",details!M33)</f>
        <v/>
      </c>
      <c r="O33" s="102" t="str">
        <f t="shared" si="135"/>
        <v/>
      </c>
      <c r="P33" s="47" t="str">
        <f>IF(details!N33="","",details!N33)</f>
        <v/>
      </c>
      <c r="Q33" s="88" t="str">
        <f t="shared" si="136"/>
        <v/>
      </c>
      <c r="R33" s="79">
        <f t="shared" si="137"/>
        <v>0</v>
      </c>
      <c r="S33" s="79">
        <f t="shared" si="138"/>
        <v>0</v>
      </c>
      <c r="T33" s="80" t="str">
        <f t="shared" si="139"/>
        <v/>
      </c>
      <c r="U33" s="79" t="str">
        <f t="shared" si="140"/>
        <v/>
      </c>
      <c r="V33" s="79" t="str">
        <f t="shared" si="141"/>
        <v/>
      </c>
      <c r="W33" s="79" t="str">
        <f t="shared" si="142"/>
        <v/>
      </c>
      <c r="X33" s="47" t="str">
        <f>IF(details!O33="","",details!O33)</f>
        <v/>
      </c>
      <c r="Y33" s="47" t="str">
        <f>IF(details!P33="","",details!P33)</f>
        <v/>
      </c>
      <c r="Z33" s="47" t="str">
        <f>IF(details!Q33="","",details!Q33)</f>
        <v/>
      </c>
      <c r="AA33" s="102" t="str">
        <f t="shared" si="143"/>
        <v/>
      </c>
      <c r="AB33" s="47" t="str">
        <f>IF(details!R33="","",details!R33)</f>
        <v/>
      </c>
      <c r="AC33" s="102" t="str">
        <f t="shared" si="144"/>
        <v/>
      </c>
      <c r="AD33" s="47" t="str">
        <f>IF(details!S33="","",details!S33)</f>
        <v/>
      </c>
      <c r="AE33" s="88" t="str">
        <f t="shared" si="145"/>
        <v/>
      </c>
      <c r="AF33" s="79">
        <f t="shared" si="146"/>
        <v>0</v>
      </c>
      <c r="AG33" s="79">
        <f t="shared" si="147"/>
        <v>0</v>
      </c>
      <c r="AH33" s="80" t="str">
        <f t="shared" si="148"/>
        <v/>
      </c>
      <c r="AI33" s="79" t="str">
        <f t="shared" si="149"/>
        <v/>
      </c>
      <c r="AJ33" s="79" t="str">
        <f t="shared" si="150"/>
        <v/>
      </c>
      <c r="AK33" s="79" t="str">
        <f t="shared" si="151"/>
        <v/>
      </c>
      <c r="AL33" s="97" t="str">
        <f>IF(details!T33="","",details!T33)</f>
        <v/>
      </c>
      <c r="AM33" s="103" t="str">
        <f>CONCATENATE(IF(details!T33="s"," SANSKRIT",IF(details!T33="u"," URDU",IF(details!T33="g"," GUJRATI",IF(details!T33="p"," PUNJABI",IF(details!T33="sd"," flU/kh",))))),"")</f>
        <v/>
      </c>
      <c r="AN33" s="47" t="str">
        <f>IF(details!U33="","",details!U33)</f>
        <v/>
      </c>
      <c r="AO33" s="47" t="str">
        <f>IF(details!V33="","",details!V33)</f>
        <v/>
      </c>
      <c r="AP33" s="47" t="str">
        <f>IF(details!W33="","",details!W33)</f>
        <v/>
      </c>
      <c r="AQ33" s="102" t="str">
        <f t="shared" si="152"/>
        <v/>
      </c>
      <c r="AR33" s="47" t="str">
        <f>IF(details!X33="","",details!X33)</f>
        <v/>
      </c>
      <c r="AS33" s="102" t="str">
        <f t="shared" si="153"/>
        <v/>
      </c>
      <c r="AT33" s="47" t="str">
        <f>IF(details!Y33="","",details!Y33)</f>
        <v/>
      </c>
      <c r="AU33" s="88" t="str">
        <f t="shared" si="154"/>
        <v/>
      </c>
      <c r="AV33" s="79">
        <f t="shared" si="155"/>
        <v>0</v>
      </c>
      <c r="AW33" s="79">
        <f t="shared" si="156"/>
        <v>0</v>
      </c>
      <c r="AX33" s="80" t="str">
        <f t="shared" si="157"/>
        <v/>
      </c>
      <c r="AY33" s="79" t="str">
        <f t="shared" si="158"/>
        <v/>
      </c>
      <c r="AZ33" s="79" t="str">
        <f t="shared" si="159"/>
        <v/>
      </c>
      <c r="BA33" s="79" t="str">
        <f t="shared" si="160"/>
        <v/>
      </c>
      <c r="BB33" s="47" t="str">
        <f>IF(details!Z33="","",details!Z33)</f>
        <v/>
      </c>
      <c r="BC33" s="47" t="str">
        <f>IF(details!AA33="","",details!AA33)</f>
        <v/>
      </c>
      <c r="BD33" s="47" t="str">
        <f>IF(details!AB33="","",details!AB33)</f>
        <v/>
      </c>
      <c r="BE33" s="102" t="str">
        <f t="shared" si="161"/>
        <v/>
      </c>
      <c r="BF33" s="47" t="str">
        <f>IF(details!AC33="","",details!AC33)</f>
        <v/>
      </c>
      <c r="BG33" s="102" t="str">
        <f t="shared" si="162"/>
        <v/>
      </c>
      <c r="BH33" s="47" t="str">
        <f>IF(details!AD33="","",details!AD33)</f>
        <v/>
      </c>
      <c r="BI33" s="88" t="str">
        <f t="shared" si="163"/>
        <v/>
      </c>
      <c r="BJ33" s="79">
        <f t="shared" si="164"/>
        <v>0</v>
      </c>
      <c r="BK33" s="79">
        <f t="shared" si="165"/>
        <v>0</v>
      </c>
      <c r="BL33" s="80" t="str">
        <f t="shared" si="166"/>
        <v/>
      </c>
      <c r="BM33" s="79" t="str">
        <f t="shared" si="167"/>
        <v/>
      </c>
      <c r="BN33" s="79" t="str">
        <f t="shared" si="168"/>
        <v/>
      </c>
      <c r="BO33" s="79" t="str">
        <f t="shared" si="169"/>
        <v/>
      </c>
      <c r="BP33" s="47" t="str">
        <f>IF(details!AE33="","",details!AE33)</f>
        <v/>
      </c>
      <c r="BQ33" s="47" t="str">
        <f>IF(details!AF33="","",details!AF33)</f>
        <v/>
      </c>
      <c r="BR33" s="47" t="str">
        <f>IF(details!AG33="","",details!AG33)</f>
        <v/>
      </c>
      <c r="BS33" s="102" t="str">
        <f t="shared" si="170"/>
        <v/>
      </c>
      <c r="BT33" s="47" t="str">
        <f>IF(details!AH33="","",details!AH33)</f>
        <v/>
      </c>
      <c r="BU33" s="102" t="str">
        <f t="shared" si="171"/>
        <v/>
      </c>
      <c r="BV33" s="47" t="str">
        <f>IF(details!AI33="","",details!AI33)</f>
        <v/>
      </c>
      <c r="BW33" s="88" t="str">
        <f t="shared" si="172"/>
        <v/>
      </c>
      <c r="BX33" s="79">
        <f t="shared" si="173"/>
        <v>0</v>
      </c>
      <c r="BY33" s="79">
        <f t="shared" si="174"/>
        <v>0</v>
      </c>
      <c r="BZ33" s="80" t="str">
        <f t="shared" si="175"/>
        <v/>
      </c>
      <c r="CA33" s="79" t="str">
        <f t="shared" si="176"/>
        <v/>
      </c>
      <c r="CB33" s="79" t="str">
        <f t="shared" si="177"/>
        <v/>
      </c>
      <c r="CC33" s="79" t="str">
        <f t="shared" si="178"/>
        <v/>
      </c>
      <c r="CD33" s="47" t="str">
        <f>IF(details!AJ33="","",details!AJ33)</f>
        <v/>
      </c>
      <c r="CE33" s="47" t="str">
        <f>IF(details!AK33="","",details!AK33)</f>
        <v/>
      </c>
      <c r="CF33" s="47" t="str">
        <f>IF(details!AL33="","",details!AL33)</f>
        <v/>
      </c>
      <c r="CG33" s="102" t="str">
        <f t="shared" si="179"/>
        <v/>
      </c>
      <c r="CH33" s="47" t="str">
        <f>IF(details!AM33="","",details!AM33)</f>
        <v/>
      </c>
      <c r="CI33" s="102" t="str">
        <f t="shared" si="180"/>
        <v/>
      </c>
      <c r="CJ33" s="47" t="str">
        <f>IF(details!AN33="","",details!AN33)</f>
        <v/>
      </c>
      <c r="CK33" s="88" t="str">
        <f t="shared" si="181"/>
        <v/>
      </c>
      <c r="CL33" s="79">
        <f t="shared" si="182"/>
        <v>0</v>
      </c>
      <c r="CM33" s="79">
        <f t="shared" si="183"/>
        <v>0</v>
      </c>
      <c r="CN33" s="80" t="str">
        <f t="shared" si="184"/>
        <v/>
      </c>
      <c r="CO33" s="79" t="str">
        <f t="shared" si="185"/>
        <v/>
      </c>
      <c r="CP33" s="79" t="str">
        <f t="shared" si="186"/>
        <v/>
      </c>
      <c r="CQ33" s="79" t="str">
        <f t="shared" si="187"/>
        <v/>
      </c>
      <c r="CR33" s="79">
        <f t="shared" si="188"/>
        <v>0</v>
      </c>
      <c r="CS33" s="104">
        <f t="shared" si="189"/>
        <v>0</v>
      </c>
      <c r="CT33" s="105">
        <f t="shared" si="190"/>
        <v>0</v>
      </c>
      <c r="CU33" s="87" t="str">
        <f t="shared" si="57"/>
        <v/>
      </c>
      <c r="CV33" s="47" t="str">
        <f>IF(details!AO33="","",details!AO33)</f>
        <v/>
      </c>
      <c r="CW33" s="47" t="str">
        <f>IF(details!AP33="","",details!AP33)</f>
        <v/>
      </c>
      <c r="CX33" s="47" t="str">
        <f>IF(details!AQ33="","",details!AQ33)</f>
        <v/>
      </c>
      <c r="CY33" s="102" t="str">
        <f t="shared" si="191"/>
        <v/>
      </c>
      <c r="CZ33" s="47" t="str">
        <f>IF(details!AR33="","",details!AR33)</f>
        <v/>
      </c>
      <c r="DA33" s="102" t="str">
        <f t="shared" si="192"/>
        <v/>
      </c>
      <c r="DB33" s="47" t="str">
        <f>IF(details!AS33="","",details!AS33)</f>
        <v/>
      </c>
      <c r="DC33" s="88" t="str">
        <f t="shared" si="193"/>
        <v/>
      </c>
      <c r="DD33" s="79">
        <f t="shared" si="194"/>
        <v>0</v>
      </c>
      <c r="DE33" s="79">
        <f t="shared" si="195"/>
        <v>0</v>
      </c>
      <c r="DF33" s="80" t="str">
        <f t="shared" si="196"/>
        <v/>
      </c>
      <c r="DG33" s="79" t="str">
        <f t="shared" si="197"/>
        <v/>
      </c>
      <c r="DH33" s="79" t="str">
        <f t="shared" si="198"/>
        <v/>
      </c>
      <c r="DI33" s="79" t="str">
        <f t="shared" si="199"/>
        <v/>
      </c>
      <c r="DJ33" s="47" t="str">
        <f>IF(details!AT33="","",details!AT33)</f>
        <v/>
      </c>
      <c r="DK33" s="47" t="str">
        <f>IF(details!AU33="","",details!AU33)</f>
        <v/>
      </c>
      <c r="DL33" s="102" t="str">
        <f t="shared" si="200"/>
        <v/>
      </c>
      <c r="DM33" s="47" t="str">
        <f>IF(details!AV33="","",details!AV33)</f>
        <v/>
      </c>
      <c r="DN33" s="47" t="str">
        <f>IF(details!AW33="","",details!AW33)</f>
        <v/>
      </c>
      <c r="DO33" s="102" t="str">
        <f t="shared" si="201"/>
        <v/>
      </c>
      <c r="DP33" s="47" t="str">
        <f>IF(details!AX33="","",details!AX33)</f>
        <v/>
      </c>
      <c r="DQ33" s="47" t="str">
        <f>IF(details!AY33="","",details!AY33)</f>
        <v/>
      </c>
      <c r="DR33" s="102" t="str">
        <f t="shared" si="202"/>
        <v/>
      </c>
      <c r="DS33" s="102" t="str">
        <f t="shared" si="203"/>
        <v/>
      </c>
      <c r="DT33" s="102" t="str">
        <f t="shared" si="204"/>
        <v/>
      </c>
      <c r="DU33" s="102" t="str">
        <f t="shared" si="205"/>
        <v/>
      </c>
      <c r="DV33" s="47" t="str">
        <f>IF(details!AZ33="","",details!AZ33)</f>
        <v/>
      </c>
      <c r="DW33" s="47" t="str">
        <f>IF(details!BA33="","",details!BA33)</f>
        <v/>
      </c>
      <c r="DX33" s="102" t="str">
        <f t="shared" si="206"/>
        <v/>
      </c>
      <c r="DY33" s="102" t="str">
        <f t="shared" si="207"/>
        <v/>
      </c>
      <c r="DZ33" s="102" t="str">
        <f t="shared" si="208"/>
        <v/>
      </c>
      <c r="EA33" s="47" t="str">
        <f>IF(details!BB33="","",details!BB33)</f>
        <v/>
      </c>
      <c r="EB33" s="47" t="str">
        <f>IF(details!BC33="","",details!BC33)</f>
        <v/>
      </c>
      <c r="EC33" s="102" t="str">
        <f t="shared" si="209"/>
        <v/>
      </c>
      <c r="ED33" s="102" t="str">
        <f t="shared" si="210"/>
        <v/>
      </c>
      <c r="EE33" s="102" t="str">
        <f t="shared" si="211"/>
        <v/>
      </c>
      <c r="EF33" s="97" t="str">
        <f t="shared" si="212"/>
        <v/>
      </c>
      <c r="EG33" s="79">
        <f t="shared" si="213"/>
        <v>0</v>
      </c>
      <c r="EH33" s="79">
        <f t="shared" si="214"/>
        <v>0</v>
      </c>
      <c r="EI33" s="80" t="str">
        <f t="shared" si="215"/>
        <v/>
      </c>
      <c r="EJ33" s="79" t="str">
        <f t="shared" si="216"/>
        <v/>
      </c>
      <c r="EK33" s="79" t="str">
        <f t="shared" si="217"/>
        <v/>
      </c>
      <c r="EL33" s="79" t="str">
        <f t="shared" si="218"/>
        <v/>
      </c>
      <c r="EM33" s="47" t="str">
        <f>IF(details!BD33="","",details!BD33)</f>
        <v/>
      </c>
      <c r="EN33" s="47" t="str">
        <f>IF(details!BE33="","",details!BE33)</f>
        <v/>
      </c>
      <c r="EO33" s="47" t="str">
        <f>IF(details!BF33="","",details!BF33)</f>
        <v/>
      </c>
      <c r="EP33" s="102" t="str">
        <f t="shared" si="219"/>
        <v/>
      </c>
      <c r="EQ33" s="47" t="str">
        <f>IF(details!BG33="","",details!BG33)</f>
        <v/>
      </c>
      <c r="ER33" s="47" t="str">
        <f>IF(details!BH33="","",details!BH33)</f>
        <v/>
      </c>
      <c r="ES33" s="106" t="str">
        <f t="shared" si="220"/>
        <v/>
      </c>
      <c r="ET33" s="102" t="str">
        <f t="shared" si="221"/>
        <v/>
      </c>
      <c r="EU33" s="102" t="str">
        <f t="shared" si="222"/>
        <v/>
      </c>
      <c r="EV33" s="47" t="str">
        <f>IF(details!BI33="","",details!BI33)</f>
        <v/>
      </c>
      <c r="EW33" s="47" t="str">
        <f>IF(details!BJ33="","",details!BJ33)</f>
        <v/>
      </c>
      <c r="EX33" s="106" t="str">
        <f t="shared" si="223"/>
        <v/>
      </c>
      <c r="EY33" s="102" t="str">
        <f t="shared" si="224"/>
        <v/>
      </c>
      <c r="EZ33" s="102" t="str">
        <f t="shared" si="225"/>
        <v/>
      </c>
      <c r="FA33" s="97" t="str">
        <f t="shared" si="226"/>
        <v/>
      </c>
      <c r="FB33" s="79">
        <f t="shared" si="227"/>
        <v>0</v>
      </c>
      <c r="FC33" s="79">
        <f t="shared" si="228"/>
        <v>0</v>
      </c>
      <c r="FD33" s="80" t="str">
        <f t="shared" si="229"/>
        <v/>
      </c>
      <c r="FE33" s="79" t="str">
        <f t="shared" si="230"/>
        <v/>
      </c>
      <c r="FF33" s="79" t="str">
        <f t="shared" si="231"/>
        <v/>
      </c>
      <c r="FG33" s="79" t="str">
        <f t="shared" si="232"/>
        <v/>
      </c>
      <c r="FH33" s="47" t="str">
        <f>IF(details!BK33="","",details!BK33)</f>
        <v/>
      </c>
      <c r="FI33" s="47" t="str">
        <f>IF(details!BL33="","",details!BL33)</f>
        <v/>
      </c>
      <c r="FJ33" s="47" t="str">
        <f>IF(details!BM33="","",details!BM33)</f>
        <v/>
      </c>
      <c r="FK33" s="97" t="str">
        <f t="shared" si="233"/>
        <v/>
      </c>
      <c r="FL33" s="79">
        <f t="shared" si="234"/>
        <v>0</v>
      </c>
      <c r="FM33" s="80" t="str">
        <f t="shared" si="235"/>
        <v/>
      </c>
      <c r="FN33" s="79" t="str">
        <f t="shared" si="236"/>
        <v/>
      </c>
      <c r="FO33" s="79" t="str">
        <f t="shared" si="237"/>
        <v/>
      </c>
      <c r="FP33" s="322" t="str">
        <f t="shared" si="238"/>
        <v/>
      </c>
      <c r="FQ33" s="47" t="str">
        <f>IF(details!BN33="","",details!BN33)</f>
        <v/>
      </c>
      <c r="FR33" s="47" t="str">
        <f>IF(details!BO33="","",details!BO33)</f>
        <v/>
      </c>
      <c r="FS33" s="47" t="str">
        <f>IF(details!BP33="","",details!BP33)</f>
        <v/>
      </c>
      <c r="FT33" s="47" t="str">
        <f>IF(details!BQ33="","",details!BQ33)</f>
        <v/>
      </c>
      <c r="FU33" s="97" t="str">
        <f t="shared" si="239"/>
        <v/>
      </c>
      <c r="FV33" s="79">
        <f t="shared" si="101"/>
        <v>0</v>
      </c>
      <c r="FW33" s="80" t="str">
        <f t="shared" si="102"/>
        <v/>
      </c>
      <c r="FX33" s="79" t="str">
        <f t="shared" si="103"/>
        <v/>
      </c>
      <c r="FY33" s="79" t="str">
        <f t="shared" si="104"/>
        <v/>
      </c>
      <c r="FZ33" s="322" t="str">
        <f t="shared" si="240"/>
        <v/>
      </c>
      <c r="GA33" s="79" t="str">
        <f t="shared" si="257"/>
        <v/>
      </c>
      <c r="GB33" s="79" t="str">
        <f t="shared" si="258"/>
        <v/>
      </c>
      <c r="GC33" s="79" t="str">
        <f t="shared" si="259"/>
        <v/>
      </c>
      <c r="GD33" s="79" t="str">
        <f t="shared" si="260"/>
        <v/>
      </c>
      <c r="GE33" s="79" t="str">
        <f t="shared" si="261"/>
        <v/>
      </c>
      <c r="GF33" s="79" t="str">
        <f t="shared" si="262"/>
        <v/>
      </c>
      <c r="GG33" s="79" t="str">
        <f t="shared" si="106"/>
        <v/>
      </c>
      <c r="GH33" s="313">
        <f t="shared" si="241"/>
        <v>0</v>
      </c>
      <c r="GI33" s="79">
        <f t="shared" si="263"/>
        <v>0</v>
      </c>
      <c r="GJ33" s="79">
        <f t="shared" si="264"/>
        <v>0</v>
      </c>
      <c r="GK33" s="79">
        <f t="shared" si="265"/>
        <v>0</v>
      </c>
      <c r="GL33" s="313">
        <f t="shared" si="242"/>
        <v>0</v>
      </c>
      <c r="GM33" s="79" t="str">
        <f t="shared" si="107"/>
        <v/>
      </c>
      <c r="GN33" s="47" t="str">
        <f t="shared" si="110"/>
        <v/>
      </c>
      <c r="GO33" s="79" t="str">
        <f t="shared" si="111"/>
        <v/>
      </c>
      <c r="GP33" s="107" t="str">
        <f t="shared" si="243"/>
        <v/>
      </c>
      <c r="GQ33" s="94" t="str">
        <f>IF(details!CY33="","",details!CY33)</f>
        <v/>
      </c>
      <c r="GR33" s="108" t="str">
        <f>IF(details!CZ33="","",details!CZ33)</f>
        <v/>
      </c>
      <c r="GS33" s="94" t="str">
        <f>IF(details!DC33="","",details!DC33)</f>
        <v/>
      </c>
      <c r="GT33" s="108" t="str">
        <f>IF(details!DD33="","",details!DD33)</f>
        <v/>
      </c>
      <c r="GU33" s="94" t="str">
        <f>IF(details!DG33="","",details!DG33)</f>
        <v/>
      </c>
      <c r="GV33" s="108" t="str">
        <f>IF(details!DH33="","",details!DH33)</f>
        <v/>
      </c>
      <c r="GW33" s="94" t="str">
        <f>IF(details!DK33="","",details!DK33)</f>
        <v/>
      </c>
      <c r="GX33" s="108" t="str">
        <f>IF(details!DL33="","",details!DL33)</f>
        <v/>
      </c>
      <c r="GY33" s="94" t="str">
        <f>IF(details!DO33="","",details!DO33)</f>
        <v/>
      </c>
      <c r="GZ33" s="108" t="str">
        <f>IF(details!DP33="","",details!DP33)</f>
        <v/>
      </c>
      <c r="HA33" s="95" t="e">
        <f t="shared" si="244"/>
        <v>#VALUE!</v>
      </c>
      <c r="HB33" s="47" t="str">
        <f t="shared" si="112"/>
        <v/>
      </c>
      <c r="HC33" s="47" t="str">
        <f t="shared" si="256"/>
        <v/>
      </c>
      <c r="HD33" s="47" t="str">
        <f t="shared" si="113"/>
        <v/>
      </c>
      <c r="HE33" s="47" t="str">
        <f t="shared" si="114"/>
        <v/>
      </c>
      <c r="HF33" s="47" t="str">
        <f t="shared" si="245"/>
        <v/>
      </c>
      <c r="HG33" s="47" t="str">
        <f t="shared" si="115"/>
        <v/>
      </c>
      <c r="HH33" s="47" t="str">
        <f t="shared" si="116"/>
        <v/>
      </c>
      <c r="HI33" s="47" t="str">
        <f t="shared" si="117"/>
        <v/>
      </c>
      <c r="HJ33" s="47" t="str">
        <f t="shared" si="118"/>
        <v/>
      </c>
      <c r="HK33" s="47" t="str">
        <f t="shared" si="119"/>
        <v/>
      </c>
      <c r="HL33" s="47" t="str">
        <f t="shared" si="120"/>
        <v/>
      </c>
      <c r="HM33" s="47" t="str">
        <f t="shared" si="121"/>
        <v/>
      </c>
      <c r="HN33" s="47" t="str">
        <f t="shared" si="246"/>
        <v/>
      </c>
      <c r="HO33" s="47" t="str">
        <f t="shared" si="122"/>
        <v/>
      </c>
      <c r="HP33" s="47" t="str">
        <f t="shared" si="123"/>
        <v/>
      </c>
      <c r="HQ33" s="47" t="str">
        <f t="shared" si="247"/>
        <v/>
      </c>
      <c r="HR33" s="47" t="str">
        <f t="shared" si="124"/>
        <v/>
      </c>
      <c r="HS33" s="47" t="str">
        <f t="shared" si="125"/>
        <v/>
      </c>
      <c r="HT33" s="47" t="str">
        <f t="shared" si="248"/>
        <v/>
      </c>
      <c r="HU33" s="47" t="str">
        <f t="shared" si="126"/>
        <v/>
      </c>
      <c r="HV33" s="47" t="str">
        <f t="shared" si="127"/>
        <v/>
      </c>
      <c r="HW33" s="47" t="str">
        <f t="shared" si="249"/>
        <v/>
      </c>
      <c r="HX33" s="47" t="str">
        <f t="shared" si="250"/>
        <v/>
      </c>
      <c r="HY33" s="47" t="str">
        <f t="shared" si="128"/>
        <v/>
      </c>
      <c r="HZ33" s="47" t="str">
        <f t="shared" si="129"/>
        <v/>
      </c>
      <c r="IA33" s="47" t="str">
        <f t="shared" si="130"/>
        <v/>
      </c>
      <c r="IB33" s="47" t="str">
        <f t="shared" si="131"/>
        <v/>
      </c>
      <c r="IC33" s="47" t="str">
        <f t="shared" si="132"/>
        <v/>
      </c>
      <c r="ID33" s="47" t="str">
        <f t="shared" si="251"/>
        <v xml:space="preserve">            </v>
      </c>
      <c r="IE33" s="47" t="str">
        <f t="shared" si="252"/>
        <v xml:space="preserve">            </v>
      </c>
      <c r="IF33" s="47" t="str">
        <f t="shared" si="266"/>
        <v xml:space="preserve">     </v>
      </c>
      <c r="IG33" s="109" t="str">
        <f t="shared" si="254"/>
        <v xml:space="preserve">            </v>
      </c>
      <c r="IH33" s="47" t="str">
        <f t="shared" si="133"/>
        <v xml:space="preserve">            </v>
      </c>
      <c r="II33" s="47" t="str">
        <f>IF(OR(GN33="SUPPL.",GN33="RE-EXAM."),'result subject-wise'!AV33,GN33)</f>
        <v/>
      </c>
      <c r="IJ33" s="99">
        <f>IF('result subject-wise'!AW33="",CT33,'result subject-wise'!AW33)</f>
        <v>0</v>
      </c>
      <c r="IK33" s="87" t="str">
        <f t="shared" si="255"/>
        <v/>
      </c>
      <c r="IL33" s="100"/>
      <c r="IO33" s="731" t="str">
        <f>'result subject-wise'!Z110</f>
        <v>PASS</v>
      </c>
      <c r="IP33" s="732"/>
      <c r="IQ33" s="732"/>
      <c r="IR33" s="732"/>
      <c r="IS33" s="733">
        <f>'result subject-wise'!AV110</f>
        <v>0</v>
      </c>
      <c r="IT33" s="733"/>
      <c r="IU33" s="733"/>
      <c r="IV33" s="736"/>
      <c r="IW33" s="737"/>
      <c r="IX33" s="737"/>
      <c r="IY33" s="737"/>
      <c r="IZ33" s="737"/>
      <c r="JA33" s="737"/>
      <c r="JB33" s="839"/>
      <c r="JC33" s="840"/>
      <c r="JE33" s="120"/>
      <c r="JF33" s="120"/>
      <c r="JG33" s="120"/>
      <c r="JH33" s="120"/>
    </row>
    <row r="34" spans="1:268" ht="14" customHeight="1">
      <c r="A34" s="4">
        <f>details!A34</f>
        <v>28</v>
      </c>
      <c r="B34" s="47" t="str">
        <f>IF(details!B34="","",details!B34)</f>
        <v>SC</v>
      </c>
      <c r="C34" s="47" t="str">
        <f>IF(details!C34="","",details!C34)</f>
        <v>G</v>
      </c>
      <c r="D34" s="97">
        <f>IF(details!D34="","",details!D34)</f>
        <v>9128</v>
      </c>
      <c r="E34" s="47">
        <f>IF(details!E34="","",details!E34)</f>
        <v>11249</v>
      </c>
      <c r="F34" s="385">
        <f>IF(details!F34="","",details!F34)</f>
        <v>36712</v>
      </c>
      <c r="G34" s="49" t="str">
        <f>IF(details!G34="","",details!G34)</f>
        <v>A 028</v>
      </c>
      <c r="H34" s="49" t="str">
        <f>IF(details!H34="","",details!H34)</f>
        <v>B 028</v>
      </c>
      <c r="I34" s="49" t="str">
        <f>IF(details!I34="","",details!I34)</f>
        <v>C 028</v>
      </c>
      <c r="J34" s="47" t="str">
        <f>IF(details!J34="","",details!J34)</f>
        <v/>
      </c>
      <c r="K34" s="47" t="str">
        <f>IF(details!K34="","",details!K34)</f>
        <v/>
      </c>
      <c r="L34" s="47" t="str">
        <f>IF(details!L34="","",details!L34)</f>
        <v/>
      </c>
      <c r="M34" s="102" t="str">
        <f t="shared" si="134"/>
        <v/>
      </c>
      <c r="N34" s="47" t="str">
        <f>IF(details!M34="","",details!M34)</f>
        <v/>
      </c>
      <c r="O34" s="102" t="str">
        <f t="shared" si="135"/>
        <v/>
      </c>
      <c r="P34" s="47" t="str">
        <f>IF(details!N34="","",details!N34)</f>
        <v/>
      </c>
      <c r="Q34" s="88" t="str">
        <f t="shared" si="136"/>
        <v/>
      </c>
      <c r="R34" s="79">
        <f t="shared" si="137"/>
        <v>0</v>
      </c>
      <c r="S34" s="79">
        <f t="shared" si="138"/>
        <v>0</v>
      </c>
      <c r="T34" s="80" t="str">
        <f t="shared" si="139"/>
        <v/>
      </c>
      <c r="U34" s="79" t="str">
        <f t="shared" si="140"/>
        <v/>
      </c>
      <c r="V34" s="79" t="str">
        <f t="shared" si="141"/>
        <v/>
      </c>
      <c r="W34" s="79" t="str">
        <f t="shared" si="142"/>
        <v/>
      </c>
      <c r="X34" s="47" t="str">
        <f>IF(details!O34="","",details!O34)</f>
        <v/>
      </c>
      <c r="Y34" s="47" t="str">
        <f>IF(details!P34="","",details!P34)</f>
        <v/>
      </c>
      <c r="Z34" s="47" t="str">
        <f>IF(details!Q34="","",details!Q34)</f>
        <v/>
      </c>
      <c r="AA34" s="102" t="str">
        <f t="shared" si="143"/>
        <v/>
      </c>
      <c r="AB34" s="47" t="str">
        <f>IF(details!R34="","",details!R34)</f>
        <v/>
      </c>
      <c r="AC34" s="102" t="str">
        <f t="shared" si="144"/>
        <v/>
      </c>
      <c r="AD34" s="47" t="str">
        <f>IF(details!S34="","",details!S34)</f>
        <v/>
      </c>
      <c r="AE34" s="88" t="str">
        <f t="shared" si="145"/>
        <v/>
      </c>
      <c r="AF34" s="79">
        <f t="shared" si="146"/>
        <v>0</v>
      </c>
      <c r="AG34" s="79">
        <f t="shared" si="147"/>
        <v>0</v>
      </c>
      <c r="AH34" s="80" t="str">
        <f t="shared" si="148"/>
        <v/>
      </c>
      <c r="AI34" s="79" t="str">
        <f t="shared" si="149"/>
        <v/>
      </c>
      <c r="AJ34" s="79" t="str">
        <f t="shared" si="150"/>
        <v/>
      </c>
      <c r="AK34" s="79" t="str">
        <f t="shared" si="151"/>
        <v/>
      </c>
      <c r="AL34" s="97" t="str">
        <f>IF(details!T34="","",details!T34)</f>
        <v/>
      </c>
      <c r="AM34" s="103" t="str">
        <f>CONCATENATE(IF(details!T34="s"," SANSKRIT",IF(details!T34="u"," URDU",IF(details!T34="g"," GUJRATI",IF(details!T34="p"," PUNJABI",IF(details!T34="sd"," flU/kh",))))),"")</f>
        <v/>
      </c>
      <c r="AN34" s="47" t="str">
        <f>IF(details!U34="","",details!U34)</f>
        <v/>
      </c>
      <c r="AO34" s="47" t="str">
        <f>IF(details!V34="","",details!V34)</f>
        <v/>
      </c>
      <c r="AP34" s="47" t="str">
        <f>IF(details!W34="","",details!W34)</f>
        <v/>
      </c>
      <c r="AQ34" s="102" t="str">
        <f t="shared" si="152"/>
        <v/>
      </c>
      <c r="AR34" s="47" t="str">
        <f>IF(details!X34="","",details!X34)</f>
        <v/>
      </c>
      <c r="AS34" s="102" t="str">
        <f t="shared" si="153"/>
        <v/>
      </c>
      <c r="AT34" s="47" t="str">
        <f>IF(details!Y34="","",details!Y34)</f>
        <v/>
      </c>
      <c r="AU34" s="88" t="str">
        <f t="shared" si="154"/>
        <v/>
      </c>
      <c r="AV34" s="79">
        <f t="shared" si="155"/>
        <v>0</v>
      </c>
      <c r="AW34" s="79">
        <f t="shared" si="156"/>
        <v>0</v>
      </c>
      <c r="AX34" s="80" t="str">
        <f t="shared" si="157"/>
        <v/>
      </c>
      <c r="AY34" s="79" t="str">
        <f t="shared" si="158"/>
        <v/>
      </c>
      <c r="AZ34" s="79" t="str">
        <f t="shared" si="159"/>
        <v/>
      </c>
      <c r="BA34" s="79" t="str">
        <f t="shared" si="160"/>
        <v/>
      </c>
      <c r="BB34" s="47" t="str">
        <f>IF(details!Z34="","",details!Z34)</f>
        <v/>
      </c>
      <c r="BC34" s="47" t="str">
        <f>IF(details!AA34="","",details!AA34)</f>
        <v/>
      </c>
      <c r="BD34" s="47" t="str">
        <f>IF(details!AB34="","",details!AB34)</f>
        <v/>
      </c>
      <c r="BE34" s="102" t="str">
        <f t="shared" si="161"/>
        <v/>
      </c>
      <c r="BF34" s="47" t="str">
        <f>IF(details!AC34="","",details!AC34)</f>
        <v/>
      </c>
      <c r="BG34" s="102" t="str">
        <f t="shared" si="162"/>
        <v/>
      </c>
      <c r="BH34" s="47" t="str">
        <f>IF(details!AD34="","",details!AD34)</f>
        <v/>
      </c>
      <c r="BI34" s="88" t="str">
        <f t="shared" si="163"/>
        <v/>
      </c>
      <c r="BJ34" s="79">
        <f t="shared" si="164"/>
        <v>0</v>
      </c>
      <c r="BK34" s="79">
        <f t="shared" si="165"/>
        <v>0</v>
      </c>
      <c r="BL34" s="80" t="str">
        <f t="shared" si="166"/>
        <v/>
      </c>
      <c r="BM34" s="79" t="str">
        <f t="shared" si="167"/>
        <v/>
      </c>
      <c r="BN34" s="79" t="str">
        <f t="shared" si="168"/>
        <v/>
      </c>
      <c r="BO34" s="79" t="str">
        <f t="shared" si="169"/>
        <v/>
      </c>
      <c r="BP34" s="47" t="str">
        <f>IF(details!AE34="","",details!AE34)</f>
        <v/>
      </c>
      <c r="BQ34" s="47" t="str">
        <f>IF(details!AF34="","",details!AF34)</f>
        <v/>
      </c>
      <c r="BR34" s="47" t="str">
        <f>IF(details!AG34="","",details!AG34)</f>
        <v/>
      </c>
      <c r="BS34" s="102" t="str">
        <f t="shared" si="170"/>
        <v/>
      </c>
      <c r="BT34" s="47" t="str">
        <f>IF(details!AH34="","",details!AH34)</f>
        <v/>
      </c>
      <c r="BU34" s="102" t="str">
        <f t="shared" si="171"/>
        <v/>
      </c>
      <c r="BV34" s="47" t="str">
        <f>IF(details!AI34="","",details!AI34)</f>
        <v/>
      </c>
      <c r="BW34" s="88" t="str">
        <f t="shared" si="172"/>
        <v/>
      </c>
      <c r="BX34" s="79">
        <f t="shared" si="173"/>
        <v>0</v>
      </c>
      <c r="BY34" s="79">
        <f t="shared" si="174"/>
        <v>0</v>
      </c>
      <c r="BZ34" s="80" t="str">
        <f t="shared" si="175"/>
        <v/>
      </c>
      <c r="CA34" s="79" t="str">
        <f t="shared" si="176"/>
        <v/>
      </c>
      <c r="CB34" s="79" t="str">
        <f t="shared" si="177"/>
        <v/>
      </c>
      <c r="CC34" s="79" t="str">
        <f t="shared" si="178"/>
        <v/>
      </c>
      <c r="CD34" s="47" t="str">
        <f>IF(details!AJ34="","",details!AJ34)</f>
        <v/>
      </c>
      <c r="CE34" s="47" t="str">
        <f>IF(details!AK34="","",details!AK34)</f>
        <v/>
      </c>
      <c r="CF34" s="47" t="str">
        <f>IF(details!AL34="","",details!AL34)</f>
        <v/>
      </c>
      <c r="CG34" s="102" t="str">
        <f t="shared" si="179"/>
        <v/>
      </c>
      <c r="CH34" s="47" t="str">
        <f>IF(details!AM34="","",details!AM34)</f>
        <v/>
      </c>
      <c r="CI34" s="102" t="str">
        <f t="shared" si="180"/>
        <v/>
      </c>
      <c r="CJ34" s="47" t="str">
        <f>IF(details!AN34="","",details!AN34)</f>
        <v/>
      </c>
      <c r="CK34" s="88" t="str">
        <f t="shared" si="181"/>
        <v/>
      </c>
      <c r="CL34" s="79">
        <f t="shared" si="182"/>
        <v>0</v>
      </c>
      <c r="CM34" s="79">
        <f t="shared" si="183"/>
        <v>0</v>
      </c>
      <c r="CN34" s="80" t="str">
        <f t="shared" si="184"/>
        <v/>
      </c>
      <c r="CO34" s="79" t="str">
        <f t="shared" si="185"/>
        <v/>
      </c>
      <c r="CP34" s="79" t="str">
        <f t="shared" si="186"/>
        <v/>
      </c>
      <c r="CQ34" s="79" t="str">
        <f t="shared" si="187"/>
        <v/>
      </c>
      <c r="CR34" s="79">
        <f t="shared" si="188"/>
        <v>0</v>
      </c>
      <c r="CS34" s="104">
        <f t="shared" si="189"/>
        <v>0</v>
      </c>
      <c r="CT34" s="105">
        <f t="shared" si="190"/>
        <v>0</v>
      </c>
      <c r="CU34" s="87" t="str">
        <f t="shared" si="57"/>
        <v/>
      </c>
      <c r="CV34" s="47" t="str">
        <f>IF(details!AO34="","",details!AO34)</f>
        <v/>
      </c>
      <c r="CW34" s="47" t="str">
        <f>IF(details!AP34="","",details!AP34)</f>
        <v/>
      </c>
      <c r="CX34" s="47" t="str">
        <f>IF(details!AQ34="","",details!AQ34)</f>
        <v/>
      </c>
      <c r="CY34" s="102" t="str">
        <f t="shared" si="191"/>
        <v/>
      </c>
      <c r="CZ34" s="47" t="str">
        <f>IF(details!AR34="","",details!AR34)</f>
        <v/>
      </c>
      <c r="DA34" s="102" t="str">
        <f t="shared" si="192"/>
        <v/>
      </c>
      <c r="DB34" s="47" t="str">
        <f>IF(details!AS34="","",details!AS34)</f>
        <v/>
      </c>
      <c r="DC34" s="88" t="str">
        <f t="shared" si="193"/>
        <v/>
      </c>
      <c r="DD34" s="79">
        <f t="shared" si="194"/>
        <v>0</v>
      </c>
      <c r="DE34" s="79">
        <f t="shared" si="195"/>
        <v>0</v>
      </c>
      <c r="DF34" s="80" t="str">
        <f t="shared" si="196"/>
        <v/>
      </c>
      <c r="DG34" s="79" t="str">
        <f t="shared" si="197"/>
        <v/>
      </c>
      <c r="DH34" s="79" t="str">
        <f t="shared" si="198"/>
        <v/>
      </c>
      <c r="DI34" s="79" t="str">
        <f t="shared" si="199"/>
        <v/>
      </c>
      <c r="DJ34" s="47" t="str">
        <f>IF(details!AT34="","",details!AT34)</f>
        <v/>
      </c>
      <c r="DK34" s="47" t="str">
        <f>IF(details!AU34="","",details!AU34)</f>
        <v/>
      </c>
      <c r="DL34" s="102" t="str">
        <f t="shared" si="200"/>
        <v/>
      </c>
      <c r="DM34" s="47" t="str">
        <f>IF(details!AV34="","",details!AV34)</f>
        <v/>
      </c>
      <c r="DN34" s="47" t="str">
        <f>IF(details!AW34="","",details!AW34)</f>
        <v/>
      </c>
      <c r="DO34" s="102" t="str">
        <f t="shared" si="201"/>
        <v/>
      </c>
      <c r="DP34" s="47" t="str">
        <f>IF(details!AX34="","",details!AX34)</f>
        <v/>
      </c>
      <c r="DQ34" s="47" t="str">
        <f>IF(details!AY34="","",details!AY34)</f>
        <v/>
      </c>
      <c r="DR34" s="102" t="str">
        <f t="shared" si="202"/>
        <v/>
      </c>
      <c r="DS34" s="102" t="str">
        <f t="shared" si="203"/>
        <v/>
      </c>
      <c r="DT34" s="102" t="str">
        <f t="shared" si="204"/>
        <v/>
      </c>
      <c r="DU34" s="102" t="str">
        <f t="shared" si="205"/>
        <v/>
      </c>
      <c r="DV34" s="47" t="str">
        <f>IF(details!AZ34="","",details!AZ34)</f>
        <v/>
      </c>
      <c r="DW34" s="47" t="str">
        <f>IF(details!BA34="","",details!BA34)</f>
        <v/>
      </c>
      <c r="DX34" s="102" t="str">
        <f t="shared" si="206"/>
        <v/>
      </c>
      <c r="DY34" s="102" t="str">
        <f t="shared" si="207"/>
        <v/>
      </c>
      <c r="DZ34" s="102" t="str">
        <f t="shared" si="208"/>
        <v/>
      </c>
      <c r="EA34" s="47" t="str">
        <f>IF(details!BB34="","",details!BB34)</f>
        <v/>
      </c>
      <c r="EB34" s="47" t="str">
        <f>IF(details!BC34="","",details!BC34)</f>
        <v/>
      </c>
      <c r="EC34" s="102" t="str">
        <f t="shared" si="209"/>
        <v/>
      </c>
      <c r="ED34" s="102" t="str">
        <f t="shared" si="210"/>
        <v/>
      </c>
      <c r="EE34" s="102" t="str">
        <f t="shared" si="211"/>
        <v/>
      </c>
      <c r="EF34" s="97" t="str">
        <f t="shared" si="212"/>
        <v/>
      </c>
      <c r="EG34" s="79">
        <f t="shared" si="213"/>
        <v>0</v>
      </c>
      <c r="EH34" s="79">
        <f t="shared" si="214"/>
        <v>0</v>
      </c>
      <c r="EI34" s="80" t="str">
        <f t="shared" si="215"/>
        <v/>
      </c>
      <c r="EJ34" s="79" t="str">
        <f t="shared" si="216"/>
        <v/>
      </c>
      <c r="EK34" s="79" t="str">
        <f t="shared" si="217"/>
        <v/>
      </c>
      <c r="EL34" s="79" t="str">
        <f t="shared" si="218"/>
        <v/>
      </c>
      <c r="EM34" s="47" t="str">
        <f>IF(details!BD34="","",details!BD34)</f>
        <v/>
      </c>
      <c r="EN34" s="47" t="str">
        <f>IF(details!BE34="","",details!BE34)</f>
        <v/>
      </c>
      <c r="EO34" s="47" t="str">
        <f>IF(details!BF34="","",details!BF34)</f>
        <v/>
      </c>
      <c r="EP34" s="102" t="str">
        <f t="shared" si="219"/>
        <v/>
      </c>
      <c r="EQ34" s="47" t="str">
        <f>IF(details!BG34="","",details!BG34)</f>
        <v/>
      </c>
      <c r="ER34" s="47" t="str">
        <f>IF(details!BH34="","",details!BH34)</f>
        <v/>
      </c>
      <c r="ES34" s="106" t="str">
        <f t="shared" si="220"/>
        <v/>
      </c>
      <c r="ET34" s="102" t="str">
        <f t="shared" si="221"/>
        <v/>
      </c>
      <c r="EU34" s="102" t="str">
        <f t="shared" si="222"/>
        <v/>
      </c>
      <c r="EV34" s="47" t="str">
        <f>IF(details!BI34="","",details!BI34)</f>
        <v/>
      </c>
      <c r="EW34" s="47" t="str">
        <f>IF(details!BJ34="","",details!BJ34)</f>
        <v/>
      </c>
      <c r="EX34" s="106" t="str">
        <f t="shared" si="223"/>
        <v/>
      </c>
      <c r="EY34" s="102" t="str">
        <f t="shared" si="224"/>
        <v/>
      </c>
      <c r="EZ34" s="102" t="str">
        <f t="shared" si="225"/>
        <v/>
      </c>
      <c r="FA34" s="97" t="str">
        <f t="shared" si="226"/>
        <v/>
      </c>
      <c r="FB34" s="79">
        <f t="shared" si="227"/>
        <v>0</v>
      </c>
      <c r="FC34" s="79">
        <f t="shared" si="228"/>
        <v>0</v>
      </c>
      <c r="FD34" s="80" t="str">
        <f t="shared" si="229"/>
        <v/>
      </c>
      <c r="FE34" s="79" t="str">
        <f t="shared" si="230"/>
        <v/>
      </c>
      <c r="FF34" s="79" t="str">
        <f t="shared" si="231"/>
        <v/>
      </c>
      <c r="FG34" s="79" t="str">
        <f t="shared" si="232"/>
        <v/>
      </c>
      <c r="FH34" s="47" t="str">
        <f>IF(details!BK34="","",details!BK34)</f>
        <v/>
      </c>
      <c r="FI34" s="47" t="str">
        <f>IF(details!BL34="","",details!BL34)</f>
        <v/>
      </c>
      <c r="FJ34" s="47" t="str">
        <f>IF(details!BM34="","",details!BM34)</f>
        <v/>
      </c>
      <c r="FK34" s="97" t="str">
        <f t="shared" si="233"/>
        <v/>
      </c>
      <c r="FL34" s="79">
        <f t="shared" si="234"/>
        <v>0</v>
      </c>
      <c r="FM34" s="80" t="str">
        <f t="shared" si="235"/>
        <v/>
      </c>
      <c r="FN34" s="79" t="str">
        <f t="shared" si="236"/>
        <v/>
      </c>
      <c r="FO34" s="79" t="str">
        <f t="shared" si="237"/>
        <v/>
      </c>
      <c r="FP34" s="322" t="str">
        <f t="shared" si="238"/>
        <v/>
      </c>
      <c r="FQ34" s="47" t="str">
        <f>IF(details!BN34="","",details!BN34)</f>
        <v/>
      </c>
      <c r="FR34" s="47" t="str">
        <f>IF(details!BO34="","",details!BO34)</f>
        <v/>
      </c>
      <c r="FS34" s="47" t="str">
        <f>IF(details!BP34="","",details!BP34)</f>
        <v/>
      </c>
      <c r="FT34" s="47" t="str">
        <f>IF(details!BQ34="","",details!BQ34)</f>
        <v/>
      </c>
      <c r="FU34" s="97" t="str">
        <f t="shared" si="239"/>
        <v/>
      </c>
      <c r="FV34" s="79">
        <f t="shared" si="101"/>
        <v>0</v>
      </c>
      <c r="FW34" s="80" t="str">
        <f t="shared" si="102"/>
        <v/>
      </c>
      <c r="FX34" s="79" t="str">
        <f t="shared" si="103"/>
        <v/>
      </c>
      <c r="FY34" s="79" t="str">
        <f t="shared" si="104"/>
        <v/>
      </c>
      <c r="FZ34" s="322" t="str">
        <f t="shared" si="240"/>
        <v/>
      </c>
      <c r="GA34" s="79" t="str">
        <f t="shared" si="257"/>
        <v/>
      </c>
      <c r="GB34" s="79" t="str">
        <f t="shared" si="258"/>
        <v/>
      </c>
      <c r="GC34" s="79" t="str">
        <f t="shared" si="259"/>
        <v/>
      </c>
      <c r="GD34" s="79" t="str">
        <f t="shared" si="260"/>
        <v/>
      </c>
      <c r="GE34" s="79" t="str">
        <f t="shared" si="261"/>
        <v/>
      </c>
      <c r="GF34" s="79" t="str">
        <f t="shared" si="262"/>
        <v/>
      </c>
      <c r="GG34" s="79" t="str">
        <f t="shared" si="106"/>
        <v/>
      </c>
      <c r="GH34" s="313">
        <f t="shared" si="241"/>
        <v>0</v>
      </c>
      <c r="GI34" s="79">
        <f t="shared" si="263"/>
        <v>0</v>
      </c>
      <c r="GJ34" s="79">
        <f t="shared" si="264"/>
        <v>0</v>
      </c>
      <c r="GK34" s="79">
        <f t="shared" si="265"/>
        <v>0</v>
      </c>
      <c r="GL34" s="313">
        <f t="shared" si="242"/>
        <v>0</v>
      </c>
      <c r="GM34" s="79" t="str">
        <f t="shared" si="107"/>
        <v/>
      </c>
      <c r="GN34" s="47" t="str">
        <f t="shared" si="110"/>
        <v/>
      </c>
      <c r="GO34" s="79" t="str">
        <f t="shared" si="111"/>
        <v/>
      </c>
      <c r="GP34" s="107" t="str">
        <f t="shared" si="243"/>
        <v/>
      </c>
      <c r="GQ34" s="94" t="str">
        <f>IF(details!CY34="","",details!CY34)</f>
        <v/>
      </c>
      <c r="GR34" s="108" t="str">
        <f>IF(details!CZ34="","",details!CZ34)</f>
        <v/>
      </c>
      <c r="GS34" s="94" t="str">
        <f>IF(details!DC34="","",details!DC34)</f>
        <v/>
      </c>
      <c r="GT34" s="108" t="str">
        <f>IF(details!DD34="","",details!DD34)</f>
        <v/>
      </c>
      <c r="GU34" s="94" t="str">
        <f>IF(details!DG34="","",details!DG34)</f>
        <v/>
      </c>
      <c r="GV34" s="108" t="str">
        <f>IF(details!DH34="","",details!DH34)</f>
        <v/>
      </c>
      <c r="GW34" s="94" t="str">
        <f>IF(details!DK34="","",details!DK34)</f>
        <v/>
      </c>
      <c r="GX34" s="108" t="str">
        <f>IF(details!DL34="","",details!DL34)</f>
        <v/>
      </c>
      <c r="GY34" s="94" t="str">
        <f>IF(details!DO34="","",details!DO34)</f>
        <v/>
      </c>
      <c r="GZ34" s="108" t="str">
        <f>IF(details!DP34="","",details!DP34)</f>
        <v/>
      </c>
      <c r="HA34" s="95" t="e">
        <f t="shared" si="244"/>
        <v>#VALUE!</v>
      </c>
      <c r="HB34" s="47" t="str">
        <f t="shared" si="112"/>
        <v/>
      </c>
      <c r="HC34" s="47" t="str">
        <f t="shared" si="256"/>
        <v/>
      </c>
      <c r="HD34" s="47" t="str">
        <f t="shared" si="113"/>
        <v/>
      </c>
      <c r="HE34" s="47" t="str">
        <f t="shared" si="114"/>
        <v/>
      </c>
      <c r="HF34" s="47" t="str">
        <f t="shared" si="245"/>
        <v/>
      </c>
      <c r="HG34" s="47" t="str">
        <f t="shared" si="115"/>
        <v/>
      </c>
      <c r="HH34" s="47" t="str">
        <f t="shared" si="116"/>
        <v/>
      </c>
      <c r="HI34" s="47" t="str">
        <f t="shared" si="117"/>
        <v/>
      </c>
      <c r="HJ34" s="47" t="str">
        <f t="shared" si="118"/>
        <v/>
      </c>
      <c r="HK34" s="47" t="str">
        <f t="shared" si="119"/>
        <v/>
      </c>
      <c r="HL34" s="47" t="str">
        <f t="shared" si="120"/>
        <v/>
      </c>
      <c r="HM34" s="47" t="str">
        <f t="shared" si="121"/>
        <v/>
      </c>
      <c r="HN34" s="47" t="str">
        <f t="shared" si="246"/>
        <v/>
      </c>
      <c r="HO34" s="47" t="str">
        <f t="shared" si="122"/>
        <v/>
      </c>
      <c r="HP34" s="47" t="str">
        <f t="shared" si="123"/>
        <v/>
      </c>
      <c r="HQ34" s="47" t="str">
        <f t="shared" si="247"/>
        <v/>
      </c>
      <c r="HR34" s="47" t="str">
        <f t="shared" si="124"/>
        <v/>
      </c>
      <c r="HS34" s="47" t="str">
        <f t="shared" si="125"/>
        <v/>
      </c>
      <c r="HT34" s="47" t="str">
        <f t="shared" si="248"/>
        <v/>
      </c>
      <c r="HU34" s="47" t="str">
        <f t="shared" si="126"/>
        <v/>
      </c>
      <c r="HV34" s="47" t="str">
        <f t="shared" si="127"/>
        <v/>
      </c>
      <c r="HW34" s="47" t="str">
        <f t="shared" si="249"/>
        <v/>
      </c>
      <c r="HX34" s="47" t="str">
        <f t="shared" si="250"/>
        <v/>
      </c>
      <c r="HY34" s="47" t="str">
        <f t="shared" si="128"/>
        <v/>
      </c>
      <c r="HZ34" s="47" t="str">
        <f t="shared" si="129"/>
        <v/>
      </c>
      <c r="IA34" s="47" t="str">
        <f t="shared" si="130"/>
        <v/>
      </c>
      <c r="IB34" s="47" t="str">
        <f t="shared" si="131"/>
        <v/>
      </c>
      <c r="IC34" s="47" t="str">
        <f t="shared" si="132"/>
        <v/>
      </c>
      <c r="ID34" s="47" t="str">
        <f t="shared" si="251"/>
        <v xml:space="preserve">            </v>
      </c>
      <c r="IE34" s="47" t="str">
        <f t="shared" si="252"/>
        <v xml:space="preserve">            </v>
      </c>
      <c r="IF34" s="47" t="str">
        <f t="shared" si="266"/>
        <v xml:space="preserve">     </v>
      </c>
      <c r="IG34" s="109" t="str">
        <f t="shared" si="254"/>
        <v xml:space="preserve">            </v>
      </c>
      <c r="IH34" s="47" t="str">
        <f t="shared" si="133"/>
        <v xml:space="preserve">            </v>
      </c>
      <c r="II34" s="47" t="str">
        <f>IF(OR(GN34="SUPPL.",GN34="RE-EXAM."),'result subject-wise'!AV34,GN34)</f>
        <v/>
      </c>
      <c r="IJ34" s="99">
        <f>IF('result subject-wise'!AW34="",CT34,'result subject-wise'!AW34)</f>
        <v>0</v>
      </c>
      <c r="IK34" s="87" t="str">
        <f t="shared" si="255"/>
        <v/>
      </c>
      <c r="IL34" s="100"/>
      <c r="IO34" s="731" t="str">
        <f>'result subject-wise'!Z111</f>
        <v>FAIL</v>
      </c>
      <c r="IP34" s="732"/>
      <c r="IQ34" s="732"/>
      <c r="IR34" s="732"/>
      <c r="IS34" s="733">
        <f>'result subject-wise'!AV111</f>
        <v>0</v>
      </c>
      <c r="IT34" s="733"/>
      <c r="IU34" s="733"/>
      <c r="IV34" s="736"/>
      <c r="IW34" s="737"/>
      <c r="IX34" s="737"/>
      <c r="IY34" s="737"/>
      <c r="IZ34" s="737"/>
      <c r="JA34" s="737"/>
      <c r="JB34" s="839"/>
      <c r="JC34" s="840"/>
      <c r="JE34" s="120"/>
      <c r="JF34" s="120"/>
      <c r="JG34" s="120"/>
      <c r="JH34" s="120"/>
    </row>
    <row r="35" spans="1:268" ht="14" customHeight="1">
      <c r="A35" s="4">
        <f>details!A35</f>
        <v>29</v>
      </c>
      <c r="B35" s="47" t="str">
        <f>IF(details!B35="","",details!B35)</f>
        <v>GEN</v>
      </c>
      <c r="C35" s="47" t="str">
        <f>IF(details!C35="","",details!C35)</f>
        <v>G</v>
      </c>
      <c r="D35" s="97">
        <f>IF(details!D35="","",details!D35)</f>
        <v>9129</v>
      </c>
      <c r="E35" s="47">
        <f>IF(details!E35="","",details!E35)</f>
        <v>11038</v>
      </c>
      <c r="F35" s="385">
        <f>IF(details!F35="","",details!F35)</f>
        <v>37127</v>
      </c>
      <c r="G35" s="49" t="str">
        <f>IF(details!G35="","",details!G35)</f>
        <v>A 029</v>
      </c>
      <c r="H35" s="49" t="str">
        <f>IF(details!H35="","",details!H35)</f>
        <v>B 029</v>
      </c>
      <c r="I35" s="49" t="str">
        <f>IF(details!I35="","",details!I35)</f>
        <v>C 029</v>
      </c>
      <c r="J35" s="47" t="str">
        <f>IF(details!J35="","",details!J35)</f>
        <v/>
      </c>
      <c r="K35" s="47" t="str">
        <f>IF(details!K35="","",details!K35)</f>
        <v/>
      </c>
      <c r="L35" s="47" t="str">
        <f>IF(details!L35="","",details!L35)</f>
        <v/>
      </c>
      <c r="M35" s="102" t="str">
        <f t="shared" si="134"/>
        <v/>
      </c>
      <c r="N35" s="47" t="str">
        <f>IF(details!M35="","",details!M35)</f>
        <v/>
      </c>
      <c r="O35" s="102" t="str">
        <f t="shared" si="135"/>
        <v/>
      </c>
      <c r="P35" s="47" t="str">
        <f>IF(details!N35="","",details!N35)</f>
        <v/>
      </c>
      <c r="Q35" s="88" t="str">
        <f t="shared" si="136"/>
        <v/>
      </c>
      <c r="R35" s="79">
        <f t="shared" si="137"/>
        <v>0</v>
      </c>
      <c r="S35" s="79">
        <f t="shared" si="138"/>
        <v>0</v>
      </c>
      <c r="T35" s="80" t="str">
        <f t="shared" si="139"/>
        <v/>
      </c>
      <c r="U35" s="79" t="str">
        <f t="shared" si="140"/>
        <v/>
      </c>
      <c r="V35" s="79" t="str">
        <f t="shared" si="141"/>
        <v/>
      </c>
      <c r="W35" s="79" t="str">
        <f t="shared" si="142"/>
        <v/>
      </c>
      <c r="X35" s="47" t="str">
        <f>IF(details!O35="","",details!O35)</f>
        <v/>
      </c>
      <c r="Y35" s="47" t="str">
        <f>IF(details!P35="","",details!P35)</f>
        <v/>
      </c>
      <c r="Z35" s="47" t="str">
        <f>IF(details!Q35="","",details!Q35)</f>
        <v/>
      </c>
      <c r="AA35" s="102" t="str">
        <f t="shared" si="143"/>
        <v/>
      </c>
      <c r="AB35" s="47" t="str">
        <f>IF(details!R35="","",details!R35)</f>
        <v/>
      </c>
      <c r="AC35" s="102" t="str">
        <f t="shared" si="144"/>
        <v/>
      </c>
      <c r="AD35" s="47" t="str">
        <f>IF(details!S35="","",details!S35)</f>
        <v/>
      </c>
      <c r="AE35" s="88" t="str">
        <f t="shared" si="145"/>
        <v/>
      </c>
      <c r="AF35" s="79">
        <f t="shared" si="146"/>
        <v>0</v>
      </c>
      <c r="AG35" s="79">
        <f t="shared" si="147"/>
        <v>0</v>
      </c>
      <c r="AH35" s="80" t="str">
        <f t="shared" si="148"/>
        <v/>
      </c>
      <c r="AI35" s="79" t="str">
        <f t="shared" si="149"/>
        <v/>
      </c>
      <c r="AJ35" s="79" t="str">
        <f t="shared" si="150"/>
        <v/>
      </c>
      <c r="AK35" s="79" t="str">
        <f t="shared" si="151"/>
        <v/>
      </c>
      <c r="AL35" s="97" t="str">
        <f>IF(details!T35="","",details!T35)</f>
        <v/>
      </c>
      <c r="AM35" s="103" t="str">
        <f>CONCATENATE(IF(details!T35="s"," SANSKRIT",IF(details!T35="u"," URDU",IF(details!T35="g"," GUJRATI",IF(details!T35="p"," PUNJABI",IF(details!T35="sd"," flU/kh",))))),"")</f>
        <v/>
      </c>
      <c r="AN35" s="47" t="str">
        <f>IF(details!U35="","",details!U35)</f>
        <v/>
      </c>
      <c r="AO35" s="47" t="str">
        <f>IF(details!V35="","",details!V35)</f>
        <v/>
      </c>
      <c r="AP35" s="47" t="str">
        <f>IF(details!W35="","",details!W35)</f>
        <v/>
      </c>
      <c r="AQ35" s="102" t="str">
        <f t="shared" si="152"/>
        <v/>
      </c>
      <c r="AR35" s="47" t="str">
        <f>IF(details!X35="","",details!X35)</f>
        <v/>
      </c>
      <c r="AS35" s="102" t="str">
        <f t="shared" si="153"/>
        <v/>
      </c>
      <c r="AT35" s="47" t="str">
        <f>IF(details!Y35="","",details!Y35)</f>
        <v/>
      </c>
      <c r="AU35" s="88" t="str">
        <f t="shared" si="154"/>
        <v/>
      </c>
      <c r="AV35" s="79">
        <f t="shared" si="155"/>
        <v>0</v>
      </c>
      <c r="AW35" s="79">
        <f t="shared" si="156"/>
        <v>0</v>
      </c>
      <c r="AX35" s="80" t="str">
        <f t="shared" si="157"/>
        <v/>
      </c>
      <c r="AY35" s="79" t="str">
        <f t="shared" si="158"/>
        <v/>
      </c>
      <c r="AZ35" s="79" t="str">
        <f t="shared" si="159"/>
        <v/>
      </c>
      <c r="BA35" s="79" t="str">
        <f t="shared" si="160"/>
        <v/>
      </c>
      <c r="BB35" s="47" t="str">
        <f>IF(details!Z35="","",details!Z35)</f>
        <v/>
      </c>
      <c r="BC35" s="47" t="str">
        <f>IF(details!AA35="","",details!AA35)</f>
        <v/>
      </c>
      <c r="BD35" s="47" t="str">
        <f>IF(details!AB35="","",details!AB35)</f>
        <v/>
      </c>
      <c r="BE35" s="102" t="str">
        <f t="shared" si="161"/>
        <v/>
      </c>
      <c r="BF35" s="47" t="str">
        <f>IF(details!AC35="","",details!AC35)</f>
        <v/>
      </c>
      <c r="BG35" s="102" t="str">
        <f t="shared" si="162"/>
        <v/>
      </c>
      <c r="BH35" s="47" t="str">
        <f>IF(details!AD35="","",details!AD35)</f>
        <v/>
      </c>
      <c r="BI35" s="88" t="str">
        <f t="shared" si="163"/>
        <v/>
      </c>
      <c r="BJ35" s="79">
        <f t="shared" si="164"/>
        <v>0</v>
      </c>
      <c r="BK35" s="79">
        <f t="shared" si="165"/>
        <v>0</v>
      </c>
      <c r="BL35" s="80" t="str">
        <f t="shared" si="166"/>
        <v/>
      </c>
      <c r="BM35" s="79" t="str">
        <f t="shared" si="167"/>
        <v/>
      </c>
      <c r="BN35" s="79" t="str">
        <f t="shared" si="168"/>
        <v/>
      </c>
      <c r="BO35" s="79" t="str">
        <f t="shared" si="169"/>
        <v/>
      </c>
      <c r="BP35" s="47" t="str">
        <f>IF(details!AE35="","",details!AE35)</f>
        <v/>
      </c>
      <c r="BQ35" s="47" t="str">
        <f>IF(details!AF35="","",details!AF35)</f>
        <v/>
      </c>
      <c r="BR35" s="47" t="str">
        <f>IF(details!AG35="","",details!AG35)</f>
        <v/>
      </c>
      <c r="BS35" s="102" t="str">
        <f t="shared" si="170"/>
        <v/>
      </c>
      <c r="BT35" s="47" t="str">
        <f>IF(details!AH35="","",details!AH35)</f>
        <v/>
      </c>
      <c r="BU35" s="102" t="str">
        <f t="shared" si="171"/>
        <v/>
      </c>
      <c r="BV35" s="47" t="str">
        <f>IF(details!AI35="","",details!AI35)</f>
        <v/>
      </c>
      <c r="BW35" s="88" t="str">
        <f t="shared" si="172"/>
        <v/>
      </c>
      <c r="BX35" s="79">
        <f t="shared" si="173"/>
        <v>0</v>
      </c>
      <c r="BY35" s="79">
        <f t="shared" si="174"/>
        <v>0</v>
      </c>
      <c r="BZ35" s="80" t="str">
        <f t="shared" si="175"/>
        <v/>
      </c>
      <c r="CA35" s="79" t="str">
        <f t="shared" si="176"/>
        <v/>
      </c>
      <c r="CB35" s="79" t="str">
        <f t="shared" si="177"/>
        <v/>
      </c>
      <c r="CC35" s="79" t="str">
        <f t="shared" si="178"/>
        <v/>
      </c>
      <c r="CD35" s="47" t="str">
        <f>IF(details!AJ35="","",details!AJ35)</f>
        <v/>
      </c>
      <c r="CE35" s="47" t="str">
        <f>IF(details!AK35="","",details!AK35)</f>
        <v/>
      </c>
      <c r="CF35" s="47" t="str">
        <f>IF(details!AL35="","",details!AL35)</f>
        <v/>
      </c>
      <c r="CG35" s="102" t="str">
        <f t="shared" si="179"/>
        <v/>
      </c>
      <c r="CH35" s="47" t="str">
        <f>IF(details!AM35="","",details!AM35)</f>
        <v/>
      </c>
      <c r="CI35" s="102" t="str">
        <f t="shared" si="180"/>
        <v/>
      </c>
      <c r="CJ35" s="47" t="str">
        <f>IF(details!AN35="","",details!AN35)</f>
        <v/>
      </c>
      <c r="CK35" s="88" t="str">
        <f t="shared" si="181"/>
        <v/>
      </c>
      <c r="CL35" s="79">
        <f t="shared" si="182"/>
        <v>0</v>
      </c>
      <c r="CM35" s="79">
        <f t="shared" si="183"/>
        <v>0</v>
      </c>
      <c r="CN35" s="80" t="str">
        <f t="shared" si="184"/>
        <v/>
      </c>
      <c r="CO35" s="79" t="str">
        <f t="shared" si="185"/>
        <v/>
      </c>
      <c r="CP35" s="79" t="str">
        <f t="shared" si="186"/>
        <v/>
      </c>
      <c r="CQ35" s="79" t="str">
        <f t="shared" si="187"/>
        <v/>
      </c>
      <c r="CR35" s="79">
        <f t="shared" si="188"/>
        <v>0</v>
      </c>
      <c r="CS35" s="104">
        <f t="shared" si="189"/>
        <v>0</v>
      </c>
      <c r="CT35" s="105">
        <f t="shared" si="190"/>
        <v>0</v>
      </c>
      <c r="CU35" s="87" t="str">
        <f t="shared" si="57"/>
        <v/>
      </c>
      <c r="CV35" s="47" t="str">
        <f>IF(details!AO35="","",details!AO35)</f>
        <v/>
      </c>
      <c r="CW35" s="47" t="str">
        <f>IF(details!AP35="","",details!AP35)</f>
        <v/>
      </c>
      <c r="CX35" s="47" t="str">
        <f>IF(details!AQ35="","",details!AQ35)</f>
        <v/>
      </c>
      <c r="CY35" s="102" t="str">
        <f t="shared" si="191"/>
        <v/>
      </c>
      <c r="CZ35" s="47" t="str">
        <f>IF(details!AR35="","",details!AR35)</f>
        <v/>
      </c>
      <c r="DA35" s="102" t="str">
        <f t="shared" si="192"/>
        <v/>
      </c>
      <c r="DB35" s="47" t="str">
        <f>IF(details!AS35="","",details!AS35)</f>
        <v/>
      </c>
      <c r="DC35" s="88" t="str">
        <f t="shared" si="193"/>
        <v/>
      </c>
      <c r="DD35" s="79">
        <f t="shared" si="194"/>
        <v>0</v>
      </c>
      <c r="DE35" s="79">
        <f t="shared" si="195"/>
        <v>0</v>
      </c>
      <c r="DF35" s="80" t="str">
        <f t="shared" si="196"/>
        <v/>
      </c>
      <c r="DG35" s="79" t="str">
        <f t="shared" si="197"/>
        <v/>
      </c>
      <c r="DH35" s="79" t="str">
        <f t="shared" si="198"/>
        <v/>
      </c>
      <c r="DI35" s="79" t="str">
        <f t="shared" si="199"/>
        <v/>
      </c>
      <c r="DJ35" s="47" t="str">
        <f>IF(details!AT35="","",details!AT35)</f>
        <v/>
      </c>
      <c r="DK35" s="47" t="str">
        <f>IF(details!AU35="","",details!AU35)</f>
        <v/>
      </c>
      <c r="DL35" s="102" t="str">
        <f t="shared" si="200"/>
        <v/>
      </c>
      <c r="DM35" s="47" t="str">
        <f>IF(details!AV35="","",details!AV35)</f>
        <v/>
      </c>
      <c r="DN35" s="47" t="str">
        <f>IF(details!AW35="","",details!AW35)</f>
        <v/>
      </c>
      <c r="DO35" s="102" t="str">
        <f t="shared" si="201"/>
        <v/>
      </c>
      <c r="DP35" s="47" t="str">
        <f>IF(details!AX35="","",details!AX35)</f>
        <v/>
      </c>
      <c r="DQ35" s="47" t="str">
        <f>IF(details!AY35="","",details!AY35)</f>
        <v/>
      </c>
      <c r="DR35" s="102" t="str">
        <f t="shared" si="202"/>
        <v/>
      </c>
      <c r="DS35" s="102" t="str">
        <f t="shared" si="203"/>
        <v/>
      </c>
      <c r="DT35" s="102" t="str">
        <f t="shared" si="204"/>
        <v/>
      </c>
      <c r="DU35" s="102" t="str">
        <f t="shared" si="205"/>
        <v/>
      </c>
      <c r="DV35" s="47" t="str">
        <f>IF(details!AZ35="","",details!AZ35)</f>
        <v/>
      </c>
      <c r="DW35" s="47" t="str">
        <f>IF(details!BA35="","",details!BA35)</f>
        <v/>
      </c>
      <c r="DX35" s="102" t="str">
        <f t="shared" si="206"/>
        <v/>
      </c>
      <c r="DY35" s="102" t="str">
        <f t="shared" si="207"/>
        <v/>
      </c>
      <c r="DZ35" s="102" t="str">
        <f t="shared" si="208"/>
        <v/>
      </c>
      <c r="EA35" s="47" t="str">
        <f>IF(details!BB35="","",details!BB35)</f>
        <v/>
      </c>
      <c r="EB35" s="47" t="str">
        <f>IF(details!BC35="","",details!BC35)</f>
        <v/>
      </c>
      <c r="EC35" s="102" t="str">
        <f t="shared" si="209"/>
        <v/>
      </c>
      <c r="ED35" s="102" t="str">
        <f t="shared" si="210"/>
        <v/>
      </c>
      <c r="EE35" s="102" t="str">
        <f t="shared" si="211"/>
        <v/>
      </c>
      <c r="EF35" s="97" t="str">
        <f t="shared" si="212"/>
        <v/>
      </c>
      <c r="EG35" s="79">
        <f t="shared" si="213"/>
        <v>0</v>
      </c>
      <c r="EH35" s="79">
        <f t="shared" si="214"/>
        <v>0</v>
      </c>
      <c r="EI35" s="80" t="str">
        <f t="shared" si="215"/>
        <v/>
      </c>
      <c r="EJ35" s="79" t="str">
        <f t="shared" si="216"/>
        <v/>
      </c>
      <c r="EK35" s="79" t="str">
        <f t="shared" si="217"/>
        <v/>
      </c>
      <c r="EL35" s="79" t="str">
        <f t="shared" si="218"/>
        <v/>
      </c>
      <c r="EM35" s="47" t="str">
        <f>IF(details!BD35="","",details!BD35)</f>
        <v/>
      </c>
      <c r="EN35" s="47" t="str">
        <f>IF(details!BE35="","",details!BE35)</f>
        <v/>
      </c>
      <c r="EO35" s="47" t="str">
        <f>IF(details!BF35="","",details!BF35)</f>
        <v/>
      </c>
      <c r="EP35" s="102" t="str">
        <f t="shared" si="219"/>
        <v/>
      </c>
      <c r="EQ35" s="47" t="str">
        <f>IF(details!BG35="","",details!BG35)</f>
        <v/>
      </c>
      <c r="ER35" s="47" t="str">
        <f>IF(details!BH35="","",details!BH35)</f>
        <v/>
      </c>
      <c r="ES35" s="106" t="str">
        <f t="shared" si="220"/>
        <v/>
      </c>
      <c r="ET35" s="102" t="str">
        <f t="shared" si="221"/>
        <v/>
      </c>
      <c r="EU35" s="102" t="str">
        <f t="shared" si="222"/>
        <v/>
      </c>
      <c r="EV35" s="47" t="str">
        <f>IF(details!BI35="","",details!BI35)</f>
        <v/>
      </c>
      <c r="EW35" s="47" t="str">
        <f>IF(details!BJ35="","",details!BJ35)</f>
        <v/>
      </c>
      <c r="EX35" s="106" t="str">
        <f t="shared" si="223"/>
        <v/>
      </c>
      <c r="EY35" s="102" t="str">
        <f t="shared" si="224"/>
        <v/>
      </c>
      <c r="EZ35" s="102" t="str">
        <f t="shared" si="225"/>
        <v/>
      </c>
      <c r="FA35" s="97" t="str">
        <f t="shared" si="226"/>
        <v/>
      </c>
      <c r="FB35" s="79">
        <f t="shared" si="227"/>
        <v>0</v>
      </c>
      <c r="FC35" s="79">
        <f t="shared" si="228"/>
        <v>0</v>
      </c>
      <c r="FD35" s="80" t="str">
        <f t="shared" si="229"/>
        <v/>
      </c>
      <c r="FE35" s="79" t="str">
        <f t="shared" si="230"/>
        <v/>
      </c>
      <c r="FF35" s="79" t="str">
        <f t="shared" si="231"/>
        <v/>
      </c>
      <c r="FG35" s="79" t="str">
        <f t="shared" si="232"/>
        <v/>
      </c>
      <c r="FH35" s="47" t="str">
        <f>IF(details!BK35="","",details!BK35)</f>
        <v/>
      </c>
      <c r="FI35" s="47" t="str">
        <f>IF(details!BL35="","",details!BL35)</f>
        <v/>
      </c>
      <c r="FJ35" s="47" t="str">
        <f>IF(details!BM35="","",details!BM35)</f>
        <v/>
      </c>
      <c r="FK35" s="97" t="str">
        <f t="shared" si="233"/>
        <v/>
      </c>
      <c r="FL35" s="79">
        <f t="shared" si="234"/>
        <v>0</v>
      </c>
      <c r="FM35" s="80" t="str">
        <f t="shared" si="235"/>
        <v/>
      </c>
      <c r="FN35" s="79" t="str">
        <f t="shared" si="236"/>
        <v/>
      </c>
      <c r="FO35" s="79" t="str">
        <f t="shared" si="237"/>
        <v/>
      </c>
      <c r="FP35" s="322" t="str">
        <f t="shared" si="238"/>
        <v/>
      </c>
      <c r="FQ35" s="47" t="str">
        <f>IF(details!BN35="","",details!BN35)</f>
        <v/>
      </c>
      <c r="FR35" s="47" t="str">
        <f>IF(details!BO35="","",details!BO35)</f>
        <v/>
      </c>
      <c r="FS35" s="47" t="str">
        <f>IF(details!BP35="","",details!BP35)</f>
        <v/>
      </c>
      <c r="FT35" s="47" t="str">
        <f>IF(details!BQ35="","",details!BQ35)</f>
        <v/>
      </c>
      <c r="FU35" s="97" t="str">
        <f t="shared" si="239"/>
        <v/>
      </c>
      <c r="FV35" s="79">
        <f t="shared" si="101"/>
        <v>0</v>
      </c>
      <c r="FW35" s="80" t="str">
        <f t="shared" si="102"/>
        <v/>
      </c>
      <c r="FX35" s="79" t="str">
        <f t="shared" si="103"/>
        <v/>
      </c>
      <c r="FY35" s="79" t="str">
        <f t="shared" si="104"/>
        <v/>
      </c>
      <c r="FZ35" s="322" t="str">
        <f t="shared" si="240"/>
        <v/>
      </c>
      <c r="GA35" s="79" t="str">
        <f t="shared" si="257"/>
        <v/>
      </c>
      <c r="GB35" s="79" t="str">
        <f t="shared" si="258"/>
        <v/>
      </c>
      <c r="GC35" s="79" t="str">
        <f t="shared" si="259"/>
        <v/>
      </c>
      <c r="GD35" s="79" t="str">
        <f t="shared" si="260"/>
        <v/>
      </c>
      <c r="GE35" s="79" t="str">
        <f t="shared" si="261"/>
        <v/>
      </c>
      <c r="GF35" s="79" t="str">
        <f t="shared" si="262"/>
        <v/>
      </c>
      <c r="GG35" s="79" t="str">
        <f t="shared" si="106"/>
        <v/>
      </c>
      <c r="GH35" s="313">
        <f t="shared" si="241"/>
        <v>0</v>
      </c>
      <c r="GI35" s="79">
        <f t="shared" si="263"/>
        <v>0</v>
      </c>
      <c r="GJ35" s="79">
        <f t="shared" si="264"/>
        <v>0</v>
      </c>
      <c r="GK35" s="79">
        <f t="shared" si="265"/>
        <v>0</v>
      </c>
      <c r="GL35" s="313">
        <f t="shared" si="242"/>
        <v>0</v>
      </c>
      <c r="GM35" s="79" t="str">
        <f t="shared" si="107"/>
        <v/>
      </c>
      <c r="GN35" s="47" t="str">
        <f t="shared" si="110"/>
        <v/>
      </c>
      <c r="GO35" s="79" t="str">
        <f t="shared" si="111"/>
        <v/>
      </c>
      <c r="GP35" s="107" t="str">
        <f t="shared" si="243"/>
        <v/>
      </c>
      <c r="GQ35" s="94" t="str">
        <f>IF(details!CY35="","",details!CY35)</f>
        <v/>
      </c>
      <c r="GR35" s="108" t="str">
        <f>IF(details!CZ35="","",details!CZ35)</f>
        <v/>
      </c>
      <c r="GS35" s="94" t="str">
        <f>IF(details!DC35="","",details!DC35)</f>
        <v/>
      </c>
      <c r="GT35" s="108" t="str">
        <f>IF(details!DD35="","",details!DD35)</f>
        <v/>
      </c>
      <c r="GU35" s="94" t="str">
        <f>IF(details!DG35="","",details!DG35)</f>
        <v/>
      </c>
      <c r="GV35" s="108" t="str">
        <f>IF(details!DH35="","",details!DH35)</f>
        <v/>
      </c>
      <c r="GW35" s="94" t="str">
        <f>IF(details!DK35="","",details!DK35)</f>
        <v/>
      </c>
      <c r="GX35" s="108" t="str">
        <f>IF(details!DL35="","",details!DL35)</f>
        <v/>
      </c>
      <c r="GY35" s="94" t="str">
        <f>IF(details!DO35="","",details!DO35)</f>
        <v/>
      </c>
      <c r="GZ35" s="108" t="str">
        <f>IF(details!DP35="","",details!DP35)</f>
        <v/>
      </c>
      <c r="HA35" s="95" t="e">
        <f t="shared" si="244"/>
        <v>#VALUE!</v>
      </c>
      <c r="HB35" s="47" t="str">
        <f t="shared" si="112"/>
        <v/>
      </c>
      <c r="HC35" s="47" t="str">
        <f t="shared" si="256"/>
        <v/>
      </c>
      <c r="HD35" s="47" t="str">
        <f t="shared" si="113"/>
        <v/>
      </c>
      <c r="HE35" s="47" t="str">
        <f t="shared" si="114"/>
        <v/>
      </c>
      <c r="HF35" s="47" t="str">
        <f t="shared" si="245"/>
        <v/>
      </c>
      <c r="HG35" s="47" t="str">
        <f t="shared" si="115"/>
        <v/>
      </c>
      <c r="HH35" s="47" t="str">
        <f t="shared" si="116"/>
        <v/>
      </c>
      <c r="HI35" s="47" t="str">
        <f t="shared" si="117"/>
        <v/>
      </c>
      <c r="HJ35" s="47" t="str">
        <f t="shared" si="118"/>
        <v/>
      </c>
      <c r="HK35" s="47" t="str">
        <f t="shared" si="119"/>
        <v/>
      </c>
      <c r="HL35" s="47" t="str">
        <f t="shared" si="120"/>
        <v/>
      </c>
      <c r="HM35" s="47" t="str">
        <f t="shared" si="121"/>
        <v/>
      </c>
      <c r="HN35" s="47" t="str">
        <f t="shared" si="246"/>
        <v/>
      </c>
      <c r="HO35" s="47" t="str">
        <f t="shared" si="122"/>
        <v/>
      </c>
      <c r="HP35" s="47" t="str">
        <f t="shared" si="123"/>
        <v/>
      </c>
      <c r="HQ35" s="47" t="str">
        <f t="shared" si="247"/>
        <v/>
      </c>
      <c r="HR35" s="47" t="str">
        <f t="shared" si="124"/>
        <v/>
      </c>
      <c r="HS35" s="47" t="str">
        <f t="shared" si="125"/>
        <v/>
      </c>
      <c r="HT35" s="47" t="str">
        <f t="shared" si="248"/>
        <v/>
      </c>
      <c r="HU35" s="47" t="str">
        <f t="shared" si="126"/>
        <v/>
      </c>
      <c r="HV35" s="47" t="str">
        <f t="shared" si="127"/>
        <v/>
      </c>
      <c r="HW35" s="47" t="str">
        <f t="shared" si="249"/>
        <v/>
      </c>
      <c r="HX35" s="47" t="str">
        <f t="shared" si="250"/>
        <v/>
      </c>
      <c r="HY35" s="47" t="str">
        <f t="shared" si="128"/>
        <v/>
      </c>
      <c r="HZ35" s="47" t="str">
        <f t="shared" si="129"/>
        <v/>
      </c>
      <c r="IA35" s="47" t="str">
        <f t="shared" si="130"/>
        <v/>
      </c>
      <c r="IB35" s="47" t="str">
        <f t="shared" si="131"/>
        <v/>
      </c>
      <c r="IC35" s="47" t="str">
        <f t="shared" si="132"/>
        <v/>
      </c>
      <c r="ID35" s="47" t="str">
        <f t="shared" si="251"/>
        <v xml:space="preserve">            </v>
      </c>
      <c r="IE35" s="47" t="str">
        <f t="shared" si="252"/>
        <v xml:space="preserve">            </v>
      </c>
      <c r="IF35" s="47" t="str">
        <f t="shared" si="266"/>
        <v xml:space="preserve">     </v>
      </c>
      <c r="IG35" s="109" t="str">
        <f t="shared" si="254"/>
        <v xml:space="preserve">            </v>
      </c>
      <c r="IH35" s="47" t="str">
        <f t="shared" si="133"/>
        <v xml:space="preserve">            </v>
      </c>
      <c r="II35" s="47" t="str">
        <f>IF(OR(GN35="SUPPL.",GN35="RE-EXAM."),'result subject-wise'!AV35,GN35)</f>
        <v/>
      </c>
      <c r="IJ35" s="99">
        <f>IF('result subject-wise'!AW35="",CT35,'result subject-wise'!AW35)</f>
        <v>0</v>
      </c>
      <c r="IK35" s="87" t="str">
        <f t="shared" si="255"/>
        <v/>
      </c>
      <c r="IL35" s="100"/>
      <c r="IO35" s="834" t="str">
        <f>'result subject-wise'!Z112</f>
        <v>DATE OF DECLARATION OF SUPPL./RE-EXAM.</v>
      </c>
      <c r="IP35" s="835"/>
      <c r="IQ35" s="835"/>
      <c r="IR35" s="835"/>
      <c r="IS35" s="836">
        <f>'result subject-wise'!AV112</f>
        <v>42140</v>
      </c>
      <c r="IT35" s="836"/>
      <c r="IU35" s="836"/>
      <c r="IV35" s="738"/>
      <c r="IW35" s="739"/>
      <c r="IX35" s="739"/>
      <c r="IY35" s="739"/>
      <c r="IZ35" s="739"/>
      <c r="JA35" s="739"/>
      <c r="JB35" s="841"/>
      <c r="JC35" s="842"/>
      <c r="JE35" s="120"/>
      <c r="JF35" s="120"/>
      <c r="JG35" s="120"/>
      <c r="JH35" s="120"/>
    </row>
    <row r="36" spans="1:268" ht="14" customHeight="1">
      <c r="A36" s="4">
        <f>details!A36</f>
        <v>30</v>
      </c>
      <c r="B36" s="47" t="str">
        <f>IF(details!B36="","",details!B36)</f>
        <v>OBC</v>
      </c>
      <c r="C36" s="47" t="str">
        <f>IF(details!C36="","",details!C36)</f>
        <v>G</v>
      </c>
      <c r="D36" s="97">
        <f>IF(details!D36="","",details!D36)</f>
        <v>9130</v>
      </c>
      <c r="E36" s="47">
        <f>IF(details!E36="","",details!E36)</f>
        <v>11030</v>
      </c>
      <c r="F36" s="385">
        <f>IF(details!F36="","",details!F36)</f>
        <v>36709</v>
      </c>
      <c r="G36" s="49" t="str">
        <f>IF(details!G36="","",details!G36)</f>
        <v>A 030</v>
      </c>
      <c r="H36" s="49" t="str">
        <f>IF(details!H36="","",details!H36)</f>
        <v>B 030</v>
      </c>
      <c r="I36" s="49" t="str">
        <f>IF(details!I36="","",details!I36)</f>
        <v>C 030</v>
      </c>
      <c r="J36" s="47" t="str">
        <f>IF(details!J36="","",details!J36)</f>
        <v/>
      </c>
      <c r="K36" s="47" t="str">
        <f>IF(details!K36="","",details!K36)</f>
        <v/>
      </c>
      <c r="L36" s="47" t="str">
        <f>IF(details!L36="","",details!L36)</f>
        <v/>
      </c>
      <c r="M36" s="102" t="str">
        <f t="shared" si="134"/>
        <v/>
      </c>
      <c r="N36" s="47" t="str">
        <f>IF(details!M36="","",details!M36)</f>
        <v/>
      </c>
      <c r="O36" s="102" t="str">
        <f t="shared" si="135"/>
        <v/>
      </c>
      <c r="P36" s="47" t="str">
        <f>IF(details!N36="","",details!N36)</f>
        <v/>
      </c>
      <c r="Q36" s="88" t="str">
        <f t="shared" si="136"/>
        <v/>
      </c>
      <c r="R36" s="79">
        <f t="shared" si="137"/>
        <v>0</v>
      </c>
      <c r="S36" s="79">
        <f t="shared" si="138"/>
        <v>0</v>
      </c>
      <c r="T36" s="80" t="str">
        <f t="shared" si="139"/>
        <v/>
      </c>
      <c r="U36" s="79" t="str">
        <f t="shared" si="140"/>
        <v/>
      </c>
      <c r="V36" s="79" t="str">
        <f t="shared" si="141"/>
        <v/>
      </c>
      <c r="W36" s="79" t="str">
        <f t="shared" si="142"/>
        <v/>
      </c>
      <c r="X36" s="47" t="str">
        <f>IF(details!O36="","",details!O36)</f>
        <v/>
      </c>
      <c r="Y36" s="47" t="str">
        <f>IF(details!P36="","",details!P36)</f>
        <v/>
      </c>
      <c r="Z36" s="47" t="str">
        <f>IF(details!Q36="","",details!Q36)</f>
        <v/>
      </c>
      <c r="AA36" s="102" t="str">
        <f t="shared" si="143"/>
        <v/>
      </c>
      <c r="AB36" s="47" t="str">
        <f>IF(details!R36="","",details!R36)</f>
        <v/>
      </c>
      <c r="AC36" s="102" t="str">
        <f t="shared" si="144"/>
        <v/>
      </c>
      <c r="AD36" s="47" t="str">
        <f>IF(details!S36="","",details!S36)</f>
        <v/>
      </c>
      <c r="AE36" s="88" t="str">
        <f t="shared" si="145"/>
        <v/>
      </c>
      <c r="AF36" s="79">
        <f t="shared" si="146"/>
        <v>0</v>
      </c>
      <c r="AG36" s="79">
        <f t="shared" si="147"/>
        <v>0</v>
      </c>
      <c r="AH36" s="80" t="str">
        <f t="shared" si="148"/>
        <v/>
      </c>
      <c r="AI36" s="79" t="str">
        <f t="shared" si="149"/>
        <v/>
      </c>
      <c r="AJ36" s="79" t="str">
        <f t="shared" si="150"/>
        <v/>
      </c>
      <c r="AK36" s="79" t="str">
        <f t="shared" si="151"/>
        <v/>
      </c>
      <c r="AL36" s="97" t="str">
        <f>IF(details!T36="","",details!T36)</f>
        <v/>
      </c>
      <c r="AM36" s="103" t="str">
        <f>CONCATENATE(IF(details!T36="s"," SANSKRIT",IF(details!T36="u"," URDU",IF(details!T36="g"," GUJRATI",IF(details!T36="p"," PUNJABI",IF(details!T36="sd"," flU/kh",))))),"")</f>
        <v/>
      </c>
      <c r="AN36" s="47" t="str">
        <f>IF(details!U36="","",details!U36)</f>
        <v/>
      </c>
      <c r="AO36" s="47" t="str">
        <f>IF(details!V36="","",details!V36)</f>
        <v/>
      </c>
      <c r="AP36" s="47" t="str">
        <f>IF(details!W36="","",details!W36)</f>
        <v/>
      </c>
      <c r="AQ36" s="102" t="str">
        <f t="shared" si="152"/>
        <v/>
      </c>
      <c r="AR36" s="47" t="str">
        <f>IF(details!X36="","",details!X36)</f>
        <v/>
      </c>
      <c r="AS36" s="102" t="str">
        <f t="shared" si="153"/>
        <v/>
      </c>
      <c r="AT36" s="47" t="str">
        <f>IF(details!Y36="","",details!Y36)</f>
        <v/>
      </c>
      <c r="AU36" s="88" t="str">
        <f t="shared" si="154"/>
        <v/>
      </c>
      <c r="AV36" s="79">
        <f t="shared" si="155"/>
        <v>0</v>
      </c>
      <c r="AW36" s="79">
        <f t="shared" si="156"/>
        <v>0</v>
      </c>
      <c r="AX36" s="80" t="str">
        <f t="shared" si="157"/>
        <v/>
      </c>
      <c r="AY36" s="79" t="str">
        <f t="shared" si="158"/>
        <v/>
      </c>
      <c r="AZ36" s="79" t="str">
        <f t="shared" si="159"/>
        <v/>
      </c>
      <c r="BA36" s="79" t="str">
        <f t="shared" si="160"/>
        <v/>
      </c>
      <c r="BB36" s="47" t="str">
        <f>IF(details!Z36="","",details!Z36)</f>
        <v/>
      </c>
      <c r="BC36" s="47" t="str">
        <f>IF(details!AA36="","",details!AA36)</f>
        <v/>
      </c>
      <c r="BD36" s="47" t="str">
        <f>IF(details!AB36="","",details!AB36)</f>
        <v/>
      </c>
      <c r="BE36" s="102" t="str">
        <f t="shared" si="161"/>
        <v/>
      </c>
      <c r="BF36" s="47" t="str">
        <f>IF(details!AC36="","",details!AC36)</f>
        <v/>
      </c>
      <c r="BG36" s="102" t="str">
        <f t="shared" si="162"/>
        <v/>
      </c>
      <c r="BH36" s="47" t="str">
        <f>IF(details!AD36="","",details!AD36)</f>
        <v/>
      </c>
      <c r="BI36" s="88" t="str">
        <f t="shared" si="163"/>
        <v/>
      </c>
      <c r="BJ36" s="79">
        <f t="shared" si="164"/>
        <v>0</v>
      </c>
      <c r="BK36" s="79">
        <f t="shared" si="165"/>
        <v>0</v>
      </c>
      <c r="BL36" s="80" t="str">
        <f t="shared" si="166"/>
        <v/>
      </c>
      <c r="BM36" s="79" t="str">
        <f t="shared" si="167"/>
        <v/>
      </c>
      <c r="BN36" s="79" t="str">
        <f t="shared" si="168"/>
        <v/>
      </c>
      <c r="BO36" s="79" t="str">
        <f t="shared" si="169"/>
        <v/>
      </c>
      <c r="BP36" s="47" t="str">
        <f>IF(details!AE36="","",details!AE36)</f>
        <v/>
      </c>
      <c r="BQ36" s="47" t="str">
        <f>IF(details!AF36="","",details!AF36)</f>
        <v/>
      </c>
      <c r="BR36" s="47" t="str">
        <f>IF(details!AG36="","",details!AG36)</f>
        <v/>
      </c>
      <c r="BS36" s="102" t="str">
        <f t="shared" si="170"/>
        <v/>
      </c>
      <c r="BT36" s="47" t="str">
        <f>IF(details!AH36="","",details!AH36)</f>
        <v/>
      </c>
      <c r="BU36" s="102" t="str">
        <f t="shared" si="171"/>
        <v/>
      </c>
      <c r="BV36" s="47" t="str">
        <f>IF(details!AI36="","",details!AI36)</f>
        <v/>
      </c>
      <c r="BW36" s="88" t="str">
        <f t="shared" si="172"/>
        <v/>
      </c>
      <c r="BX36" s="79">
        <f t="shared" si="173"/>
        <v>0</v>
      </c>
      <c r="BY36" s="79">
        <f t="shared" si="174"/>
        <v>0</v>
      </c>
      <c r="BZ36" s="80" t="str">
        <f t="shared" si="175"/>
        <v/>
      </c>
      <c r="CA36" s="79" t="str">
        <f t="shared" si="176"/>
        <v/>
      </c>
      <c r="CB36" s="79" t="str">
        <f t="shared" si="177"/>
        <v/>
      </c>
      <c r="CC36" s="79" t="str">
        <f t="shared" si="178"/>
        <v/>
      </c>
      <c r="CD36" s="47" t="str">
        <f>IF(details!AJ36="","",details!AJ36)</f>
        <v/>
      </c>
      <c r="CE36" s="47" t="str">
        <f>IF(details!AK36="","",details!AK36)</f>
        <v/>
      </c>
      <c r="CF36" s="47" t="str">
        <f>IF(details!AL36="","",details!AL36)</f>
        <v/>
      </c>
      <c r="CG36" s="102" t="str">
        <f t="shared" si="179"/>
        <v/>
      </c>
      <c r="CH36" s="47" t="str">
        <f>IF(details!AM36="","",details!AM36)</f>
        <v/>
      </c>
      <c r="CI36" s="102" t="str">
        <f t="shared" si="180"/>
        <v/>
      </c>
      <c r="CJ36" s="47" t="str">
        <f>IF(details!AN36="","",details!AN36)</f>
        <v/>
      </c>
      <c r="CK36" s="88" t="str">
        <f t="shared" si="181"/>
        <v/>
      </c>
      <c r="CL36" s="79">
        <f t="shared" si="182"/>
        <v>0</v>
      </c>
      <c r="CM36" s="79">
        <f t="shared" si="183"/>
        <v>0</v>
      </c>
      <c r="CN36" s="80" t="str">
        <f t="shared" si="184"/>
        <v/>
      </c>
      <c r="CO36" s="79" t="str">
        <f t="shared" si="185"/>
        <v/>
      </c>
      <c r="CP36" s="79" t="str">
        <f t="shared" si="186"/>
        <v/>
      </c>
      <c r="CQ36" s="79" t="str">
        <f t="shared" si="187"/>
        <v/>
      </c>
      <c r="CR36" s="79">
        <f t="shared" si="188"/>
        <v>0</v>
      </c>
      <c r="CS36" s="104">
        <f t="shared" si="189"/>
        <v>0</v>
      </c>
      <c r="CT36" s="105">
        <f t="shared" si="190"/>
        <v>0</v>
      </c>
      <c r="CU36" s="87" t="str">
        <f t="shared" si="57"/>
        <v/>
      </c>
      <c r="CV36" s="47" t="str">
        <f>IF(details!AO36="","",details!AO36)</f>
        <v/>
      </c>
      <c r="CW36" s="47" t="str">
        <f>IF(details!AP36="","",details!AP36)</f>
        <v/>
      </c>
      <c r="CX36" s="47" t="str">
        <f>IF(details!AQ36="","",details!AQ36)</f>
        <v/>
      </c>
      <c r="CY36" s="102" t="str">
        <f t="shared" si="191"/>
        <v/>
      </c>
      <c r="CZ36" s="47" t="str">
        <f>IF(details!AR36="","",details!AR36)</f>
        <v/>
      </c>
      <c r="DA36" s="102" t="str">
        <f t="shared" si="192"/>
        <v/>
      </c>
      <c r="DB36" s="47" t="str">
        <f>IF(details!AS36="","",details!AS36)</f>
        <v/>
      </c>
      <c r="DC36" s="88" t="str">
        <f t="shared" si="193"/>
        <v/>
      </c>
      <c r="DD36" s="79">
        <f t="shared" si="194"/>
        <v>0</v>
      </c>
      <c r="DE36" s="79">
        <f t="shared" si="195"/>
        <v>0</v>
      </c>
      <c r="DF36" s="80" t="str">
        <f t="shared" si="196"/>
        <v/>
      </c>
      <c r="DG36" s="79" t="str">
        <f t="shared" si="197"/>
        <v/>
      </c>
      <c r="DH36" s="79" t="str">
        <f t="shared" si="198"/>
        <v/>
      </c>
      <c r="DI36" s="79" t="str">
        <f t="shared" si="199"/>
        <v/>
      </c>
      <c r="DJ36" s="47" t="str">
        <f>IF(details!AT36="","",details!AT36)</f>
        <v/>
      </c>
      <c r="DK36" s="47" t="str">
        <f>IF(details!AU36="","",details!AU36)</f>
        <v/>
      </c>
      <c r="DL36" s="102" t="str">
        <f t="shared" si="200"/>
        <v/>
      </c>
      <c r="DM36" s="47" t="str">
        <f>IF(details!AV36="","",details!AV36)</f>
        <v/>
      </c>
      <c r="DN36" s="47" t="str">
        <f>IF(details!AW36="","",details!AW36)</f>
        <v/>
      </c>
      <c r="DO36" s="102" t="str">
        <f t="shared" si="201"/>
        <v/>
      </c>
      <c r="DP36" s="47" t="str">
        <f>IF(details!AX36="","",details!AX36)</f>
        <v/>
      </c>
      <c r="DQ36" s="47" t="str">
        <f>IF(details!AY36="","",details!AY36)</f>
        <v/>
      </c>
      <c r="DR36" s="102" t="str">
        <f t="shared" si="202"/>
        <v/>
      </c>
      <c r="DS36" s="102" t="str">
        <f t="shared" si="203"/>
        <v/>
      </c>
      <c r="DT36" s="102" t="str">
        <f t="shared" si="204"/>
        <v/>
      </c>
      <c r="DU36" s="102" t="str">
        <f t="shared" si="205"/>
        <v/>
      </c>
      <c r="DV36" s="47" t="str">
        <f>IF(details!AZ36="","",details!AZ36)</f>
        <v/>
      </c>
      <c r="DW36" s="47" t="str">
        <f>IF(details!BA36="","",details!BA36)</f>
        <v/>
      </c>
      <c r="DX36" s="102" t="str">
        <f t="shared" si="206"/>
        <v/>
      </c>
      <c r="DY36" s="102" t="str">
        <f t="shared" si="207"/>
        <v/>
      </c>
      <c r="DZ36" s="102" t="str">
        <f t="shared" si="208"/>
        <v/>
      </c>
      <c r="EA36" s="47" t="str">
        <f>IF(details!BB36="","",details!BB36)</f>
        <v/>
      </c>
      <c r="EB36" s="47" t="str">
        <f>IF(details!BC36="","",details!BC36)</f>
        <v/>
      </c>
      <c r="EC36" s="102" t="str">
        <f t="shared" si="209"/>
        <v/>
      </c>
      <c r="ED36" s="102" t="str">
        <f t="shared" si="210"/>
        <v/>
      </c>
      <c r="EE36" s="102" t="str">
        <f t="shared" si="211"/>
        <v/>
      </c>
      <c r="EF36" s="97" t="str">
        <f t="shared" si="212"/>
        <v/>
      </c>
      <c r="EG36" s="79">
        <f t="shared" si="213"/>
        <v>0</v>
      </c>
      <c r="EH36" s="79">
        <f t="shared" si="214"/>
        <v>0</v>
      </c>
      <c r="EI36" s="80" t="str">
        <f t="shared" si="215"/>
        <v/>
      </c>
      <c r="EJ36" s="79" t="str">
        <f t="shared" si="216"/>
        <v/>
      </c>
      <c r="EK36" s="79" t="str">
        <f t="shared" si="217"/>
        <v/>
      </c>
      <c r="EL36" s="79" t="str">
        <f t="shared" si="218"/>
        <v/>
      </c>
      <c r="EM36" s="47" t="str">
        <f>IF(details!BD36="","",details!BD36)</f>
        <v/>
      </c>
      <c r="EN36" s="47" t="str">
        <f>IF(details!BE36="","",details!BE36)</f>
        <v/>
      </c>
      <c r="EO36" s="47" t="str">
        <f>IF(details!BF36="","",details!BF36)</f>
        <v/>
      </c>
      <c r="EP36" s="102" t="str">
        <f t="shared" si="219"/>
        <v/>
      </c>
      <c r="EQ36" s="47" t="str">
        <f>IF(details!BG36="","",details!BG36)</f>
        <v/>
      </c>
      <c r="ER36" s="47" t="str">
        <f>IF(details!BH36="","",details!BH36)</f>
        <v/>
      </c>
      <c r="ES36" s="106" t="str">
        <f t="shared" si="220"/>
        <v/>
      </c>
      <c r="ET36" s="102" t="str">
        <f t="shared" si="221"/>
        <v/>
      </c>
      <c r="EU36" s="102" t="str">
        <f t="shared" si="222"/>
        <v/>
      </c>
      <c r="EV36" s="47" t="str">
        <f>IF(details!BI36="","",details!BI36)</f>
        <v/>
      </c>
      <c r="EW36" s="47" t="str">
        <f>IF(details!BJ36="","",details!BJ36)</f>
        <v/>
      </c>
      <c r="EX36" s="106" t="str">
        <f t="shared" si="223"/>
        <v/>
      </c>
      <c r="EY36" s="102" t="str">
        <f t="shared" si="224"/>
        <v/>
      </c>
      <c r="EZ36" s="102" t="str">
        <f t="shared" si="225"/>
        <v/>
      </c>
      <c r="FA36" s="97" t="str">
        <f t="shared" si="226"/>
        <v/>
      </c>
      <c r="FB36" s="79">
        <f t="shared" si="227"/>
        <v>0</v>
      </c>
      <c r="FC36" s="79">
        <f t="shared" si="228"/>
        <v>0</v>
      </c>
      <c r="FD36" s="80" t="str">
        <f t="shared" si="229"/>
        <v/>
      </c>
      <c r="FE36" s="79" t="str">
        <f t="shared" si="230"/>
        <v/>
      </c>
      <c r="FF36" s="79" t="str">
        <f t="shared" si="231"/>
        <v/>
      </c>
      <c r="FG36" s="79" t="str">
        <f t="shared" si="232"/>
        <v/>
      </c>
      <c r="FH36" s="47" t="str">
        <f>IF(details!BK36="","",details!BK36)</f>
        <v/>
      </c>
      <c r="FI36" s="47" t="str">
        <f>IF(details!BL36="","",details!BL36)</f>
        <v/>
      </c>
      <c r="FJ36" s="47" t="str">
        <f>IF(details!BM36="","",details!BM36)</f>
        <v/>
      </c>
      <c r="FK36" s="97" t="str">
        <f t="shared" si="233"/>
        <v/>
      </c>
      <c r="FL36" s="79">
        <f t="shared" si="234"/>
        <v>0</v>
      </c>
      <c r="FM36" s="80" t="str">
        <f t="shared" si="235"/>
        <v/>
      </c>
      <c r="FN36" s="79" t="str">
        <f t="shared" si="236"/>
        <v/>
      </c>
      <c r="FO36" s="79" t="str">
        <f t="shared" si="237"/>
        <v/>
      </c>
      <c r="FP36" s="322" t="str">
        <f t="shared" si="238"/>
        <v/>
      </c>
      <c r="FQ36" s="47" t="str">
        <f>IF(details!BN36="","",details!BN36)</f>
        <v/>
      </c>
      <c r="FR36" s="47" t="str">
        <f>IF(details!BO36="","",details!BO36)</f>
        <v/>
      </c>
      <c r="FS36" s="47" t="str">
        <f>IF(details!BP36="","",details!BP36)</f>
        <v/>
      </c>
      <c r="FT36" s="47" t="str">
        <f>IF(details!BQ36="","",details!BQ36)</f>
        <v/>
      </c>
      <c r="FU36" s="97" t="str">
        <f t="shared" si="239"/>
        <v/>
      </c>
      <c r="FV36" s="79">
        <f t="shared" si="101"/>
        <v>0</v>
      </c>
      <c r="FW36" s="80" t="str">
        <f t="shared" si="102"/>
        <v/>
      </c>
      <c r="FX36" s="79" t="str">
        <f t="shared" si="103"/>
        <v/>
      </c>
      <c r="FY36" s="79" t="str">
        <f t="shared" si="104"/>
        <v/>
      </c>
      <c r="FZ36" s="322" t="str">
        <f t="shared" si="240"/>
        <v/>
      </c>
      <c r="GA36" s="79" t="str">
        <f t="shared" si="257"/>
        <v/>
      </c>
      <c r="GB36" s="79" t="str">
        <f t="shared" si="258"/>
        <v/>
      </c>
      <c r="GC36" s="79" t="str">
        <f t="shared" si="259"/>
        <v/>
      </c>
      <c r="GD36" s="79" t="str">
        <f t="shared" si="260"/>
        <v/>
      </c>
      <c r="GE36" s="79" t="str">
        <f t="shared" si="261"/>
        <v/>
      </c>
      <c r="GF36" s="79" t="str">
        <f t="shared" si="262"/>
        <v/>
      </c>
      <c r="GG36" s="79" t="str">
        <f t="shared" si="106"/>
        <v/>
      </c>
      <c r="GH36" s="313">
        <f t="shared" si="241"/>
        <v>0</v>
      </c>
      <c r="GI36" s="79">
        <f t="shared" si="263"/>
        <v>0</v>
      </c>
      <c r="GJ36" s="79">
        <f t="shared" si="264"/>
        <v>0</v>
      </c>
      <c r="GK36" s="79">
        <f t="shared" si="265"/>
        <v>0</v>
      </c>
      <c r="GL36" s="313">
        <f t="shared" si="242"/>
        <v>0</v>
      </c>
      <c r="GM36" s="79" t="str">
        <f t="shared" si="107"/>
        <v/>
      </c>
      <c r="GN36" s="47" t="str">
        <f t="shared" si="110"/>
        <v/>
      </c>
      <c r="GO36" s="79" t="str">
        <f t="shared" si="111"/>
        <v/>
      </c>
      <c r="GP36" s="107" t="str">
        <f t="shared" si="243"/>
        <v/>
      </c>
      <c r="GQ36" s="94" t="str">
        <f>IF(details!CY36="","",details!CY36)</f>
        <v/>
      </c>
      <c r="GR36" s="108" t="str">
        <f>IF(details!CZ36="","",details!CZ36)</f>
        <v/>
      </c>
      <c r="GS36" s="94" t="str">
        <f>IF(details!DC36="","",details!DC36)</f>
        <v/>
      </c>
      <c r="GT36" s="108" t="str">
        <f>IF(details!DD36="","",details!DD36)</f>
        <v/>
      </c>
      <c r="GU36" s="94" t="str">
        <f>IF(details!DG36="","",details!DG36)</f>
        <v/>
      </c>
      <c r="GV36" s="108" t="str">
        <f>IF(details!DH36="","",details!DH36)</f>
        <v/>
      </c>
      <c r="GW36" s="94" t="str">
        <f>IF(details!DK36="","",details!DK36)</f>
        <v/>
      </c>
      <c r="GX36" s="108" t="str">
        <f>IF(details!DL36="","",details!DL36)</f>
        <v/>
      </c>
      <c r="GY36" s="94" t="str">
        <f>IF(details!DO36="","",details!DO36)</f>
        <v/>
      </c>
      <c r="GZ36" s="108" t="str">
        <f>IF(details!DP36="","",details!DP36)</f>
        <v/>
      </c>
      <c r="HA36" s="95" t="e">
        <f t="shared" si="244"/>
        <v>#VALUE!</v>
      </c>
      <c r="HB36" s="47" t="str">
        <f t="shared" si="112"/>
        <v/>
      </c>
      <c r="HC36" s="47" t="str">
        <f t="shared" si="256"/>
        <v/>
      </c>
      <c r="HD36" s="47" t="str">
        <f t="shared" si="113"/>
        <v/>
      </c>
      <c r="HE36" s="47" t="str">
        <f t="shared" si="114"/>
        <v/>
      </c>
      <c r="HF36" s="47" t="str">
        <f t="shared" si="245"/>
        <v/>
      </c>
      <c r="HG36" s="47" t="str">
        <f t="shared" si="115"/>
        <v/>
      </c>
      <c r="HH36" s="47" t="str">
        <f t="shared" si="116"/>
        <v/>
      </c>
      <c r="HI36" s="47" t="str">
        <f t="shared" si="117"/>
        <v/>
      </c>
      <c r="HJ36" s="47" t="str">
        <f t="shared" si="118"/>
        <v/>
      </c>
      <c r="HK36" s="47" t="str">
        <f t="shared" si="119"/>
        <v/>
      </c>
      <c r="HL36" s="47" t="str">
        <f t="shared" si="120"/>
        <v/>
      </c>
      <c r="HM36" s="47" t="str">
        <f t="shared" si="121"/>
        <v/>
      </c>
      <c r="HN36" s="47" t="str">
        <f t="shared" si="246"/>
        <v/>
      </c>
      <c r="HO36" s="47" t="str">
        <f t="shared" si="122"/>
        <v/>
      </c>
      <c r="HP36" s="47" t="str">
        <f t="shared" si="123"/>
        <v/>
      </c>
      <c r="HQ36" s="47" t="str">
        <f t="shared" si="247"/>
        <v/>
      </c>
      <c r="HR36" s="47" t="str">
        <f t="shared" si="124"/>
        <v/>
      </c>
      <c r="HS36" s="47" t="str">
        <f t="shared" si="125"/>
        <v/>
      </c>
      <c r="HT36" s="47" t="str">
        <f t="shared" si="248"/>
        <v/>
      </c>
      <c r="HU36" s="47" t="str">
        <f t="shared" si="126"/>
        <v/>
      </c>
      <c r="HV36" s="47" t="str">
        <f t="shared" si="127"/>
        <v/>
      </c>
      <c r="HW36" s="47" t="str">
        <f t="shared" si="249"/>
        <v/>
      </c>
      <c r="HX36" s="47" t="str">
        <f t="shared" si="250"/>
        <v/>
      </c>
      <c r="HY36" s="47" t="str">
        <f t="shared" si="128"/>
        <v/>
      </c>
      <c r="HZ36" s="47" t="str">
        <f t="shared" si="129"/>
        <v/>
      </c>
      <c r="IA36" s="47" t="str">
        <f t="shared" si="130"/>
        <v/>
      </c>
      <c r="IB36" s="47" t="str">
        <f t="shared" si="131"/>
        <v/>
      </c>
      <c r="IC36" s="47" t="str">
        <f t="shared" si="132"/>
        <v/>
      </c>
      <c r="ID36" s="47" t="str">
        <f t="shared" si="251"/>
        <v xml:space="preserve">            </v>
      </c>
      <c r="IE36" s="47" t="str">
        <f t="shared" si="252"/>
        <v xml:space="preserve">            </v>
      </c>
      <c r="IF36" s="47" t="str">
        <f t="shared" si="266"/>
        <v xml:space="preserve">     </v>
      </c>
      <c r="IG36" s="109" t="str">
        <f t="shared" si="254"/>
        <v xml:space="preserve">            </v>
      </c>
      <c r="IH36" s="47" t="str">
        <f t="shared" si="133"/>
        <v xml:space="preserve">            </v>
      </c>
      <c r="II36" s="47" t="str">
        <f>IF(OR(GN36="SUPPL.",GN36="RE-EXAM."),'result subject-wise'!AV36,GN36)</f>
        <v/>
      </c>
      <c r="IJ36" s="99">
        <f>IF('result subject-wise'!AW36="",CT36,'result subject-wise'!AW36)</f>
        <v>0</v>
      </c>
      <c r="IK36" s="87" t="str">
        <f t="shared" si="255"/>
        <v/>
      </c>
      <c r="IL36" s="100"/>
      <c r="IO36" s="62"/>
      <c r="IP36" s="62"/>
      <c r="IQ36" s="62"/>
      <c r="IR36" s="62"/>
      <c r="IS36" s="62"/>
      <c r="IT36" s="62"/>
      <c r="IU36" s="62"/>
      <c r="IV36" s="62"/>
      <c r="IW36" s="62"/>
      <c r="IX36" s="62"/>
      <c r="IY36" s="62"/>
      <c r="IZ36" s="62"/>
      <c r="JA36" s="62"/>
      <c r="JB36" s="62"/>
      <c r="JC36" s="62"/>
      <c r="JE36" s="120"/>
      <c r="JF36" s="120"/>
      <c r="JG36" s="120"/>
      <c r="JH36" s="120"/>
    </row>
    <row r="37" spans="1:268" ht="14" customHeight="1">
      <c r="A37" s="4">
        <f>details!A37</f>
        <v>31</v>
      </c>
      <c r="B37" s="47" t="str">
        <f>IF(details!B37="","",details!B37)</f>
        <v>SC</v>
      </c>
      <c r="C37" s="47" t="str">
        <f>IF(details!C37="","",details!C37)</f>
        <v>G</v>
      </c>
      <c r="D37" s="97">
        <f>IF(details!D37="","",details!D37)</f>
        <v>9131</v>
      </c>
      <c r="E37" s="47">
        <f>IF(details!E37="","",details!E37)</f>
        <v>11017</v>
      </c>
      <c r="F37" s="385">
        <f>IF(details!F37="","",details!F37)</f>
        <v>37283</v>
      </c>
      <c r="G37" s="49" t="str">
        <f>IF(details!G37="","",details!G37)</f>
        <v>A 031</v>
      </c>
      <c r="H37" s="49" t="str">
        <f>IF(details!H37="","",details!H37)</f>
        <v>B 031</v>
      </c>
      <c r="I37" s="49" t="str">
        <f>IF(details!I37="","",details!I37)</f>
        <v>C 031</v>
      </c>
      <c r="J37" s="47" t="str">
        <f>IF(details!J37="","",details!J37)</f>
        <v/>
      </c>
      <c r="K37" s="47" t="str">
        <f>IF(details!K37="","",details!K37)</f>
        <v/>
      </c>
      <c r="L37" s="47" t="str">
        <f>IF(details!L37="","",details!L37)</f>
        <v/>
      </c>
      <c r="M37" s="102" t="str">
        <f t="shared" si="134"/>
        <v/>
      </c>
      <c r="N37" s="47" t="str">
        <f>IF(details!M37="","",details!M37)</f>
        <v/>
      </c>
      <c r="O37" s="102" t="str">
        <f t="shared" si="135"/>
        <v/>
      </c>
      <c r="P37" s="47" t="str">
        <f>IF(details!N37="","",details!N37)</f>
        <v/>
      </c>
      <c r="Q37" s="88" t="str">
        <f t="shared" si="136"/>
        <v/>
      </c>
      <c r="R37" s="79">
        <f t="shared" si="137"/>
        <v>0</v>
      </c>
      <c r="S37" s="79">
        <f t="shared" si="138"/>
        <v>0</v>
      </c>
      <c r="T37" s="80" t="str">
        <f t="shared" si="139"/>
        <v/>
      </c>
      <c r="U37" s="79" t="str">
        <f t="shared" si="140"/>
        <v/>
      </c>
      <c r="V37" s="79" t="str">
        <f t="shared" si="141"/>
        <v/>
      </c>
      <c r="W37" s="79" t="str">
        <f t="shared" si="142"/>
        <v/>
      </c>
      <c r="X37" s="47" t="str">
        <f>IF(details!O37="","",details!O37)</f>
        <v/>
      </c>
      <c r="Y37" s="47" t="str">
        <f>IF(details!P37="","",details!P37)</f>
        <v/>
      </c>
      <c r="Z37" s="47" t="str">
        <f>IF(details!Q37="","",details!Q37)</f>
        <v/>
      </c>
      <c r="AA37" s="102" t="str">
        <f t="shared" si="143"/>
        <v/>
      </c>
      <c r="AB37" s="47" t="str">
        <f>IF(details!R37="","",details!R37)</f>
        <v/>
      </c>
      <c r="AC37" s="102" t="str">
        <f t="shared" si="144"/>
        <v/>
      </c>
      <c r="AD37" s="47" t="str">
        <f>IF(details!S37="","",details!S37)</f>
        <v/>
      </c>
      <c r="AE37" s="88" t="str">
        <f t="shared" si="145"/>
        <v/>
      </c>
      <c r="AF37" s="79">
        <f t="shared" si="146"/>
        <v>0</v>
      </c>
      <c r="AG37" s="79">
        <f t="shared" si="147"/>
        <v>0</v>
      </c>
      <c r="AH37" s="80" t="str">
        <f t="shared" si="148"/>
        <v/>
      </c>
      <c r="AI37" s="79" t="str">
        <f t="shared" si="149"/>
        <v/>
      </c>
      <c r="AJ37" s="79" t="str">
        <f t="shared" si="150"/>
        <v/>
      </c>
      <c r="AK37" s="79" t="str">
        <f t="shared" si="151"/>
        <v/>
      </c>
      <c r="AL37" s="97" t="str">
        <f>IF(details!T37="","",details!T37)</f>
        <v/>
      </c>
      <c r="AM37" s="103" t="str">
        <f>CONCATENATE(IF(details!T37="s"," SANSKRIT",IF(details!T37="u"," URDU",IF(details!T37="g"," GUJRATI",IF(details!T37="p"," PUNJABI",IF(details!T37="sd"," flU/kh",))))),"")</f>
        <v/>
      </c>
      <c r="AN37" s="47" t="str">
        <f>IF(details!U37="","",details!U37)</f>
        <v/>
      </c>
      <c r="AO37" s="47" t="str">
        <f>IF(details!V37="","",details!V37)</f>
        <v/>
      </c>
      <c r="AP37" s="47" t="str">
        <f>IF(details!W37="","",details!W37)</f>
        <v/>
      </c>
      <c r="AQ37" s="102" t="str">
        <f t="shared" si="152"/>
        <v/>
      </c>
      <c r="AR37" s="47" t="str">
        <f>IF(details!X37="","",details!X37)</f>
        <v/>
      </c>
      <c r="AS37" s="102" t="str">
        <f t="shared" si="153"/>
        <v/>
      </c>
      <c r="AT37" s="47" t="str">
        <f>IF(details!Y37="","",details!Y37)</f>
        <v/>
      </c>
      <c r="AU37" s="88" t="str">
        <f t="shared" si="154"/>
        <v/>
      </c>
      <c r="AV37" s="79">
        <f t="shared" si="155"/>
        <v>0</v>
      </c>
      <c r="AW37" s="79">
        <f t="shared" si="156"/>
        <v>0</v>
      </c>
      <c r="AX37" s="80" t="str">
        <f t="shared" si="157"/>
        <v/>
      </c>
      <c r="AY37" s="79" t="str">
        <f t="shared" si="158"/>
        <v/>
      </c>
      <c r="AZ37" s="79" t="str">
        <f t="shared" si="159"/>
        <v/>
      </c>
      <c r="BA37" s="79" t="str">
        <f t="shared" si="160"/>
        <v/>
      </c>
      <c r="BB37" s="47" t="str">
        <f>IF(details!Z37="","",details!Z37)</f>
        <v/>
      </c>
      <c r="BC37" s="47" t="str">
        <f>IF(details!AA37="","",details!AA37)</f>
        <v/>
      </c>
      <c r="BD37" s="47" t="str">
        <f>IF(details!AB37="","",details!AB37)</f>
        <v/>
      </c>
      <c r="BE37" s="102" t="str">
        <f t="shared" si="161"/>
        <v/>
      </c>
      <c r="BF37" s="47" t="str">
        <f>IF(details!AC37="","",details!AC37)</f>
        <v/>
      </c>
      <c r="BG37" s="102" t="str">
        <f t="shared" si="162"/>
        <v/>
      </c>
      <c r="BH37" s="47" t="str">
        <f>IF(details!AD37="","",details!AD37)</f>
        <v/>
      </c>
      <c r="BI37" s="88" t="str">
        <f t="shared" si="163"/>
        <v/>
      </c>
      <c r="BJ37" s="79">
        <f t="shared" si="164"/>
        <v>0</v>
      </c>
      <c r="BK37" s="79">
        <f t="shared" si="165"/>
        <v>0</v>
      </c>
      <c r="BL37" s="80" t="str">
        <f t="shared" si="166"/>
        <v/>
      </c>
      <c r="BM37" s="79" t="str">
        <f t="shared" si="167"/>
        <v/>
      </c>
      <c r="BN37" s="79" t="str">
        <f t="shared" si="168"/>
        <v/>
      </c>
      <c r="BO37" s="79" t="str">
        <f t="shared" si="169"/>
        <v/>
      </c>
      <c r="BP37" s="47" t="str">
        <f>IF(details!AE37="","",details!AE37)</f>
        <v/>
      </c>
      <c r="BQ37" s="47" t="str">
        <f>IF(details!AF37="","",details!AF37)</f>
        <v/>
      </c>
      <c r="BR37" s="47" t="str">
        <f>IF(details!AG37="","",details!AG37)</f>
        <v/>
      </c>
      <c r="BS37" s="102" t="str">
        <f t="shared" si="170"/>
        <v/>
      </c>
      <c r="BT37" s="47" t="str">
        <f>IF(details!AH37="","",details!AH37)</f>
        <v/>
      </c>
      <c r="BU37" s="102" t="str">
        <f t="shared" si="171"/>
        <v/>
      </c>
      <c r="BV37" s="47" t="str">
        <f>IF(details!AI37="","",details!AI37)</f>
        <v/>
      </c>
      <c r="BW37" s="88" t="str">
        <f t="shared" si="172"/>
        <v/>
      </c>
      <c r="BX37" s="79">
        <f t="shared" si="173"/>
        <v>0</v>
      </c>
      <c r="BY37" s="79">
        <f t="shared" si="174"/>
        <v>0</v>
      </c>
      <c r="BZ37" s="80" t="str">
        <f t="shared" si="175"/>
        <v/>
      </c>
      <c r="CA37" s="79" t="str">
        <f t="shared" si="176"/>
        <v/>
      </c>
      <c r="CB37" s="79" t="str">
        <f t="shared" si="177"/>
        <v/>
      </c>
      <c r="CC37" s="79" t="str">
        <f t="shared" si="178"/>
        <v/>
      </c>
      <c r="CD37" s="47" t="str">
        <f>IF(details!AJ37="","",details!AJ37)</f>
        <v/>
      </c>
      <c r="CE37" s="47" t="str">
        <f>IF(details!AK37="","",details!AK37)</f>
        <v/>
      </c>
      <c r="CF37" s="47" t="str">
        <f>IF(details!AL37="","",details!AL37)</f>
        <v/>
      </c>
      <c r="CG37" s="102" t="str">
        <f t="shared" si="179"/>
        <v/>
      </c>
      <c r="CH37" s="47" t="str">
        <f>IF(details!AM37="","",details!AM37)</f>
        <v/>
      </c>
      <c r="CI37" s="102" t="str">
        <f t="shared" si="180"/>
        <v/>
      </c>
      <c r="CJ37" s="47" t="str">
        <f>IF(details!AN37="","",details!AN37)</f>
        <v/>
      </c>
      <c r="CK37" s="88" t="str">
        <f t="shared" si="181"/>
        <v/>
      </c>
      <c r="CL37" s="79">
        <f t="shared" si="182"/>
        <v>0</v>
      </c>
      <c r="CM37" s="79">
        <f t="shared" si="183"/>
        <v>0</v>
      </c>
      <c r="CN37" s="80" t="str">
        <f t="shared" si="184"/>
        <v/>
      </c>
      <c r="CO37" s="79" t="str">
        <f t="shared" si="185"/>
        <v/>
      </c>
      <c r="CP37" s="79" t="str">
        <f t="shared" si="186"/>
        <v/>
      </c>
      <c r="CQ37" s="79" t="str">
        <f t="shared" si="187"/>
        <v/>
      </c>
      <c r="CR37" s="79">
        <f t="shared" si="188"/>
        <v>0</v>
      </c>
      <c r="CS37" s="104">
        <f t="shared" si="189"/>
        <v>0</v>
      </c>
      <c r="CT37" s="105">
        <f t="shared" si="190"/>
        <v>0</v>
      </c>
      <c r="CU37" s="87" t="str">
        <f t="shared" si="57"/>
        <v/>
      </c>
      <c r="CV37" s="47" t="str">
        <f>IF(details!AO37="","",details!AO37)</f>
        <v/>
      </c>
      <c r="CW37" s="47" t="str">
        <f>IF(details!AP37="","",details!AP37)</f>
        <v/>
      </c>
      <c r="CX37" s="47" t="str">
        <f>IF(details!AQ37="","",details!AQ37)</f>
        <v/>
      </c>
      <c r="CY37" s="102" t="str">
        <f t="shared" si="191"/>
        <v/>
      </c>
      <c r="CZ37" s="47" t="str">
        <f>IF(details!AR37="","",details!AR37)</f>
        <v/>
      </c>
      <c r="DA37" s="102" t="str">
        <f t="shared" si="192"/>
        <v/>
      </c>
      <c r="DB37" s="47" t="str">
        <f>IF(details!AS37="","",details!AS37)</f>
        <v/>
      </c>
      <c r="DC37" s="88" t="str">
        <f t="shared" si="193"/>
        <v/>
      </c>
      <c r="DD37" s="79">
        <f t="shared" si="194"/>
        <v>0</v>
      </c>
      <c r="DE37" s="79">
        <f t="shared" si="195"/>
        <v>0</v>
      </c>
      <c r="DF37" s="80" t="str">
        <f t="shared" si="196"/>
        <v/>
      </c>
      <c r="DG37" s="79" t="str">
        <f t="shared" si="197"/>
        <v/>
      </c>
      <c r="DH37" s="79" t="str">
        <f t="shared" si="198"/>
        <v/>
      </c>
      <c r="DI37" s="79" t="str">
        <f t="shared" si="199"/>
        <v/>
      </c>
      <c r="DJ37" s="47" t="str">
        <f>IF(details!AT37="","",details!AT37)</f>
        <v/>
      </c>
      <c r="DK37" s="47" t="str">
        <f>IF(details!AU37="","",details!AU37)</f>
        <v/>
      </c>
      <c r="DL37" s="102" t="str">
        <f t="shared" si="200"/>
        <v/>
      </c>
      <c r="DM37" s="47" t="str">
        <f>IF(details!AV37="","",details!AV37)</f>
        <v/>
      </c>
      <c r="DN37" s="47" t="str">
        <f>IF(details!AW37="","",details!AW37)</f>
        <v/>
      </c>
      <c r="DO37" s="102" t="str">
        <f t="shared" si="201"/>
        <v/>
      </c>
      <c r="DP37" s="47" t="str">
        <f>IF(details!AX37="","",details!AX37)</f>
        <v/>
      </c>
      <c r="DQ37" s="47" t="str">
        <f>IF(details!AY37="","",details!AY37)</f>
        <v/>
      </c>
      <c r="DR37" s="102" t="str">
        <f t="shared" si="202"/>
        <v/>
      </c>
      <c r="DS37" s="102" t="str">
        <f t="shared" si="203"/>
        <v/>
      </c>
      <c r="DT37" s="102" t="str">
        <f t="shared" si="204"/>
        <v/>
      </c>
      <c r="DU37" s="102" t="str">
        <f t="shared" si="205"/>
        <v/>
      </c>
      <c r="DV37" s="47" t="str">
        <f>IF(details!AZ37="","",details!AZ37)</f>
        <v/>
      </c>
      <c r="DW37" s="47" t="str">
        <f>IF(details!BA37="","",details!BA37)</f>
        <v/>
      </c>
      <c r="DX37" s="102" t="str">
        <f t="shared" si="206"/>
        <v/>
      </c>
      <c r="DY37" s="102" t="str">
        <f t="shared" si="207"/>
        <v/>
      </c>
      <c r="DZ37" s="102" t="str">
        <f t="shared" si="208"/>
        <v/>
      </c>
      <c r="EA37" s="47" t="str">
        <f>IF(details!BB37="","",details!BB37)</f>
        <v/>
      </c>
      <c r="EB37" s="47" t="str">
        <f>IF(details!BC37="","",details!BC37)</f>
        <v/>
      </c>
      <c r="EC37" s="102" t="str">
        <f t="shared" si="209"/>
        <v/>
      </c>
      <c r="ED37" s="102" t="str">
        <f t="shared" si="210"/>
        <v/>
      </c>
      <c r="EE37" s="102" t="str">
        <f t="shared" si="211"/>
        <v/>
      </c>
      <c r="EF37" s="97" t="str">
        <f t="shared" si="212"/>
        <v/>
      </c>
      <c r="EG37" s="79">
        <f t="shared" si="213"/>
        <v>0</v>
      </c>
      <c r="EH37" s="79">
        <f t="shared" si="214"/>
        <v>0</v>
      </c>
      <c r="EI37" s="80" t="str">
        <f t="shared" si="215"/>
        <v/>
      </c>
      <c r="EJ37" s="79" t="str">
        <f t="shared" si="216"/>
        <v/>
      </c>
      <c r="EK37" s="79" t="str">
        <f t="shared" si="217"/>
        <v/>
      </c>
      <c r="EL37" s="79" t="str">
        <f t="shared" si="218"/>
        <v/>
      </c>
      <c r="EM37" s="47" t="str">
        <f>IF(details!BD37="","",details!BD37)</f>
        <v/>
      </c>
      <c r="EN37" s="47" t="str">
        <f>IF(details!BE37="","",details!BE37)</f>
        <v/>
      </c>
      <c r="EO37" s="47" t="str">
        <f>IF(details!BF37="","",details!BF37)</f>
        <v/>
      </c>
      <c r="EP37" s="102" t="str">
        <f t="shared" si="219"/>
        <v/>
      </c>
      <c r="EQ37" s="47" t="str">
        <f>IF(details!BG37="","",details!BG37)</f>
        <v/>
      </c>
      <c r="ER37" s="47" t="str">
        <f>IF(details!BH37="","",details!BH37)</f>
        <v/>
      </c>
      <c r="ES37" s="106" t="str">
        <f t="shared" si="220"/>
        <v/>
      </c>
      <c r="ET37" s="102" t="str">
        <f t="shared" si="221"/>
        <v/>
      </c>
      <c r="EU37" s="102" t="str">
        <f t="shared" si="222"/>
        <v/>
      </c>
      <c r="EV37" s="47" t="str">
        <f>IF(details!BI37="","",details!BI37)</f>
        <v/>
      </c>
      <c r="EW37" s="47" t="str">
        <f>IF(details!BJ37="","",details!BJ37)</f>
        <v/>
      </c>
      <c r="EX37" s="106" t="str">
        <f t="shared" si="223"/>
        <v/>
      </c>
      <c r="EY37" s="102" t="str">
        <f t="shared" si="224"/>
        <v/>
      </c>
      <c r="EZ37" s="102" t="str">
        <f t="shared" si="225"/>
        <v/>
      </c>
      <c r="FA37" s="97" t="str">
        <f t="shared" si="226"/>
        <v/>
      </c>
      <c r="FB37" s="79">
        <f t="shared" si="227"/>
        <v>0</v>
      </c>
      <c r="FC37" s="79">
        <f t="shared" si="228"/>
        <v>0</v>
      </c>
      <c r="FD37" s="80" t="str">
        <f t="shared" si="229"/>
        <v/>
      </c>
      <c r="FE37" s="79" t="str">
        <f t="shared" si="230"/>
        <v/>
      </c>
      <c r="FF37" s="79" t="str">
        <f t="shared" si="231"/>
        <v/>
      </c>
      <c r="FG37" s="79" t="str">
        <f t="shared" si="232"/>
        <v/>
      </c>
      <c r="FH37" s="47" t="str">
        <f>IF(details!BK37="","",details!BK37)</f>
        <v/>
      </c>
      <c r="FI37" s="47" t="str">
        <f>IF(details!BL37="","",details!BL37)</f>
        <v/>
      </c>
      <c r="FJ37" s="47" t="str">
        <f>IF(details!BM37="","",details!BM37)</f>
        <v/>
      </c>
      <c r="FK37" s="97" t="str">
        <f t="shared" si="233"/>
        <v/>
      </c>
      <c r="FL37" s="79">
        <f t="shared" si="234"/>
        <v>0</v>
      </c>
      <c r="FM37" s="80" t="str">
        <f t="shared" si="235"/>
        <v/>
      </c>
      <c r="FN37" s="79" t="str">
        <f t="shared" si="236"/>
        <v/>
      </c>
      <c r="FO37" s="79" t="str">
        <f t="shared" si="237"/>
        <v/>
      </c>
      <c r="FP37" s="322" t="str">
        <f t="shared" si="238"/>
        <v/>
      </c>
      <c r="FQ37" s="47" t="str">
        <f>IF(details!BN37="","",details!BN37)</f>
        <v/>
      </c>
      <c r="FR37" s="47" t="str">
        <f>IF(details!BO37="","",details!BO37)</f>
        <v/>
      </c>
      <c r="FS37" s="47" t="str">
        <f>IF(details!BP37="","",details!BP37)</f>
        <v/>
      </c>
      <c r="FT37" s="47" t="str">
        <f>IF(details!BQ37="","",details!BQ37)</f>
        <v/>
      </c>
      <c r="FU37" s="97" t="str">
        <f t="shared" si="239"/>
        <v/>
      </c>
      <c r="FV37" s="79">
        <f t="shared" si="101"/>
        <v>0</v>
      </c>
      <c r="FW37" s="80" t="str">
        <f t="shared" si="102"/>
        <v/>
      </c>
      <c r="FX37" s="79" t="str">
        <f t="shared" si="103"/>
        <v/>
      </c>
      <c r="FY37" s="79" t="str">
        <f t="shared" si="104"/>
        <v/>
      </c>
      <c r="FZ37" s="322" t="str">
        <f t="shared" si="240"/>
        <v/>
      </c>
      <c r="GA37" s="79" t="str">
        <f t="shared" si="257"/>
        <v/>
      </c>
      <c r="GB37" s="79" t="str">
        <f t="shared" si="258"/>
        <v/>
      </c>
      <c r="GC37" s="79" t="str">
        <f t="shared" si="259"/>
        <v/>
      </c>
      <c r="GD37" s="79" t="str">
        <f t="shared" si="260"/>
        <v/>
      </c>
      <c r="GE37" s="79" t="str">
        <f t="shared" si="261"/>
        <v/>
      </c>
      <c r="GF37" s="79" t="str">
        <f t="shared" si="262"/>
        <v/>
      </c>
      <c r="GG37" s="79" t="str">
        <f t="shared" si="106"/>
        <v/>
      </c>
      <c r="GH37" s="313">
        <f t="shared" si="241"/>
        <v>0</v>
      </c>
      <c r="GI37" s="79">
        <f t="shared" si="263"/>
        <v>0</v>
      </c>
      <c r="GJ37" s="79">
        <f t="shared" si="264"/>
        <v>0</v>
      </c>
      <c r="GK37" s="79">
        <f t="shared" si="265"/>
        <v>0</v>
      </c>
      <c r="GL37" s="313">
        <f t="shared" si="242"/>
        <v>0</v>
      </c>
      <c r="GM37" s="79" t="str">
        <f t="shared" si="107"/>
        <v/>
      </c>
      <c r="GN37" s="47" t="str">
        <f t="shared" si="110"/>
        <v/>
      </c>
      <c r="GO37" s="79" t="str">
        <f t="shared" si="111"/>
        <v/>
      </c>
      <c r="GP37" s="107" t="str">
        <f t="shared" si="243"/>
        <v/>
      </c>
      <c r="GQ37" s="94" t="str">
        <f>IF(details!CY37="","",details!CY37)</f>
        <v/>
      </c>
      <c r="GR37" s="108" t="str">
        <f>IF(details!CZ37="","",details!CZ37)</f>
        <v/>
      </c>
      <c r="GS37" s="94" t="str">
        <f>IF(details!DC37="","",details!DC37)</f>
        <v/>
      </c>
      <c r="GT37" s="108" t="str">
        <f>IF(details!DD37="","",details!DD37)</f>
        <v/>
      </c>
      <c r="GU37" s="94" t="str">
        <f>IF(details!DG37="","",details!DG37)</f>
        <v/>
      </c>
      <c r="GV37" s="108" t="str">
        <f>IF(details!DH37="","",details!DH37)</f>
        <v/>
      </c>
      <c r="GW37" s="94" t="str">
        <f>IF(details!DK37="","",details!DK37)</f>
        <v/>
      </c>
      <c r="GX37" s="108" t="str">
        <f>IF(details!DL37="","",details!DL37)</f>
        <v/>
      </c>
      <c r="GY37" s="94" t="str">
        <f>IF(details!DO37="","",details!DO37)</f>
        <v/>
      </c>
      <c r="GZ37" s="108" t="str">
        <f>IF(details!DP37="","",details!DP37)</f>
        <v/>
      </c>
      <c r="HA37" s="95" t="e">
        <f t="shared" si="244"/>
        <v>#VALUE!</v>
      </c>
      <c r="HB37" s="47" t="str">
        <f t="shared" si="112"/>
        <v/>
      </c>
      <c r="HC37" s="47" t="str">
        <f t="shared" si="256"/>
        <v/>
      </c>
      <c r="HD37" s="47" t="str">
        <f t="shared" si="113"/>
        <v/>
      </c>
      <c r="HE37" s="47" t="str">
        <f t="shared" si="114"/>
        <v/>
      </c>
      <c r="HF37" s="47" t="str">
        <f t="shared" si="245"/>
        <v/>
      </c>
      <c r="HG37" s="47" t="str">
        <f t="shared" si="115"/>
        <v/>
      </c>
      <c r="HH37" s="47" t="str">
        <f t="shared" si="116"/>
        <v/>
      </c>
      <c r="HI37" s="47" t="str">
        <f t="shared" si="117"/>
        <v/>
      </c>
      <c r="HJ37" s="47" t="str">
        <f t="shared" si="118"/>
        <v/>
      </c>
      <c r="HK37" s="47" t="str">
        <f t="shared" si="119"/>
        <v/>
      </c>
      <c r="HL37" s="47" t="str">
        <f t="shared" si="120"/>
        <v/>
      </c>
      <c r="HM37" s="47" t="str">
        <f t="shared" si="121"/>
        <v/>
      </c>
      <c r="HN37" s="47" t="str">
        <f t="shared" si="246"/>
        <v/>
      </c>
      <c r="HO37" s="47" t="str">
        <f t="shared" si="122"/>
        <v/>
      </c>
      <c r="HP37" s="47" t="str">
        <f t="shared" si="123"/>
        <v/>
      </c>
      <c r="HQ37" s="47" t="str">
        <f t="shared" si="247"/>
        <v/>
      </c>
      <c r="HR37" s="47" t="str">
        <f t="shared" si="124"/>
        <v/>
      </c>
      <c r="HS37" s="47" t="str">
        <f t="shared" si="125"/>
        <v/>
      </c>
      <c r="HT37" s="47" t="str">
        <f t="shared" si="248"/>
        <v/>
      </c>
      <c r="HU37" s="47" t="str">
        <f t="shared" si="126"/>
        <v/>
      </c>
      <c r="HV37" s="47" t="str">
        <f t="shared" si="127"/>
        <v/>
      </c>
      <c r="HW37" s="47" t="str">
        <f t="shared" si="249"/>
        <v/>
      </c>
      <c r="HX37" s="47" t="str">
        <f t="shared" si="250"/>
        <v/>
      </c>
      <c r="HY37" s="47" t="str">
        <f t="shared" si="128"/>
        <v/>
      </c>
      <c r="HZ37" s="47" t="str">
        <f t="shared" si="129"/>
        <v/>
      </c>
      <c r="IA37" s="47" t="str">
        <f t="shared" si="130"/>
        <v/>
      </c>
      <c r="IB37" s="47" t="str">
        <f t="shared" si="131"/>
        <v/>
      </c>
      <c r="IC37" s="47" t="str">
        <f t="shared" si="132"/>
        <v/>
      </c>
      <c r="ID37" s="47" t="str">
        <f t="shared" si="251"/>
        <v xml:space="preserve">            </v>
      </c>
      <c r="IE37" s="47" t="str">
        <f t="shared" si="252"/>
        <v xml:space="preserve">            </v>
      </c>
      <c r="IF37" s="47" t="str">
        <f t="shared" si="266"/>
        <v xml:space="preserve">     </v>
      </c>
      <c r="IG37" s="109" t="str">
        <f t="shared" si="254"/>
        <v xml:space="preserve">            </v>
      </c>
      <c r="IH37" s="47" t="str">
        <f t="shared" si="133"/>
        <v xml:space="preserve">            </v>
      </c>
      <c r="II37" s="47" t="str">
        <f>IF(OR(GN37="SUPPL.",GN37="RE-EXAM."),'result subject-wise'!AV37,GN37)</f>
        <v/>
      </c>
      <c r="IJ37" s="99">
        <f>IF('result subject-wise'!AW37="",CT37,'result subject-wise'!AW37)</f>
        <v>0</v>
      </c>
      <c r="IK37" s="87" t="str">
        <f t="shared" si="255"/>
        <v/>
      </c>
      <c r="IL37" s="100"/>
      <c r="IO37" s="894" t="s">
        <v>300</v>
      </c>
      <c r="IP37" s="894"/>
      <c r="IQ37" s="894"/>
      <c r="IR37" s="894"/>
      <c r="IS37" s="894"/>
      <c r="IT37" s="894"/>
      <c r="IU37" s="894"/>
      <c r="IV37" s="894"/>
      <c r="IW37" s="894"/>
      <c r="IX37" s="894"/>
      <c r="IY37" s="894"/>
      <c r="IZ37" s="894"/>
      <c r="JA37" s="894"/>
      <c r="JB37" s="894"/>
      <c r="JC37" s="894"/>
      <c r="JE37" s="120"/>
      <c r="JF37" s="120"/>
      <c r="JG37" s="120"/>
      <c r="JH37" s="120"/>
    </row>
    <row r="38" spans="1:268" ht="14" customHeight="1">
      <c r="A38" s="4">
        <f>details!A38</f>
        <v>32</v>
      </c>
      <c r="B38" s="47" t="str">
        <f>IF(details!B38="","",details!B38)</f>
        <v>OBC</v>
      </c>
      <c r="C38" s="47" t="str">
        <f>IF(details!C38="","",details!C38)</f>
        <v>G</v>
      </c>
      <c r="D38" s="97">
        <f>IF(details!D38="","",details!D38)</f>
        <v>9132</v>
      </c>
      <c r="E38" s="47">
        <f>IF(details!E38="","",details!E38)</f>
        <v>11022</v>
      </c>
      <c r="F38" s="385">
        <f>IF(details!F38="","",details!F38)</f>
        <v>36831</v>
      </c>
      <c r="G38" s="49" t="str">
        <f>IF(details!G38="","",details!G38)</f>
        <v>A 032</v>
      </c>
      <c r="H38" s="49" t="str">
        <f>IF(details!H38="","",details!H38)</f>
        <v>B 032</v>
      </c>
      <c r="I38" s="49" t="str">
        <f>IF(details!I38="","",details!I38)</f>
        <v>C 032</v>
      </c>
      <c r="J38" s="47" t="str">
        <f>IF(details!J38="","",details!J38)</f>
        <v/>
      </c>
      <c r="K38" s="47" t="str">
        <f>IF(details!K38="","",details!K38)</f>
        <v/>
      </c>
      <c r="L38" s="47" t="str">
        <f>IF(details!L38="","",details!L38)</f>
        <v/>
      </c>
      <c r="M38" s="102" t="str">
        <f t="shared" si="134"/>
        <v/>
      </c>
      <c r="N38" s="47" t="str">
        <f>IF(details!M38="","",details!M38)</f>
        <v/>
      </c>
      <c r="O38" s="102" t="str">
        <f t="shared" si="135"/>
        <v/>
      </c>
      <c r="P38" s="47" t="str">
        <f>IF(details!N38="","",details!N38)</f>
        <v/>
      </c>
      <c r="Q38" s="88" t="str">
        <f t="shared" si="136"/>
        <v/>
      </c>
      <c r="R38" s="79">
        <f t="shared" si="137"/>
        <v>0</v>
      </c>
      <c r="S38" s="79">
        <f t="shared" si="138"/>
        <v>0</v>
      </c>
      <c r="T38" s="80" t="str">
        <f t="shared" si="139"/>
        <v/>
      </c>
      <c r="U38" s="79" t="str">
        <f t="shared" si="140"/>
        <v/>
      </c>
      <c r="V38" s="79" t="str">
        <f t="shared" si="141"/>
        <v/>
      </c>
      <c r="W38" s="79" t="str">
        <f t="shared" si="142"/>
        <v/>
      </c>
      <c r="X38" s="47" t="str">
        <f>IF(details!O38="","",details!O38)</f>
        <v/>
      </c>
      <c r="Y38" s="47" t="str">
        <f>IF(details!P38="","",details!P38)</f>
        <v/>
      </c>
      <c r="Z38" s="47" t="str">
        <f>IF(details!Q38="","",details!Q38)</f>
        <v/>
      </c>
      <c r="AA38" s="102" t="str">
        <f t="shared" si="143"/>
        <v/>
      </c>
      <c r="AB38" s="47" t="str">
        <f>IF(details!R38="","",details!R38)</f>
        <v/>
      </c>
      <c r="AC38" s="102" t="str">
        <f t="shared" si="144"/>
        <v/>
      </c>
      <c r="AD38" s="47" t="str">
        <f>IF(details!S38="","",details!S38)</f>
        <v/>
      </c>
      <c r="AE38" s="88" t="str">
        <f t="shared" si="145"/>
        <v/>
      </c>
      <c r="AF38" s="79">
        <f t="shared" si="146"/>
        <v>0</v>
      </c>
      <c r="AG38" s="79">
        <f t="shared" si="147"/>
        <v>0</v>
      </c>
      <c r="AH38" s="80" t="str">
        <f t="shared" si="148"/>
        <v/>
      </c>
      <c r="AI38" s="79" t="str">
        <f t="shared" si="149"/>
        <v/>
      </c>
      <c r="AJ38" s="79" t="str">
        <f t="shared" si="150"/>
        <v/>
      </c>
      <c r="AK38" s="79" t="str">
        <f t="shared" si="151"/>
        <v/>
      </c>
      <c r="AL38" s="97" t="str">
        <f>IF(details!T38="","",details!T38)</f>
        <v/>
      </c>
      <c r="AM38" s="103" t="str">
        <f>CONCATENATE(IF(details!T38="s"," SANSKRIT",IF(details!T38="u"," URDU",IF(details!T38="g"," GUJRATI",IF(details!T38="p"," PUNJABI",IF(details!T38="sd"," flU/kh",))))),"")</f>
        <v/>
      </c>
      <c r="AN38" s="47" t="str">
        <f>IF(details!U38="","",details!U38)</f>
        <v/>
      </c>
      <c r="AO38" s="47" t="str">
        <f>IF(details!V38="","",details!V38)</f>
        <v/>
      </c>
      <c r="AP38" s="47" t="str">
        <f>IF(details!W38="","",details!W38)</f>
        <v/>
      </c>
      <c r="AQ38" s="102" t="str">
        <f t="shared" si="152"/>
        <v/>
      </c>
      <c r="AR38" s="47" t="str">
        <f>IF(details!X38="","",details!X38)</f>
        <v/>
      </c>
      <c r="AS38" s="102" t="str">
        <f t="shared" si="153"/>
        <v/>
      </c>
      <c r="AT38" s="47" t="str">
        <f>IF(details!Y38="","",details!Y38)</f>
        <v/>
      </c>
      <c r="AU38" s="88" t="str">
        <f t="shared" si="154"/>
        <v/>
      </c>
      <c r="AV38" s="79">
        <f t="shared" si="155"/>
        <v>0</v>
      </c>
      <c r="AW38" s="79">
        <f t="shared" si="156"/>
        <v>0</v>
      </c>
      <c r="AX38" s="80" t="str">
        <f t="shared" si="157"/>
        <v/>
      </c>
      <c r="AY38" s="79" t="str">
        <f t="shared" si="158"/>
        <v/>
      </c>
      <c r="AZ38" s="79" t="str">
        <f t="shared" si="159"/>
        <v/>
      </c>
      <c r="BA38" s="79" t="str">
        <f t="shared" si="160"/>
        <v/>
      </c>
      <c r="BB38" s="47" t="str">
        <f>IF(details!Z38="","",details!Z38)</f>
        <v/>
      </c>
      <c r="BC38" s="47" t="str">
        <f>IF(details!AA38="","",details!AA38)</f>
        <v/>
      </c>
      <c r="BD38" s="47" t="str">
        <f>IF(details!AB38="","",details!AB38)</f>
        <v/>
      </c>
      <c r="BE38" s="102" t="str">
        <f t="shared" si="161"/>
        <v/>
      </c>
      <c r="BF38" s="47" t="str">
        <f>IF(details!AC38="","",details!AC38)</f>
        <v/>
      </c>
      <c r="BG38" s="102" t="str">
        <f t="shared" si="162"/>
        <v/>
      </c>
      <c r="BH38" s="47" t="str">
        <f>IF(details!AD38="","",details!AD38)</f>
        <v/>
      </c>
      <c r="BI38" s="88" t="str">
        <f t="shared" si="163"/>
        <v/>
      </c>
      <c r="BJ38" s="79">
        <f t="shared" si="164"/>
        <v>0</v>
      </c>
      <c r="BK38" s="79">
        <f t="shared" si="165"/>
        <v>0</v>
      </c>
      <c r="BL38" s="80" t="str">
        <f t="shared" si="166"/>
        <v/>
      </c>
      <c r="BM38" s="79" t="str">
        <f t="shared" si="167"/>
        <v/>
      </c>
      <c r="BN38" s="79" t="str">
        <f t="shared" si="168"/>
        <v/>
      </c>
      <c r="BO38" s="79" t="str">
        <f t="shared" si="169"/>
        <v/>
      </c>
      <c r="BP38" s="47" t="str">
        <f>IF(details!AE38="","",details!AE38)</f>
        <v/>
      </c>
      <c r="BQ38" s="47" t="str">
        <f>IF(details!AF38="","",details!AF38)</f>
        <v/>
      </c>
      <c r="BR38" s="47" t="str">
        <f>IF(details!AG38="","",details!AG38)</f>
        <v/>
      </c>
      <c r="BS38" s="102" t="str">
        <f t="shared" si="170"/>
        <v/>
      </c>
      <c r="BT38" s="47" t="str">
        <f>IF(details!AH38="","",details!AH38)</f>
        <v/>
      </c>
      <c r="BU38" s="102" t="str">
        <f t="shared" si="171"/>
        <v/>
      </c>
      <c r="BV38" s="47" t="str">
        <f>IF(details!AI38="","",details!AI38)</f>
        <v/>
      </c>
      <c r="BW38" s="88" t="str">
        <f t="shared" si="172"/>
        <v/>
      </c>
      <c r="BX38" s="79">
        <f t="shared" si="173"/>
        <v>0</v>
      </c>
      <c r="BY38" s="79">
        <f t="shared" si="174"/>
        <v>0</v>
      </c>
      <c r="BZ38" s="80" t="str">
        <f t="shared" si="175"/>
        <v/>
      </c>
      <c r="CA38" s="79" t="str">
        <f t="shared" si="176"/>
        <v/>
      </c>
      <c r="CB38" s="79" t="str">
        <f t="shared" si="177"/>
        <v/>
      </c>
      <c r="CC38" s="79" t="str">
        <f t="shared" si="178"/>
        <v/>
      </c>
      <c r="CD38" s="47" t="str">
        <f>IF(details!AJ38="","",details!AJ38)</f>
        <v/>
      </c>
      <c r="CE38" s="47" t="str">
        <f>IF(details!AK38="","",details!AK38)</f>
        <v/>
      </c>
      <c r="CF38" s="47" t="str">
        <f>IF(details!AL38="","",details!AL38)</f>
        <v/>
      </c>
      <c r="CG38" s="102" t="str">
        <f t="shared" si="179"/>
        <v/>
      </c>
      <c r="CH38" s="47" t="str">
        <f>IF(details!AM38="","",details!AM38)</f>
        <v/>
      </c>
      <c r="CI38" s="102" t="str">
        <f t="shared" si="180"/>
        <v/>
      </c>
      <c r="CJ38" s="47" t="str">
        <f>IF(details!AN38="","",details!AN38)</f>
        <v/>
      </c>
      <c r="CK38" s="88" t="str">
        <f t="shared" si="181"/>
        <v/>
      </c>
      <c r="CL38" s="79">
        <f t="shared" si="182"/>
        <v>0</v>
      </c>
      <c r="CM38" s="79">
        <f t="shared" si="183"/>
        <v>0</v>
      </c>
      <c r="CN38" s="80" t="str">
        <f t="shared" si="184"/>
        <v/>
      </c>
      <c r="CO38" s="79" t="str">
        <f t="shared" si="185"/>
        <v/>
      </c>
      <c r="CP38" s="79" t="str">
        <f t="shared" si="186"/>
        <v/>
      </c>
      <c r="CQ38" s="79" t="str">
        <f t="shared" si="187"/>
        <v/>
      </c>
      <c r="CR38" s="79">
        <f t="shared" si="188"/>
        <v>0</v>
      </c>
      <c r="CS38" s="104">
        <f t="shared" si="189"/>
        <v>0</v>
      </c>
      <c r="CT38" s="105">
        <f t="shared" si="190"/>
        <v>0</v>
      </c>
      <c r="CU38" s="87" t="str">
        <f t="shared" ref="CU38:CU69" si="267">IF(AND(CT38&gt;=60,GN38="PASS"),"FIRST",IF(AND(CT38&gt;=60,GN38="PASS BY GRACE"),"FIRST",IF(AND(CT38&gt;=48,GN38="PASS"),"SECOND",IF(AND(CT38&gt;=48,GN38="PASS BY GRACE"),"SECOND",IF(OR(GN38="PASS",GN38="PASS BY GRACE"),"THIRD","")))))</f>
        <v/>
      </c>
      <c r="CV38" s="47" t="str">
        <f>IF(details!AO38="","",details!AO38)</f>
        <v/>
      </c>
      <c r="CW38" s="47" t="str">
        <f>IF(details!AP38="","",details!AP38)</f>
        <v/>
      </c>
      <c r="CX38" s="47" t="str">
        <f>IF(details!AQ38="","",details!AQ38)</f>
        <v/>
      </c>
      <c r="CY38" s="102" t="str">
        <f t="shared" si="191"/>
        <v/>
      </c>
      <c r="CZ38" s="47" t="str">
        <f>IF(details!AR38="","",details!AR38)</f>
        <v/>
      </c>
      <c r="DA38" s="102" t="str">
        <f t="shared" si="192"/>
        <v/>
      </c>
      <c r="DB38" s="47" t="str">
        <f>IF(details!AS38="","",details!AS38)</f>
        <v/>
      </c>
      <c r="DC38" s="88" t="str">
        <f t="shared" si="193"/>
        <v/>
      </c>
      <c r="DD38" s="79">
        <f t="shared" si="194"/>
        <v>0</v>
      </c>
      <c r="DE38" s="79">
        <f t="shared" si="195"/>
        <v>0</v>
      </c>
      <c r="DF38" s="80" t="str">
        <f t="shared" si="196"/>
        <v/>
      </c>
      <c r="DG38" s="79" t="str">
        <f t="shared" si="197"/>
        <v/>
      </c>
      <c r="DH38" s="79" t="str">
        <f t="shared" si="198"/>
        <v/>
      </c>
      <c r="DI38" s="79" t="str">
        <f t="shared" si="199"/>
        <v/>
      </c>
      <c r="DJ38" s="47" t="str">
        <f>IF(details!AT38="","",details!AT38)</f>
        <v/>
      </c>
      <c r="DK38" s="47" t="str">
        <f>IF(details!AU38="","",details!AU38)</f>
        <v/>
      </c>
      <c r="DL38" s="102" t="str">
        <f t="shared" si="200"/>
        <v/>
      </c>
      <c r="DM38" s="47" t="str">
        <f>IF(details!AV38="","",details!AV38)</f>
        <v/>
      </c>
      <c r="DN38" s="47" t="str">
        <f>IF(details!AW38="","",details!AW38)</f>
        <v/>
      </c>
      <c r="DO38" s="102" t="str">
        <f t="shared" si="201"/>
        <v/>
      </c>
      <c r="DP38" s="47" t="str">
        <f>IF(details!AX38="","",details!AX38)</f>
        <v/>
      </c>
      <c r="DQ38" s="47" t="str">
        <f>IF(details!AY38="","",details!AY38)</f>
        <v/>
      </c>
      <c r="DR38" s="102" t="str">
        <f t="shared" si="202"/>
        <v/>
      </c>
      <c r="DS38" s="102" t="str">
        <f t="shared" si="203"/>
        <v/>
      </c>
      <c r="DT38" s="102" t="str">
        <f t="shared" si="204"/>
        <v/>
      </c>
      <c r="DU38" s="102" t="str">
        <f t="shared" si="205"/>
        <v/>
      </c>
      <c r="DV38" s="47" t="str">
        <f>IF(details!AZ38="","",details!AZ38)</f>
        <v/>
      </c>
      <c r="DW38" s="47" t="str">
        <f>IF(details!BA38="","",details!BA38)</f>
        <v/>
      </c>
      <c r="DX38" s="102" t="str">
        <f t="shared" si="206"/>
        <v/>
      </c>
      <c r="DY38" s="102" t="str">
        <f t="shared" si="207"/>
        <v/>
      </c>
      <c r="DZ38" s="102" t="str">
        <f t="shared" si="208"/>
        <v/>
      </c>
      <c r="EA38" s="47" t="str">
        <f>IF(details!BB38="","",details!BB38)</f>
        <v/>
      </c>
      <c r="EB38" s="47" t="str">
        <f>IF(details!BC38="","",details!BC38)</f>
        <v/>
      </c>
      <c r="EC38" s="102" t="str">
        <f t="shared" si="209"/>
        <v/>
      </c>
      <c r="ED38" s="102" t="str">
        <f t="shared" si="210"/>
        <v/>
      </c>
      <c r="EE38" s="102" t="str">
        <f t="shared" si="211"/>
        <v/>
      </c>
      <c r="EF38" s="97" t="str">
        <f t="shared" si="212"/>
        <v/>
      </c>
      <c r="EG38" s="79">
        <f t="shared" si="213"/>
        <v>0</v>
      </c>
      <c r="EH38" s="79">
        <f t="shared" si="214"/>
        <v>0</v>
      </c>
      <c r="EI38" s="80" t="str">
        <f t="shared" si="215"/>
        <v/>
      </c>
      <c r="EJ38" s="79" t="str">
        <f t="shared" si="216"/>
        <v/>
      </c>
      <c r="EK38" s="79" t="str">
        <f t="shared" si="217"/>
        <v/>
      </c>
      <c r="EL38" s="79" t="str">
        <f t="shared" si="218"/>
        <v/>
      </c>
      <c r="EM38" s="47" t="str">
        <f>IF(details!BD38="","",details!BD38)</f>
        <v/>
      </c>
      <c r="EN38" s="47" t="str">
        <f>IF(details!BE38="","",details!BE38)</f>
        <v/>
      </c>
      <c r="EO38" s="47" t="str">
        <f>IF(details!BF38="","",details!BF38)</f>
        <v/>
      </c>
      <c r="EP38" s="102" t="str">
        <f t="shared" si="219"/>
        <v/>
      </c>
      <c r="EQ38" s="47" t="str">
        <f>IF(details!BG38="","",details!BG38)</f>
        <v/>
      </c>
      <c r="ER38" s="47" t="str">
        <f>IF(details!BH38="","",details!BH38)</f>
        <v/>
      </c>
      <c r="ES38" s="106" t="str">
        <f t="shared" si="220"/>
        <v/>
      </c>
      <c r="ET38" s="102" t="str">
        <f t="shared" si="221"/>
        <v/>
      </c>
      <c r="EU38" s="102" t="str">
        <f t="shared" si="222"/>
        <v/>
      </c>
      <c r="EV38" s="47" t="str">
        <f>IF(details!BI38="","",details!BI38)</f>
        <v/>
      </c>
      <c r="EW38" s="47" t="str">
        <f>IF(details!BJ38="","",details!BJ38)</f>
        <v/>
      </c>
      <c r="EX38" s="106" t="str">
        <f t="shared" si="223"/>
        <v/>
      </c>
      <c r="EY38" s="102" t="str">
        <f t="shared" si="224"/>
        <v/>
      </c>
      <c r="EZ38" s="102" t="str">
        <f t="shared" si="225"/>
        <v/>
      </c>
      <c r="FA38" s="97" t="str">
        <f t="shared" si="226"/>
        <v/>
      </c>
      <c r="FB38" s="79">
        <f t="shared" si="227"/>
        <v>0</v>
      </c>
      <c r="FC38" s="79">
        <f t="shared" si="228"/>
        <v>0</v>
      </c>
      <c r="FD38" s="80" t="str">
        <f t="shared" si="229"/>
        <v/>
      </c>
      <c r="FE38" s="79" t="str">
        <f t="shared" si="230"/>
        <v/>
      </c>
      <c r="FF38" s="79" t="str">
        <f t="shared" si="231"/>
        <v/>
      </c>
      <c r="FG38" s="79" t="str">
        <f t="shared" si="232"/>
        <v/>
      </c>
      <c r="FH38" s="47" t="str">
        <f>IF(details!BK38="","",details!BK38)</f>
        <v/>
      </c>
      <c r="FI38" s="47" t="str">
        <f>IF(details!BL38="","",details!BL38)</f>
        <v/>
      </c>
      <c r="FJ38" s="47" t="str">
        <f>IF(details!BM38="","",details!BM38)</f>
        <v/>
      </c>
      <c r="FK38" s="97" t="str">
        <f t="shared" si="233"/>
        <v/>
      </c>
      <c r="FL38" s="79">
        <f t="shared" si="234"/>
        <v>0</v>
      </c>
      <c r="FM38" s="80" t="str">
        <f t="shared" si="235"/>
        <v/>
      </c>
      <c r="FN38" s="79" t="str">
        <f t="shared" si="236"/>
        <v/>
      </c>
      <c r="FO38" s="79" t="str">
        <f t="shared" si="237"/>
        <v/>
      </c>
      <c r="FP38" s="322" t="str">
        <f t="shared" si="238"/>
        <v/>
      </c>
      <c r="FQ38" s="47" t="str">
        <f>IF(details!BN38="","",details!BN38)</f>
        <v/>
      </c>
      <c r="FR38" s="47" t="str">
        <f>IF(details!BO38="","",details!BO38)</f>
        <v/>
      </c>
      <c r="FS38" s="47" t="str">
        <f>IF(details!BP38="","",details!BP38)</f>
        <v/>
      </c>
      <c r="FT38" s="47" t="str">
        <f>IF(details!BQ38="","",details!BQ38)</f>
        <v/>
      </c>
      <c r="FU38" s="97" t="str">
        <f t="shared" si="239"/>
        <v/>
      </c>
      <c r="FV38" s="79">
        <f t="shared" si="101"/>
        <v>0</v>
      </c>
      <c r="FW38" s="80" t="str">
        <f t="shared" si="102"/>
        <v/>
      </c>
      <c r="FX38" s="79" t="str">
        <f t="shared" si="103"/>
        <v/>
      </c>
      <c r="FY38" s="79" t="str">
        <f t="shared" ref="FY38:FY69" si="268">IF(OR(D38="NSO",D38=0,FT38=""),"",IF(OR(FT38="AB",FX38="AB"),"AB",IF(FT38="ML","RE",IF(FU38&gt;=36%*FW38,"P","RE"))))</f>
        <v/>
      </c>
      <c r="FZ38" s="322" t="str">
        <f t="shared" si="240"/>
        <v/>
      </c>
      <c r="GA38" s="79" t="str">
        <f t="shared" si="257"/>
        <v/>
      </c>
      <c r="GB38" s="79" t="str">
        <f t="shared" si="258"/>
        <v/>
      </c>
      <c r="GC38" s="79" t="str">
        <f t="shared" si="259"/>
        <v/>
      </c>
      <c r="GD38" s="79" t="str">
        <f t="shared" si="260"/>
        <v/>
      </c>
      <c r="GE38" s="79" t="str">
        <f t="shared" si="261"/>
        <v/>
      </c>
      <c r="GF38" s="79" t="str">
        <f t="shared" si="262"/>
        <v/>
      </c>
      <c r="GG38" s="79" t="str">
        <f t="shared" ref="GG38:GG69" si="269">IF(OR(EL38="F",FG38="F",DI38="F",FP38="F",FZ38="F"),"F",IF(OR(EL38="AB",FG38="AB",DI38="AB",FP38="AB",FZ38="AB"),"AB",IF(OR(EL38="RE",FG38="RE",DI38="RE",FP38="RE",FZ38="RE"),"RE","")))</f>
        <v/>
      </c>
      <c r="GH38" s="313">
        <f t="shared" si="241"/>
        <v>0</v>
      </c>
      <c r="GI38" s="79">
        <f t="shared" si="263"/>
        <v>0</v>
      </c>
      <c r="GJ38" s="79">
        <f t="shared" si="264"/>
        <v>0</v>
      </c>
      <c r="GK38" s="79">
        <f t="shared" si="265"/>
        <v>0</v>
      </c>
      <c r="GL38" s="313">
        <f t="shared" si="242"/>
        <v>0</v>
      </c>
      <c r="GM38" s="79" t="str">
        <f t="shared" ref="GM38:GM69" si="270">IF(D38="NSO","NSO",IF(OR(D38=0,P38="",AD38="",AT38="",BH38="",BV38="",CJ38=""),"",IF(OR(GH38&gt;0,(GI38+GJ38+GK38)&gt;2),"FAIL",IF(GL38&gt;0,"RE-EXAM.",IF(OR(GI38&gt;0,GJ38&gt;1),"SUPPL.",IF(AND(GJ38&gt;0,GK38&gt;0),"SUPPL.",IF((GJ38+GK38),"PASS BY GRACE","PASS")))))))</f>
        <v/>
      </c>
      <c r="GN38" s="47" t="str">
        <f t="shared" si="110"/>
        <v/>
      </c>
      <c r="GO38" s="79" t="str">
        <f t="shared" si="111"/>
        <v/>
      </c>
      <c r="GP38" s="107" t="str">
        <f t="shared" si="243"/>
        <v/>
      </c>
      <c r="GQ38" s="94" t="str">
        <f>IF(details!CY38="","",details!CY38)</f>
        <v/>
      </c>
      <c r="GR38" s="108" t="str">
        <f>IF(details!CZ38="","",details!CZ38)</f>
        <v/>
      </c>
      <c r="GS38" s="94" t="str">
        <f>IF(details!DC38="","",details!DC38)</f>
        <v/>
      </c>
      <c r="GT38" s="108" t="str">
        <f>IF(details!DD38="","",details!DD38)</f>
        <v/>
      </c>
      <c r="GU38" s="94" t="str">
        <f>IF(details!DG38="","",details!DG38)</f>
        <v/>
      </c>
      <c r="GV38" s="108" t="str">
        <f>IF(details!DH38="","",details!DH38)</f>
        <v/>
      </c>
      <c r="GW38" s="94" t="str">
        <f>IF(details!DK38="","",details!DK38)</f>
        <v/>
      </c>
      <c r="GX38" s="108" t="str">
        <f>IF(details!DL38="","",details!DL38)</f>
        <v/>
      </c>
      <c r="GY38" s="94" t="str">
        <f>IF(details!DO38="","",details!DO38)</f>
        <v/>
      </c>
      <c r="GZ38" s="108" t="str">
        <f>IF(details!DP38="","",details!DP38)</f>
        <v/>
      </c>
      <c r="HA38" s="95" t="e">
        <f t="shared" si="244"/>
        <v>#VALUE!</v>
      </c>
      <c r="HB38" s="47" t="str">
        <f t="shared" si="112"/>
        <v/>
      </c>
      <c r="HC38" s="47" t="str">
        <f t="shared" si="256"/>
        <v/>
      </c>
      <c r="HD38" s="47" t="str">
        <f t="shared" si="113"/>
        <v/>
      </c>
      <c r="HE38" s="47" t="str">
        <f t="shared" si="114"/>
        <v/>
      </c>
      <c r="HF38" s="47" t="str">
        <f t="shared" si="245"/>
        <v/>
      </c>
      <c r="HG38" s="47" t="str">
        <f t="shared" si="115"/>
        <v/>
      </c>
      <c r="HH38" s="47" t="str">
        <f t="shared" si="116"/>
        <v/>
      </c>
      <c r="HI38" s="47" t="str">
        <f t="shared" si="117"/>
        <v/>
      </c>
      <c r="HJ38" s="47" t="str">
        <f t="shared" si="118"/>
        <v/>
      </c>
      <c r="HK38" s="47" t="str">
        <f t="shared" si="119"/>
        <v/>
      </c>
      <c r="HL38" s="47" t="str">
        <f t="shared" si="120"/>
        <v/>
      </c>
      <c r="HM38" s="47" t="str">
        <f t="shared" si="121"/>
        <v/>
      </c>
      <c r="HN38" s="47" t="str">
        <f t="shared" si="246"/>
        <v/>
      </c>
      <c r="HO38" s="47" t="str">
        <f t="shared" si="122"/>
        <v/>
      </c>
      <c r="HP38" s="47" t="str">
        <f t="shared" si="123"/>
        <v/>
      </c>
      <c r="HQ38" s="47" t="str">
        <f t="shared" si="247"/>
        <v/>
      </c>
      <c r="HR38" s="47" t="str">
        <f t="shared" si="124"/>
        <v/>
      </c>
      <c r="HS38" s="47" t="str">
        <f t="shared" si="125"/>
        <v/>
      </c>
      <c r="HT38" s="47" t="str">
        <f t="shared" si="248"/>
        <v/>
      </c>
      <c r="HU38" s="47" t="str">
        <f t="shared" si="126"/>
        <v/>
      </c>
      <c r="HV38" s="47" t="str">
        <f t="shared" si="127"/>
        <v/>
      </c>
      <c r="HW38" s="47" t="str">
        <f t="shared" si="249"/>
        <v/>
      </c>
      <c r="HX38" s="47" t="str">
        <f t="shared" si="250"/>
        <v/>
      </c>
      <c r="HY38" s="47" t="str">
        <f t="shared" si="128"/>
        <v/>
      </c>
      <c r="HZ38" s="47" t="str">
        <f t="shared" si="129"/>
        <v/>
      </c>
      <c r="IA38" s="47" t="str">
        <f t="shared" si="130"/>
        <v/>
      </c>
      <c r="IB38" s="47" t="str">
        <f t="shared" si="131"/>
        <v/>
      </c>
      <c r="IC38" s="47" t="str">
        <f t="shared" si="132"/>
        <v/>
      </c>
      <c r="ID38" s="47" t="str">
        <f t="shared" si="251"/>
        <v xml:space="preserve">            </v>
      </c>
      <c r="IE38" s="47" t="str">
        <f t="shared" si="252"/>
        <v xml:space="preserve">            </v>
      </c>
      <c r="IF38" s="47" t="str">
        <f t="shared" si="266"/>
        <v xml:space="preserve">     </v>
      </c>
      <c r="IG38" s="109" t="str">
        <f t="shared" si="254"/>
        <v xml:space="preserve">            </v>
      </c>
      <c r="IH38" s="47" t="str">
        <f t="shared" si="133"/>
        <v xml:space="preserve">            </v>
      </c>
      <c r="II38" s="47" t="str">
        <f>IF(OR(GN38="SUPPL.",GN38="RE-EXAM."),'result subject-wise'!AV38,GN38)</f>
        <v/>
      </c>
      <c r="IJ38" s="99">
        <f>IF('result subject-wise'!AW38="",CT38,'result subject-wise'!AW38)</f>
        <v>0</v>
      </c>
      <c r="IK38" s="87" t="str">
        <f t="shared" si="255"/>
        <v/>
      </c>
      <c r="IL38" s="100"/>
      <c r="IO38" s="894"/>
      <c r="IP38" s="894"/>
      <c r="IQ38" s="894"/>
      <c r="IR38" s="894"/>
      <c r="IS38" s="894"/>
      <c r="IT38" s="894"/>
      <c r="IU38" s="894"/>
      <c r="IV38" s="894"/>
      <c r="IW38" s="894"/>
      <c r="IX38" s="894"/>
      <c r="IY38" s="894"/>
      <c r="IZ38" s="894"/>
      <c r="JA38" s="894"/>
      <c r="JB38" s="894"/>
      <c r="JC38" s="894"/>
      <c r="JE38" s="120"/>
      <c r="JF38" s="120"/>
      <c r="JG38" s="120"/>
      <c r="JH38" s="120"/>
    </row>
    <row r="39" spans="1:268" ht="14" customHeight="1">
      <c r="A39" s="4">
        <f>details!A39</f>
        <v>33</v>
      </c>
      <c r="B39" s="47" t="str">
        <f>IF(details!B39="","",details!B39)</f>
        <v>SC</v>
      </c>
      <c r="C39" s="47" t="str">
        <f>IF(details!C39="","",details!C39)</f>
        <v>G</v>
      </c>
      <c r="D39" s="97">
        <f>IF(details!D39="","",details!D39)</f>
        <v>9133</v>
      </c>
      <c r="E39" s="47">
        <f>IF(details!E39="","",details!E39)</f>
        <v>11257</v>
      </c>
      <c r="F39" s="385">
        <f>IF(details!F39="","",details!F39)</f>
        <v>36663</v>
      </c>
      <c r="G39" s="49" t="str">
        <f>IF(details!G39="","",details!G39)</f>
        <v>A 033</v>
      </c>
      <c r="H39" s="49" t="str">
        <f>IF(details!H39="","",details!H39)</f>
        <v>B 033</v>
      </c>
      <c r="I39" s="49" t="str">
        <f>IF(details!I39="","",details!I39)</f>
        <v>C 033</v>
      </c>
      <c r="J39" s="47" t="str">
        <f>IF(details!J39="","",details!J39)</f>
        <v/>
      </c>
      <c r="K39" s="47" t="str">
        <f>IF(details!K39="","",details!K39)</f>
        <v/>
      </c>
      <c r="L39" s="47" t="str">
        <f>IF(details!L39="","",details!L39)</f>
        <v/>
      </c>
      <c r="M39" s="102" t="str">
        <f t="shared" si="134"/>
        <v/>
      </c>
      <c r="N39" s="47" t="str">
        <f>IF(details!M39="","",details!M39)</f>
        <v/>
      </c>
      <c r="O39" s="102" t="str">
        <f t="shared" si="135"/>
        <v/>
      </c>
      <c r="P39" s="47" t="str">
        <f>IF(details!N39="","",details!N39)</f>
        <v/>
      </c>
      <c r="Q39" s="88" t="str">
        <f t="shared" si="136"/>
        <v/>
      </c>
      <c r="R39" s="79">
        <f t="shared" si="137"/>
        <v>0</v>
      </c>
      <c r="S39" s="79">
        <f t="shared" si="138"/>
        <v>0</v>
      </c>
      <c r="T39" s="80" t="str">
        <f t="shared" si="139"/>
        <v/>
      </c>
      <c r="U39" s="79" t="str">
        <f t="shared" si="140"/>
        <v/>
      </c>
      <c r="V39" s="79" t="str">
        <f t="shared" si="141"/>
        <v/>
      </c>
      <c r="W39" s="79" t="str">
        <f t="shared" si="142"/>
        <v/>
      </c>
      <c r="X39" s="47" t="str">
        <f>IF(details!O39="","",details!O39)</f>
        <v/>
      </c>
      <c r="Y39" s="47" t="str">
        <f>IF(details!P39="","",details!P39)</f>
        <v/>
      </c>
      <c r="Z39" s="47" t="str">
        <f>IF(details!Q39="","",details!Q39)</f>
        <v/>
      </c>
      <c r="AA39" s="102" t="str">
        <f t="shared" si="143"/>
        <v/>
      </c>
      <c r="AB39" s="47" t="str">
        <f>IF(details!R39="","",details!R39)</f>
        <v/>
      </c>
      <c r="AC39" s="102" t="str">
        <f t="shared" si="144"/>
        <v/>
      </c>
      <c r="AD39" s="47" t="str">
        <f>IF(details!S39="","",details!S39)</f>
        <v/>
      </c>
      <c r="AE39" s="88" t="str">
        <f t="shared" si="145"/>
        <v/>
      </c>
      <c r="AF39" s="79">
        <f t="shared" si="146"/>
        <v>0</v>
      </c>
      <c r="AG39" s="79">
        <f t="shared" si="147"/>
        <v>0</v>
      </c>
      <c r="AH39" s="80" t="str">
        <f t="shared" si="148"/>
        <v/>
      </c>
      <c r="AI39" s="79" t="str">
        <f t="shared" si="149"/>
        <v/>
      </c>
      <c r="AJ39" s="79" t="str">
        <f t="shared" si="150"/>
        <v/>
      </c>
      <c r="AK39" s="79" t="str">
        <f t="shared" si="151"/>
        <v/>
      </c>
      <c r="AL39" s="97" t="str">
        <f>IF(details!T39="","",details!T39)</f>
        <v/>
      </c>
      <c r="AM39" s="103" t="str">
        <f>CONCATENATE(IF(details!T39="s"," SANSKRIT",IF(details!T39="u"," URDU",IF(details!T39="g"," GUJRATI",IF(details!T39="p"," PUNJABI",IF(details!T39="sd"," flU/kh",))))),"")</f>
        <v/>
      </c>
      <c r="AN39" s="47" t="str">
        <f>IF(details!U39="","",details!U39)</f>
        <v/>
      </c>
      <c r="AO39" s="47" t="str">
        <f>IF(details!V39="","",details!V39)</f>
        <v/>
      </c>
      <c r="AP39" s="47" t="str">
        <f>IF(details!W39="","",details!W39)</f>
        <v/>
      </c>
      <c r="AQ39" s="102" t="str">
        <f t="shared" si="152"/>
        <v/>
      </c>
      <c r="AR39" s="47" t="str">
        <f>IF(details!X39="","",details!X39)</f>
        <v/>
      </c>
      <c r="AS39" s="102" t="str">
        <f t="shared" si="153"/>
        <v/>
      </c>
      <c r="AT39" s="47" t="str">
        <f>IF(details!Y39="","",details!Y39)</f>
        <v/>
      </c>
      <c r="AU39" s="88" t="str">
        <f t="shared" si="154"/>
        <v/>
      </c>
      <c r="AV39" s="79">
        <f t="shared" si="155"/>
        <v>0</v>
      </c>
      <c r="AW39" s="79">
        <f t="shared" si="156"/>
        <v>0</v>
      </c>
      <c r="AX39" s="80" t="str">
        <f t="shared" si="157"/>
        <v/>
      </c>
      <c r="AY39" s="79" t="str">
        <f t="shared" si="158"/>
        <v/>
      </c>
      <c r="AZ39" s="79" t="str">
        <f t="shared" si="159"/>
        <v/>
      </c>
      <c r="BA39" s="79" t="str">
        <f t="shared" si="160"/>
        <v/>
      </c>
      <c r="BB39" s="47" t="str">
        <f>IF(details!Z39="","",details!Z39)</f>
        <v/>
      </c>
      <c r="BC39" s="47" t="str">
        <f>IF(details!AA39="","",details!AA39)</f>
        <v/>
      </c>
      <c r="BD39" s="47" t="str">
        <f>IF(details!AB39="","",details!AB39)</f>
        <v/>
      </c>
      <c r="BE39" s="102" t="str">
        <f t="shared" si="161"/>
        <v/>
      </c>
      <c r="BF39" s="47" t="str">
        <f>IF(details!AC39="","",details!AC39)</f>
        <v/>
      </c>
      <c r="BG39" s="102" t="str">
        <f t="shared" si="162"/>
        <v/>
      </c>
      <c r="BH39" s="47" t="str">
        <f>IF(details!AD39="","",details!AD39)</f>
        <v/>
      </c>
      <c r="BI39" s="88" t="str">
        <f t="shared" si="163"/>
        <v/>
      </c>
      <c r="BJ39" s="79">
        <f t="shared" si="164"/>
        <v>0</v>
      </c>
      <c r="BK39" s="79">
        <f t="shared" si="165"/>
        <v>0</v>
      </c>
      <c r="BL39" s="80" t="str">
        <f t="shared" si="166"/>
        <v/>
      </c>
      <c r="BM39" s="79" t="str">
        <f t="shared" si="167"/>
        <v/>
      </c>
      <c r="BN39" s="79" t="str">
        <f t="shared" si="168"/>
        <v/>
      </c>
      <c r="BO39" s="79" t="str">
        <f t="shared" si="169"/>
        <v/>
      </c>
      <c r="BP39" s="47" t="str">
        <f>IF(details!AE39="","",details!AE39)</f>
        <v/>
      </c>
      <c r="BQ39" s="47" t="str">
        <f>IF(details!AF39="","",details!AF39)</f>
        <v/>
      </c>
      <c r="BR39" s="47" t="str">
        <f>IF(details!AG39="","",details!AG39)</f>
        <v/>
      </c>
      <c r="BS39" s="102" t="str">
        <f t="shared" si="170"/>
        <v/>
      </c>
      <c r="BT39" s="47" t="str">
        <f>IF(details!AH39="","",details!AH39)</f>
        <v/>
      </c>
      <c r="BU39" s="102" t="str">
        <f t="shared" si="171"/>
        <v/>
      </c>
      <c r="BV39" s="47" t="str">
        <f>IF(details!AI39="","",details!AI39)</f>
        <v/>
      </c>
      <c r="BW39" s="88" t="str">
        <f t="shared" si="172"/>
        <v/>
      </c>
      <c r="BX39" s="79">
        <f t="shared" si="173"/>
        <v>0</v>
      </c>
      <c r="BY39" s="79">
        <f t="shared" si="174"/>
        <v>0</v>
      </c>
      <c r="BZ39" s="80" t="str">
        <f t="shared" si="175"/>
        <v/>
      </c>
      <c r="CA39" s="79" t="str">
        <f t="shared" si="176"/>
        <v/>
      </c>
      <c r="CB39" s="79" t="str">
        <f t="shared" si="177"/>
        <v/>
      </c>
      <c r="CC39" s="79" t="str">
        <f t="shared" si="178"/>
        <v/>
      </c>
      <c r="CD39" s="47" t="str">
        <f>IF(details!AJ39="","",details!AJ39)</f>
        <v/>
      </c>
      <c r="CE39" s="47" t="str">
        <f>IF(details!AK39="","",details!AK39)</f>
        <v/>
      </c>
      <c r="CF39" s="47" t="str">
        <f>IF(details!AL39="","",details!AL39)</f>
        <v/>
      </c>
      <c r="CG39" s="102" t="str">
        <f t="shared" si="179"/>
        <v/>
      </c>
      <c r="CH39" s="47" t="str">
        <f>IF(details!AM39="","",details!AM39)</f>
        <v/>
      </c>
      <c r="CI39" s="102" t="str">
        <f t="shared" si="180"/>
        <v/>
      </c>
      <c r="CJ39" s="47" t="str">
        <f>IF(details!AN39="","",details!AN39)</f>
        <v/>
      </c>
      <c r="CK39" s="88" t="str">
        <f t="shared" si="181"/>
        <v/>
      </c>
      <c r="CL39" s="79">
        <f t="shared" si="182"/>
        <v>0</v>
      </c>
      <c r="CM39" s="79">
        <f t="shared" si="183"/>
        <v>0</v>
      </c>
      <c r="CN39" s="80" t="str">
        <f t="shared" si="184"/>
        <v/>
      </c>
      <c r="CO39" s="79" t="str">
        <f t="shared" si="185"/>
        <v/>
      </c>
      <c r="CP39" s="79" t="str">
        <f t="shared" si="186"/>
        <v/>
      </c>
      <c r="CQ39" s="79" t="str">
        <f t="shared" si="187"/>
        <v/>
      </c>
      <c r="CR39" s="79">
        <f t="shared" si="188"/>
        <v>0</v>
      </c>
      <c r="CS39" s="104">
        <f t="shared" si="189"/>
        <v>0</v>
      </c>
      <c r="CT39" s="105">
        <f t="shared" si="190"/>
        <v>0</v>
      </c>
      <c r="CU39" s="87" t="str">
        <f t="shared" si="267"/>
        <v/>
      </c>
      <c r="CV39" s="47" t="str">
        <f>IF(details!AO39="","",details!AO39)</f>
        <v/>
      </c>
      <c r="CW39" s="47" t="str">
        <f>IF(details!AP39="","",details!AP39)</f>
        <v/>
      </c>
      <c r="CX39" s="47" t="str">
        <f>IF(details!AQ39="","",details!AQ39)</f>
        <v/>
      </c>
      <c r="CY39" s="102" t="str">
        <f t="shared" si="191"/>
        <v/>
      </c>
      <c r="CZ39" s="47" t="str">
        <f>IF(details!AR39="","",details!AR39)</f>
        <v/>
      </c>
      <c r="DA39" s="102" t="str">
        <f t="shared" si="192"/>
        <v/>
      </c>
      <c r="DB39" s="47" t="str">
        <f>IF(details!AS39="","",details!AS39)</f>
        <v/>
      </c>
      <c r="DC39" s="88" t="str">
        <f t="shared" si="193"/>
        <v/>
      </c>
      <c r="DD39" s="79">
        <f t="shared" si="194"/>
        <v>0</v>
      </c>
      <c r="DE39" s="79">
        <f t="shared" si="195"/>
        <v>0</v>
      </c>
      <c r="DF39" s="80" t="str">
        <f t="shared" si="196"/>
        <v/>
      </c>
      <c r="DG39" s="79" t="str">
        <f t="shared" si="197"/>
        <v/>
      </c>
      <c r="DH39" s="79" t="str">
        <f t="shared" si="198"/>
        <v/>
      </c>
      <c r="DI39" s="79" t="str">
        <f t="shared" si="199"/>
        <v/>
      </c>
      <c r="DJ39" s="47" t="str">
        <f>IF(details!AT39="","",details!AT39)</f>
        <v/>
      </c>
      <c r="DK39" s="47" t="str">
        <f>IF(details!AU39="","",details!AU39)</f>
        <v/>
      </c>
      <c r="DL39" s="102" t="str">
        <f t="shared" si="200"/>
        <v/>
      </c>
      <c r="DM39" s="47" t="str">
        <f>IF(details!AV39="","",details!AV39)</f>
        <v/>
      </c>
      <c r="DN39" s="47" t="str">
        <f>IF(details!AW39="","",details!AW39)</f>
        <v/>
      </c>
      <c r="DO39" s="102" t="str">
        <f t="shared" si="201"/>
        <v/>
      </c>
      <c r="DP39" s="47" t="str">
        <f>IF(details!AX39="","",details!AX39)</f>
        <v/>
      </c>
      <c r="DQ39" s="47" t="str">
        <f>IF(details!AY39="","",details!AY39)</f>
        <v/>
      </c>
      <c r="DR39" s="102" t="str">
        <f t="shared" si="202"/>
        <v/>
      </c>
      <c r="DS39" s="102" t="str">
        <f t="shared" si="203"/>
        <v/>
      </c>
      <c r="DT39" s="102" t="str">
        <f t="shared" si="204"/>
        <v/>
      </c>
      <c r="DU39" s="102" t="str">
        <f t="shared" si="205"/>
        <v/>
      </c>
      <c r="DV39" s="47" t="str">
        <f>IF(details!AZ39="","",details!AZ39)</f>
        <v/>
      </c>
      <c r="DW39" s="47" t="str">
        <f>IF(details!BA39="","",details!BA39)</f>
        <v/>
      </c>
      <c r="DX39" s="102" t="str">
        <f t="shared" si="206"/>
        <v/>
      </c>
      <c r="DY39" s="102" t="str">
        <f t="shared" si="207"/>
        <v/>
      </c>
      <c r="DZ39" s="102" t="str">
        <f t="shared" si="208"/>
        <v/>
      </c>
      <c r="EA39" s="47" t="str">
        <f>IF(details!BB39="","",details!BB39)</f>
        <v/>
      </c>
      <c r="EB39" s="47" t="str">
        <f>IF(details!BC39="","",details!BC39)</f>
        <v/>
      </c>
      <c r="EC39" s="102" t="str">
        <f t="shared" si="209"/>
        <v/>
      </c>
      <c r="ED39" s="102" t="str">
        <f t="shared" si="210"/>
        <v/>
      </c>
      <c r="EE39" s="102" t="str">
        <f t="shared" si="211"/>
        <v/>
      </c>
      <c r="EF39" s="97" t="str">
        <f t="shared" si="212"/>
        <v/>
      </c>
      <c r="EG39" s="79">
        <f t="shared" si="213"/>
        <v>0</v>
      </c>
      <c r="EH39" s="79">
        <f t="shared" si="214"/>
        <v>0</v>
      </c>
      <c r="EI39" s="80" t="str">
        <f t="shared" si="215"/>
        <v/>
      </c>
      <c r="EJ39" s="79" t="str">
        <f t="shared" si="216"/>
        <v/>
      </c>
      <c r="EK39" s="79" t="str">
        <f t="shared" si="217"/>
        <v/>
      </c>
      <c r="EL39" s="79" t="str">
        <f t="shared" si="218"/>
        <v/>
      </c>
      <c r="EM39" s="47" t="str">
        <f>IF(details!BD39="","",details!BD39)</f>
        <v/>
      </c>
      <c r="EN39" s="47" t="str">
        <f>IF(details!BE39="","",details!BE39)</f>
        <v/>
      </c>
      <c r="EO39" s="47" t="str">
        <f>IF(details!BF39="","",details!BF39)</f>
        <v/>
      </c>
      <c r="EP39" s="102" t="str">
        <f t="shared" si="219"/>
        <v/>
      </c>
      <c r="EQ39" s="47" t="str">
        <f>IF(details!BG39="","",details!BG39)</f>
        <v/>
      </c>
      <c r="ER39" s="47" t="str">
        <f>IF(details!BH39="","",details!BH39)</f>
        <v/>
      </c>
      <c r="ES39" s="106" t="str">
        <f t="shared" si="220"/>
        <v/>
      </c>
      <c r="ET39" s="102" t="str">
        <f t="shared" si="221"/>
        <v/>
      </c>
      <c r="EU39" s="102" t="str">
        <f t="shared" si="222"/>
        <v/>
      </c>
      <c r="EV39" s="47" t="str">
        <f>IF(details!BI39="","",details!BI39)</f>
        <v/>
      </c>
      <c r="EW39" s="47" t="str">
        <f>IF(details!BJ39="","",details!BJ39)</f>
        <v/>
      </c>
      <c r="EX39" s="106" t="str">
        <f t="shared" si="223"/>
        <v/>
      </c>
      <c r="EY39" s="102" t="str">
        <f t="shared" si="224"/>
        <v/>
      </c>
      <c r="EZ39" s="102" t="str">
        <f t="shared" si="225"/>
        <v/>
      </c>
      <c r="FA39" s="97" t="str">
        <f t="shared" si="226"/>
        <v/>
      </c>
      <c r="FB39" s="79">
        <f t="shared" si="227"/>
        <v>0</v>
      </c>
      <c r="FC39" s="79">
        <f t="shared" si="228"/>
        <v>0</v>
      </c>
      <c r="FD39" s="80" t="str">
        <f t="shared" si="229"/>
        <v/>
      </c>
      <c r="FE39" s="79" t="str">
        <f t="shared" si="230"/>
        <v/>
      </c>
      <c r="FF39" s="79" t="str">
        <f t="shared" si="231"/>
        <v/>
      </c>
      <c r="FG39" s="79" t="str">
        <f t="shared" si="232"/>
        <v/>
      </c>
      <c r="FH39" s="47" t="str">
        <f>IF(details!BK39="","",details!BK39)</f>
        <v/>
      </c>
      <c r="FI39" s="47" t="str">
        <f>IF(details!BL39="","",details!BL39)</f>
        <v/>
      </c>
      <c r="FJ39" s="47" t="str">
        <f>IF(details!BM39="","",details!BM39)</f>
        <v/>
      </c>
      <c r="FK39" s="97" t="str">
        <f t="shared" si="233"/>
        <v/>
      </c>
      <c r="FL39" s="79">
        <f t="shared" si="234"/>
        <v>0</v>
      </c>
      <c r="FM39" s="80" t="str">
        <f t="shared" si="235"/>
        <v/>
      </c>
      <c r="FN39" s="79" t="str">
        <f t="shared" si="236"/>
        <v/>
      </c>
      <c r="FO39" s="79" t="str">
        <f t="shared" si="237"/>
        <v/>
      </c>
      <c r="FP39" s="322" t="str">
        <f t="shared" si="238"/>
        <v/>
      </c>
      <c r="FQ39" s="47" t="str">
        <f>IF(details!BN39="","",details!BN39)</f>
        <v/>
      </c>
      <c r="FR39" s="47" t="str">
        <f>IF(details!BO39="","",details!BO39)</f>
        <v/>
      </c>
      <c r="FS39" s="47" t="str">
        <f>IF(details!BP39="","",details!BP39)</f>
        <v/>
      </c>
      <c r="FT39" s="47" t="str">
        <f>IF(details!BQ39="","",details!BQ39)</f>
        <v/>
      </c>
      <c r="FU39" s="97" t="str">
        <f t="shared" si="239"/>
        <v/>
      </c>
      <c r="FV39" s="79">
        <f t="shared" si="101"/>
        <v>0</v>
      </c>
      <c r="FW39" s="80" t="str">
        <f t="shared" si="102"/>
        <v/>
      </c>
      <c r="FX39" s="79" t="str">
        <f t="shared" si="103"/>
        <v/>
      </c>
      <c r="FY39" s="79" t="str">
        <f t="shared" si="268"/>
        <v/>
      </c>
      <c r="FZ39" s="322" t="str">
        <f t="shared" si="240"/>
        <v/>
      </c>
      <c r="GA39" s="79" t="str">
        <f t="shared" si="257"/>
        <v/>
      </c>
      <c r="GB39" s="79" t="str">
        <f t="shared" si="258"/>
        <v/>
      </c>
      <c r="GC39" s="79" t="str">
        <f t="shared" si="259"/>
        <v/>
      </c>
      <c r="GD39" s="79" t="str">
        <f t="shared" si="260"/>
        <v/>
      </c>
      <c r="GE39" s="79" t="str">
        <f t="shared" si="261"/>
        <v/>
      </c>
      <c r="GF39" s="79" t="str">
        <f t="shared" si="262"/>
        <v/>
      </c>
      <c r="GG39" s="79" t="str">
        <f t="shared" si="269"/>
        <v/>
      </c>
      <c r="GH39" s="313">
        <f t="shared" si="241"/>
        <v>0</v>
      </c>
      <c r="GI39" s="79">
        <f t="shared" si="263"/>
        <v>0</v>
      </c>
      <c r="GJ39" s="79">
        <f t="shared" si="264"/>
        <v>0</v>
      </c>
      <c r="GK39" s="79">
        <f t="shared" si="265"/>
        <v>0</v>
      </c>
      <c r="GL39" s="313">
        <f t="shared" si="242"/>
        <v>0</v>
      </c>
      <c r="GM39" s="79" t="str">
        <f t="shared" si="270"/>
        <v/>
      </c>
      <c r="GN39" s="47" t="str">
        <f t="shared" ref="GN39:GN70" si="271">IF(AND(OR(GM39="PASS",GM39="PASS BY GRACE"),GG39="F"),"FAIL",IF(AND(OR(GM39="PASS",GM39="PASS BY GRACE"),GG39="RE"),"RE-EXAM.",GM39))</f>
        <v/>
      </c>
      <c r="GO39" s="79" t="str">
        <f t="shared" ref="GO39:GO70" si="272">IF(OR(GN39="PASS",GN39="PASS BY GRACE"),CT39,"")</f>
        <v/>
      </c>
      <c r="GP39" s="107" t="str">
        <f t="shared" si="243"/>
        <v/>
      </c>
      <c r="GQ39" s="94" t="str">
        <f>IF(details!CY39="","",details!CY39)</f>
        <v/>
      </c>
      <c r="GR39" s="108" t="str">
        <f>IF(details!CZ39="","",details!CZ39)</f>
        <v/>
      </c>
      <c r="GS39" s="94" t="str">
        <f>IF(details!DC39="","",details!DC39)</f>
        <v/>
      </c>
      <c r="GT39" s="108" t="str">
        <f>IF(details!DD39="","",details!DD39)</f>
        <v/>
      </c>
      <c r="GU39" s="94" t="str">
        <f>IF(details!DG39="","",details!DG39)</f>
        <v/>
      </c>
      <c r="GV39" s="108" t="str">
        <f>IF(details!DH39="","",details!DH39)</f>
        <v/>
      </c>
      <c r="GW39" s="94" t="str">
        <f>IF(details!DK39="","",details!DK39)</f>
        <v/>
      </c>
      <c r="GX39" s="108" t="str">
        <f>IF(details!DL39="","",details!DL39)</f>
        <v/>
      </c>
      <c r="GY39" s="94" t="str">
        <f>IF(details!DO39="","",details!DO39)</f>
        <v/>
      </c>
      <c r="GZ39" s="108" t="str">
        <f>IF(details!DP39="","",details!DP39)</f>
        <v/>
      </c>
      <c r="HA39" s="95" t="e">
        <f t="shared" si="244"/>
        <v>#VALUE!</v>
      </c>
      <c r="HB39" s="47" t="str">
        <f t="shared" ref="HB39:HB70" si="273">IF(AND(GM39="FAIL",(OR(GA39="G1",GA39="G2",GA39="S"))),"F",IF(AND(GM39="FAIL",GA39="RE"),"AB",IF(AND(GM39="RE-EXAM.",(OR(GA39="G1",GA39="G2",GA39="S"))),"S",IF(AND(GM39="SUPPL.",(OR(GA39="G1",GA39="G2"))),"S",IF(AND(GM39="PASS BY GRACE",(OR(GA39="G1",GA39="G2"))),"G",GA39)))))</f>
        <v/>
      </c>
      <c r="HC39" s="47" t="str">
        <f t="shared" si="256"/>
        <v/>
      </c>
      <c r="HD39" s="47" t="str">
        <f t="shared" ref="HD39:HD70" si="274">IF(HB39="G",ROUNDUP(36%*T39-Q39,0),"")</f>
        <v/>
      </c>
      <c r="HE39" s="47" t="str">
        <f t="shared" ref="HE39:HE70" si="275">IF(AND(GM39="FAIL",(OR(GB39="G1",GB39="G2",GB39="S"))),"F",IF(AND(GM39="FAIL",GB39="RE"),"AB",IF(AND(GM39="RE-EXAM.",(OR(GB39="G1",GB39="G2",GB39="S"))),"S",IF(AND(GM39="SUPPL.",(OR(GB39="G1",GB39="G2"))),"S",IF(AND(GM39="PASS BY GRACE",(OR(GB39="G1",GB39="G2"))),"G",GB39)))))</f>
        <v/>
      </c>
      <c r="HF39" s="47" t="str">
        <f t="shared" si="245"/>
        <v/>
      </c>
      <c r="HG39" s="47" t="str">
        <f t="shared" ref="HG39:HG70" si="276">IF(HE39="G",ROUNDUP(36%*AH39-AE39,0),"")</f>
        <v/>
      </c>
      <c r="HH39" s="47" t="str">
        <f t="shared" ref="HH39:HH70" si="277">IF(AND(GM39="FAIL",(OR(GC39="G1",GC39="G2",GC39="S"))),"F",IF(AND(GM39="FAIL",GC39="RE"),"AB",IF(AND(GM39="RE-EXAM.",(OR(GC39="G1",GC39="G2",GC39="S"))),"S",IF(AND(GM39="SUPPL.",(OR(GC39="G1",GC39="G2"))),"S",IF(AND(GM39="PASS BY GRACE",(OR(GC39="G1",GC39="G2"))),"G",GC39)))))</f>
        <v/>
      </c>
      <c r="HI39" s="47" t="str">
        <f t="shared" ref="HI39:HI70" si="278">IF(AL39="s",HH39,"")</f>
        <v/>
      </c>
      <c r="HJ39" s="47" t="str">
        <f t="shared" ref="HJ39:HJ70" si="279">IF(AL39="u",HH39,"")</f>
        <v/>
      </c>
      <c r="HK39" s="47" t="str">
        <f t="shared" ref="HK39:HK70" si="280">IF(AL39="g",HH39,"")</f>
        <v/>
      </c>
      <c r="HL39" s="47" t="str">
        <f t="shared" ref="HL39:HL70" si="281">IF(AL39="p",HH39,"")</f>
        <v/>
      </c>
      <c r="HM39" s="47" t="str">
        <f t="shared" ref="HM39:HM70" si="282">IF(AL39="sd",HH39,"")</f>
        <v/>
      </c>
      <c r="HN39" s="47" t="str">
        <f t="shared" si="246"/>
        <v/>
      </c>
      <c r="HO39" s="47" t="str">
        <f t="shared" ref="HO39:HO70" si="283">IF(HH39="G",ROUNDUP(36%*AX39-AU39,0),"")</f>
        <v/>
      </c>
      <c r="HP39" s="47" t="str">
        <f t="shared" ref="HP39:HP70" si="284">IF(AND(GM39="FAIL",(OR(GD39="G1",GD39="G2",GD39="S"))),"F",IF(AND(GM39="FAIL",GD39="RE"),"AB",IF(AND(GM39="RE-EXAM.",(OR(GD39="G1",GD39="G2",GD39="S"))),"S",IF(AND(GM39="SUPPL.",(OR(GD39="G1",GD39="G2"))),"S",IF(AND(GM39="PASS BY GRACE",(OR(GD39="G1",GD39="G2"))),"G",GD39)))))</f>
        <v/>
      </c>
      <c r="HQ39" s="47" t="str">
        <f t="shared" si="247"/>
        <v/>
      </c>
      <c r="HR39" s="47" t="str">
        <f t="shared" ref="HR39:HR70" si="285">IF(HP39="G",ROUNDUP(36%*BL39-BI39,0),"")</f>
        <v/>
      </c>
      <c r="HS39" s="47" t="str">
        <f t="shared" ref="HS39:HS70" si="286">IF(AND(GM39="FAIL",(OR(GE39="G1",GE39="G2",GE39="S"))),"F",IF(AND(GM39="FAIL",GE39="RE"),"AB",IF(AND(GM39="RE-EXAM.",(OR(GE39="G1",GE39="G2",GE39="S"))),"S",IF(AND(GM39="SUPPL.",(OR(GE39="G1",GE39="G2"))),"S",IF(AND(GM39="PASS BY GRACE",(OR(GE39="G1",GE39="G2"))),"G",GE39)))))</f>
        <v/>
      </c>
      <c r="HT39" s="47" t="str">
        <f t="shared" si="248"/>
        <v/>
      </c>
      <c r="HU39" s="47" t="str">
        <f t="shared" ref="HU39:HU70" si="287">IF(HS39="G",ROUNDUP(36%*BZ39-BW39,0),"")</f>
        <v/>
      </c>
      <c r="HV39" s="47" t="str">
        <f t="shared" ref="HV39:HV70" si="288">IF(AND(GM39="FAIL",(OR(GF39="G1",GF39="G2",GF39="S"))),"F",IF(AND(GM39="FAIL",GF39="RE"),"AB",IF(AND(GM39="RE-EXAM.",(OR(GF39="G1",GF39="G2",GF39="S"))),"S",IF(AND(GM39="SUPPL.",(OR(GF39="G1",GF39="G2"))),"S",IF(AND(GM39="PASS BY GRACE",(OR(GF39="G1",GF39="G2"))),"G",GF39)))))</f>
        <v/>
      </c>
      <c r="HW39" s="47" t="str">
        <f t="shared" si="249"/>
        <v/>
      </c>
      <c r="HX39" s="47" t="str">
        <f t="shared" si="250"/>
        <v/>
      </c>
      <c r="HY39" s="47" t="str">
        <f t="shared" ref="HY39:HY70" si="289">IF(AND(GM39="FAIL",DB39="ML"),"AB",IF(AND(GM39="FAIL",DI39="RE"),"F",DI39))</f>
        <v/>
      </c>
      <c r="HZ39" s="47" t="str">
        <f t="shared" ref="HZ39:HZ70" si="290">IF(AND(GM39="FAIL",EC39="ML"),"AB",IF(AND(GM39="FAIL",EL39="RE"),"F",EL39))</f>
        <v/>
      </c>
      <c r="IA39" s="47" t="str">
        <f t="shared" ref="IA39:IA70" si="291">IF(AND(GM39="FAIL",EX39="ML"),"AB",IF(AND(GM39="FAIL",FG39="RE"),"F",FG39))</f>
        <v/>
      </c>
      <c r="IB39" s="47" t="str">
        <f t="shared" ref="IB39:IB70" si="292">IF(AND(GM39="FAIL",FJ39="ML"),"AB",IF(AND(GM39="FAIL",FP39="RE"),"F",FP39))</f>
        <v/>
      </c>
      <c r="IC39" s="47" t="str">
        <f t="shared" ref="IC39:IC70" si="293">IF(AND(GM39="FAIL",FT39="ML"),"AB",IF(AND(GM39="FAIL",FZ39="RE"),"F",FZ39))</f>
        <v/>
      </c>
      <c r="ID39" s="47" t="str">
        <f t="shared" si="251"/>
        <v xml:space="preserve">            </v>
      </c>
      <c r="IE39" s="47" t="str">
        <f t="shared" si="252"/>
        <v xml:space="preserve">            </v>
      </c>
      <c r="IF39" s="47" t="str">
        <f t="shared" si="266"/>
        <v xml:space="preserve">     </v>
      </c>
      <c r="IG39" s="109" t="str">
        <f t="shared" si="254"/>
        <v xml:space="preserve">            </v>
      </c>
      <c r="IH39" s="47" t="str">
        <f t="shared" ref="IH39:IH70" si="294">CONCATENATE(IF(HB39="D",$HB$5,"")," ",IF(HE39="D",$HE$5,"")," ",IF(HI39="D",$HI$5,"")," ",IF(HJ39="D",$HJ$5,"")," ",IF(HK39="D",$HK$5,"")," ",IF(HL39="D",$HL$5,"")," ",IF(HM39="D",$HM$5,"")," ",IF(HP39="D",$HP$5,"")," ",IF(HS39="D",$HS$5,"")," ",IF(HV39="D",$HV$5,"")," ",IF(HY39="D",$HY$5,"")," ",IF(HZ39="D",$HZ$5,"")," ",IF(IA39="D",$IA$5,""))</f>
        <v xml:space="preserve">            </v>
      </c>
      <c r="II39" s="47" t="str">
        <f>IF(OR(GN39="SUPPL.",GN39="RE-EXAM."),'result subject-wise'!AV39,GN39)</f>
        <v/>
      </c>
      <c r="IJ39" s="99">
        <f>IF('result subject-wise'!AW39="",CT39,'result subject-wise'!AW39)</f>
        <v>0</v>
      </c>
      <c r="IK39" s="87" t="str">
        <f t="shared" si="255"/>
        <v/>
      </c>
      <c r="IL39" s="100"/>
      <c r="JE39" s="120"/>
      <c r="JF39" s="120"/>
      <c r="JG39" s="120"/>
      <c r="JH39" s="120"/>
    </row>
    <row r="40" spans="1:268" ht="14" customHeight="1">
      <c r="A40" s="4">
        <f>details!A40</f>
        <v>34</v>
      </c>
      <c r="B40" s="47" t="str">
        <f>IF(details!B40="","",details!B40)</f>
        <v>GEN</v>
      </c>
      <c r="C40" s="47" t="str">
        <f>IF(details!C40="","",details!C40)</f>
        <v>G</v>
      </c>
      <c r="D40" s="97">
        <f>IF(details!D40="","",details!D40)</f>
        <v>9134</v>
      </c>
      <c r="E40" s="47">
        <f>IF(details!E40="","",details!E40)</f>
        <v>11036</v>
      </c>
      <c r="F40" s="385">
        <f>IF(details!F40="","",details!F40)</f>
        <v>36770</v>
      </c>
      <c r="G40" s="49" t="str">
        <f>IF(details!G40="","",details!G40)</f>
        <v>A 034</v>
      </c>
      <c r="H40" s="49" t="str">
        <f>IF(details!H40="","",details!H40)</f>
        <v>B 034</v>
      </c>
      <c r="I40" s="49" t="str">
        <f>IF(details!I40="","",details!I40)</f>
        <v>C 034</v>
      </c>
      <c r="J40" s="47" t="str">
        <f>IF(details!J40="","",details!J40)</f>
        <v/>
      </c>
      <c r="K40" s="47" t="str">
        <f>IF(details!K40="","",details!K40)</f>
        <v/>
      </c>
      <c r="L40" s="47" t="str">
        <f>IF(details!L40="","",details!L40)</f>
        <v/>
      </c>
      <c r="M40" s="102" t="str">
        <f t="shared" si="134"/>
        <v/>
      </c>
      <c r="N40" s="47" t="str">
        <f>IF(details!M40="","",details!M40)</f>
        <v/>
      </c>
      <c r="O40" s="102" t="str">
        <f t="shared" si="135"/>
        <v/>
      </c>
      <c r="P40" s="47" t="str">
        <f>IF(details!N40="","",details!N40)</f>
        <v/>
      </c>
      <c r="Q40" s="88" t="str">
        <f t="shared" si="136"/>
        <v/>
      </c>
      <c r="R40" s="79">
        <f t="shared" si="137"/>
        <v>0</v>
      </c>
      <c r="S40" s="79">
        <f t="shared" si="138"/>
        <v>0</v>
      </c>
      <c r="T40" s="80" t="str">
        <f t="shared" si="139"/>
        <v/>
      </c>
      <c r="U40" s="79" t="str">
        <f t="shared" si="140"/>
        <v/>
      </c>
      <c r="V40" s="79" t="str">
        <f t="shared" si="141"/>
        <v/>
      </c>
      <c r="W40" s="79" t="str">
        <f t="shared" si="142"/>
        <v/>
      </c>
      <c r="X40" s="47" t="str">
        <f>IF(details!O40="","",details!O40)</f>
        <v/>
      </c>
      <c r="Y40" s="47" t="str">
        <f>IF(details!P40="","",details!P40)</f>
        <v/>
      </c>
      <c r="Z40" s="47" t="str">
        <f>IF(details!Q40="","",details!Q40)</f>
        <v/>
      </c>
      <c r="AA40" s="102" t="str">
        <f t="shared" si="143"/>
        <v/>
      </c>
      <c r="AB40" s="47" t="str">
        <f>IF(details!R40="","",details!R40)</f>
        <v/>
      </c>
      <c r="AC40" s="102" t="str">
        <f t="shared" si="144"/>
        <v/>
      </c>
      <c r="AD40" s="47" t="str">
        <f>IF(details!S40="","",details!S40)</f>
        <v/>
      </c>
      <c r="AE40" s="88" t="str">
        <f t="shared" si="145"/>
        <v/>
      </c>
      <c r="AF40" s="79">
        <f t="shared" si="146"/>
        <v>0</v>
      </c>
      <c r="AG40" s="79">
        <f t="shared" si="147"/>
        <v>0</v>
      </c>
      <c r="AH40" s="80" t="str">
        <f t="shared" si="148"/>
        <v/>
      </c>
      <c r="AI40" s="79" t="str">
        <f t="shared" si="149"/>
        <v/>
      </c>
      <c r="AJ40" s="79" t="str">
        <f t="shared" si="150"/>
        <v/>
      </c>
      <c r="AK40" s="79" t="str">
        <f t="shared" si="151"/>
        <v/>
      </c>
      <c r="AL40" s="97" t="str">
        <f>IF(details!T40="","",details!T40)</f>
        <v/>
      </c>
      <c r="AM40" s="103" t="str">
        <f>CONCATENATE(IF(details!T40="s"," SANSKRIT",IF(details!T40="u"," URDU",IF(details!T40="g"," GUJRATI",IF(details!T40="p"," PUNJABI",IF(details!T40="sd"," flU/kh",))))),"")</f>
        <v/>
      </c>
      <c r="AN40" s="47" t="str">
        <f>IF(details!U40="","",details!U40)</f>
        <v/>
      </c>
      <c r="AO40" s="47" t="str">
        <f>IF(details!V40="","",details!V40)</f>
        <v/>
      </c>
      <c r="AP40" s="47" t="str">
        <f>IF(details!W40="","",details!W40)</f>
        <v/>
      </c>
      <c r="AQ40" s="102" t="str">
        <f t="shared" si="152"/>
        <v/>
      </c>
      <c r="AR40" s="47" t="str">
        <f>IF(details!X40="","",details!X40)</f>
        <v/>
      </c>
      <c r="AS40" s="102" t="str">
        <f t="shared" si="153"/>
        <v/>
      </c>
      <c r="AT40" s="47" t="str">
        <f>IF(details!Y40="","",details!Y40)</f>
        <v/>
      </c>
      <c r="AU40" s="88" t="str">
        <f t="shared" si="154"/>
        <v/>
      </c>
      <c r="AV40" s="79">
        <f t="shared" si="155"/>
        <v>0</v>
      </c>
      <c r="AW40" s="79">
        <f t="shared" si="156"/>
        <v>0</v>
      </c>
      <c r="AX40" s="80" t="str">
        <f t="shared" si="157"/>
        <v/>
      </c>
      <c r="AY40" s="79" t="str">
        <f t="shared" si="158"/>
        <v/>
      </c>
      <c r="AZ40" s="79" t="str">
        <f t="shared" si="159"/>
        <v/>
      </c>
      <c r="BA40" s="79" t="str">
        <f t="shared" si="160"/>
        <v/>
      </c>
      <c r="BB40" s="47" t="str">
        <f>IF(details!Z40="","",details!Z40)</f>
        <v/>
      </c>
      <c r="BC40" s="47" t="str">
        <f>IF(details!AA40="","",details!AA40)</f>
        <v/>
      </c>
      <c r="BD40" s="47" t="str">
        <f>IF(details!AB40="","",details!AB40)</f>
        <v/>
      </c>
      <c r="BE40" s="102" t="str">
        <f t="shared" si="161"/>
        <v/>
      </c>
      <c r="BF40" s="47" t="str">
        <f>IF(details!AC40="","",details!AC40)</f>
        <v/>
      </c>
      <c r="BG40" s="102" t="str">
        <f t="shared" si="162"/>
        <v/>
      </c>
      <c r="BH40" s="47" t="str">
        <f>IF(details!AD40="","",details!AD40)</f>
        <v/>
      </c>
      <c r="BI40" s="88" t="str">
        <f t="shared" si="163"/>
        <v/>
      </c>
      <c r="BJ40" s="79">
        <f t="shared" si="164"/>
        <v>0</v>
      </c>
      <c r="BK40" s="79">
        <f t="shared" si="165"/>
        <v>0</v>
      </c>
      <c r="BL40" s="80" t="str">
        <f t="shared" si="166"/>
        <v/>
      </c>
      <c r="BM40" s="79" t="str">
        <f t="shared" si="167"/>
        <v/>
      </c>
      <c r="BN40" s="79" t="str">
        <f t="shared" si="168"/>
        <v/>
      </c>
      <c r="BO40" s="79" t="str">
        <f t="shared" si="169"/>
        <v/>
      </c>
      <c r="BP40" s="47" t="str">
        <f>IF(details!AE40="","",details!AE40)</f>
        <v/>
      </c>
      <c r="BQ40" s="47" t="str">
        <f>IF(details!AF40="","",details!AF40)</f>
        <v/>
      </c>
      <c r="BR40" s="47" t="str">
        <f>IF(details!AG40="","",details!AG40)</f>
        <v/>
      </c>
      <c r="BS40" s="102" t="str">
        <f t="shared" si="170"/>
        <v/>
      </c>
      <c r="BT40" s="47" t="str">
        <f>IF(details!AH40="","",details!AH40)</f>
        <v/>
      </c>
      <c r="BU40" s="102" t="str">
        <f t="shared" si="171"/>
        <v/>
      </c>
      <c r="BV40" s="47" t="str">
        <f>IF(details!AI40="","",details!AI40)</f>
        <v/>
      </c>
      <c r="BW40" s="88" t="str">
        <f t="shared" si="172"/>
        <v/>
      </c>
      <c r="BX40" s="79">
        <f t="shared" si="173"/>
        <v>0</v>
      </c>
      <c r="BY40" s="79">
        <f t="shared" si="174"/>
        <v>0</v>
      </c>
      <c r="BZ40" s="80" t="str">
        <f t="shared" si="175"/>
        <v/>
      </c>
      <c r="CA40" s="79" t="str">
        <f t="shared" si="176"/>
        <v/>
      </c>
      <c r="CB40" s="79" t="str">
        <f t="shared" si="177"/>
        <v/>
      </c>
      <c r="CC40" s="79" t="str">
        <f t="shared" si="178"/>
        <v/>
      </c>
      <c r="CD40" s="47" t="str">
        <f>IF(details!AJ40="","",details!AJ40)</f>
        <v/>
      </c>
      <c r="CE40" s="47" t="str">
        <f>IF(details!AK40="","",details!AK40)</f>
        <v/>
      </c>
      <c r="CF40" s="47" t="str">
        <f>IF(details!AL40="","",details!AL40)</f>
        <v/>
      </c>
      <c r="CG40" s="102" t="str">
        <f t="shared" si="179"/>
        <v/>
      </c>
      <c r="CH40" s="47" t="str">
        <f>IF(details!AM40="","",details!AM40)</f>
        <v/>
      </c>
      <c r="CI40" s="102" t="str">
        <f t="shared" si="180"/>
        <v/>
      </c>
      <c r="CJ40" s="47" t="str">
        <f>IF(details!AN40="","",details!AN40)</f>
        <v/>
      </c>
      <c r="CK40" s="88" t="str">
        <f t="shared" si="181"/>
        <v/>
      </c>
      <c r="CL40" s="79">
        <f t="shared" si="182"/>
        <v>0</v>
      </c>
      <c r="CM40" s="79">
        <f t="shared" si="183"/>
        <v>0</v>
      </c>
      <c r="CN40" s="80" t="str">
        <f t="shared" si="184"/>
        <v/>
      </c>
      <c r="CO40" s="79" t="str">
        <f t="shared" si="185"/>
        <v/>
      </c>
      <c r="CP40" s="79" t="str">
        <f t="shared" si="186"/>
        <v/>
      </c>
      <c r="CQ40" s="79" t="str">
        <f t="shared" si="187"/>
        <v/>
      </c>
      <c r="CR40" s="79">
        <f t="shared" si="188"/>
        <v>0</v>
      </c>
      <c r="CS40" s="104">
        <f t="shared" si="189"/>
        <v>0</v>
      </c>
      <c r="CT40" s="105">
        <f t="shared" si="190"/>
        <v>0</v>
      </c>
      <c r="CU40" s="87" t="str">
        <f t="shared" si="267"/>
        <v/>
      </c>
      <c r="CV40" s="47" t="str">
        <f>IF(details!AO40="","",details!AO40)</f>
        <v/>
      </c>
      <c r="CW40" s="47" t="str">
        <f>IF(details!AP40="","",details!AP40)</f>
        <v/>
      </c>
      <c r="CX40" s="47" t="str">
        <f>IF(details!AQ40="","",details!AQ40)</f>
        <v/>
      </c>
      <c r="CY40" s="102" t="str">
        <f t="shared" si="191"/>
        <v/>
      </c>
      <c r="CZ40" s="47" t="str">
        <f>IF(details!AR40="","",details!AR40)</f>
        <v/>
      </c>
      <c r="DA40" s="102" t="str">
        <f t="shared" si="192"/>
        <v/>
      </c>
      <c r="DB40" s="47" t="str">
        <f>IF(details!AS40="","",details!AS40)</f>
        <v/>
      </c>
      <c r="DC40" s="88" t="str">
        <f t="shared" si="193"/>
        <v/>
      </c>
      <c r="DD40" s="79">
        <f t="shared" si="194"/>
        <v>0</v>
      </c>
      <c r="DE40" s="79">
        <f t="shared" si="195"/>
        <v>0</v>
      </c>
      <c r="DF40" s="80" t="str">
        <f t="shared" si="196"/>
        <v/>
      </c>
      <c r="DG40" s="79" t="str">
        <f t="shared" si="197"/>
        <v/>
      </c>
      <c r="DH40" s="79" t="str">
        <f t="shared" si="198"/>
        <v/>
      </c>
      <c r="DI40" s="79" t="str">
        <f t="shared" si="199"/>
        <v/>
      </c>
      <c r="DJ40" s="47" t="str">
        <f>IF(details!AT40="","",details!AT40)</f>
        <v/>
      </c>
      <c r="DK40" s="47" t="str">
        <f>IF(details!AU40="","",details!AU40)</f>
        <v/>
      </c>
      <c r="DL40" s="102" t="str">
        <f t="shared" si="200"/>
        <v/>
      </c>
      <c r="DM40" s="47" t="str">
        <f>IF(details!AV40="","",details!AV40)</f>
        <v/>
      </c>
      <c r="DN40" s="47" t="str">
        <f>IF(details!AW40="","",details!AW40)</f>
        <v/>
      </c>
      <c r="DO40" s="102" t="str">
        <f t="shared" si="201"/>
        <v/>
      </c>
      <c r="DP40" s="47" t="str">
        <f>IF(details!AX40="","",details!AX40)</f>
        <v/>
      </c>
      <c r="DQ40" s="47" t="str">
        <f>IF(details!AY40="","",details!AY40)</f>
        <v/>
      </c>
      <c r="DR40" s="102" t="str">
        <f t="shared" si="202"/>
        <v/>
      </c>
      <c r="DS40" s="102" t="str">
        <f t="shared" si="203"/>
        <v/>
      </c>
      <c r="DT40" s="102" t="str">
        <f t="shared" si="204"/>
        <v/>
      </c>
      <c r="DU40" s="102" t="str">
        <f t="shared" si="205"/>
        <v/>
      </c>
      <c r="DV40" s="47" t="str">
        <f>IF(details!AZ40="","",details!AZ40)</f>
        <v/>
      </c>
      <c r="DW40" s="47" t="str">
        <f>IF(details!BA40="","",details!BA40)</f>
        <v/>
      </c>
      <c r="DX40" s="102" t="str">
        <f t="shared" si="206"/>
        <v/>
      </c>
      <c r="DY40" s="102" t="str">
        <f t="shared" si="207"/>
        <v/>
      </c>
      <c r="DZ40" s="102" t="str">
        <f t="shared" si="208"/>
        <v/>
      </c>
      <c r="EA40" s="47" t="str">
        <f>IF(details!BB40="","",details!BB40)</f>
        <v/>
      </c>
      <c r="EB40" s="47" t="str">
        <f>IF(details!BC40="","",details!BC40)</f>
        <v/>
      </c>
      <c r="EC40" s="102" t="str">
        <f t="shared" si="209"/>
        <v/>
      </c>
      <c r="ED40" s="102" t="str">
        <f t="shared" si="210"/>
        <v/>
      </c>
      <c r="EE40" s="102" t="str">
        <f t="shared" si="211"/>
        <v/>
      </c>
      <c r="EF40" s="97" t="str">
        <f t="shared" si="212"/>
        <v/>
      </c>
      <c r="EG40" s="79">
        <f t="shared" si="213"/>
        <v>0</v>
      </c>
      <c r="EH40" s="79">
        <f t="shared" si="214"/>
        <v>0</v>
      </c>
      <c r="EI40" s="80" t="str">
        <f t="shared" si="215"/>
        <v/>
      </c>
      <c r="EJ40" s="79" t="str">
        <f t="shared" si="216"/>
        <v/>
      </c>
      <c r="EK40" s="79" t="str">
        <f t="shared" si="217"/>
        <v/>
      </c>
      <c r="EL40" s="79" t="str">
        <f t="shared" si="218"/>
        <v/>
      </c>
      <c r="EM40" s="47" t="str">
        <f>IF(details!BD40="","",details!BD40)</f>
        <v/>
      </c>
      <c r="EN40" s="47" t="str">
        <f>IF(details!BE40="","",details!BE40)</f>
        <v/>
      </c>
      <c r="EO40" s="47" t="str">
        <f>IF(details!BF40="","",details!BF40)</f>
        <v/>
      </c>
      <c r="EP40" s="102" t="str">
        <f t="shared" si="219"/>
        <v/>
      </c>
      <c r="EQ40" s="47" t="str">
        <f>IF(details!BG40="","",details!BG40)</f>
        <v/>
      </c>
      <c r="ER40" s="47" t="str">
        <f>IF(details!BH40="","",details!BH40)</f>
        <v/>
      </c>
      <c r="ES40" s="106" t="str">
        <f t="shared" si="220"/>
        <v/>
      </c>
      <c r="ET40" s="102" t="str">
        <f t="shared" si="221"/>
        <v/>
      </c>
      <c r="EU40" s="102" t="str">
        <f t="shared" si="222"/>
        <v/>
      </c>
      <c r="EV40" s="47" t="str">
        <f>IF(details!BI40="","",details!BI40)</f>
        <v/>
      </c>
      <c r="EW40" s="47" t="str">
        <f>IF(details!BJ40="","",details!BJ40)</f>
        <v/>
      </c>
      <c r="EX40" s="106" t="str">
        <f t="shared" si="223"/>
        <v/>
      </c>
      <c r="EY40" s="102" t="str">
        <f t="shared" si="224"/>
        <v/>
      </c>
      <c r="EZ40" s="102" t="str">
        <f t="shared" si="225"/>
        <v/>
      </c>
      <c r="FA40" s="97" t="str">
        <f t="shared" si="226"/>
        <v/>
      </c>
      <c r="FB40" s="79">
        <f t="shared" si="227"/>
        <v>0</v>
      </c>
      <c r="FC40" s="79">
        <f t="shared" si="228"/>
        <v>0</v>
      </c>
      <c r="FD40" s="80" t="str">
        <f t="shared" si="229"/>
        <v/>
      </c>
      <c r="FE40" s="79" t="str">
        <f t="shared" si="230"/>
        <v/>
      </c>
      <c r="FF40" s="79" t="str">
        <f t="shared" si="231"/>
        <v/>
      </c>
      <c r="FG40" s="79" t="str">
        <f t="shared" si="232"/>
        <v/>
      </c>
      <c r="FH40" s="47" t="str">
        <f>IF(details!BK40="","",details!BK40)</f>
        <v/>
      </c>
      <c r="FI40" s="47" t="str">
        <f>IF(details!BL40="","",details!BL40)</f>
        <v/>
      </c>
      <c r="FJ40" s="47" t="str">
        <f>IF(details!BM40="","",details!BM40)</f>
        <v/>
      </c>
      <c r="FK40" s="97" t="str">
        <f t="shared" si="233"/>
        <v/>
      </c>
      <c r="FL40" s="79">
        <f t="shared" si="234"/>
        <v>0</v>
      </c>
      <c r="FM40" s="80" t="str">
        <f t="shared" si="235"/>
        <v/>
      </c>
      <c r="FN40" s="79" t="str">
        <f t="shared" si="236"/>
        <v/>
      </c>
      <c r="FO40" s="79" t="str">
        <f t="shared" si="237"/>
        <v/>
      </c>
      <c r="FP40" s="322" t="str">
        <f t="shared" si="238"/>
        <v/>
      </c>
      <c r="FQ40" s="47" t="str">
        <f>IF(details!BN40="","",details!BN40)</f>
        <v/>
      </c>
      <c r="FR40" s="47" t="str">
        <f>IF(details!BO40="","",details!BO40)</f>
        <v/>
      </c>
      <c r="FS40" s="47" t="str">
        <f>IF(details!BP40="","",details!BP40)</f>
        <v/>
      </c>
      <c r="FT40" s="47" t="str">
        <f>IF(details!BQ40="","",details!BQ40)</f>
        <v/>
      </c>
      <c r="FU40" s="97" t="str">
        <f t="shared" si="239"/>
        <v/>
      </c>
      <c r="FV40" s="79">
        <f t="shared" si="101"/>
        <v>0</v>
      </c>
      <c r="FW40" s="80" t="str">
        <f t="shared" si="102"/>
        <v/>
      </c>
      <c r="FX40" s="79" t="str">
        <f t="shared" si="103"/>
        <v/>
      </c>
      <c r="FY40" s="79" t="str">
        <f t="shared" si="268"/>
        <v/>
      </c>
      <c r="FZ40" s="322" t="str">
        <f t="shared" si="240"/>
        <v/>
      </c>
      <c r="GA40" s="79" t="str">
        <f t="shared" si="257"/>
        <v/>
      </c>
      <c r="GB40" s="79" t="str">
        <f t="shared" si="258"/>
        <v/>
      </c>
      <c r="GC40" s="79" t="str">
        <f t="shared" si="259"/>
        <v/>
      </c>
      <c r="GD40" s="79" t="str">
        <f t="shared" si="260"/>
        <v/>
      </c>
      <c r="GE40" s="79" t="str">
        <f t="shared" si="261"/>
        <v/>
      </c>
      <c r="GF40" s="79" t="str">
        <f t="shared" si="262"/>
        <v/>
      </c>
      <c r="GG40" s="79" t="str">
        <f t="shared" si="269"/>
        <v/>
      </c>
      <c r="GH40" s="313">
        <f t="shared" si="241"/>
        <v>0</v>
      </c>
      <c r="GI40" s="79">
        <f t="shared" si="263"/>
        <v>0</v>
      </c>
      <c r="GJ40" s="79">
        <f t="shared" si="264"/>
        <v>0</v>
      </c>
      <c r="GK40" s="79">
        <f t="shared" si="265"/>
        <v>0</v>
      </c>
      <c r="GL40" s="313">
        <f t="shared" si="242"/>
        <v>0</v>
      </c>
      <c r="GM40" s="79" t="str">
        <f t="shared" si="270"/>
        <v/>
      </c>
      <c r="GN40" s="47" t="str">
        <f t="shared" si="271"/>
        <v/>
      </c>
      <c r="GO40" s="79" t="str">
        <f t="shared" si="272"/>
        <v/>
      </c>
      <c r="GP40" s="107" t="str">
        <f t="shared" si="243"/>
        <v/>
      </c>
      <c r="GQ40" s="94" t="str">
        <f>IF(details!CY40="","",details!CY40)</f>
        <v/>
      </c>
      <c r="GR40" s="108" t="str">
        <f>IF(details!CZ40="","",details!CZ40)</f>
        <v/>
      </c>
      <c r="GS40" s="94" t="str">
        <f>IF(details!DC40="","",details!DC40)</f>
        <v/>
      </c>
      <c r="GT40" s="108" t="str">
        <f>IF(details!DD40="","",details!DD40)</f>
        <v/>
      </c>
      <c r="GU40" s="94" t="str">
        <f>IF(details!DG40="","",details!DG40)</f>
        <v/>
      </c>
      <c r="GV40" s="108" t="str">
        <f>IF(details!DH40="","",details!DH40)</f>
        <v/>
      </c>
      <c r="GW40" s="94" t="str">
        <f>IF(details!DK40="","",details!DK40)</f>
        <v/>
      </c>
      <c r="GX40" s="108" t="str">
        <f>IF(details!DL40="","",details!DL40)</f>
        <v/>
      </c>
      <c r="GY40" s="94" t="str">
        <f>IF(details!DO40="","",details!DO40)</f>
        <v/>
      </c>
      <c r="GZ40" s="108" t="str">
        <f>IF(details!DP40="","",details!DP40)</f>
        <v/>
      </c>
      <c r="HA40" s="95" t="e">
        <f t="shared" si="244"/>
        <v>#VALUE!</v>
      </c>
      <c r="HB40" s="47" t="str">
        <f t="shared" si="273"/>
        <v/>
      </c>
      <c r="HC40" s="47" t="str">
        <f t="shared" si="256"/>
        <v/>
      </c>
      <c r="HD40" s="47" t="str">
        <f t="shared" si="274"/>
        <v/>
      </c>
      <c r="HE40" s="47" t="str">
        <f t="shared" si="275"/>
        <v/>
      </c>
      <c r="HF40" s="47" t="str">
        <f t="shared" si="245"/>
        <v/>
      </c>
      <c r="HG40" s="47" t="str">
        <f t="shared" si="276"/>
        <v/>
      </c>
      <c r="HH40" s="47" t="str">
        <f t="shared" si="277"/>
        <v/>
      </c>
      <c r="HI40" s="47" t="str">
        <f t="shared" si="278"/>
        <v/>
      </c>
      <c r="HJ40" s="47" t="str">
        <f t="shared" si="279"/>
        <v/>
      </c>
      <c r="HK40" s="47" t="str">
        <f t="shared" si="280"/>
        <v/>
      </c>
      <c r="HL40" s="47" t="str">
        <f t="shared" si="281"/>
        <v/>
      </c>
      <c r="HM40" s="47" t="str">
        <f t="shared" si="282"/>
        <v/>
      </c>
      <c r="HN40" s="47" t="str">
        <f t="shared" si="246"/>
        <v/>
      </c>
      <c r="HO40" s="47" t="str">
        <f t="shared" si="283"/>
        <v/>
      </c>
      <c r="HP40" s="47" t="str">
        <f t="shared" si="284"/>
        <v/>
      </c>
      <c r="HQ40" s="47" t="str">
        <f t="shared" si="247"/>
        <v/>
      </c>
      <c r="HR40" s="47" t="str">
        <f t="shared" si="285"/>
        <v/>
      </c>
      <c r="HS40" s="47" t="str">
        <f t="shared" si="286"/>
        <v/>
      </c>
      <c r="HT40" s="47" t="str">
        <f t="shared" si="248"/>
        <v/>
      </c>
      <c r="HU40" s="47" t="str">
        <f t="shared" si="287"/>
        <v/>
      </c>
      <c r="HV40" s="47" t="str">
        <f t="shared" si="288"/>
        <v/>
      </c>
      <c r="HW40" s="47" t="str">
        <f t="shared" si="249"/>
        <v/>
      </c>
      <c r="HX40" s="47" t="str">
        <f t="shared" ref="HX40:HX71" si="295">IF(AND(HV40="G",CN40=200),72-CK40,IF(AND(HV40="G",CN40=190),68-CK40,""))</f>
        <v/>
      </c>
      <c r="HY40" s="47" t="str">
        <f t="shared" si="289"/>
        <v/>
      </c>
      <c r="HZ40" s="47" t="str">
        <f t="shared" si="290"/>
        <v/>
      </c>
      <c r="IA40" s="47" t="str">
        <f t="shared" si="291"/>
        <v/>
      </c>
      <c r="IB40" s="47" t="str">
        <f t="shared" si="292"/>
        <v/>
      </c>
      <c r="IC40" s="47" t="str">
        <f t="shared" si="293"/>
        <v/>
      </c>
      <c r="ID40" s="47" t="str">
        <f t="shared" si="251"/>
        <v xml:space="preserve">            </v>
      </c>
      <c r="IE40" s="47" t="str">
        <f t="shared" si="252"/>
        <v xml:space="preserve">            </v>
      </c>
      <c r="IF40" s="47" t="str">
        <f t="shared" si="266"/>
        <v xml:space="preserve">     </v>
      </c>
      <c r="IG40" s="109" t="str">
        <f t="shared" si="254"/>
        <v xml:space="preserve">            </v>
      </c>
      <c r="IH40" s="47" t="str">
        <f t="shared" si="294"/>
        <v xml:space="preserve">            </v>
      </c>
      <c r="II40" s="47" t="str">
        <f>IF(OR(GN40="SUPPL.",GN40="RE-EXAM."),'result subject-wise'!AV40,GN40)</f>
        <v/>
      </c>
      <c r="IJ40" s="99">
        <f>IF('result subject-wise'!AW40="",CT40,'result subject-wise'!AW40)</f>
        <v>0</v>
      </c>
      <c r="IK40" s="87" t="str">
        <f t="shared" si="255"/>
        <v/>
      </c>
      <c r="IL40" s="100"/>
      <c r="JE40" s="120"/>
      <c r="JF40" s="120"/>
      <c r="JG40" s="120"/>
      <c r="JH40" s="120"/>
    </row>
    <row r="41" spans="1:268" ht="14" customHeight="1">
      <c r="A41" s="4">
        <f>details!A41</f>
        <v>35</v>
      </c>
      <c r="B41" s="47" t="str">
        <f>IF(details!B41="","",details!B41)</f>
        <v>OBC</v>
      </c>
      <c r="C41" s="47" t="str">
        <f>IF(details!C41="","",details!C41)</f>
        <v>G</v>
      </c>
      <c r="D41" s="97">
        <f>IF(details!D41="","",details!D41)</f>
        <v>9135</v>
      </c>
      <c r="E41" s="47">
        <f>IF(details!E41="","",details!E41)</f>
        <v>11085</v>
      </c>
      <c r="F41" s="385">
        <f>IF(details!F41="","",details!F41)</f>
        <v>36143</v>
      </c>
      <c r="G41" s="49" t="str">
        <f>IF(details!G41="","",details!G41)</f>
        <v>A 035</v>
      </c>
      <c r="H41" s="49" t="str">
        <f>IF(details!H41="","",details!H41)</f>
        <v>B 035</v>
      </c>
      <c r="I41" s="49" t="str">
        <f>IF(details!I41="","",details!I41)</f>
        <v>C 035</v>
      </c>
      <c r="J41" s="47" t="str">
        <f>IF(details!J41="","",details!J41)</f>
        <v/>
      </c>
      <c r="K41" s="47" t="str">
        <f>IF(details!K41="","",details!K41)</f>
        <v/>
      </c>
      <c r="L41" s="47" t="str">
        <f>IF(details!L41="","",details!L41)</f>
        <v/>
      </c>
      <c r="M41" s="102" t="str">
        <f t="shared" si="134"/>
        <v/>
      </c>
      <c r="N41" s="47" t="str">
        <f>IF(details!M41="","",details!M41)</f>
        <v/>
      </c>
      <c r="O41" s="102" t="str">
        <f t="shared" si="135"/>
        <v/>
      </c>
      <c r="P41" s="47" t="str">
        <f>IF(details!N41="","",details!N41)</f>
        <v/>
      </c>
      <c r="Q41" s="88" t="str">
        <f t="shared" si="136"/>
        <v/>
      </c>
      <c r="R41" s="79">
        <f t="shared" si="137"/>
        <v>0</v>
      </c>
      <c r="S41" s="79">
        <f t="shared" si="138"/>
        <v>0</v>
      </c>
      <c r="T41" s="80" t="str">
        <f t="shared" si="139"/>
        <v/>
      </c>
      <c r="U41" s="79" t="str">
        <f t="shared" si="140"/>
        <v/>
      </c>
      <c r="V41" s="79" t="str">
        <f t="shared" si="141"/>
        <v/>
      </c>
      <c r="W41" s="79" t="str">
        <f t="shared" si="142"/>
        <v/>
      </c>
      <c r="X41" s="47" t="str">
        <f>IF(details!O41="","",details!O41)</f>
        <v/>
      </c>
      <c r="Y41" s="47" t="str">
        <f>IF(details!P41="","",details!P41)</f>
        <v/>
      </c>
      <c r="Z41" s="47" t="str">
        <f>IF(details!Q41="","",details!Q41)</f>
        <v/>
      </c>
      <c r="AA41" s="102" t="str">
        <f t="shared" si="143"/>
        <v/>
      </c>
      <c r="AB41" s="47" t="str">
        <f>IF(details!R41="","",details!R41)</f>
        <v/>
      </c>
      <c r="AC41" s="102" t="str">
        <f t="shared" si="144"/>
        <v/>
      </c>
      <c r="AD41" s="47" t="str">
        <f>IF(details!S41="","",details!S41)</f>
        <v/>
      </c>
      <c r="AE41" s="88" t="str">
        <f t="shared" si="145"/>
        <v/>
      </c>
      <c r="AF41" s="79">
        <f t="shared" si="146"/>
        <v>0</v>
      </c>
      <c r="AG41" s="79">
        <f t="shared" si="147"/>
        <v>0</v>
      </c>
      <c r="AH41" s="80" t="str">
        <f t="shared" si="148"/>
        <v/>
      </c>
      <c r="AI41" s="79" t="str">
        <f t="shared" si="149"/>
        <v/>
      </c>
      <c r="AJ41" s="79" t="str">
        <f t="shared" si="150"/>
        <v/>
      </c>
      <c r="AK41" s="79" t="str">
        <f t="shared" si="151"/>
        <v/>
      </c>
      <c r="AL41" s="97" t="str">
        <f>IF(details!T41="","",details!T41)</f>
        <v/>
      </c>
      <c r="AM41" s="103" t="str">
        <f>CONCATENATE(IF(details!T41="s"," SANSKRIT",IF(details!T41="u"," URDU",IF(details!T41="g"," GUJRATI",IF(details!T41="p"," PUNJABI",IF(details!T41="sd"," flU/kh",))))),"")</f>
        <v/>
      </c>
      <c r="AN41" s="47" t="str">
        <f>IF(details!U41="","",details!U41)</f>
        <v/>
      </c>
      <c r="AO41" s="47" t="str">
        <f>IF(details!V41="","",details!V41)</f>
        <v/>
      </c>
      <c r="AP41" s="47" t="str">
        <f>IF(details!W41="","",details!W41)</f>
        <v/>
      </c>
      <c r="AQ41" s="102" t="str">
        <f t="shared" si="152"/>
        <v/>
      </c>
      <c r="AR41" s="47" t="str">
        <f>IF(details!X41="","",details!X41)</f>
        <v/>
      </c>
      <c r="AS41" s="102" t="str">
        <f t="shared" si="153"/>
        <v/>
      </c>
      <c r="AT41" s="47" t="str">
        <f>IF(details!Y41="","",details!Y41)</f>
        <v/>
      </c>
      <c r="AU41" s="88" t="str">
        <f t="shared" si="154"/>
        <v/>
      </c>
      <c r="AV41" s="79">
        <f t="shared" si="155"/>
        <v>0</v>
      </c>
      <c r="AW41" s="79">
        <f t="shared" si="156"/>
        <v>0</v>
      </c>
      <c r="AX41" s="80" t="str">
        <f t="shared" si="157"/>
        <v/>
      </c>
      <c r="AY41" s="79" t="str">
        <f t="shared" si="158"/>
        <v/>
      </c>
      <c r="AZ41" s="79" t="str">
        <f t="shared" si="159"/>
        <v/>
      </c>
      <c r="BA41" s="79" t="str">
        <f t="shared" si="160"/>
        <v/>
      </c>
      <c r="BB41" s="47" t="str">
        <f>IF(details!Z41="","",details!Z41)</f>
        <v/>
      </c>
      <c r="BC41" s="47" t="str">
        <f>IF(details!AA41="","",details!AA41)</f>
        <v/>
      </c>
      <c r="BD41" s="47" t="str">
        <f>IF(details!AB41="","",details!AB41)</f>
        <v/>
      </c>
      <c r="BE41" s="102" t="str">
        <f t="shared" si="161"/>
        <v/>
      </c>
      <c r="BF41" s="47" t="str">
        <f>IF(details!AC41="","",details!AC41)</f>
        <v/>
      </c>
      <c r="BG41" s="102" t="str">
        <f t="shared" si="162"/>
        <v/>
      </c>
      <c r="BH41" s="47" t="str">
        <f>IF(details!AD41="","",details!AD41)</f>
        <v/>
      </c>
      <c r="BI41" s="88" t="str">
        <f t="shared" si="163"/>
        <v/>
      </c>
      <c r="BJ41" s="79">
        <f t="shared" si="164"/>
        <v>0</v>
      </c>
      <c r="BK41" s="79">
        <f t="shared" si="165"/>
        <v>0</v>
      </c>
      <c r="BL41" s="80" t="str">
        <f t="shared" si="166"/>
        <v/>
      </c>
      <c r="BM41" s="79" t="str">
        <f t="shared" si="167"/>
        <v/>
      </c>
      <c r="BN41" s="79" t="str">
        <f t="shared" si="168"/>
        <v/>
      </c>
      <c r="BO41" s="79" t="str">
        <f t="shared" si="169"/>
        <v/>
      </c>
      <c r="BP41" s="47" t="str">
        <f>IF(details!AE41="","",details!AE41)</f>
        <v/>
      </c>
      <c r="BQ41" s="47" t="str">
        <f>IF(details!AF41="","",details!AF41)</f>
        <v/>
      </c>
      <c r="BR41" s="47" t="str">
        <f>IF(details!AG41="","",details!AG41)</f>
        <v/>
      </c>
      <c r="BS41" s="102" t="str">
        <f t="shared" si="170"/>
        <v/>
      </c>
      <c r="BT41" s="47" t="str">
        <f>IF(details!AH41="","",details!AH41)</f>
        <v/>
      </c>
      <c r="BU41" s="102" t="str">
        <f t="shared" si="171"/>
        <v/>
      </c>
      <c r="BV41" s="47" t="str">
        <f>IF(details!AI41="","",details!AI41)</f>
        <v/>
      </c>
      <c r="BW41" s="88" t="str">
        <f t="shared" si="172"/>
        <v/>
      </c>
      <c r="BX41" s="79">
        <f t="shared" si="173"/>
        <v>0</v>
      </c>
      <c r="BY41" s="79">
        <f t="shared" si="174"/>
        <v>0</v>
      </c>
      <c r="BZ41" s="80" t="str">
        <f t="shared" si="175"/>
        <v/>
      </c>
      <c r="CA41" s="79" t="str">
        <f t="shared" si="176"/>
        <v/>
      </c>
      <c r="CB41" s="79" t="str">
        <f t="shared" si="177"/>
        <v/>
      </c>
      <c r="CC41" s="79" t="str">
        <f t="shared" si="178"/>
        <v/>
      </c>
      <c r="CD41" s="47" t="str">
        <f>IF(details!AJ41="","",details!AJ41)</f>
        <v/>
      </c>
      <c r="CE41" s="47" t="str">
        <f>IF(details!AK41="","",details!AK41)</f>
        <v/>
      </c>
      <c r="CF41" s="47" t="str">
        <f>IF(details!AL41="","",details!AL41)</f>
        <v/>
      </c>
      <c r="CG41" s="102" t="str">
        <f t="shared" si="179"/>
        <v/>
      </c>
      <c r="CH41" s="47" t="str">
        <f>IF(details!AM41="","",details!AM41)</f>
        <v/>
      </c>
      <c r="CI41" s="102" t="str">
        <f t="shared" si="180"/>
        <v/>
      </c>
      <c r="CJ41" s="47" t="str">
        <f>IF(details!AN41="","",details!AN41)</f>
        <v/>
      </c>
      <c r="CK41" s="88" t="str">
        <f t="shared" si="181"/>
        <v/>
      </c>
      <c r="CL41" s="79">
        <f t="shared" si="182"/>
        <v>0</v>
      </c>
      <c r="CM41" s="79">
        <f t="shared" si="183"/>
        <v>0</v>
      </c>
      <c r="CN41" s="80" t="str">
        <f t="shared" si="184"/>
        <v/>
      </c>
      <c r="CO41" s="79" t="str">
        <f t="shared" si="185"/>
        <v/>
      </c>
      <c r="CP41" s="79" t="str">
        <f t="shared" si="186"/>
        <v/>
      </c>
      <c r="CQ41" s="79" t="str">
        <f t="shared" si="187"/>
        <v/>
      </c>
      <c r="CR41" s="79">
        <f t="shared" si="188"/>
        <v>0</v>
      </c>
      <c r="CS41" s="104">
        <f t="shared" si="189"/>
        <v>0</v>
      </c>
      <c r="CT41" s="105">
        <f t="shared" si="190"/>
        <v>0</v>
      </c>
      <c r="CU41" s="87" t="str">
        <f t="shared" si="267"/>
        <v/>
      </c>
      <c r="CV41" s="47" t="str">
        <f>IF(details!AO41="","",details!AO41)</f>
        <v/>
      </c>
      <c r="CW41" s="47" t="str">
        <f>IF(details!AP41="","",details!AP41)</f>
        <v/>
      </c>
      <c r="CX41" s="47" t="str">
        <f>IF(details!AQ41="","",details!AQ41)</f>
        <v/>
      </c>
      <c r="CY41" s="102" t="str">
        <f t="shared" si="191"/>
        <v/>
      </c>
      <c r="CZ41" s="47" t="str">
        <f>IF(details!AR41="","",details!AR41)</f>
        <v/>
      </c>
      <c r="DA41" s="102" t="str">
        <f t="shared" si="192"/>
        <v/>
      </c>
      <c r="DB41" s="47" t="str">
        <f>IF(details!AS41="","",details!AS41)</f>
        <v/>
      </c>
      <c r="DC41" s="88" t="str">
        <f t="shared" si="193"/>
        <v/>
      </c>
      <c r="DD41" s="79">
        <f t="shared" si="194"/>
        <v>0</v>
      </c>
      <c r="DE41" s="79">
        <f t="shared" si="195"/>
        <v>0</v>
      </c>
      <c r="DF41" s="80" t="str">
        <f t="shared" si="196"/>
        <v/>
      </c>
      <c r="DG41" s="79" t="str">
        <f t="shared" si="197"/>
        <v/>
      </c>
      <c r="DH41" s="79" t="str">
        <f t="shared" si="198"/>
        <v/>
      </c>
      <c r="DI41" s="79" t="str">
        <f t="shared" si="199"/>
        <v/>
      </c>
      <c r="DJ41" s="47" t="str">
        <f>IF(details!AT41="","",details!AT41)</f>
        <v/>
      </c>
      <c r="DK41" s="47" t="str">
        <f>IF(details!AU41="","",details!AU41)</f>
        <v/>
      </c>
      <c r="DL41" s="102" t="str">
        <f t="shared" si="200"/>
        <v/>
      </c>
      <c r="DM41" s="47" t="str">
        <f>IF(details!AV41="","",details!AV41)</f>
        <v/>
      </c>
      <c r="DN41" s="47" t="str">
        <f>IF(details!AW41="","",details!AW41)</f>
        <v/>
      </c>
      <c r="DO41" s="102" t="str">
        <f t="shared" si="201"/>
        <v/>
      </c>
      <c r="DP41" s="47" t="str">
        <f>IF(details!AX41="","",details!AX41)</f>
        <v/>
      </c>
      <c r="DQ41" s="47" t="str">
        <f>IF(details!AY41="","",details!AY41)</f>
        <v/>
      </c>
      <c r="DR41" s="102" t="str">
        <f t="shared" si="202"/>
        <v/>
      </c>
      <c r="DS41" s="102" t="str">
        <f t="shared" si="203"/>
        <v/>
      </c>
      <c r="DT41" s="102" t="str">
        <f t="shared" si="204"/>
        <v/>
      </c>
      <c r="DU41" s="102" t="str">
        <f t="shared" si="205"/>
        <v/>
      </c>
      <c r="DV41" s="47" t="str">
        <f>IF(details!AZ41="","",details!AZ41)</f>
        <v/>
      </c>
      <c r="DW41" s="47" t="str">
        <f>IF(details!BA41="","",details!BA41)</f>
        <v/>
      </c>
      <c r="DX41" s="102" t="str">
        <f t="shared" si="206"/>
        <v/>
      </c>
      <c r="DY41" s="102" t="str">
        <f t="shared" si="207"/>
        <v/>
      </c>
      <c r="DZ41" s="102" t="str">
        <f t="shared" si="208"/>
        <v/>
      </c>
      <c r="EA41" s="47" t="str">
        <f>IF(details!BB41="","",details!BB41)</f>
        <v/>
      </c>
      <c r="EB41" s="47" t="str">
        <f>IF(details!BC41="","",details!BC41)</f>
        <v/>
      </c>
      <c r="EC41" s="102" t="str">
        <f t="shared" si="209"/>
        <v/>
      </c>
      <c r="ED41" s="102" t="str">
        <f t="shared" si="210"/>
        <v/>
      </c>
      <c r="EE41" s="102" t="str">
        <f t="shared" si="211"/>
        <v/>
      </c>
      <c r="EF41" s="97" t="str">
        <f t="shared" si="212"/>
        <v/>
      </c>
      <c r="EG41" s="79">
        <f t="shared" si="213"/>
        <v>0</v>
      </c>
      <c r="EH41" s="79">
        <f t="shared" si="214"/>
        <v>0</v>
      </c>
      <c r="EI41" s="80" t="str">
        <f t="shared" si="215"/>
        <v/>
      </c>
      <c r="EJ41" s="79" t="str">
        <f t="shared" si="216"/>
        <v/>
      </c>
      <c r="EK41" s="79" t="str">
        <f t="shared" si="217"/>
        <v/>
      </c>
      <c r="EL41" s="79" t="str">
        <f t="shared" si="218"/>
        <v/>
      </c>
      <c r="EM41" s="47" t="str">
        <f>IF(details!BD41="","",details!BD41)</f>
        <v/>
      </c>
      <c r="EN41" s="47" t="str">
        <f>IF(details!BE41="","",details!BE41)</f>
        <v/>
      </c>
      <c r="EO41" s="47" t="str">
        <f>IF(details!BF41="","",details!BF41)</f>
        <v/>
      </c>
      <c r="EP41" s="102" t="str">
        <f t="shared" si="219"/>
        <v/>
      </c>
      <c r="EQ41" s="47" t="str">
        <f>IF(details!BG41="","",details!BG41)</f>
        <v/>
      </c>
      <c r="ER41" s="47" t="str">
        <f>IF(details!BH41="","",details!BH41)</f>
        <v/>
      </c>
      <c r="ES41" s="106" t="str">
        <f t="shared" si="220"/>
        <v/>
      </c>
      <c r="ET41" s="102" t="str">
        <f t="shared" si="221"/>
        <v/>
      </c>
      <c r="EU41" s="102" t="str">
        <f t="shared" si="222"/>
        <v/>
      </c>
      <c r="EV41" s="47" t="str">
        <f>IF(details!BI41="","",details!BI41)</f>
        <v/>
      </c>
      <c r="EW41" s="47" t="str">
        <f>IF(details!BJ41="","",details!BJ41)</f>
        <v/>
      </c>
      <c r="EX41" s="106" t="str">
        <f t="shared" si="223"/>
        <v/>
      </c>
      <c r="EY41" s="102" t="str">
        <f t="shared" si="224"/>
        <v/>
      </c>
      <c r="EZ41" s="102" t="str">
        <f t="shared" si="225"/>
        <v/>
      </c>
      <c r="FA41" s="97" t="str">
        <f t="shared" si="226"/>
        <v/>
      </c>
      <c r="FB41" s="79">
        <f t="shared" si="227"/>
        <v>0</v>
      </c>
      <c r="FC41" s="79">
        <f t="shared" si="228"/>
        <v>0</v>
      </c>
      <c r="FD41" s="80" t="str">
        <f t="shared" si="229"/>
        <v/>
      </c>
      <c r="FE41" s="79" t="str">
        <f t="shared" si="230"/>
        <v/>
      </c>
      <c r="FF41" s="79" t="str">
        <f t="shared" si="231"/>
        <v/>
      </c>
      <c r="FG41" s="79" t="str">
        <f t="shared" si="232"/>
        <v/>
      </c>
      <c r="FH41" s="47" t="str">
        <f>IF(details!BK41="","",details!BK41)</f>
        <v/>
      </c>
      <c r="FI41" s="47" t="str">
        <f>IF(details!BL41="","",details!BL41)</f>
        <v/>
      </c>
      <c r="FJ41" s="47" t="str">
        <f>IF(details!BM41="","",details!BM41)</f>
        <v/>
      </c>
      <c r="FK41" s="97" t="str">
        <f t="shared" si="233"/>
        <v/>
      </c>
      <c r="FL41" s="79">
        <f t="shared" si="234"/>
        <v>0</v>
      </c>
      <c r="FM41" s="80" t="str">
        <f t="shared" si="235"/>
        <v/>
      </c>
      <c r="FN41" s="79" t="str">
        <f t="shared" si="236"/>
        <v/>
      </c>
      <c r="FO41" s="79" t="str">
        <f t="shared" si="237"/>
        <v/>
      </c>
      <c r="FP41" s="322" t="str">
        <f t="shared" si="238"/>
        <v/>
      </c>
      <c r="FQ41" s="47" t="str">
        <f>IF(details!BN41="","",details!BN41)</f>
        <v/>
      </c>
      <c r="FR41" s="47" t="str">
        <f>IF(details!BO41="","",details!BO41)</f>
        <v/>
      </c>
      <c r="FS41" s="47" t="str">
        <f>IF(details!BP41="","",details!BP41)</f>
        <v/>
      </c>
      <c r="FT41" s="47" t="str">
        <f>IF(details!BQ41="","",details!BQ41)</f>
        <v/>
      </c>
      <c r="FU41" s="97" t="str">
        <f t="shared" si="239"/>
        <v/>
      </c>
      <c r="FV41" s="79">
        <f t="shared" si="101"/>
        <v>0</v>
      </c>
      <c r="FW41" s="80" t="str">
        <f t="shared" si="102"/>
        <v/>
      </c>
      <c r="FX41" s="79" t="str">
        <f t="shared" si="103"/>
        <v/>
      </c>
      <c r="FY41" s="79" t="str">
        <f t="shared" si="268"/>
        <v/>
      </c>
      <c r="FZ41" s="322" t="str">
        <f t="shared" si="240"/>
        <v/>
      </c>
      <c r="GA41" s="79" t="str">
        <f t="shared" si="257"/>
        <v/>
      </c>
      <c r="GB41" s="79" t="str">
        <f t="shared" si="258"/>
        <v/>
      </c>
      <c r="GC41" s="79" t="str">
        <f t="shared" si="259"/>
        <v/>
      </c>
      <c r="GD41" s="79" t="str">
        <f t="shared" si="260"/>
        <v/>
      </c>
      <c r="GE41" s="79" t="str">
        <f t="shared" si="261"/>
        <v/>
      </c>
      <c r="GF41" s="79" t="str">
        <f t="shared" si="262"/>
        <v/>
      </c>
      <c r="GG41" s="79" t="str">
        <f t="shared" si="269"/>
        <v/>
      </c>
      <c r="GH41" s="313">
        <f t="shared" si="241"/>
        <v>0</v>
      </c>
      <c r="GI41" s="79">
        <f t="shared" si="263"/>
        <v>0</v>
      </c>
      <c r="GJ41" s="79">
        <f t="shared" si="264"/>
        <v>0</v>
      </c>
      <c r="GK41" s="79">
        <f t="shared" si="265"/>
        <v>0</v>
      </c>
      <c r="GL41" s="313">
        <f t="shared" si="242"/>
        <v>0</v>
      </c>
      <c r="GM41" s="79" t="str">
        <f t="shared" si="270"/>
        <v/>
      </c>
      <c r="GN41" s="47" t="str">
        <f t="shared" si="271"/>
        <v/>
      </c>
      <c r="GO41" s="79" t="str">
        <f t="shared" si="272"/>
        <v/>
      </c>
      <c r="GP41" s="107" t="str">
        <f t="shared" si="243"/>
        <v/>
      </c>
      <c r="GQ41" s="94" t="str">
        <f>IF(details!CY41="","",details!CY41)</f>
        <v/>
      </c>
      <c r="GR41" s="108" t="str">
        <f>IF(details!CZ41="","",details!CZ41)</f>
        <v/>
      </c>
      <c r="GS41" s="94" t="str">
        <f>IF(details!DC41="","",details!DC41)</f>
        <v/>
      </c>
      <c r="GT41" s="108" t="str">
        <f>IF(details!DD41="","",details!DD41)</f>
        <v/>
      </c>
      <c r="GU41" s="94" t="str">
        <f>IF(details!DG41="","",details!DG41)</f>
        <v/>
      </c>
      <c r="GV41" s="108" t="str">
        <f>IF(details!DH41="","",details!DH41)</f>
        <v/>
      </c>
      <c r="GW41" s="94" t="str">
        <f>IF(details!DK41="","",details!DK41)</f>
        <v/>
      </c>
      <c r="GX41" s="108" t="str">
        <f>IF(details!DL41="","",details!DL41)</f>
        <v/>
      </c>
      <c r="GY41" s="94" t="str">
        <f>IF(details!DO41="","",details!DO41)</f>
        <v/>
      </c>
      <c r="GZ41" s="108" t="str">
        <f>IF(details!DP41="","",details!DP41)</f>
        <v/>
      </c>
      <c r="HA41" s="95" t="e">
        <f t="shared" si="244"/>
        <v>#VALUE!</v>
      </c>
      <c r="HB41" s="47" t="str">
        <f t="shared" si="273"/>
        <v/>
      </c>
      <c r="HC41" s="47" t="str">
        <f t="shared" si="256"/>
        <v/>
      </c>
      <c r="HD41" s="47" t="str">
        <f t="shared" si="274"/>
        <v/>
      </c>
      <c r="HE41" s="47" t="str">
        <f t="shared" si="275"/>
        <v/>
      </c>
      <c r="HF41" s="47" t="str">
        <f t="shared" si="245"/>
        <v/>
      </c>
      <c r="HG41" s="47" t="str">
        <f t="shared" si="276"/>
        <v/>
      </c>
      <c r="HH41" s="47" t="str">
        <f t="shared" si="277"/>
        <v/>
      </c>
      <c r="HI41" s="47" t="str">
        <f t="shared" si="278"/>
        <v/>
      </c>
      <c r="HJ41" s="47" t="str">
        <f t="shared" si="279"/>
        <v/>
      </c>
      <c r="HK41" s="47" t="str">
        <f t="shared" si="280"/>
        <v/>
      </c>
      <c r="HL41" s="47" t="str">
        <f t="shared" si="281"/>
        <v/>
      </c>
      <c r="HM41" s="47" t="str">
        <f t="shared" si="282"/>
        <v/>
      </c>
      <c r="HN41" s="47" t="str">
        <f t="shared" si="246"/>
        <v/>
      </c>
      <c r="HO41" s="47" t="str">
        <f t="shared" si="283"/>
        <v/>
      </c>
      <c r="HP41" s="47" t="str">
        <f t="shared" si="284"/>
        <v/>
      </c>
      <c r="HQ41" s="47" t="str">
        <f t="shared" si="247"/>
        <v/>
      </c>
      <c r="HR41" s="47" t="str">
        <f t="shared" si="285"/>
        <v/>
      </c>
      <c r="HS41" s="47" t="str">
        <f t="shared" si="286"/>
        <v/>
      </c>
      <c r="HT41" s="47" t="str">
        <f t="shared" si="248"/>
        <v/>
      </c>
      <c r="HU41" s="47" t="str">
        <f t="shared" si="287"/>
        <v/>
      </c>
      <c r="HV41" s="47" t="str">
        <f t="shared" si="288"/>
        <v/>
      </c>
      <c r="HW41" s="47" t="str">
        <f t="shared" si="249"/>
        <v/>
      </c>
      <c r="HX41" s="47" t="str">
        <f t="shared" si="295"/>
        <v/>
      </c>
      <c r="HY41" s="47" t="str">
        <f t="shared" si="289"/>
        <v/>
      </c>
      <c r="HZ41" s="47" t="str">
        <f t="shared" si="290"/>
        <v/>
      </c>
      <c r="IA41" s="47" t="str">
        <f t="shared" si="291"/>
        <v/>
      </c>
      <c r="IB41" s="47" t="str">
        <f t="shared" si="292"/>
        <v/>
      </c>
      <c r="IC41" s="47" t="str">
        <f t="shared" si="293"/>
        <v/>
      </c>
      <c r="ID41" s="47" t="str">
        <f t="shared" si="251"/>
        <v xml:space="preserve">            </v>
      </c>
      <c r="IE41" s="47" t="str">
        <f t="shared" si="252"/>
        <v xml:space="preserve">            </v>
      </c>
      <c r="IF41" s="47" t="str">
        <f t="shared" si="266"/>
        <v xml:space="preserve">     </v>
      </c>
      <c r="IG41" s="109" t="str">
        <f t="shared" si="254"/>
        <v xml:space="preserve">            </v>
      </c>
      <c r="IH41" s="47" t="str">
        <f t="shared" si="294"/>
        <v xml:space="preserve">            </v>
      </c>
      <c r="II41" s="47" t="str">
        <f>IF(OR(GN41="SUPPL.",GN41="RE-EXAM."),'result subject-wise'!AV41,GN41)</f>
        <v/>
      </c>
      <c r="IJ41" s="99">
        <f>IF('result subject-wise'!AW41="",CT41,'result subject-wise'!AW41)</f>
        <v>0</v>
      </c>
      <c r="IK41" s="87" t="str">
        <f t="shared" si="255"/>
        <v/>
      </c>
      <c r="IL41" s="100"/>
      <c r="IO41" s="898" t="str">
        <f>A2</f>
        <v xml:space="preserve">GOVT. </v>
      </c>
      <c r="IP41" s="899"/>
      <c r="IQ41" s="899"/>
      <c r="IR41" s="899"/>
      <c r="IS41" s="899"/>
      <c r="IT41" s="899"/>
      <c r="IU41" s="899"/>
      <c r="IV41" s="899"/>
      <c r="IW41" s="899"/>
      <c r="IX41" s="899"/>
      <c r="IY41" s="899"/>
      <c r="IZ41" s="899"/>
      <c r="JA41" s="899"/>
      <c r="JB41" s="899"/>
      <c r="JC41" s="900"/>
      <c r="JE41" s="120"/>
      <c r="JF41" s="120"/>
      <c r="JG41" s="120"/>
      <c r="JH41" s="120"/>
    </row>
    <row r="42" spans="1:268" ht="14" customHeight="1">
      <c r="A42" s="4">
        <f>details!A42</f>
        <v>36</v>
      </c>
      <c r="B42" s="47" t="str">
        <f>IF(details!B42="","",details!B42)</f>
        <v>OBC</v>
      </c>
      <c r="C42" s="47" t="str">
        <f>IF(details!C42="","",details!C42)</f>
        <v>G</v>
      </c>
      <c r="D42" s="97">
        <f>IF(details!D42="","",details!D42)</f>
        <v>9136</v>
      </c>
      <c r="E42" s="47">
        <f>IF(details!E42="","",details!E42)</f>
        <v>11222</v>
      </c>
      <c r="F42" s="385">
        <f>IF(details!F42="","",details!F42)</f>
        <v>36526</v>
      </c>
      <c r="G42" s="49" t="str">
        <f>IF(details!G42="","",details!G42)</f>
        <v>A 036</v>
      </c>
      <c r="H42" s="49" t="str">
        <f>IF(details!H42="","",details!H42)</f>
        <v>B 036</v>
      </c>
      <c r="I42" s="49" t="str">
        <f>IF(details!I42="","",details!I42)</f>
        <v>C 036</v>
      </c>
      <c r="J42" s="47" t="str">
        <f>IF(details!J42="","",details!J42)</f>
        <v/>
      </c>
      <c r="K42" s="47" t="str">
        <f>IF(details!K42="","",details!K42)</f>
        <v/>
      </c>
      <c r="L42" s="47" t="str">
        <f>IF(details!L42="","",details!L42)</f>
        <v/>
      </c>
      <c r="M42" s="102" t="str">
        <f t="shared" si="134"/>
        <v/>
      </c>
      <c r="N42" s="47" t="str">
        <f>IF(details!M42="","",details!M42)</f>
        <v/>
      </c>
      <c r="O42" s="102" t="str">
        <f t="shared" si="135"/>
        <v/>
      </c>
      <c r="P42" s="47" t="str">
        <f>IF(details!N42="","",details!N42)</f>
        <v/>
      </c>
      <c r="Q42" s="88" t="str">
        <f t="shared" si="136"/>
        <v/>
      </c>
      <c r="R42" s="79">
        <f t="shared" si="137"/>
        <v>0</v>
      </c>
      <c r="S42" s="79">
        <f t="shared" si="138"/>
        <v>0</v>
      </c>
      <c r="T42" s="80" t="str">
        <f t="shared" si="139"/>
        <v/>
      </c>
      <c r="U42" s="79" t="str">
        <f t="shared" si="140"/>
        <v/>
      </c>
      <c r="V42" s="79" t="str">
        <f t="shared" si="141"/>
        <v/>
      </c>
      <c r="W42" s="79" t="str">
        <f t="shared" si="142"/>
        <v/>
      </c>
      <c r="X42" s="47" t="str">
        <f>IF(details!O42="","",details!O42)</f>
        <v/>
      </c>
      <c r="Y42" s="47" t="str">
        <f>IF(details!P42="","",details!P42)</f>
        <v/>
      </c>
      <c r="Z42" s="47" t="str">
        <f>IF(details!Q42="","",details!Q42)</f>
        <v/>
      </c>
      <c r="AA42" s="102" t="str">
        <f t="shared" si="143"/>
        <v/>
      </c>
      <c r="AB42" s="47" t="str">
        <f>IF(details!R42="","",details!R42)</f>
        <v/>
      </c>
      <c r="AC42" s="102" t="str">
        <f t="shared" si="144"/>
        <v/>
      </c>
      <c r="AD42" s="47" t="str">
        <f>IF(details!S42="","",details!S42)</f>
        <v/>
      </c>
      <c r="AE42" s="88" t="str">
        <f t="shared" si="145"/>
        <v/>
      </c>
      <c r="AF42" s="79">
        <f t="shared" si="146"/>
        <v>0</v>
      </c>
      <c r="AG42" s="79">
        <f t="shared" si="147"/>
        <v>0</v>
      </c>
      <c r="AH42" s="80" t="str">
        <f t="shared" si="148"/>
        <v/>
      </c>
      <c r="AI42" s="79" t="str">
        <f t="shared" si="149"/>
        <v/>
      </c>
      <c r="AJ42" s="79" t="str">
        <f t="shared" si="150"/>
        <v/>
      </c>
      <c r="AK42" s="79" t="str">
        <f t="shared" si="151"/>
        <v/>
      </c>
      <c r="AL42" s="97" t="str">
        <f>IF(details!T42="","",details!T42)</f>
        <v/>
      </c>
      <c r="AM42" s="103" t="str">
        <f>CONCATENATE(IF(details!T42="s"," SANSKRIT",IF(details!T42="u"," URDU",IF(details!T42="g"," GUJRATI",IF(details!T42="p"," PUNJABI",IF(details!T42="sd"," flU/kh",))))),"")</f>
        <v/>
      </c>
      <c r="AN42" s="47" t="str">
        <f>IF(details!U42="","",details!U42)</f>
        <v/>
      </c>
      <c r="AO42" s="47" t="str">
        <f>IF(details!V42="","",details!V42)</f>
        <v/>
      </c>
      <c r="AP42" s="47" t="str">
        <f>IF(details!W42="","",details!W42)</f>
        <v/>
      </c>
      <c r="AQ42" s="102" t="str">
        <f t="shared" si="152"/>
        <v/>
      </c>
      <c r="AR42" s="47" t="str">
        <f>IF(details!X42="","",details!X42)</f>
        <v/>
      </c>
      <c r="AS42" s="102" t="str">
        <f t="shared" si="153"/>
        <v/>
      </c>
      <c r="AT42" s="47" t="str">
        <f>IF(details!Y42="","",details!Y42)</f>
        <v/>
      </c>
      <c r="AU42" s="88" t="str">
        <f t="shared" si="154"/>
        <v/>
      </c>
      <c r="AV42" s="79">
        <f t="shared" si="155"/>
        <v>0</v>
      </c>
      <c r="AW42" s="79">
        <f t="shared" si="156"/>
        <v>0</v>
      </c>
      <c r="AX42" s="80" t="str">
        <f t="shared" si="157"/>
        <v/>
      </c>
      <c r="AY42" s="79" t="str">
        <f t="shared" si="158"/>
        <v/>
      </c>
      <c r="AZ42" s="79" t="str">
        <f t="shared" si="159"/>
        <v/>
      </c>
      <c r="BA42" s="79" t="str">
        <f t="shared" si="160"/>
        <v/>
      </c>
      <c r="BB42" s="47" t="str">
        <f>IF(details!Z42="","",details!Z42)</f>
        <v/>
      </c>
      <c r="BC42" s="47" t="str">
        <f>IF(details!AA42="","",details!AA42)</f>
        <v/>
      </c>
      <c r="BD42" s="47" t="str">
        <f>IF(details!AB42="","",details!AB42)</f>
        <v/>
      </c>
      <c r="BE42" s="102" t="str">
        <f t="shared" si="161"/>
        <v/>
      </c>
      <c r="BF42" s="47" t="str">
        <f>IF(details!AC42="","",details!AC42)</f>
        <v/>
      </c>
      <c r="BG42" s="102" t="str">
        <f t="shared" si="162"/>
        <v/>
      </c>
      <c r="BH42" s="47" t="str">
        <f>IF(details!AD42="","",details!AD42)</f>
        <v/>
      </c>
      <c r="BI42" s="88" t="str">
        <f t="shared" si="163"/>
        <v/>
      </c>
      <c r="BJ42" s="79">
        <f t="shared" si="164"/>
        <v>0</v>
      </c>
      <c r="BK42" s="79">
        <f t="shared" si="165"/>
        <v>0</v>
      </c>
      <c r="BL42" s="80" t="str">
        <f t="shared" si="166"/>
        <v/>
      </c>
      <c r="BM42" s="79" t="str">
        <f t="shared" si="167"/>
        <v/>
      </c>
      <c r="BN42" s="79" t="str">
        <f t="shared" si="168"/>
        <v/>
      </c>
      <c r="BO42" s="79" t="str">
        <f t="shared" si="169"/>
        <v/>
      </c>
      <c r="BP42" s="47" t="str">
        <f>IF(details!AE42="","",details!AE42)</f>
        <v/>
      </c>
      <c r="BQ42" s="47" t="str">
        <f>IF(details!AF42="","",details!AF42)</f>
        <v/>
      </c>
      <c r="BR42" s="47" t="str">
        <f>IF(details!AG42="","",details!AG42)</f>
        <v/>
      </c>
      <c r="BS42" s="102" t="str">
        <f t="shared" si="170"/>
        <v/>
      </c>
      <c r="BT42" s="47" t="str">
        <f>IF(details!AH42="","",details!AH42)</f>
        <v/>
      </c>
      <c r="BU42" s="102" t="str">
        <f t="shared" si="171"/>
        <v/>
      </c>
      <c r="BV42" s="47" t="str">
        <f>IF(details!AI42="","",details!AI42)</f>
        <v/>
      </c>
      <c r="BW42" s="88" t="str">
        <f t="shared" si="172"/>
        <v/>
      </c>
      <c r="BX42" s="79">
        <f t="shared" si="173"/>
        <v>0</v>
      </c>
      <c r="BY42" s="79">
        <f t="shared" si="174"/>
        <v>0</v>
      </c>
      <c r="BZ42" s="80" t="str">
        <f t="shared" si="175"/>
        <v/>
      </c>
      <c r="CA42" s="79" t="str">
        <f t="shared" si="176"/>
        <v/>
      </c>
      <c r="CB42" s="79" t="str">
        <f t="shared" si="177"/>
        <v/>
      </c>
      <c r="CC42" s="79" t="str">
        <f t="shared" si="178"/>
        <v/>
      </c>
      <c r="CD42" s="47" t="str">
        <f>IF(details!AJ42="","",details!AJ42)</f>
        <v/>
      </c>
      <c r="CE42" s="47" t="str">
        <f>IF(details!AK42="","",details!AK42)</f>
        <v/>
      </c>
      <c r="CF42" s="47" t="str">
        <f>IF(details!AL42="","",details!AL42)</f>
        <v/>
      </c>
      <c r="CG42" s="102" t="str">
        <f t="shared" si="179"/>
        <v/>
      </c>
      <c r="CH42" s="47" t="str">
        <f>IF(details!AM42="","",details!AM42)</f>
        <v/>
      </c>
      <c r="CI42" s="102" t="str">
        <f t="shared" si="180"/>
        <v/>
      </c>
      <c r="CJ42" s="47" t="str">
        <f>IF(details!AN42="","",details!AN42)</f>
        <v/>
      </c>
      <c r="CK42" s="88" t="str">
        <f t="shared" si="181"/>
        <v/>
      </c>
      <c r="CL42" s="79">
        <f t="shared" si="182"/>
        <v>0</v>
      </c>
      <c r="CM42" s="79">
        <f t="shared" si="183"/>
        <v>0</v>
      </c>
      <c r="CN42" s="80" t="str">
        <f t="shared" si="184"/>
        <v/>
      </c>
      <c r="CO42" s="79" t="str">
        <f t="shared" si="185"/>
        <v/>
      </c>
      <c r="CP42" s="79" t="str">
        <f t="shared" si="186"/>
        <v/>
      </c>
      <c r="CQ42" s="79" t="str">
        <f t="shared" si="187"/>
        <v/>
      </c>
      <c r="CR42" s="79">
        <f t="shared" si="188"/>
        <v>0</v>
      </c>
      <c r="CS42" s="104">
        <f t="shared" si="189"/>
        <v>0</v>
      </c>
      <c r="CT42" s="105">
        <f t="shared" si="190"/>
        <v>0</v>
      </c>
      <c r="CU42" s="87" t="str">
        <f t="shared" si="267"/>
        <v/>
      </c>
      <c r="CV42" s="47" t="str">
        <f>IF(details!AO42="","",details!AO42)</f>
        <v/>
      </c>
      <c r="CW42" s="47" t="str">
        <f>IF(details!AP42="","",details!AP42)</f>
        <v/>
      </c>
      <c r="CX42" s="47" t="str">
        <f>IF(details!AQ42="","",details!AQ42)</f>
        <v/>
      </c>
      <c r="CY42" s="102" t="str">
        <f t="shared" si="191"/>
        <v/>
      </c>
      <c r="CZ42" s="47" t="str">
        <f>IF(details!AR42="","",details!AR42)</f>
        <v/>
      </c>
      <c r="DA42" s="102" t="str">
        <f t="shared" si="192"/>
        <v/>
      </c>
      <c r="DB42" s="47" t="str">
        <f>IF(details!AS42="","",details!AS42)</f>
        <v/>
      </c>
      <c r="DC42" s="88" t="str">
        <f t="shared" si="193"/>
        <v/>
      </c>
      <c r="DD42" s="79">
        <f t="shared" si="194"/>
        <v>0</v>
      </c>
      <c r="DE42" s="79">
        <f t="shared" si="195"/>
        <v>0</v>
      </c>
      <c r="DF42" s="80" t="str">
        <f t="shared" si="196"/>
        <v/>
      </c>
      <c r="DG42" s="79" t="str">
        <f t="shared" si="197"/>
        <v/>
      </c>
      <c r="DH42" s="79" t="str">
        <f t="shared" si="198"/>
        <v/>
      </c>
      <c r="DI42" s="79" t="str">
        <f t="shared" si="199"/>
        <v/>
      </c>
      <c r="DJ42" s="47" t="str">
        <f>IF(details!AT42="","",details!AT42)</f>
        <v/>
      </c>
      <c r="DK42" s="47" t="str">
        <f>IF(details!AU42="","",details!AU42)</f>
        <v/>
      </c>
      <c r="DL42" s="102" t="str">
        <f t="shared" si="200"/>
        <v/>
      </c>
      <c r="DM42" s="47" t="str">
        <f>IF(details!AV42="","",details!AV42)</f>
        <v/>
      </c>
      <c r="DN42" s="47" t="str">
        <f>IF(details!AW42="","",details!AW42)</f>
        <v/>
      </c>
      <c r="DO42" s="102" t="str">
        <f t="shared" si="201"/>
        <v/>
      </c>
      <c r="DP42" s="47" t="str">
        <f>IF(details!AX42="","",details!AX42)</f>
        <v/>
      </c>
      <c r="DQ42" s="47" t="str">
        <f>IF(details!AY42="","",details!AY42)</f>
        <v/>
      </c>
      <c r="DR42" s="102" t="str">
        <f t="shared" si="202"/>
        <v/>
      </c>
      <c r="DS42" s="102" t="str">
        <f t="shared" si="203"/>
        <v/>
      </c>
      <c r="DT42" s="102" t="str">
        <f t="shared" si="204"/>
        <v/>
      </c>
      <c r="DU42" s="102" t="str">
        <f t="shared" si="205"/>
        <v/>
      </c>
      <c r="DV42" s="47" t="str">
        <f>IF(details!AZ42="","",details!AZ42)</f>
        <v/>
      </c>
      <c r="DW42" s="47" t="str">
        <f>IF(details!BA42="","",details!BA42)</f>
        <v/>
      </c>
      <c r="DX42" s="102" t="str">
        <f t="shared" si="206"/>
        <v/>
      </c>
      <c r="DY42" s="102" t="str">
        <f t="shared" si="207"/>
        <v/>
      </c>
      <c r="DZ42" s="102" t="str">
        <f t="shared" si="208"/>
        <v/>
      </c>
      <c r="EA42" s="47" t="str">
        <f>IF(details!BB42="","",details!BB42)</f>
        <v/>
      </c>
      <c r="EB42" s="47" t="str">
        <f>IF(details!BC42="","",details!BC42)</f>
        <v/>
      </c>
      <c r="EC42" s="102" t="str">
        <f t="shared" si="209"/>
        <v/>
      </c>
      <c r="ED42" s="102" t="str">
        <f t="shared" si="210"/>
        <v/>
      </c>
      <c r="EE42" s="102" t="str">
        <f t="shared" si="211"/>
        <v/>
      </c>
      <c r="EF42" s="97" t="str">
        <f t="shared" si="212"/>
        <v/>
      </c>
      <c r="EG42" s="79">
        <f t="shared" si="213"/>
        <v>0</v>
      </c>
      <c r="EH42" s="79">
        <f t="shared" si="214"/>
        <v>0</v>
      </c>
      <c r="EI42" s="80" t="str">
        <f t="shared" si="215"/>
        <v/>
      </c>
      <c r="EJ42" s="79" t="str">
        <f t="shared" si="216"/>
        <v/>
      </c>
      <c r="EK42" s="79" t="str">
        <f t="shared" si="217"/>
        <v/>
      </c>
      <c r="EL42" s="79" t="str">
        <f t="shared" si="218"/>
        <v/>
      </c>
      <c r="EM42" s="47" t="str">
        <f>IF(details!BD42="","",details!BD42)</f>
        <v/>
      </c>
      <c r="EN42" s="47" t="str">
        <f>IF(details!BE42="","",details!BE42)</f>
        <v/>
      </c>
      <c r="EO42" s="47" t="str">
        <f>IF(details!BF42="","",details!BF42)</f>
        <v/>
      </c>
      <c r="EP42" s="102" t="str">
        <f t="shared" si="219"/>
        <v/>
      </c>
      <c r="EQ42" s="47" t="str">
        <f>IF(details!BG42="","",details!BG42)</f>
        <v/>
      </c>
      <c r="ER42" s="47" t="str">
        <f>IF(details!BH42="","",details!BH42)</f>
        <v/>
      </c>
      <c r="ES42" s="106" t="str">
        <f t="shared" si="220"/>
        <v/>
      </c>
      <c r="ET42" s="102" t="str">
        <f t="shared" si="221"/>
        <v/>
      </c>
      <c r="EU42" s="102" t="str">
        <f t="shared" si="222"/>
        <v/>
      </c>
      <c r="EV42" s="47" t="str">
        <f>IF(details!BI42="","",details!BI42)</f>
        <v/>
      </c>
      <c r="EW42" s="47" t="str">
        <f>IF(details!BJ42="","",details!BJ42)</f>
        <v/>
      </c>
      <c r="EX42" s="106" t="str">
        <f t="shared" si="223"/>
        <v/>
      </c>
      <c r="EY42" s="102" t="str">
        <f t="shared" si="224"/>
        <v/>
      </c>
      <c r="EZ42" s="102" t="str">
        <f t="shared" si="225"/>
        <v/>
      </c>
      <c r="FA42" s="97" t="str">
        <f t="shared" si="226"/>
        <v/>
      </c>
      <c r="FB42" s="79">
        <f t="shared" si="227"/>
        <v>0</v>
      </c>
      <c r="FC42" s="79">
        <f t="shared" si="228"/>
        <v>0</v>
      </c>
      <c r="FD42" s="80" t="str">
        <f t="shared" si="229"/>
        <v/>
      </c>
      <c r="FE42" s="79" t="str">
        <f t="shared" si="230"/>
        <v/>
      </c>
      <c r="FF42" s="79" t="str">
        <f t="shared" si="231"/>
        <v/>
      </c>
      <c r="FG42" s="79" t="str">
        <f t="shared" si="232"/>
        <v/>
      </c>
      <c r="FH42" s="47" t="str">
        <f>IF(details!BK42="","",details!BK42)</f>
        <v/>
      </c>
      <c r="FI42" s="47" t="str">
        <f>IF(details!BL42="","",details!BL42)</f>
        <v/>
      </c>
      <c r="FJ42" s="47" t="str">
        <f>IF(details!BM42="","",details!BM42)</f>
        <v/>
      </c>
      <c r="FK42" s="97" t="str">
        <f t="shared" si="233"/>
        <v/>
      </c>
      <c r="FL42" s="79">
        <f t="shared" si="234"/>
        <v>0</v>
      </c>
      <c r="FM42" s="80" t="str">
        <f t="shared" si="235"/>
        <v/>
      </c>
      <c r="FN42" s="79" t="str">
        <f t="shared" si="236"/>
        <v/>
      </c>
      <c r="FO42" s="79" t="str">
        <f t="shared" si="237"/>
        <v/>
      </c>
      <c r="FP42" s="322" t="str">
        <f t="shared" si="238"/>
        <v/>
      </c>
      <c r="FQ42" s="47" t="str">
        <f>IF(details!BN42="","",details!BN42)</f>
        <v/>
      </c>
      <c r="FR42" s="47" t="str">
        <f>IF(details!BO42="","",details!BO42)</f>
        <v/>
      </c>
      <c r="FS42" s="47" t="str">
        <f>IF(details!BP42="","",details!BP42)</f>
        <v/>
      </c>
      <c r="FT42" s="47" t="str">
        <f>IF(details!BQ42="","",details!BQ42)</f>
        <v/>
      </c>
      <c r="FU42" s="97" t="str">
        <f t="shared" si="239"/>
        <v/>
      </c>
      <c r="FV42" s="79">
        <f t="shared" si="101"/>
        <v>0</v>
      </c>
      <c r="FW42" s="80" t="str">
        <f t="shared" si="102"/>
        <v/>
      </c>
      <c r="FX42" s="79" t="str">
        <f t="shared" si="103"/>
        <v/>
      </c>
      <c r="FY42" s="79" t="str">
        <f t="shared" si="268"/>
        <v/>
      </c>
      <c r="FZ42" s="322" t="str">
        <f t="shared" si="240"/>
        <v/>
      </c>
      <c r="GA42" s="79" t="str">
        <f t="shared" si="257"/>
        <v/>
      </c>
      <c r="GB42" s="79" t="str">
        <f t="shared" si="258"/>
        <v/>
      </c>
      <c r="GC42" s="79" t="str">
        <f t="shared" si="259"/>
        <v/>
      </c>
      <c r="GD42" s="79" t="str">
        <f t="shared" si="260"/>
        <v/>
      </c>
      <c r="GE42" s="79" t="str">
        <f t="shared" si="261"/>
        <v/>
      </c>
      <c r="GF42" s="79" t="str">
        <f t="shared" si="262"/>
        <v/>
      </c>
      <c r="GG42" s="79" t="str">
        <f t="shared" si="269"/>
        <v/>
      </c>
      <c r="GH42" s="313">
        <f t="shared" si="241"/>
        <v>0</v>
      </c>
      <c r="GI42" s="79">
        <f t="shared" si="263"/>
        <v>0</v>
      </c>
      <c r="GJ42" s="79">
        <f t="shared" si="264"/>
        <v>0</v>
      </c>
      <c r="GK42" s="79">
        <f t="shared" si="265"/>
        <v>0</v>
      </c>
      <c r="GL42" s="313">
        <f t="shared" si="242"/>
        <v>0</v>
      </c>
      <c r="GM42" s="79" t="str">
        <f t="shared" si="270"/>
        <v/>
      </c>
      <c r="GN42" s="47" t="str">
        <f t="shared" si="271"/>
        <v/>
      </c>
      <c r="GO42" s="79" t="str">
        <f t="shared" si="272"/>
        <v/>
      </c>
      <c r="GP42" s="107" t="str">
        <f t="shared" si="243"/>
        <v/>
      </c>
      <c r="GQ42" s="94" t="str">
        <f>IF(details!CY42="","",details!CY42)</f>
        <v/>
      </c>
      <c r="GR42" s="108" t="str">
        <f>IF(details!CZ42="","",details!CZ42)</f>
        <v/>
      </c>
      <c r="GS42" s="94" t="str">
        <f>IF(details!DC42="","",details!DC42)</f>
        <v/>
      </c>
      <c r="GT42" s="108" t="str">
        <f>IF(details!DD42="","",details!DD42)</f>
        <v/>
      </c>
      <c r="GU42" s="94" t="str">
        <f>IF(details!DG42="","",details!DG42)</f>
        <v/>
      </c>
      <c r="GV42" s="108" t="str">
        <f>IF(details!DH42="","",details!DH42)</f>
        <v/>
      </c>
      <c r="GW42" s="94" t="str">
        <f>IF(details!DK42="","",details!DK42)</f>
        <v/>
      </c>
      <c r="GX42" s="108" t="str">
        <f>IF(details!DL42="","",details!DL42)</f>
        <v/>
      </c>
      <c r="GY42" s="94" t="str">
        <f>IF(details!DO42="","",details!DO42)</f>
        <v/>
      </c>
      <c r="GZ42" s="108" t="str">
        <f>IF(details!DP42="","",details!DP42)</f>
        <v/>
      </c>
      <c r="HA42" s="95" t="e">
        <f t="shared" si="244"/>
        <v>#VALUE!</v>
      </c>
      <c r="HB42" s="47" t="str">
        <f t="shared" si="273"/>
        <v/>
      </c>
      <c r="HC42" s="47" t="str">
        <f t="shared" si="256"/>
        <v/>
      </c>
      <c r="HD42" s="47" t="str">
        <f t="shared" si="274"/>
        <v/>
      </c>
      <c r="HE42" s="47" t="str">
        <f t="shared" si="275"/>
        <v/>
      </c>
      <c r="HF42" s="47" t="str">
        <f t="shared" si="245"/>
        <v/>
      </c>
      <c r="HG42" s="47" t="str">
        <f t="shared" si="276"/>
        <v/>
      </c>
      <c r="HH42" s="47" t="str">
        <f t="shared" si="277"/>
        <v/>
      </c>
      <c r="HI42" s="47" t="str">
        <f t="shared" si="278"/>
        <v/>
      </c>
      <c r="HJ42" s="47" t="str">
        <f t="shared" si="279"/>
        <v/>
      </c>
      <c r="HK42" s="47" t="str">
        <f t="shared" si="280"/>
        <v/>
      </c>
      <c r="HL42" s="47" t="str">
        <f t="shared" si="281"/>
        <v/>
      </c>
      <c r="HM42" s="47" t="str">
        <f t="shared" si="282"/>
        <v/>
      </c>
      <c r="HN42" s="47" t="str">
        <f t="shared" si="246"/>
        <v/>
      </c>
      <c r="HO42" s="47" t="str">
        <f t="shared" si="283"/>
        <v/>
      </c>
      <c r="HP42" s="47" t="str">
        <f t="shared" si="284"/>
        <v/>
      </c>
      <c r="HQ42" s="47" t="str">
        <f t="shared" si="247"/>
        <v/>
      </c>
      <c r="HR42" s="47" t="str">
        <f t="shared" si="285"/>
        <v/>
      </c>
      <c r="HS42" s="47" t="str">
        <f t="shared" si="286"/>
        <v/>
      </c>
      <c r="HT42" s="47" t="str">
        <f t="shared" si="248"/>
        <v/>
      </c>
      <c r="HU42" s="47" t="str">
        <f t="shared" si="287"/>
        <v/>
      </c>
      <c r="HV42" s="47" t="str">
        <f t="shared" si="288"/>
        <v/>
      </c>
      <c r="HW42" s="47" t="str">
        <f t="shared" si="249"/>
        <v/>
      </c>
      <c r="HX42" s="47" t="str">
        <f t="shared" si="295"/>
        <v/>
      </c>
      <c r="HY42" s="47" t="str">
        <f t="shared" si="289"/>
        <v/>
      </c>
      <c r="HZ42" s="47" t="str">
        <f t="shared" si="290"/>
        <v/>
      </c>
      <c r="IA42" s="47" t="str">
        <f t="shared" si="291"/>
        <v/>
      </c>
      <c r="IB42" s="47" t="str">
        <f t="shared" si="292"/>
        <v/>
      </c>
      <c r="IC42" s="47" t="str">
        <f t="shared" si="293"/>
        <v/>
      </c>
      <c r="ID42" s="47" t="str">
        <f t="shared" si="251"/>
        <v xml:space="preserve">            </v>
      </c>
      <c r="IE42" s="47" t="str">
        <f t="shared" si="252"/>
        <v xml:space="preserve">            </v>
      </c>
      <c r="IF42" s="47" t="str">
        <f t="shared" si="266"/>
        <v xml:space="preserve">     </v>
      </c>
      <c r="IG42" s="109" t="str">
        <f t="shared" si="254"/>
        <v xml:space="preserve">            </v>
      </c>
      <c r="IH42" s="47" t="str">
        <f t="shared" si="294"/>
        <v xml:space="preserve">            </v>
      </c>
      <c r="II42" s="47" t="str">
        <f>IF(OR(GN42="SUPPL.",GN42="RE-EXAM."),'result subject-wise'!AV42,GN42)</f>
        <v/>
      </c>
      <c r="IJ42" s="99">
        <f>IF('result subject-wise'!AW42="",CT42,'result subject-wise'!AW42)</f>
        <v>0</v>
      </c>
      <c r="IK42" s="87" t="str">
        <f t="shared" si="255"/>
        <v/>
      </c>
      <c r="IL42" s="100"/>
      <c r="IO42" s="901"/>
      <c r="IP42" s="902"/>
      <c r="IQ42" s="902"/>
      <c r="IR42" s="902"/>
      <c r="IS42" s="902"/>
      <c r="IT42" s="902"/>
      <c r="IU42" s="902"/>
      <c r="IV42" s="902"/>
      <c r="IW42" s="902"/>
      <c r="IX42" s="902"/>
      <c r="IY42" s="902"/>
      <c r="IZ42" s="902"/>
      <c r="JA42" s="902"/>
      <c r="JB42" s="902"/>
      <c r="JC42" s="903"/>
      <c r="JE42" s="120"/>
      <c r="JF42" s="120"/>
      <c r="JG42" s="120"/>
      <c r="JH42" s="120"/>
    </row>
    <row r="43" spans="1:268" ht="14" customHeight="1">
      <c r="A43" s="4">
        <f>details!A43</f>
        <v>37</v>
      </c>
      <c r="B43" s="47" t="str">
        <f>IF(details!B43="","",details!B43)</f>
        <v>GEN</v>
      </c>
      <c r="C43" s="47" t="str">
        <f>IF(details!C43="","",details!C43)</f>
        <v>G</v>
      </c>
      <c r="D43" s="97">
        <f>IF(details!D43="","",details!D43)</f>
        <v>9137</v>
      </c>
      <c r="E43" s="47">
        <f>IF(details!E43="","",details!E43)</f>
        <v>11079</v>
      </c>
      <c r="F43" s="385">
        <f>IF(details!F43="","",details!F43)</f>
        <v>36936</v>
      </c>
      <c r="G43" s="49" t="str">
        <f>IF(details!G43="","",details!G43)</f>
        <v>A 037</v>
      </c>
      <c r="H43" s="49" t="str">
        <f>IF(details!H43="","",details!H43)</f>
        <v>B 037</v>
      </c>
      <c r="I43" s="49" t="str">
        <f>IF(details!I43="","",details!I43)</f>
        <v>C 037</v>
      </c>
      <c r="J43" s="47" t="str">
        <f>IF(details!J43="","",details!J43)</f>
        <v/>
      </c>
      <c r="K43" s="47" t="str">
        <f>IF(details!K43="","",details!K43)</f>
        <v/>
      </c>
      <c r="L43" s="47" t="str">
        <f>IF(details!L43="","",details!L43)</f>
        <v/>
      </c>
      <c r="M43" s="102" t="str">
        <f t="shared" si="134"/>
        <v/>
      </c>
      <c r="N43" s="47" t="str">
        <f>IF(details!M43="","",details!M43)</f>
        <v/>
      </c>
      <c r="O43" s="102" t="str">
        <f t="shared" si="135"/>
        <v/>
      </c>
      <c r="P43" s="47" t="str">
        <f>IF(details!N43="","",details!N43)</f>
        <v/>
      </c>
      <c r="Q43" s="88" t="str">
        <f t="shared" si="136"/>
        <v/>
      </c>
      <c r="R43" s="79">
        <f t="shared" si="137"/>
        <v>0</v>
      </c>
      <c r="S43" s="79">
        <f t="shared" si="138"/>
        <v>0</v>
      </c>
      <c r="T43" s="80" t="str">
        <f t="shared" si="139"/>
        <v/>
      </c>
      <c r="U43" s="79" t="str">
        <f t="shared" si="140"/>
        <v/>
      </c>
      <c r="V43" s="79" t="str">
        <f t="shared" si="141"/>
        <v/>
      </c>
      <c r="W43" s="79" t="str">
        <f t="shared" si="142"/>
        <v/>
      </c>
      <c r="X43" s="47" t="str">
        <f>IF(details!O43="","",details!O43)</f>
        <v/>
      </c>
      <c r="Y43" s="47" t="str">
        <f>IF(details!P43="","",details!P43)</f>
        <v/>
      </c>
      <c r="Z43" s="47" t="str">
        <f>IF(details!Q43="","",details!Q43)</f>
        <v/>
      </c>
      <c r="AA43" s="102" t="str">
        <f t="shared" si="143"/>
        <v/>
      </c>
      <c r="AB43" s="47" t="str">
        <f>IF(details!R43="","",details!R43)</f>
        <v/>
      </c>
      <c r="AC43" s="102" t="str">
        <f t="shared" si="144"/>
        <v/>
      </c>
      <c r="AD43" s="47" t="str">
        <f>IF(details!S43="","",details!S43)</f>
        <v/>
      </c>
      <c r="AE43" s="88" t="str">
        <f t="shared" si="145"/>
        <v/>
      </c>
      <c r="AF43" s="79">
        <f t="shared" si="146"/>
        <v>0</v>
      </c>
      <c r="AG43" s="79">
        <f t="shared" si="147"/>
        <v>0</v>
      </c>
      <c r="AH43" s="80" t="str">
        <f t="shared" si="148"/>
        <v/>
      </c>
      <c r="AI43" s="79" t="str">
        <f t="shared" si="149"/>
        <v/>
      </c>
      <c r="AJ43" s="79" t="str">
        <f t="shared" si="150"/>
        <v/>
      </c>
      <c r="AK43" s="79" t="str">
        <f t="shared" si="151"/>
        <v/>
      </c>
      <c r="AL43" s="97" t="str">
        <f>IF(details!T43="","",details!T43)</f>
        <v/>
      </c>
      <c r="AM43" s="103" t="str">
        <f>CONCATENATE(IF(details!T43="s"," SANSKRIT",IF(details!T43="u"," URDU",IF(details!T43="g"," GUJRATI",IF(details!T43="p"," PUNJABI",IF(details!T43="sd"," flU/kh",))))),"")</f>
        <v/>
      </c>
      <c r="AN43" s="47" t="str">
        <f>IF(details!U43="","",details!U43)</f>
        <v/>
      </c>
      <c r="AO43" s="47" t="str">
        <f>IF(details!V43="","",details!V43)</f>
        <v/>
      </c>
      <c r="AP43" s="47" t="str">
        <f>IF(details!W43="","",details!W43)</f>
        <v/>
      </c>
      <c r="AQ43" s="102" t="str">
        <f t="shared" si="152"/>
        <v/>
      </c>
      <c r="AR43" s="47" t="str">
        <f>IF(details!X43="","",details!X43)</f>
        <v/>
      </c>
      <c r="AS43" s="102" t="str">
        <f t="shared" si="153"/>
        <v/>
      </c>
      <c r="AT43" s="47" t="str">
        <f>IF(details!Y43="","",details!Y43)</f>
        <v/>
      </c>
      <c r="AU43" s="88" t="str">
        <f t="shared" si="154"/>
        <v/>
      </c>
      <c r="AV43" s="79">
        <f t="shared" si="155"/>
        <v>0</v>
      </c>
      <c r="AW43" s="79">
        <f t="shared" si="156"/>
        <v>0</v>
      </c>
      <c r="AX43" s="80" t="str">
        <f t="shared" si="157"/>
        <v/>
      </c>
      <c r="AY43" s="79" t="str">
        <f t="shared" si="158"/>
        <v/>
      </c>
      <c r="AZ43" s="79" t="str">
        <f t="shared" si="159"/>
        <v/>
      </c>
      <c r="BA43" s="79" t="str">
        <f t="shared" si="160"/>
        <v/>
      </c>
      <c r="BB43" s="47" t="str">
        <f>IF(details!Z43="","",details!Z43)</f>
        <v/>
      </c>
      <c r="BC43" s="47" t="str">
        <f>IF(details!AA43="","",details!AA43)</f>
        <v/>
      </c>
      <c r="BD43" s="47" t="str">
        <f>IF(details!AB43="","",details!AB43)</f>
        <v/>
      </c>
      <c r="BE43" s="102" t="str">
        <f t="shared" si="161"/>
        <v/>
      </c>
      <c r="BF43" s="47" t="str">
        <f>IF(details!AC43="","",details!AC43)</f>
        <v/>
      </c>
      <c r="BG43" s="102" t="str">
        <f t="shared" si="162"/>
        <v/>
      </c>
      <c r="BH43" s="47" t="str">
        <f>IF(details!AD43="","",details!AD43)</f>
        <v/>
      </c>
      <c r="BI43" s="88" t="str">
        <f t="shared" si="163"/>
        <v/>
      </c>
      <c r="BJ43" s="79">
        <f t="shared" si="164"/>
        <v>0</v>
      </c>
      <c r="BK43" s="79">
        <f t="shared" si="165"/>
        <v>0</v>
      </c>
      <c r="BL43" s="80" t="str">
        <f t="shared" si="166"/>
        <v/>
      </c>
      <c r="BM43" s="79" t="str">
        <f t="shared" si="167"/>
        <v/>
      </c>
      <c r="BN43" s="79" t="str">
        <f t="shared" si="168"/>
        <v/>
      </c>
      <c r="BO43" s="79" t="str">
        <f t="shared" si="169"/>
        <v/>
      </c>
      <c r="BP43" s="47" t="str">
        <f>IF(details!AE43="","",details!AE43)</f>
        <v/>
      </c>
      <c r="BQ43" s="47" t="str">
        <f>IF(details!AF43="","",details!AF43)</f>
        <v/>
      </c>
      <c r="BR43" s="47" t="str">
        <f>IF(details!AG43="","",details!AG43)</f>
        <v/>
      </c>
      <c r="BS43" s="102" t="str">
        <f t="shared" si="170"/>
        <v/>
      </c>
      <c r="BT43" s="47" t="str">
        <f>IF(details!AH43="","",details!AH43)</f>
        <v/>
      </c>
      <c r="BU43" s="102" t="str">
        <f t="shared" si="171"/>
        <v/>
      </c>
      <c r="BV43" s="47" t="str">
        <f>IF(details!AI43="","",details!AI43)</f>
        <v/>
      </c>
      <c r="BW43" s="88" t="str">
        <f t="shared" si="172"/>
        <v/>
      </c>
      <c r="BX43" s="79">
        <f t="shared" si="173"/>
        <v>0</v>
      </c>
      <c r="BY43" s="79">
        <f t="shared" si="174"/>
        <v>0</v>
      </c>
      <c r="BZ43" s="80" t="str">
        <f t="shared" si="175"/>
        <v/>
      </c>
      <c r="CA43" s="79" t="str">
        <f t="shared" si="176"/>
        <v/>
      </c>
      <c r="CB43" s="79" t="str">
        <f t="shared" si="177"/>
        <v/>
      </c>
      <c r="CC43" s="79" t="str">
        <f t="shared" si="178"/>
        <v/>
      </c>
      <c r="CD43" s="47" t="str">
        <f>IF(details!AJ43="","",details!AJ43)</f>
        <v/>
      </c>
      <c r="CE43" s="47" t="str">
        <f>IF(details!AK43="","",details!AK43)</f>
        <v/>
      </c>
      <c r="CF43" s="47" t="str">
        <f>IF(details!AL43="","",details!AL43)</f>
        <v/>
      </c>
      <c r="CG43" s="102" t="str">
        <f t="shared" si="179"/>
        <v/>
      </c>
      <c r="CH43" s="47" t="str">
        <f>IF(details!AM43="","",details!AM43)</f>
        <v/>
      </c>
      <c r="CI43" s="102" t="str">
        <f t="shared" si="180"/>
        <v/>
      </c>
      <c r="CJ43" s="47" t="str">
        <f>IF(details!AN43="","",details!AN43)</f>
        <v/>
      </c>
      <c r="CK43" s="88" t="str">
        <f t="shared" si="181"/>
        <v/>
      </c>
      <c r="CL43" s="79">
        <f t="shared" si="182"/>
        <v>0</v>
      </c>
      <c r="CM43" s="79">
        <f t="shared" si="183"/>
        <v>0</v>
      </c>
      <c r="CN43" s="80" t="str">
        <f t="shared" si="184"/>
        <v/>
      </c>
      <c r="CO43" s="79" t="str">
        <f t="shared" si="185"/>
        <v/>
      </c>
      <c r="CP43" s="79" t="str">
        <f t="shared" si="186"/>
        <v/>
      </c>
      <c r="CQ43" s="79" t="str">
        <f t="shared" si="187"/>
        <v/>
      </c>
      <c r="CR43" s="79">
        <f t="shared" si="188"/>
        <v>0</v>
      </c>
      <c r="CS43" s="104">
        <f t="shared" si="189"/>
        <v>0</v>
      </c>
      <c r="CT43" s="105">
        <f t="shared" si="190"/>
        <v>0</v>
      </c>
      <c r="CU43" s="87" t="str">
        <f t="shared" si="267"/>
        <v/>
      </c>
      <c r="CV43" s="47" t="str">
        <f>IF(details!AO43="","",details!AO43)</f>
        <v/>
      </c>
      <c r="CW43" s="47" t="str">
        <f>IF(details!AP43="","",details!AP43)</f>
        <v/>
      </c>
      <c r="CX43" s="47" t="str">
        <f>IF(details!AQ43="","",details!AQ43)</f>
        <v/>
      </c>
      <c r="CY43" s="102" t="str">
        <f t="shared" si="191"/>
        <v/>
      </c>
      <c r="CZ43" s="47" t="str">
        <f>IF(details!AR43="","",details!AR43)</f>
        <v/>
      </c>
      <c r="DA43" s="102" t="str">
        <f t="shared" si="192"/>
        <v/>
      </c>
      <c r="DB43" s="47" t="str">
        <f>IF(details!AS43="","",details!AS43)</f>
        <v/>
      </c>
      <c r="DC43" s="88" t="str">
        <f t="shared" si="193"/>
        <v/>
      </c>
      <c r="DD43" s="79">
        <f t="shared" si="194"/>
        <v>0</v>
      </c>
      <c r="DE43" s="79">
        <f t="shared" si="195"/>
        <v>0</v>
      </c>
      <c r="DF43" s="80" t="str">
        <f t="shared" si="196"/>
        <v/>
      </c>
      <c r="DG43" s="79" t="str">
        <f t="shared" si="197"/>
        <v/>
      </c>
      <c r="DH43" s="79" t="str">
        <f t="shared" si="198"/>
        <v/>
      </c>
      <c r="DI43" s="79" t="str">
        <f t="shared" si="199"/>
        <v/>
      </c>
      <c r="DJ43" s="47" t="str">
        <f>IF(details!AT43="","",details!AT43)</f>
        <v/>
      </c>
      <c r="DK43" s="47" t="str">
        <f>IF(details!AU43="","",details!AU43)</f>
        <v/>
      </c>
      <c r="DL43" s="102" t="str">
        <f t="shared" si="200"/>
        <v/>
      </c>
      <c r="DM43" s="47" t="str">
        <f>IF(details!AV43="","",details!AV43)</f>
        <v/>
      </c>
      <c r="DN43" s="47" t="str">
        <f>IF(details!AW43="","",details!AW43)</f>
        <v/>
      </c>
      <c r="DO43" s="102" t="str">
        <f t="shared" si="201"/>
        <v/>
      </c>
      <c r="DP43" s="47" t="str">
        <f>IF(details!AX43="","",details!AX43)</f>
        <v/>
      </c>
      <c r="DQ43" s="47" t="str">
        <f>IF(details!AY43="","",details!AY43)</f>
        <v/>
      </c>
      <c r="DR43" s="102" t="str">
        <f t="shared" si="202"/>
        <v/>
      </c>
      <c r="DS43" s="102" t="str">
        <f t="shared" si="203"/>
        <v/>
      </c>
      <c r="DT43" s="102" t="str">
        <f t="shared" si="204"/>
        <v/>
      </c>
      <c r="DU43" s="102" t="str">
        <f t="shared" si="205"/>
        <v/>
      </c>
      <c r="DV43" s="47" t="str">
        <f>IF(details!AZ43="","",details!AZ43)</f>
        <v/>
      </c>
      <c r="DW43" s="47" t="str">
        <f>IF(details!BA43="","",details!BA43)</f>
        <v/>
      </c>
      <c r="DX43" s="102" t="str">
        <f t="shared" si="206"/>
        <v/>
      </c>
      <c r="DY43" s="102" t="str">
        <f t="shared" si="207"/>
        <v/>
      </c>
      <c r="DZ43" s="102" t="str">
        <f t="shared" si="208"/>
        <v/>
      </c>
      <c r="EA43" s="47" t="str">
        <f>IF(details!BB43="","",details!BB43)</f>
        <v/>
      </c>
      <c r="EB43" s="47" t="str">
        <f>IF(details!BC43="","",details!BC43)</f>
        <v/>
      </c>
      <c r="EC43" s="102" t="str">
        <f t="shared" si="209"/>
        <v/>
      </c>
      <c r="ED43" s="102" t="str">
        <f t="shared" si="210"/>
        <v/>
      </c>
      <c r="EE43" s="102" t="str">
        <f t="shared" si="211"/>
        <v/>
      </c>
      <c r="EF43" s="97" t="str">
        <f t="shared" si="212"/>
        <v/>
      </c>
      <c r="EG43" s="79">
        <f t="shared" si="213"/>
        <v>0</v>
      </c>
      <c r="EH43" s="79">
        <f t="shared" si="214"/>
        <v>0</v>
      </c>
      <c r="EI43" s="80" t="str">
        <f t="shared" si="215"/>
        <v/>
      </c>
      <c r="EJ43" s="79" t="str">
        <f t="shared" si="216"/>
        <v/>
      </c>
      <c r="EK43" s="79" t="str">
        <f t="shared" si="217"/>
        <v/>
      </c>
      <c r="EL43" s="79" t="str">
        <f t="shared" si="218"/>
        <v/>
      </c>
      <c r="EM43" s="47" t="str">
        <f>IF(details!BD43="","",details!BD43)</f>
        <v/>
      </c>
      <c r="EN43" s="47" t="str">
        <f>IF(details!BE43="","",details!BE43)</f>
        <v/>
      </c>
      <c r="EO43" s="47" t="str">
        <f>IF(details!BF43="","",details!BF43)</f>
        <v/>
      </c>
      <c r="EP43" s="102" t="str">
        <f t="shared" si="219"/>
        <v/>
      </c>
      <c r="EQ43" s="47" t="str">
        <f>IF(details!BG43="","",details!BG43)</f>
        <v/>
      </c>
      <c r="ER43" s="47" t="str">
        <f>IF(details!BH43="","",details!BH43)</f>
        <v/>
      </c>
      <c r="ES43" s="106" t="str">
        <f t="shared" si="220"/>
        <v/>
      </c>
      <c r="ET43" s="102" t="str">
        <f t="shared" si="221"/>
        <v/>
      </c>
      <c r="EU43" s="102" t="str">
        <f t="shared" si="222"/>
        <v/>
      </c>
      <c r="EV43" s="47" t="str">
        <f>IF(details!BI43="","",details!BI43)</f>
        <v/>
      </c>
      <c r="EW43" s="47" t="str">
        <f>IF(details!BJ43="","",details!BJ43)</f>
        <v/>
      </c>
      <c r="EX43" s="106" t="str">
        <f t="shared" si="223"/>
        <v/>
      </c>
      <c r="EY43" s="102" t="str">
        <f t="shared" si="224"/>
        <v/>
      </c>
      <c r="EZ43" s="102" t="str">
        <f t="shared" si="225"/>
        <v/>
      </c>
      <c r="FA43" s="97" t="str">
        <f t="shared" si="226"/>
        <v/>
      </c>
      <c r="FB43" s="79">
        <f t="shared" si="227"/>
        <v>0</v>
      </c>
      <c r="FC43" s="79">
        <f t="shared" si="228"/>
        <v>0</v>
      </c>
      <c r="FD43" s="80" t="str">
        <f t="shared" si="229"/>
        <v/>
      </c>
      <c r="FE43" s="79" t="str">
        <f t="shared" si="230"/>
        <v/>
      </c>
      <c r="FF43" s="79" t="str">
        <f t="shared" si="231"/>
        <v/>
      </c>
      <c r="FG43" s="79" t="str">
        <f t="shared" si="232"/>
        <v/>
      </c>
      <c r="FH43" s="47" t="str">
        <f>IF(details!BK43="","",details!BK43)</f>
        <v/>
      </c>
      <c r="FI43" s="47" t="str">
        <f>IF(details!BL43="","",details!BL43)</f>
        <v/>
      </c>
      <c r="FJ43" s="47" t="str">
        <f>IF(details!BM43="","",details!BM43)</f>
        <v/>
      </c>
      <c r="FK43" s="97" t="str">
        <f t="shared" si="233"/>
        <v/>
      </c>
      <c r="FL43" s="79">
        <f t="shared" si="234"/>
        <v>0</v>
      </c>
      <c r="FM43" s="80" t="str">
        <f t="shared" si="235"/>
        <v/>
      </c>
      <c r="FN43" s="79" t="str">
        <f t="shared" si="236"/>
        <v/>
      </c>
      <c r="FO43" s="79" t="str">
        <f t="shared" si="237"/>
        <v/>
      </c>
      <c r="FP43" s="322" t="str">
        <f t="shared" si="238"/>
        <v/>
      </c>
      <c r="FQ43" s="47" t="str">
        <f>IF(details!BN43="","",details!BN43)</f>
        <v/>
      </c>
      <c r="FR43" s="47" t="str">
        <f>IF(details!BO43="","",details!BO43)</f>
        <v/>
      </c>
      <c r="FS43" s="47" t="str">
        <f>IF(details!BP43="","",details!BP43)</f>
        <v/>
      </c>
      <c r="FT43" s="47" t="str">
        <f>IF(details!BQ43="","",details!BQ43)</f>
        <v/>
      </c>
      <c r="FU43" s="97" t="str">
        <f t="shared" si="239"/>
        <v/>
      </c>
      <c r="FV43" s="79">
        <f t="shared" si="101"/>
        <v>0</v>
      </c>
      <c r="FW43" s="80" t="str">
        <f t="shared" si="102"/>
        <v/>
      </c>
      <c r="FX43" s="79" t="str">
        <f t="shared" si="103"/>
        <v/>
      </c>
      <c r="FY43" s="79" t="str">
        <f t="shared" si="268"/>
        <v/>
      </c>
      <c r="FZ43" s="322" t="str">
        <f t="shared" si="240"/>
        <v/>
      </c>
      <c r="GA43" s="79" t="str">
        <f t="shared" si="257"/>
        <v/>
      </c>
      <c r="GB43" s="79" t="str">
        <f t="shared" si="258"/>
        <v/>
      </c>
      <c r="GC43" s="79" t="str">
        <f t="shared" si="259"/>
        <v/>
      </c>
      <c r="GD43" s="79" t="str">
        <f t="shared" si="260"/>
        <v/>
      </c>
      <c r="GE43" s="79" t="str">
        <f t="shared" si="261"/>
        <v/>
      </c>
      <c r="GF43" s="79" t="str">
        <f t="shared" si="262"/>
        <v/>
      </c>
      <c r="GG43" s="79" t="str">
        <f t="shared" si="269"/>
        <v/>
      </c>
      <c r="GH43" s="313">
        <f t="shared" si="241"/>
        <v>0</v>
      </c>
      <c r="GI43" s="79">
        <f t="shared" si="263"/>
        <v>0</v>
      </c>
      <c r="GJ43" s="79">
        <f t="shared" si="264"/>
        <v>0</v>
      </c>
      <c r="GK43" s="79">
        <f t="shared" si="265"/>
        <v>0</v>
      </c>
      <c r="GL43" s="313">
        <f t="shared" si="242"/>
        <v>0</v>
      </c>
      <c r="GM43" s="79" t="str">
        <f t="shared" si="270"/>
        <v/>
      </c>
      <c r="GN43" s="47" t="str">
        <f t="shared" si="271"/>
        <v/>
      </c>
      <c r="GO43" s="79" t="str">
        <f t="shared" si="272"/>
        <v/>
      </c>
      <c r="GP43" s="107" t="str">
        <f t="shared" si="243"/>
        <v/>
      </c>
      <c r="GQ43" s="94" t="str">
        <f>IF(details!CY43="","",details!CY43)</f>
        <v/>
      </c>
      <c r="GR43" s="108" t="str">
        <f>IF(details!CZ43="","",details!CZ43)</f>
        <v/>
      </c>
      <c r="GS43" s="94" t="str">
        <f>IF(details!DC43="","",details!DC43)</f>
        <v/>
      </c>
      <c r="GT43" s="108" t="str">
        <f>IF(details!DD43="","",details!DD43)</f>
        <v/>
      </c>
      <c r="GU43" s="94" t="str">
        <f>IF(details!DG43="","",details!DG43)</f>
        <v/>
      </c>
      <c r="GV43" s="108" t="str">
        <f>IF(details!DH43="","",details!DH43)</f>
        <v/>
      </c>
      <c r="GW43" s="94" t="str">
        <f>IF(details!DK43="","",details!DK43)</f>
        <v/>
      </c>
      <c r="GX43" s="108" t="str">
        <f>IF(details!DL43="","",details!DL43)</f>
        <v/>
      </c>
      <c r="GY43" s="94" t="str">
        <f>IF(details!DO43="","",details!DO43)</f>
        <v/>
      </c>
      <c r="GZ43" s="108" t="str">
        <f>IF(details!DP43="","",details!DP43)</f>
        <v/>
      </c>
      <c r="HA43" s="95" t="e">
        <f t="shared" si="244"/>
        <v>#VALUE!</v>
      </c>
      <c r="HB43" s="47" t="str">
        <f t="shared" si="273"/>
        <v/>
      </c>
      <c r="HC43" s="47" t="str">
        <f t="shared" si="256"/>
        <v/>
      </c>
      <c r="HD43" s="47" t="str">
        <f t="shared" si="274"/>
        <v/>
      </c>
      <c r="HE43" s="47" t="str">
        <f t="shared" si="275"/>
        <v/>
      </c>
      <c r="HF43" s="47" t="str">
        <f t="shared" si="245"/>
        <v/>
      </c>
      <c r="HG43" s="47" t="str">
        <f t="shared" si="276"/>
        <v/>
      </c>
      <c r="HH43" s="47" t="str">
        <f t="shared" si="277"/>
        <v/>
      </c>
      <c r="HI43" s="47" t="str">
        <f t="shared" si="278"/>
        <v/>
      </c>
      <c r="HJ43" s="47" t="str">
        <f t="shared" si="279"/>
        <v/>
      </c>
      <c r="HK43" s="47" t="str">
        <f t="shared" si="280"/>
        <v/>
      </c>
      <c r="HL43" s="47" t="str">
        <f t="shared" si="281"/>
        <v/>
      </c>
      <c r="HM43" s="47" t="str">
        <f t="shared" si="282"/>
        <v/>
      </c>
      <c r="HN43" s="47" t="str">
        <f t="shared" si="246"/>
        <v/>
      </c>
      <c r="HO43" s="47" t="str">
        <f t="shared" si="283"/>
        <v/>
      </c>
      <c r="HP43" s="47" t="str">
        <f t="shared" si="284"/>
        <v/>
      </c>
      <c r="HQ43" s="47" t="str">
        <f t="shared" si="247"/>
        <v/>
      </c>
      <c r="HR43" s="47" t="str">
        <f t="shared" si="285"/>
        <v/>
      </c>
      <c r="HS43" s="47" t="str">
        <f t="shared" si="286"/>
        <v/>
      </c>
      <c r="HT43" s="47" t="str">
        <f t="shared" si="248"/>
        <v/>
      </c>
      <c r="HU43" s="47" t="str">
        <f t="shared" si="287"/>
        <v/>
      </c>
      <c r="HV43" s="47" t="str">
        <f t="shared" si="288"/>
        <v/>
      </c>
      <c r="HW43" s="47" t="str">
        <f t="shared" si="249"/>
        <v/>
      </c>
      <c r="HX43" s="47" t="str">
        <f t="shared" si="295"/>
        <v/>
      </c>
      <c r="HY43" s="47" t="str">
        <f t="shared" si="289"/>
        <v/>
      </c>
      <c r="HZ43" s="47" t="str">
        <f t="shared" si="290"/>
        <v/>
      </c>
      <c r="IA43" s="47" t="str">
        <f t="shared" si="291"/>
        <v/>
      </c>
      <c r="IB43" s="47" t="str">
        <f t="shared" si="292"/>
        <v/>
      </c>
      <c r="IC43" s="47" t="str">
        <f t="shared" si="293"/>
        <v/>
      </c>
      <c r="ID43" s="47" t="str">
        <f t="shared" si="251"/>
        <v xml:space="preserve">            </v>
      </c>
      <c r="IE43" s="47" t="str">
        <f t="shared" si="252"/>
        <v xml:space="preserve">            </v>
      </c>
      <c r="IF43" s="47" t="str">
        <f t="shared" si="266"/>
        <v xml:space="preserve">     </v>
      </c>
      <c r="IG43" s="109" t="str">
        <f t="shared" si="254"/>
        <v xml:space="preserve">            </v>
      </c>
      <c r="IH43" s="47" t="str">
        <f t="shared" si="294"/>
        <v xml:space="preserve">            </v>
      </c>
      <c r="II43" s="47" t="str">
        <f>IF(OR(GN43="SUPPL.",GN43="RE-EXAM."),'result subject-wise'!AV43,GN43)</f>
        <v/>
      </c>
      <c r="IJ43" s="99">
        <f>IF('result subject-wise'!AW43="",CT43,'result subject-wise'!AW43)</f>
        <v>0</v>
      </c>
      <c r="IK43" s="87" t="str">
        <f t="shared" si="255"/>
        <v/>
      </c>
      <c r="IL43" s="100"/>
      <c r="IO43" s="853" t="s">
        <v>157</v>
      </c>
      <c r="IP43" s="851"/>
      <c r="IQ43" s="851"/>
      <c r="IR43" s="851"/>
      <c r="IS43" s="851"/>
      <c r="IT43" s="852"/>
      <c r="IU43" s="850" t="str">
        <f>A3</f>
        <v>9 'A'</v>
      </c>
      <c r="IV43" s="851"/>
      <c r="IW43" s="852"/>
      <c r="IX43" s="753" t="s">
        <v>153</v>
      </c>
      <c r="IY43" s="754"/>
      <c r="IZ43" s="755" t="str">
        <f>F3</f>
        <v>2015-16</v>
      </c>
      <c r="JA43" s="756"/>
      <c r="JB43" s="756"/>
      <c r="JC43" s="757"/>
      <c r="JE43" s="120"/>
      <c r="JF43" s="120"/>
      <c r="JG43" s="120"/>
      <c r="JH43" s="120"/>
    </row>
    <row r="44" spans="1:268" ht="14" customHeight="1">
      <c r="A44" s="4">
        <f>details!A44</f>
        <v>38</v>
      </c>
      <c r="B44" s="47" t="str">
        <f>IF(details!B44="","",details!B44)</f>
        <v>OBC</v>
      </c>
      <c r="C44" s="47" t="str">
        <f>IF(details!C44="","",details!C44)</f>
        <v>G</v>
      </c>
      <c r="D44" s="97" t="str">
        <f>IF(details!D44="","",details!D44)</f>
        <v>NSO</v>
      </c>
      <c r="E44" s="47">
        <f>IF(details!E44="","",details!E44)</f>
        <v>10652</v>
      </c>
      <c r="F44" s="385">
        <f>IF(details!F44="","",details!F44)</f>
        <v>36427</v>
      </c>
      <c r="G44" s="49" t="str">
        <f>IF(details!G44="","",details!G44)</f>
        <v>A 038</v>
      </c>
      <c r="H44" s="49" t="str">
        <f>IF(details!H44="","",details!H44)</f>
        <v>B 038</v>
      </c>
      <c r="I44" s="49" t="str">
        <f>IF(details!I44="","",details!I44)</f>
        <v>C 038</v>
      </c>
      <c r="J44" s="47" t="str">
        <f>IF(details!J44="","",details!J44)</f>
        <v/>
      </c>
      <c r="K44" s="47" t="str">
        <f>IF(details!K44="","",details!K44)</f>
        <v/>
      </c>
      <c r="L44" s="47" t="str">
        <f>IF(details!L44="","",details!L44)</f>
        <v/>
      </c>
      <c r="M44" s="102" t="str">
        <f t="shared" si="134"/>
        <v/>
      </c>
      <c r="N44" s="47" t="str">
        <f>IF(details!M44="","",details!M44)</f>
        <v/>
      </c>
      <c r="O44" s="102" t="str">
        <f t="shared" si="135"/>
        <v/>
      </c>
      <c r="P44" s="47" t="str">
        <f>IF(details!N44="","",details!N44)</f>
        <v/>
      </c>
      <c r="Q44" s="88" t="str">
        <f t="shared" si="136"/>
        <v/>
      </c>
      <c r="R44" s="79">
        <f t="shared" si="137"/>
        <v>0</v>
      </c>
      <c r="S44" s="79">
        <f t="shared" si="138"/>
        <v>0</v>
      </c>
      <c r="T44" s="80" t="str">
        <f t="shared" si="139"/>
        <v/>
      </c>
      <c r="U44" s="79" t="str">
        <f t="shared" si="140"/>
        <v/>
      </c>
      <c r="V44" s="79" t="str">
        <f t="shared" si="141"/>
        <v/>
      </c>
      <c r="W44" s="79" t="str">
        <f t="shared" si="142"/>
        <v/>
      </c>
      <c r="X44" s="47" t="str">
        <f>IF(details!O44="","",details!O44)</f>
        <v/>
      </c>
      <c r="Y44" s="47" t="str">
        <f>IF(details!P44="","",details!P44)</f>
        <v/>
      </c>
      <c r="Z44" s="47" t="str">
        <f>IF(details!Q44="","",details!Q44)</f>
        <v/>
      </c>
      <c r="AA44" s="102" t="str">
        <f t="shared" si="143"/>
        <v/>
      </c>
      <c r="AB44" s="47" t="str">
        <f>IF(details!R44="","",details!R44)</f>
        <v/>
      </c>
      <c r="AC44" s="102" t="str">
        <f t="shared" si="144"/>
        <v/>
      </c>
      <c r="AD44" s="47" t="str">
        <f>IF(details!S44="","",details!S44)</f>
        <v/>
      </c>
      <c r="AE44" s="88" t="str">
        <f t="shared" si="145"/>
        <v/>
      </c>
      <c r="AF44" s="79">
        <f t="shared" si="146"/>
        <v>0</v>
      </c>
      <c r="AG44" s="79">
        <f t="shared" si="147"/>
        <v>0</v>
      </c>
      <c r="AH44" s="80" t="str">
        <f t="shared" si="148"/>
        <v/>
      </c>
      <c r="AI44" s="79" t="str">
        <f t="shared" si="149"/>
        <v/>
      </c>
      <c r="AJ44" s="79" t="str">
        <f t="shared" si="150"/>
        <v/>
      </c>
      <c r="AK44" s="79" t="str">
        <f t="shared" si="151"/>
        <v/>
      </c>
      <c r="AL44" s="97" t="str">
        <f>IF(details!T44="","",details!T44)</f>
        <v/>
      </c>
      <c r="AM44" s="103" t="str">
        <f>CONCATENATE(IF(details!T44="s"," SANSKRIT",IF(details!T44="u"," URDU",IF(details!T44="g"," GUJRATI",IF(details!T44="p"," PUNJABI",IF(details!T44="sd"," flU/kh",))))),"")</f>
        <v/>
      </c>
      <c r="AN44" s="47" t="str">
        <f>IF(details!U44="","",details!U44)</f>
        <v/>
      </c>
      <c r="AO44" s="47" t="str">
        <f>IF(details!V44="","",details!V44)</f>
        <v/>
      </c>
      <c r="AP44" s="47" t="str">
        <f>IF(details!W44="","",details!W44)</f>
        <v/>
      </c>
      <c r="AQ44" s="102" t="str">
        <f t="shared" si="152"/>
        <v/>
      </c>
      <c r="AR44" s="47" t="str">
        <f>IF(details!X44="","",details!X44)</f>
        <v/>
      </c>
      <c r="AS44" s="102" t="str">
        <f t="shared" si="153"/>
        <v/>
      </c>
      <c r="AT44" s="47" t="str">
        <f>IF(details!Y44="","",details!Y44)</f>
        <v/>
      </c>
      <c r="AU44" s="88" t="str">
        <f t="shared" si="154"/>
        <v/>
      </c>
      <c r="AV44" s="79">
        <f t="shared" si="155"/>
        <v>0</v>
      </c>
      <c r="AW44" s="79">
        <f t="shared" si="156"/>
        <v>0</v>
      </c>
      <c r="AX44" s="80" t="str">
        <f t="shared" si="157"/>
        <v/>
      </c>
      <c r="AY44" s="79" t="str">
        <f t="shared" si="158"/>
        <v/>
      </c>
      <c r="AZ44" s="79" t="str">
        <f t="shared" si="159"/>
        <v/>
      </c>
      <c r="BA44" s="79" t="str">
        <f t="shared" si="160"/>
        <v/>
      </c>
      <c r="BB44" s="47" t="str">
        <f>IF(details!Z44="","",details!Z44)</f>
        <v/>
      </c>
      <c r="BC44" s="47" t="str">
        <f>IF(details!AA44="","",details!AA44)</f>
        <v/>
      </c>
      <c r="BD44" s="47" t="str">
        <f>IF(details!AB44="","",details!AB44)</f>
        <v/>
      </c>
      <c r="BE44" s="102" t="str">
        <f t="shared" si="161"/>
        <v/>
      </c>
      <c r="BF44" s="47" t="str">
        <f>IF(details!AC44="","",details!AC44)</f>
        <v/>
      </c>
      <c r="BG44" s="102" t="str">
        <f t="shared" si="162"/>
        <v/>
      </c>
      <c r="BH44" s="47" t="str">
        <f>IF(details!AD44="","",details!AD44)</f>
        <v/>
      </c>
      <c r="BI44" s="88" t="str">
        <f t="shared" si="163"/>
        <v/>
      </c>
      <c r="BJ44" s="79">
        <f t="shared" si="164"/>
        <v>0</v>
      </c>
      <c r="BK44" s="79">
        <f t="shared" si="165"/>
        <v>0</v>
      </c>
      <c r="BL44" s="80" t="str">
        <f t="shared" si="166"/>
        <v/>
      </c>
      <c r="BM44" s="79" t="str">
        <f t="shared" si="167"/>
        <v/>
      </c>
      <c r="BN44" s="79" t="str">
        <f t="shared" si="168"/>
        <v/>
      </c>
      <c r="BO44" s="79" t="str">
        <f t="shared" si="169"/>
        <v/>
      </c>
      <c r="BP44" s="47" t="str">
        <f>IF(details!AE44="","",details!AE44)</f>
        <v/>
      </c>
      <c r="BQ44" s="47" t="str">
        <f>IF(details!AF44="","",details!AF44)</f>
        <v/>
      </c>
      <c r="BR44" s="47" t="str">
        <f>IF(details!AG44="","",details!AG44)</f>
        <v/>
      </c>
      <c r="BS44" s="102" t="str">
        <f t="shared" si="170"/>
        <v/>
      </c>
      <c r="BT44" s="47" t="str">
        <f>IF(details!AH44="","",details!AH44)</f>
        <v/>
      </c>
      <c r="BU44" s="102" t="str">
        <f t="shared" si="171"/>
        <v/>
      </c>
      <c r="BV44" s="47" t="str">
        <f>IF(details!AI44="","",details!AI44)</f>
        <v/>
      </c>
      <c r="BW44" s="88" t="str">
        <f t="shared" si="172"/>
        <v/>
      </c>
      <c r="BX44" s="79">
        <f t="shared" si="173"/>
        <v>0</v>
      </c>
      <c r="BY44" s="79">
        <f t="shared" si="174"/>
        <v>0</v>
      </c>
      <c r="BZ44" s="80" t="str">
        <f t="shared" si="175"/>
        <v/>
      </c>
      <c r="CA44" s="79" t="str">
        <f t="shared" si="176"/>
        <v/>
      </c>
      <c r="CB44" s="79" t="str">
        <f t="shared" si="177"/>
        <v/>
      </c>
      <c r="CC44" s="79" t="str">
        <f t="shared" si="178"/>
        <v/>
      </c>
      <c r="CD44" s="47" t="str">
        <f>IF(details!AJ44="","",details!AJ44)</f>
        <v/>
      </c>
      <c r="CE44" s="47" t="str">
        <f>IF(details!AK44="","",details!AK44)</f>
        <v/>
      </c>
      <c r="CF44" s="47" t="str">
        <f>IF(details!AL44="","",details!AL44)</f>
        <v/>
      </c>
      <c r="CG44" s="102" t="str">
        <f t="shared" si="179"/>
        <v/>
      </c>
      <c r="CH44" s="47" t="str">
        <f>IF(details!AM44="","",details!AM44)</f>
        <v/>
      </c>
      <c r="CI44" s="102" t="str">
        <f t="shared" si="180"/>
        <v/>
      </c>
      <c r="CJ44" s="47" t="str">
        <f>IF(details!AN44="","",details!AN44)</f>
        <v/>
      </c>
      <c r="CK44" s="88" t="str">
        <f t="shared" si="181"/>
        <v/>
      </c>
      <c r="CL44" s="79">
        <f t="shared" si="182"/>
        <v>0</v>
      </c>
      <c r="CM44" s="79">
        <f t="shared" si="183"/>
        <v>0</v>
      </c>
      <c r="CN44" s="80" t="str">
        <f t="shared" si="184"/>
        <v/>
      </c>
      <c r="CO44" s="79" t="str">
        <f t="shared" si="185"/>
        <v/>
      </c>
      <c r="CP44" s="79" t="str">
        <f t="shared" si="186"/>
        <v/>
      </c>
      <c r="CQ44" s="79" t="str">
        <f t="shared" si="187"/>
        <v/>
      </c>
      <c r="CR44" s="79">
        <f t="shared" si="188"/>
        <v>0</v>
      </c>
      <c r="CS44" s="104">
        <f t="shared" si="189"/>
        <v>0</v>
      </c>
      <c r="CT44" s="105">
        <f t="shared" si="190"/>
        <v>0</v>
      </c>
      <c r="CU44" s="87" t="str">
        <f t="shared" si="267"/>
        <v/>
      </c>
      <c r="CV44" s="47" t="str">
        <f>IF(details!AO44="","",details!AO44)</f>
        <v/>
      </c>
      <c r="CW44" s="47" t="str">
        <f>IF(details!AP44="","",details!AP44)</f>
        <v/>
      </c>
      <c r="CX44" s="47" t="str">
        <f>IF(details!AQ44="","",details!AQ44)</f>
        <v/>
      </c>
      <c r="CY44" s="102" t="str">
        <f t="shared" si="191"/>
        <v/>
      </c>
      <c r="CZ44" s="47" t="str">
        <f>IF(details!AR44="","",details!AR44)</f>
        <v/>
      </c>
      <c r="DA44" s="102" t="str">
        <f t="shared" si="192"/>
        <v/>
      </c>
      <c r="DB44" s="47" t="str">
        <f>IF(details!AS44="","",details!AS44)</f>
        <v/>
      </c>
      <c r="DC44" s="88" t="str">
        <f t="shared" si="193"/>
        <v/>
      </c>
      <c r="DD44" s="79">
        <f t="shared" si="194"/>
        <v>0</v>
      </c>
      <c r="DE44" s="79">
        <f t="shared" si="195"/>
        <v>0</v>
      </c>
      <c r="DF44" s="80" t="str">
        <f t="shared" si="196"/>
        <v/>
      </c>
      <c r="DG44" s="79" t="str">
        <f t="shared" si="197"/>
        <v/>
      </c>
      <c r="DH44" s="79" t="str">
        <f t="shared" si="198"/>
        <v/>
      </c>
      <c r="DI44" s="79" t="str">
        <f t="shared" si="199"/>
        <v/>
      </c>
      <c r="DJ44" s="47" t="str">
        <f>IF(details!AT44="","",details!AT44)</f>
        <v/>
      </c>
      <c r="DK44" s="47" t="str">
        <f>IF(details!AU44="","",details!AU44)</f>
        <v/>
      </c>
      <c r="DL44" s="102" t="str">
        <f t="shared" si="200"/>
        <v/>
      </c>
      <c r="DM44" s="47" t="str">
        <f>IF(details!AV44="","",details!AV44)</f>
        <v/>
      </c>
      <c r="DN44" s="47" t="str">
        <f>IF(details!AW44="","",details!AW44)</f>
        <v/>
      </c>
      <c r="DO44" s="102" t="str">
        <f t="shared" si="201"/>
        <v/>
      </c>
      <c r="DP44" s="47" t="str">
        <f>IF(details!AX44="","",details!AX44)</f>
        <v/>
      </c>
      <c r="DQ44" s="47" t="str">
        <f>IF(details!AY44="","",details!AY44)</f>
        <v/>
      </c>
      <c r="DR44" s="102" t="str">
        <f t="shared" si="202"/>
        <v/>
      </c>
      <c r="DS44" s="102" t="str">
        <f t="shared" si="203"/>
        <v/>
      </c>
      <c r="DT44" s="102" t="str">
        <f t="shared" si="204"/>
        <v/>
      </c>
      <c r="DU44" s="102" t="str">
        <f t="shared" si="205"/>
        <v/>
      </c>
      <c r="DV44" s="47" t="str">
        <f>IF(details!AZ44="","",details!AZ44)</f>
        <v/>
      </c>
      <c r="DW44" s="47" t="str">
        <f>IF(details!BA44="","",details!BA44)</f>
        <v/>
      </c>
      <c r="DX44" s="102" t="str">
        <f t="shared" si="206"/>
        <v/>
      </c>
      <c r="DY44" s="102" t="str">
        <f t="shared" si="207"/>
        <v/>
      </c>
      <c r="DZ44" s="102" t="str">
        <f t="shared" si="208"/>
        <v/>
      </c>
      <c r="EA44" s="47" t="str">
        <f>IF(details!BB44="","",details!BB44)</f>
        <v/>
      </c>
      <c r="EB44" s="47" t="str">
        <f>IF(details!BC44="","",details!BC44)</f>
        <v/>
      </c>
      <c r="EC44" s="102" t="str">
        <f t="shared" si="209"/>
        <v/>
      </c>
      <c r="ED44" s="102" t="str">
        <f t="shared" si="210"/>
        <v/>
      </c>
      <c r="EE44" s="102" t="str">
        <f t="shared" si="211"/>
        <v/>
      </c>
      <c r="EF44" s="97" t="str">
        <f t="shared" si="212"/>
        <v/>
      </c>
      <c r="EG44" s="79">
        <f t="shared" si="213"/>
        <v>0</v>
      </c>
      <c r="EH44" s="79">
        <f t="shared" si="214"/>
        <v>0</v>
      </c>
      <c r="EI44" s="80" t="str">
        <f t="shared" si="215"/>
        <v/>
      </c>
      <c r="EJ44" s="79" t="str">
        <f t="shared" si="216"/>
        <v/>
      </c>
      <c r="EK44" s="79" t="str">
        <f t="shared" si="217"/>
        <v/>
      </c>
      <c r="EL44" s="79" t="str">
        <f t="shared" si="218"/>
        <v/>
      </c>
      <c r="EM44" s="47" t="str">
        <f>IF(details!BD44="","",details!BD44)</f>
        <v/>
      </c>
      <c r="EN44" s="47" t="str">
        <f>IF(details!BE44="","",details!BE44)</f>
        <v/>
      </c>
      <c r="EO44" s="47" t="str">
        <f>IF(details!BF44="","",details!BF44)</f>
        <v/>
      </c>
      <c r="EP44" s="102" t="str">
        <f t="shared" si="219"/>
        <v/>
      </c>
      <c r="EQ44" s="47" t="str">
        <f>IF(details!BG44="","",details!BG44)</f>
        <v/>
      </c>
      <c r="ER44" s="47" t="str">
        <f>IF(details!BH44="","",details!BH44)</f>
        <v/>
      </c>
      <c r="ES44" s="106" t="str">
        <f t="shared" si="220"/>
        <v/>
      </c>
      <c r="ET44" s="102" t="str">
        <f t="shared" si="221"/>
        <v/>
      </c>
      <c r="EU44" s="102" t="str">
        <f t="shared" si="222"/>
        <v/>
      </c>
      <c r="EV44" s="47" t="str">
        <f>IF(details!BI44="","",details!BI44)</f>
        <v/>
      </c>
      <c r="EW44" s="47" t="str">
        <f>IF(details!BJ44="","",details!BJ44)</f>
        <v/>
      </c>
      <c r="EX44" s="106" t="str">
        <f t="shared" si="223"/>
        <v/>
      </c>
      <c r="EY44" s="102" t="str">
        <f t="shared" si="224"/>
        <v/>
      </c>
      <c r="EZ44" s="102" t="str">
        <f t="shared" si="225"/>
        <v/>
      </c>
      <c r="FA44" s="97" t="str">
        <f t="shared" si="226"/>
        <v/>
      </c>
      <c r="FB44" s="79">
        <f t="shared" si="227"/>
        <v>0</v>
      </c>
      <c r="FC44" s="79">
        <f t="shared" si="228"/>
        <v>0</v>
      </c>
      <c r="FD44" s="80" t="str">
        <f t="shared" si="229"/>
        <v/>
      </c>
      <c r="FE44" s="79" t="str">
        <f t="shared" si="230"/>
        <v/>
      </c>
      <c r="FF44" s="79" t="str">
        <f t="shared" si="231"/>
        <v/>
      </c>
      <c r="FG44" s="79" t="str">
        <f t="shared" si="232"/>
        <v/>
      </c>
      <c r="FH44" s="47" t="str">
        <f>IF(details!BK44="","",details!BK44)</f>
        <v/>
      </c>
      <c r="FI44" s="47" t="str">
        <f>IF(details!BL44="","",details!BL44)</f>
        <v/>
      </c>
      <c r="FJ44" s="47" t="str">
        <f>IF(details!BM44="","",details!BM44)</f>
        <v/>
      </c>
      <c r="FK44" s="97" t="str">
        <f t="shared" si="233"/>
        <v/>
      </c>
      <c r="FL44" s="79">
        <f t="shared" si="234"/>
        <v>0</v>
      </c>
      <c r="FM44" s="80" t="str">
        <f t="shared" si="235"/>
        <v/>
      </c>
      <c r="FN44" s="79" t="str">
        <f t="shared" si="236"/>
        <v/>
      </c>
      <c r="FO44" s="79" t="str">
        <f t="shared" si="237"/>
        <v/>
      </c>
      <c r="FP44" s="322" t="str">
        <f t="shared" si="238"/>
        <v/>
      </c>
      <c r="FQ44" s="47" t="str">
        <f>IF(details!BN44="","",details!BN44)</f>
        <v/>
      </c>
      <c r="FR44" s="47" t="str">
        <f>IF(details!BO44="","",details!BO44)</f>
        <v/>
      </c>
      <c r="FS44" s="47" t="str">
        <f>IF(details!BP44="","",details!BP44)</f>
        <v/>
      </c>
      <c r="FT44" s="47" t="str">
        <f>IF(details!BQ44="","",details!BQ44)</f>
        <v/>
      </c>
      <c r="FU44" s="97" t="str">
        <f t="shared" si="239"/>
        <v/>
      </c>
      <c r="FV44" s="79">
        <f t="shared" si="101"/>
        <v>0</v>
      </c>
      <c r="FW44" s="80" t="str">
        <f t="shared" si="102"/>
        <v/>
      </c>
      <c r="FX44" s="79" t="str">
        <f t="shared" si="103"/>
        <v/>
      </c>
      <c r="FY44" s="79" t="str">
        <f t="shared" si="268"/>
        <v/>
      </c>
      <c r="FZ44" s="322" t="str">
        <f t="shared" si="240"/>
        <v/>
      </c>
      <c r="GA44" s="79" t="str">
        <f t="shared" si="257"/>
        <v/>
      </c>
      <c r="GB44" s="79" t="str">
        <f t="shared" si="258"/>
        <v/>
      </c>
      <c r="GC44" s="79" t="str">
        <f t="shared" si="259"/>
        <v/>
      </c>
      <c r="GD44" s="79" t="str">
        <f t="shared" si="260"/>
        <v/>
      </c>
      <c r="GE44" s="79" t="str">
        <f t="shared" si="261"/>
        <v/>
      </c>
      <c r="GF44" s="79" t="str">
        <f t="shared" si="262"/>
        <v/>
      </c>
      <c r="GG44" s="79" t="str">
        <f t="shared" si="269"/>
        <v/>
      </c>
      <c r="GH44" s="313">
        <f t="shared" si="241"/>
        <v>0</v>
      </c>
      <c r="GI44" s="79">
        <f t="shared" si="263"/>
        <v>0</v>
      </c>
      <c r="GJ44" s="79">
        <f t="shared" si="264"/>
        <v>0</v>
      </c>
      <c r="GK44" s="79">
        <f t="shared" si="265"/>
        <v>0</v>
      </c>
      <c r="GL44" s="313">
        <f t="shared" si="242"/>
        <v>0</v>
      </c>
      <c r="GM44" s="79" t="str">
        <f t="shared" si="270"/>
        <v>NSO</v>
      </c>
      <c r="GN44" s="47" t="str">
        <f t="shared" si="271"/>
        <v>NSO</v>
      </c>
      <c r="GO44" s="79" t="str">
        <f t="shared" si="272"/>
        <v/>
      </c>
      <c r="GP44" s="107" t="str">
        <f t="shared" si="243"/>
        <v/>
      </c>
      <c r="GQ44" s="94" t="str">
        <f>IF(details!CY44="","",details!CY44)</f>
        <v/>
      </c>
      <c r="GR44" s="108" t="str">
        <f>IF(details!CZ44="","",details!CZ44)</f>
        <v/>
      </c>
      <c r="GS44" s="94" t="str">
        <f>IF(details!DC44="","",details!DC44)</f>
        <v/>
      </c>
      <c r="GT44" s="108" t="str">
        <f>IF(details!DD44="","",details!DD44)</f>
        <v/>
      </c>
      <c r="GU44" s="94" t="str">
        <f>IF(details!DG44="","",details!DG44)</f>
        <v/>
      </c>
      <c r="GV44" s="108" t="str">
        <f>IF(details!DH44="","",details!DH44)</f>
        <v/>
      </c>
      <c r="GW44" s="94" t="str">
        <f>IF(details!DK44="","",details!DK44)</f>
        <v/>
      </c>
      <c r="GX44" s="108" t="str">
        <f>IF(details!DL44="","",details!DL44)</f>
        <v/>
      </c>
      <c r="GY44" s="94" t="str">
        <f>IF(details!DO44="","",details!DO44)</f>
        <v/>
      </c>
      <c r="GZ44" s="108" t="str">
        <f>IF(details!DP44="","",details!DP44)</f>
        <v/>
      </c>
      <c r="HA44" s="95" t="e">
        <f t="shared" si="244"/>
        <v>#VALUE!</v>
      </c>
      <c r="HB44" s="47" t="str">
        <f t="shared" si="273"/>
        <v/>
      </c>
      <c r="HC44" s="47" t="str">
        <f t="shared" si="256"/>
        <v/>
      </c>
      <c r="HD44" s="47" t="str">
        <f t="shared" si="274"/>
        <v/>
      </c>
      <c r="HE44" s="47" t="str">
        <f t="shared" si="275"/>
        <v/>
      </c>
      <c r="HF44" s="47" t="str">
        <f t="shared" si="245"/>
        <v/>
      </c>
      <c r="HG44" s="47" t="str">
        <f t="shared" si="276"/>
        <v/>
      </c>
      <c r="HH44" s="47" t="str">
        <f t="shared" si="277"/>
        <v/>
      </c>
      <c r="HI44" s="47" t="str">
        <f t="shared" si="278"/>
        <v/>
      </c>
      <c r="HJ44" s="47" t="str">
        <f t="shared" si="279"/>
        <v/>
      </c>
      <c r="HK44" s="47" t="str">
        <f t="shared" si="280"/>
        <v/>
      </c>
      <c r="HL44" s="47" t="str">
        <f t="shared" si="281"/>
        <v/>
      </c>
      <c r="HM44" s="47" t="str">
        <f t="shared" si="282"/>
        <v/>
      </c>
      <c r="HN44" s="47" t="str">
        <f t="shared" si="246"/>
        <v/>
      </c>
      <c r="HO44" s="47" t="str">
        <f t="shared" si="283"/>
        <v/>
      </c>
      <c r="HP44" s="47" t="str">
        <f t="shared" si="284"/>
        <v/>
      </c>
      <c r="HQ44" s="47" t="str">
        <f t="shared" si="247"/>
        <v/>
      </c>
      <c r="HR44" s="47" t="str">
        <f t="shared" si="285"/>
        <v/>
      </c>
      <c r="HS44" s="47" t="str">
        <f t="shared" si="286"/>
        <v/>
      </c>
      <c r="HT44" s="47" t="str">
        <f t="shared" si="248"/>
        <v/>
      </c>
      <c r="HU44" s="47" t="str">
        <f t="shared" si="287"/>
        <v/>
      </c>
      <c r="HV44" s="47" t="str">
        <f t="shared" si="288"/>
        <v/>
      </c>
      <c r="HW44" s="47" t="str">
        <f t="shared" si="249"/>
        <v/>
      </c>
      <c r="HX44" s="47" t="str">
        <f t="shared" si="295"/>
        <v/>
      </c>
      <c r="HY44" s="47" t="str">
        <f t="shared" si="289"/>
        <v/>
      </c>
      <c r="HZ44" s="47" t="str">
        <f t="shared" si="290"/>
        <v/>
      </c>
      <c r="IA44" s="47" t="str">
        <f t="shared" si="291"/>
        <v/>
      </c>
      <c r="IB44" s="47" t="str">
        <f t="shared" si="292"/>
        <v/>
      </c>
      <c r="IC44" s="47" t="str">
        <f t="shared" si="293"/>
        <v/>
      </c>
      <c r="ID44" s="47" t="str">
        <f t="shared" si="251"/>
        <v xml:space="preserve">            </v>
      </c>
      <c r="IE44" s="47" t="str">
        <f t="shared" si="252"/>
        <v xml:space="preserve">            </v>
      </c>
      <c r="IF44" s="47" t="str">
        <f t="shared" si="266"/>
        <v xml:space="preserve">     </v>
      </c>
      <c r="IG44" s="109" t="str">
        <f t="shared" si="254"/>
        <v xml:space="preserve">            </v>
      </c>
      <c r="IH44" s="47" t="str">
        <f t="shared" si="294"/>
        <v xml:space="preserve">            </v>
      </c>
      <c r="II44" s="47" t="str">
        <f>IF(OR(GN44="SUPPL.",GN44="RE-EXAM."),'result subject-wise'!AV44,GN44)</f>
        <v>NSO</v>
      </c>
      <c r="IJ44" s="99">
        <f>IF('result subject-wise'!AW44="",CT44,'result subject-wise'!AW44)</f>
        <v>0</v>
      </c>
      <c r="IK44" s="87" t="str">
        <f t="shared" si="255"/>
        <v>NSO</v>
      </c>
      <c r="IL44" s="100"/>
      <c r="IO44" s="752">
        <f>'result aggregate'!X109</f>
        <v>0</v>
      </c>
      <c r="IP44" s="733" t="str">
        <f>'result aggregate'!Y109</f>
        <v>SC BOYS</v>
      </c>
      <c r="IQ44" s="733" t="str">
        <f>'result aggregate'!Z109</f>
        <v>SC GIRLS</v>
      </c>
      <c r="IR44" s="733" t="str">
        <f>'result aggregate'!AA109</f>
        <v>ST BOYS</v>
      </c>
      <c r="IS44" s="733" t="str">
        <f>'result aggregate'!AB109</f>
        <v>ST GIRLS</v>
      </c>
      <c r="IT44" s="733" t="str">
        <f>'result aggregate'!AC109</f>
        <v>OBC BOYS</v>
      </c>
      <c r="IU44" s="733" t="str">
        <f>'result aggregate'!AD109</f>
        <v>OBC GIRLS</v>
      </c>
      <c r="IV44" s="733" t="str">
        <f>'result aggregate'!AE109</f>
        <v>GEN BOYS</v>
      </c>
      <c r="IW44" s="733" t="str">
        <f>'result aggregate'!AF109</f>
        <v>GEN GIRLS</v>
      </c>
      <c r="IX44" s="733" t="str">
        <f>'result aggregate'!AG109</f>
        <v>MIN BOYS</v>
      </c>
      <c r="IY44" s="733" t="str">
        <f>'result aggregate'!AH109</f>
        <v>MIN GIRLS</v>
      </c>
      <c r="IZ44" s="733" t="str">
        <f>'result aggregate'!AI109</f>
        <v>SBC BOYS</v>
      </c>
      <c r="JA44" s="733" t="str">
        <f>'result aggregate'!AJ109</f>
        <v>SBC GIRLS</v>
      </c>
      <c r="JB44" s="733" t="str">
        <f>'result aggregate'!AK109</f>
        <v>TOTAL</v>
      </c>
      <c r="JC44" s="751"/>
      <c r="JE44" s="120"/>
      <c r="JF44" s="120"/>
      <c r="JG44" s="120"/>
      <c r="JH44" s="120"/>
    </row>
    <row r="45" spans="1:268" ht="14" customHeight="1">
      <c r="A45" s="4">
        <f>details!A45</f>
        <v>39</v>
      </c>
      <c r="B45" s="47" t="str">
        <f>IF(details!B45="","",details!B45)</f>
        <v>GEN</v>
      </c>
      <c r="C45" s="47" t="str">
        <f>IF(details!C45="","",details!C45)</f>
        <v>G</v>
      </c>
      <c r="D45" s="97">
        <f>IF(details!D45="","",details!D45)</f>
        <v>9139</v>
      </c>
      <c r="E45" s="47">
        <f>IF(details!E45="","",details!E45)</f>
        <v>11077</v>
      </c>
      <c r="F45" s="385">
        <f>IF(details!F45="","",details!F45)</f>
        <v>36251</v>
      </c>
      <c r="G45" s="49" t="str">
        <f>IF(details!G45="","",details!G45)</f>
        <v>A 039</v>
      </c>
      <c r="H45" s="49" t="str">
        <f>IF(details!H45="","",details!H45)</f>
        <v>B 039</v>
      </c>
      <c r="I45" s="49" t="str">
        <f>IF(details!I45="","",details!I45)</f>
        <v>C 039</v>
      </c>
      <c r="J45" s="47" t="str">
        <f>IF(details!J45="","",details!J45)</f>
        <v/>
      </c>
      <c r="K45" s="47" t="str">
        <f>IF(details!K45="","",details!K45)</f>
        <v/>
      </c>
      <c r="L45" s="47" t="str">
        <f>IF(details!L45="","",details!L45)</f>
        <v/>
      </c>
      <c r="M45" s="102" t="str">
        <f t="shared" si="134"/>
        <v/>
      </c>
      <c r="N45" s="47" t="str">
        <f>IF(details!M45="","",details!M45)</f>
        <v/>
      </c>
      <c r="O45" s="102" t="str">
        <f t="shared" si="135"/>
        <v/>
      </c>
      <c r="P45" s="47" t="str">
        <f>IF(details!N45="","",details!N45)</f>
        <v/>
      </c>
      <c r="Q45" s="88" t="str">
        <f t="shared" si="136"/>
        <v/>
      </c>
      <c r="R45" s="79">
        <f t="shared" si="137"/>
        <v>0</v>
      </c>
      <c r="S45" s="79">
        <f t="shared" si="138"/>
        <v>0</v>
      </c>
      <c r="T45" s="80" t="str">
        <f t="shared" si="139"/>
        <v/>
      </c>
      <c r="U45" s="79" t="str">
        <f t="shared" si="140"/>
        <v/>
      </c>
      <c r="V45" s="79" t="str">
        <f t="shared" si="141"/>
        <v/>
      </c>
      <c r="W45" s="79" t="str">
        <f t="shared" si="142"/>
        <v/>
      </c>
      <c r="X45" s="47" t="str">
        <f>IF(details!O45="","",details!O45)</f>
        <v/>
      </c>
      <c r="Y45" s="47" t="str">
        <f>IF(details!P45="","",details!P45)</f>
        <v/>
      </c>
      <c r="Z45" s="47" t="str">
        <f>IF(details!Q45="","",details!Q45)</f>
        <v/>
      </c>
      <c r="AA45" s="102" t="str">
        <f t="shared" si="143"/>
        <v/>
      </c>
      <c r="AB45" s="47" t="str">
        <f>IF(details!R45="","",details!R45)</f>
        <v/>
      </c>
      <c r="AC45" s="102" t="str">
        <f t="shared" si="144"/>
        <v/>
      </c>
      <c r="AD45" s="47" t="str">
        <f>IF(details!S45="","",details!S45)</f>
        <v/>
      </c>
      <c r="AE45" s="88" t="str">
        <f t="shared" si="145"/>
        <v/>
      </c>
      <c r="AF45" s="79">
        <f t="shared" si="146"/>
        <v>0</v>
      </c>
      <c r="AG45" s="79">
        <f t="shared" si="147"/>
        <v>0</v>
      </c>
      <c r="AH45" s="80" t="str">
        <f t="shared" si="148"/>
        <v/>
      </c>
      <c r="AI45" s="79" t="str">
        <f t="shared" si="149"/>
        <v/>
      </c>
      <c r="AJ45" s="79" t="str">
        <f t="shared" si="150"/>
        <v/>
      </c>
      <c r="AK45" s="79" t="str">
        <f t="shared" si="151"/>
        <v/>
      </c>
      <c r="AL45" s="97" t="str">
        <f>IF(details!T45="","",details!T45)</f>
        <v/>
      </c>
      <c r="AM45" s="103" t="str">
        <f>CONCATENATE(IF(details!T45="s"," SANSKRIT",IF(details!T45="u"," URDU",IF(details!T45="g"," GUJRATI",IF(details!T45="p"," PUNJABI",IF(details!T45="sd"," flU/kh",))))),"")</f>
        <v/>
      </c>
      <c r="AN45" s="47" t="str">
        <f>IF(details!U45="","",details!U45)</f>
        <v/>
      </c>
      <c r="AO45" s="47" t="str">
        <f>IF(details!V45="","",details!V45)</f>
        <v/>
      </c>
      <c r="AP45" s="47" t="str">
        <f>IF(details!W45="","",details!W45)</f>
        <v/>
      </c>
      <c r="AQ45" s="102" t="str">
        <f t="shared" si="152"/>
        <v/>
      </c>
      <c r="AR45" s="47" t="str">
        <f>IF(details!X45="","",details!X45)</f>
        <v/>
      </c>
      <c r="AS45" s="102" t="str">
        <f t="shared" si="153"/>
        <v/>
      </c>
      <c r="AT45" s="47" t="str">
        <f>IF(details!Y45="","",details!Y45)</f>
        <v/>
      </c>
      <c r="AU45" s="88" t="str">
        <f t="shared" si="154"/>
        <v/>
      </c>
      <c r="AV45" s="79">
        <f t="shared" si="155"/>
        <v>0</v>
      </c>
      <c r="AW45" s="79">
        <f t="shared" si="156"/>
        <v>0</v>
      </c>
      <c r="AX45" s="80" t="str">
        <f t="shared" si="157"/>
        <v/>
      </c>
      <c r="AY45" s="79" t="str">
        <f t="shared" si="158"/>
        <v/>
      </c>
      <c r="AZ45" s="79" t="str">
        <f t="shared" si="159"/>
        <v/>
      </c>
      <c r="BA45" s="79" t="str">
        <f t="shared" si="160"/>
        <v/>
      </c>
      <c r="BB45" s="47" t="str">
        <f>IF(details!Z45="","",details!Z45)</f>
        <v/>
      </c>
      <c r="BC45" s="47" t="str">
        <f>IF(details!AA45="","",details!AA45)</f>
        <v/>
      </c>
      <c r="BD45" s="47" t="str">
        <f>IF(details!AB45="","",details!AB45)</f>
        <v/>
      </c>
      <c r="BE45" s="102" t="str">
        <f t="shared" si="161"/>
        <v/>
      </c>
      <c r="BF45" s="47" t="str">
        <f>IF(details!AC45="","",details!AC45)</f>
        <v/>
      </c>
      <c r="BG45" s="102" t="str">
        <f t="shared" si="162"/>
        <v/>
      </c>
      <c r="BH45" s="47" t="str">
        <f>IF(details!AD45="","",details!AD45)</f>
        <v/>
      </c>
      <c r="BI45" s="88" t="str">
        <f t="shared" si="163"/>
        <v/>
      </c>
      <c r="BJ45" s="79">
        <f t="shared" si="164"/>
        <v>0</v>
      </c>
      <c r="BK45" s="79">
        <f t="shared" si="165"/>
        <v>0</v>
      </c>
      <c r="BL45" s="80" t="str">
        <f t="shared" si="166"/>
        <v/>
      </c>
      <c r="BM45" s="79" t="str">
        <f t="shared" si="167"/>
        <v/>
      </c>
      <c r="BN45" s="79" t="str">
        <f t="shared" si="168"/>
        <v/>
      </c>
      <c r="BO45" s="79" t="str">
        <f t="shared" si="169"/>
        <v/>
      </c>
      <c r="BP45" s="47" t="str">
        <f>IF(details!AE45="","",details!AE45)</f>
        <v/>
      </c>
      <c r="BQ45" s="47" t="str">
        <f>IF(details!AF45="","",details!AF45)</f>
        <v/>
      </c>
      <c r="BR45" s="47" t="str">
        <f>IF(details!AG45="","",details!AG45)</f>
        <v/>
      </c>
      <c r="BS45" s="102" t="str">
        <f t="shared" si="170"/>
        <v/>
      </c>
      <c r="BT45" s="47" t="str">
        <f>IF(details!AH45="","",details!AH45)</f>
        <v/>
      </c>
      <c r="BU45" s="102" t="str">
        <f t="shared" si="171"/>
        <v/>
      </c>
      <c r="BV45" s="47" t="str">
        <f>IF(details!AI45="","",details!AI45)</f>
        <v/>
      </c>
      <c r="BW45" s="88" t="str">
        <f t="shared" si="172"/>
        <v/>
      </c>
      <c r="BX45" s="79">
        <f t="shared" si="173"/>
        <v>0</v>
      </c>
      <c r="BY45" s="79">
        <f t="shared" si="174"/>
        <v>0</v>
      </c>
      <c r="BZ45" s="80" t="str">
        <f t="shared" si="175"/>
        <v/>
      </c>
      <c r="CA45" s="79" t="str">
        <f t="shared" si="176"/>
        <v/>
      </c>
      <c r="CB45" s="79" t="str">
        <f t="shared" si="177"/>
        <v/>
      </c>
      <c r="CC45" s="79" t="str">
        <f t="shared" si="178"/>
        <v/>
      </c>
      <c r="CD45" s="47" t="str">
        <f>IF(details!AJ45="","",details!AJ45)</f>
        <v/>
      </c>
      <c r="CE45" s="47" t="str">
        <f>IF(details!AK45="","",details!AK45)</f>
        <v/>
      </c>
      <c r="CF45" s="47" t="str">
        <f>IF(details!AL45="","",details!AL45)</f>
        <v/>
      </c>
      <c r="CG45" s="102" t="str">
        <f t="shared" si="179"/>
        <v/>
      </c>
      <c r="CH45" s="47" t="str">
        <f>IF(details!AM45="","",details!AM45)</f>
        <v/>
      </c>
      <c r="CI45" s="102" t="str">
        <f t="shared" si="180"/>
        <v/>
      </c>
      <c r="CJ45" s="47" t="str">
        <f>IF(details!AN45="","",details!AN45)</f>
        <v/>
      </c>
      <c r="CK45" s="88" t="str">
        <f t="shared" si="181"/>
        <v/>
      </c>
      <c r="CL45" s="79">
        <f t="shared" si="182"/>
        <v>0</v>
      </c>
      <c r="CM45" s="79">
        <f t="shared" si="183"/>
        <v>0</v>
      </c>
      <c r="CN45" s="80" t="str">
        <f t="shared" si="184"/>
        <v/>
      </c>
      <c r="CO45" s="79" t="str">
        <f t="shared" si="185"/>
        <v/>
      </c>
      <c r="CP45" s="79" t="str">
        <f t="shared" si="186"/>
        <v/>
      </c>
      <c r="CQ45" s="79" t="str">
        <f t="shared" si="187"/>
        <v/>
      </c>
      <c r="CR45" s="79">
        <f t="shared" si="188"/>
        <v>0</v>
      </c>
      <c r="CS45" s="104">
        <f t="shared" si="189"/>
        <v>0</v>
      </c>
      <c r="CT45" s="105">
        <f t="shared" si="190"/>
        <v>0</v>
      </c>
      <c r="CU45" s="87" t="str">
        <f t="shared" si="267"/>
        <v/>
      </c>
      <c r="CV45" s="47" t="str">
        <f>IF(details!AO45="","",details!AO45)</f>
        <v/>
      </c>
      <c r="CW45" s="47" t="str">
        <f>IF(details!AP45="","",details!AP45)</f>
        <v/>
      </c>
      <c r="CX45" s="47" t="str">
        <f>IF(details!AQ45="","",details!AQ45)</f>
        <v/>
      </c>
      <c r="CY45" s="102" t="str">
        <f t="shared" si="191"/>
        <v/>
      </c>
      <c r="CZ45" s="47" t="str">
        <f>IF(details!AR45="","",details!AR45)</f>
        <v/>
      </c>
      <c r="DA45" s="102" t="str">
        <f t="shared" si="192"/>
        <v/>
      </c>
      <c r="DB45" s="47" t="str">
        <f>IF(details!AS45="","",details!AS45)</f>
        <v/>
      </c>
      <c r="DC45" s="88" t="str">
        <f t="shared" si="193"/>
        <v/>
      </c>
      <c r="DD45" s="79">
        <f t="shared" si="194"/>
        <v>0</v>
      </c>
      <c r="DE45" s="79">
        <f t="shared" si="195"/>
        <v>0</v>
      </c>
      <c r="DF45" s="80" t="str">
        <f t="shared" si="196"/>
        <v/>
      </c>
      <c r="DG45" s="79" t="str">
        <f t="shared" si="197"/>
        <v/>
      </c>
      <c r="DH45" s="79" t="str">
        <f t="shared" si="198"/>
        <v/>
      </c>
      <c r="DI45" s="79" t="str">
        <f t="shared" si="199"/>
        <v/>
      </c>
      <c r="DJ45" s="47" t="str">
        <f>IF(details!AT45="","",details!AT45)</f>
        <v/>
      </c>
      <c r="DK45" s="47" t="str">
        <f>IF(details!AU45="","",details!AU45)</f>
        <v/>
      </c>
      <c r="DL45" s="102" t="str">
        <f t="shared" si="200"/>
        <v/>
      </c>
      <c r="DM45" s="47" t="str">
        <f>IF(details!AV45="","",details!AV45)</f>
        <v/>
      </c>
      <c r="DN45" s="47" t="str">
        <f>IF(details!AW45="","",details!AW45)</f>
        <v/>
      </c>
      <c r="DO45" s="102" t="str">
        <f t="shared" si="201"/>
        <v/>
      </c>
      <c r="DP45" s="47" t="str">
        <f>IF(details!AX45="","",details!AX45)</f>
        <v/>
      </c>
      <c r="DQ45" s="47" t="str">
        <f>IF(details!AY45="","",details!AY45)</f>
        <v/>
      </c>
      <c r="DR45" s="102" t="str">
        <f t="shared" si="202"/>
        <v/>
      </c>
      <c r="DS45" s="102" t="str">
        <f t="shared" si="203"/>
        <v/>
      </c>
      <c r="DT45" s="102" t="str">
        <f t="shared" si="204"/>
        <v/>
      </c>
      <c r="DU45" s="102" t="str">
        <f t="shared" si="205"/>
        <v/>
      </c>
      <c r="DV45" s="47" t="str">
        <f>IF(details!AZ45="","",details!AZ45)</f>
        <v/>
      </c>
      <c r="DW45" s="47" t="str">
        <f>IF(details!BA45="","",details!BA45)</f>
        <v/>
      </c>
      <c r="DX45" s="102" t="str">
        <f t="shared" si="206"/>
        <v/>
      </c>
      <c r="DY45" s="102" t="str">
        <f t="shared" si="207"/>
        <v/>
      </c>
      <c r="DZ45" s="102" t="str">
        <f t="shared" si="208"/>
        <v/>
      </c>
      <c r="EA45" s="47" t="str">
        <f>IF(details!BB45="","",details!BB45)</f>
        <v/>
      </c>
      <c r="EB45" s="47" t="str">
        <f>IF(details!BC45="","",details!BC45)</f>
        <v/>
      </c>
      <c r="EC45" s="102" t="str">
        <f t="shared" si="209"/>
        <v/>
      </c>
      <c r="ED45" s="102" t="str">
        <f t="shared" si="210"/>
        <v/>
      </c>
      <c r="EE45" s="102" t="str">
        <f t="shared" si="211"/>
        <v/>
      </c>
      <c r="EF45" s="97" t="str">
        <f t="shared" si="212"/>
        <v/>
      </c>
      <c r="EG45" s="79">
        <f t="shared" si="213"/>
        <v>0</v>
      </c>
      <c r="EH45" s="79">
        <f t="shared" si="214"/>
        <v>0</v>
      </c>
      <c r="EI45" s="80" t="str">
        <f t="shared" si="215"/>
        <v/>
      </c>
      <c r="EJ45" s="79" t="str">
        <f t="shared" si="216"/>
        <v/>
      </c>
      <c r="EK45" s="79" t="str">
        <f t="shared" si="217"/>
        <v/>
      </c>
      <c r="EL45" s="79" t="str">
        <f t="shared" si="218"/>
        <v/>
      </c>
      <c r="EM45" s="47" t="str">
        <f>IF(details!BD45="","",details!BD45)</f>
        <v/>
      </c>
      <c r="EN45" s="47" t="str">
        <f>IF(details!BE45="","",details!BE45)</f>
        <v/>
      </c>
      <c r="EO45" s="47" t="str">
        <f>IF(details!BF45="","",details!BF45)</f>
        <v/>
      </c>
      <c r="EP45" s="102" t="str">
        <f t="shared" si="219"/>
        <v/>
      </c>
      <c r="EQ45" s="47" t="str">
        <f>IF(details!BG45="","",details!BG45)</f>
        <v/>
      </c>
      <c r="ER45" s="47" t="str">
        <f>IF(details!BH45="","",details!BH45)</f>
        <v/>
      </c>
      <c r="ES45" s="106" t="str">
        <f t="shared" si="220"/>
        <v/>
      </c>
      <c r="ET45" s="102" t="str">
        <f t="shared" si="221"/>
        <v/>
      </c>
      <c r="EU45" s="102" t="str">
        <f t="shared" si="222"/>
        <v/>
      </c>
      <c r="EV45" s="47" t="str">
        <f>IF(details!BI45="","",details!BI45)</f>
        <v/>
      </c>
      <c r="EW45" s="47" t="str">
        <f>IF(details!BJ45="","",details!BJ45)</f>
        <v/>
      </c>
      <c r="EX45" s="106" t="str">
        <f t="shared" si="223"/>
        <v/>
      </c>
      <c r="EY45" s="102" t="str">
        <f t="shared" si="224"/>
        <v/>
      </c>
      <c r="EZ45" s="102" t="str">
        <f t="shared" si="225"/>
        <v/>
      </c>
      <c r="FA45" s="97" t="str">
        <f t="shared" si="226"/>
        <v/>
      </c>
      <c r="FB45" s="79">
        <f t="shared" si="227"/>
        <v>0</v>
      </c>
      <c r="FC45" s="79">
        <f t="shared" si="228"/>
        <v>0</v>
      </c>
      <c r="FD45" s="80" t="str">
        <f t="shared" si="229"/>
        <v/>
      </c>
      <c r="FE45" s="79" t="str">
        <f t="shared" si="230"/>
        <v/>
      </c>
      <c r="FF45" s="79" t="str">
        <f t="shared" si="231"/>
        <v/>
      </c>
      <c r="FG45" s="79" t="str">
        <f t="shared" si="232"/>
        <v/>
      </c>
      <c r="FH45" s="47" t="str">
        <f>IF(details!BK45="","",details!BK45)</f>
        <v/>
      </c>
      <c r="FI45" s="47" t="str">
        <f>IF(details!BL45="","",details!BL45)</f>
        <v/>
      </c>
      <c r="FJ45" s="47" t="str">
        <f>IF(details!BM45="","",details!BM45)</f>
        <v/>
      </c>
      <c r="FK45" s="97" t="str">
        <f t="shared" si="233"/>
        <v/>
      </c>
      <c r="FL45" s="79">
        <f t="shared" si="234"/>
        <v>0</v>
      </c>
      <c r="FM45" s="80" t="str">
        <f t="shared" si="235"/>
        <v/>
      </c>
      <c r="FN45" s="79" t="str">
        <f t="shared" si="236"/>
        <v/>
      </c>
      <c r="FO45" s="79" t="str">
        <f t="shared" si="237"/>
        <v/>
      </c>
      <c r="FP45" s="322" t="str">
        <f t="shared" si="238"/>
        <v/>
      </c>
      <c r="FQ45" s="47" t="str">
        <f>IF(details!BN45="","",details!BN45)</f>
        <v/>
      </c>
      <c r="FR45" s="47" t="str">
        <f>IF(details!BO45="","",details!BO45)</f>
        <v/>
      </c>
      <c r="FS45" s="47" t="str">
        <f>IF(details!BP45="","",details!BP45)</f>
        <v/>
      </c>
      <c r="FT45" s="47" t="str">
        <f>IF(details!BQ45="","",details!BQ45)</f>
        <v/>
      </c>
      <c r="FU45" s="97" t="str">
        <f t="shared" si="239"/>
        <v/>
      </c>
      <c r="FV45" s="79">
        <f t="shared" si="101"/>
        <v>0</v>
      </c>
      <c r="FW45" s="80" t="str">
        <f t="shared" si="102"/>
        <v/>
      </c>
      <c r="FX45" s="79" t="str">
        <f t="shared" si="103"/>
        <v/>
      </c>
      <c r="FY45" s="79" t="str">
        <f t="shared" si="268"/>
        <v/>
      </c>
      <c r="FZ45" s="322" t="str">
        <f t="shared" si="240"/>
        <v/>
      </c>
      <c r="GA45" s="79" t="str">
        <f t="shared" si="257"/>
        <v/>
      </c>
      <c r="GB45" s="79" t="str">
        <f t="shared" si="258"/>
        <v/>
      </c>
      <c r="GC45" s="79" t="str">
        <f t="shared" si="259"/>
        <v/>
      </c>
      <c r="GD45" s="79" t="str">
        <f t="shared" si="260"/>
        <v/>
      </c>
      <c r="GE45" s="79" t="str">
        <f t="shared" si="261"/>
        <v/>
      </c>
      <c r="GF45" s="79" t="str">
        <f t="shared" si="262"/>
        <v/>
      </c>
      <c r="GG45" s="79" t="str">
        <f t="shared" si="269"/>
        <v/>
      </c>
      <c r="GH45" s="313">
        <f t="shared" si="241"/>
        <v>0</v>
      </c>
      <c r="GI45" s="79">
        <f t="shared" si="263"/>
        <v>0</v>
      </c>
      <c r="GJ45" s="79">
        <f t="shared" si="264"/>
        <v>0</v>
      </c>
      <c r="GK45" s="79">
        <f t="shared" si="265"/>
        <v>0</v>
      </c>
      <c r="GL45" s="313">
        <f t="shared" si="242"/>
        <v>0</v>
      </c>
      <c r="GM45" s="79" t="str">
        <f t="shared" si="270"/>
        <v/>
      </c>
      <c r="GN45" s="47" t="str">
        <f t="shared" si="271"/>
        <v/>
      </c>
      <c r="GO45" s="79" t="str">
        <f t="shared" si="272"/>
        <v/>
      </c>
      <c r="GP45" s="107" t="str">
        <f t="shared" si="243"/>
        <v/>
      </c>
      <c r="GQ45" s="94" t="str">
        <f>IF(details!CY45="","",details!CY45)</f>
        <v/>
      </c>
      <c r="GR45" s="108" t="str">
        <f>IF(details!CZ45="","",details!CZ45)</f>
        <v/>
      </c>
      <c r="GS45" s="94" t="str">
        <f>IF(details!DC45="","",details!DC45)</f>
        <v/>
      </c>
      <c r="GT45" s="108" t="str">
        <f>IF(details!DD45="","",details!DD45)</f>
        <v/>
      </c>
      <c r="GU45" s="94" t="str">
        <f>IF(details!DG45="","",details!DG45)</f>
        <v/>
      </c>
      <c r="GV45" s="108" t="str">
        <f>IF(details!DH45="","",details!DH45)</f>
        <v/>
      </c>
      <c r="GW45" s="94" t="str">
        <f>IF(details!DK45="","",details!DK45)</f>
        <v/>
      </c>
      <c r="GX45" s="108" t="str">
        <f>IF(details!DL45="","",details!DL45)</f>
        <v/>
      </c>
      <c r="GY45" s="94" t="str">
        <f>IF(details!DO45="","",details!DO45)</f>
        <v/>
      </c>
      <c r="GZ45" s="108" t="str">
        <f>IF(details!DP45="","",details!DP45)</f>
        <v/>
      </c>
      <c r="HA45" s="95" t="e">
        <f t="shared" si="244"/>
        <v>#VALUE!</v>
      </c>
      <c r="HB45" s="47" t="str">
        <f t="shared" si="273"/>
        <v/>
      </c>
      <c r="HC45" s="47" t="str">
        <f t="shared" si="256"/>
        <v/>
      </c>
      <c r="HD45" s="47" t="str">
        <f t="shared" si="274"/>
        <v/>
      </c>
      <c r="HE45" s="47" t="str">
        <f t="shared" si="275"/>
        <v/>
      </c>
      <c r="HF45" s="47" t="str">
        <f t="shared" si="245"/>
        <v/>
      </c>
      <c r="HG45" s="47" t="str">
        <f t="shared" si="276"/>
        <v/>
      </c>
      <c r="HH45" s="47" t="str">
        <f t="shared" si="277"/>
        <v/>
      </c>
      <c r="HI45" s="47" t="str">
        <f t="shared" si="278"/>
        <v/>
      </c>
      <c r="HJ45" s="47" t="str">
        <f t="shared" si="279"/>
        <v/>
      </c>
      <c r="HK45" s="47" t="str">
        <f t="shared" si="280"/>
        <v/>
      </c>
      <c r="HL45" s="47" t="str">
        <f t="shared" si="281"/>
        <v/>
      </c>
      <c r="HM45" s="47" t="str">
        <f t="shared" si="282"/>
        <v/>
      </c>
      <c r="HN45" s="47" t="str">
        <f t="shared" si="246"/>
        <v/>
      </c>
      <c r="HO45" s="47" t="str">
        <f t="shared" si="283"/>
        <v/>
      </c>
      <c r="HP45" s="47" t="str">
        <f t="shared" si="284"/>
        <v/>
      </c>
      <c r="HQ45" s="47" t="str">
        <f t="shared" si="247"/>
        <v/>
      </c>
      <c r="HR45" s="47" t="str">
        <f t="shared" si="285"/>
        <v/>
      </c>
      <c r="HS45" s="47" t="str">
        <f t="shared" si="286"/>
        <v/>
      </c>
      <c r="HT45" s="47" t="str">
        <f t="shared" si="248"/>
        <v/>
      </c>
      <c r="HU45" s="47" t="str">
        <f t="shared" si="287"/>
        <v/>
      </c>
      <c r="HV45" s="47" t="str">
        <f t="shared" si="288"/>
        <v/>
      </c>
      <c r="HW45" s="47" t="str">
        <f t="shared" si="249"/>
        <v/>
      </c>
      <c r="HX45" s="47" t="str">
        <f t="shared" si="295"/>
        <v/>
      </c>
      <c r="HY45" s="47" t="str">
        <f t="shared" si="289"/>
        <v/>
      </c>
      <c r="HZ45" s="47" t="str">
        <f t="shared" si="290"/>
        <v/>
      </c>
      <c r="IA45" s="47" t="str">
        <f t="shared" si="291"/>
        <v/>
      </c>
      <c r="IB45" s="47" t="str">
        <f t="shared" si="292"/>
        <v/>
      </c>
      <c r="IC45" s="47" t="str">
        <f t="shared" si="293"/>
        <v/>
      </c>
      <c r="ID45" s="47" t="str">
        <f t="shared" si="251"/>
        <v xml:space="preserve">            </v>
      </c>
      <c r="IE45" s="47" t="str">
        <f t="shared" si="252"/>
        <v xml:space="preserve">            </v>
      </c>
      <c r="IF45" s="47" t="str">
        <f t="shared" si="266"/>
        <v xml:space="preserve">     </v>
      </c>
      <c r="IG45" s="109" t="str">
        <f t="shared" si="254"/>
        <v xml:space="preserve">            </v>
      </c>
      <c r="IH45" s="47" t="str">
        <f t="shared" si="294"/>
        <v xml:space="preserve">            </v>
      </c>
      <c r="II45" s="47" t="str">
        <f>IF(OR(GN45="SUPPL.",GN45="RE-EXAM."),'result subject-wise'!AV45,GN45)</f>
        <v/>
      </c>
      <c r="IJ45" s="99">
        <f>IF('result subject-wise'!AW45="",CT45,'result subject-wise'!AW45)</f>
        <v>0</v>
      </c>
      <c r="IK45" s="87" t="str">
        <f t="shared" si="255"/>
        <v/>
      </c>
      <c r="IL45" s="100"/>
      <c r="IO45" s="752"/>
      <c r="IP45" s="733"/>
      <c r="IQ45" s="733"/>
      <c r="IR45" s="733"/>
      <c r="IS45" s="733"/>
      <c r="IT45" s="733"/>
      <c r="IU45" s="733"/>
      <c r="IV45" s="733"/>
      <c r="IW45" s="733"/>
      <c r="IX45" s="733"/>
      <c r="IY45" s="733"/>
      <c r="IZ45" s="733"/>
      <c r="JA45" s="733"/>
      <c r="JB45" s="733"/>
      <c r="JC45" s="751"/>
      <c r="JE45" s="120"/>
      <c r="JF45" s="120"/>
      <c r="JG45" s="120"/>
      <c r="JH45" s="120"/>
    </row>
    <row r="46" spans="1:268" ht="14" customHeight="1">
      <c r="A46" s="4">
        <f>details!A46</f>
        <v>40</v>
      </c>
      <c r="B46" s="47" t="str">
        <f>IF(details!B46="","",details!B46)</f>
        <v>OBC</v>
      </c>
      <c r="C46" s="47" t="str">
        <f>IF(details!C46="","",details!C46)</f>
        <v>G</v>
      </c>
      <c r="D46" s="97">
        <f>IF(details!D46="","",details!D46)</f>
        <v>9140</v>
      </c>
      <c r="E46" s="47">
        <f>IF(details!E46="","",details!E46)</f>
        <v>11207</v>
      </c>
      <c r="F46" s="385">
        <f>IF(details!F46="","",details!F46)</f>
        <v>37142</v>
      </c>
      <c r="G46" s="49" t="str">
        <f>IF(details!G46="","",details!G46)</f>
        <v>A 040</v>
      </c>
      <c r="H46" s="49" t="str">
        <f>IF(details!H46="","",details!H46)</f>
        <v>B 040</v>
      </c>
      <c r="I46" s="49" t="str">
        <f>IF(details!I46="","",details!I46)</f>
        <v>C 040</v>
      </c>
      <c r="J46" s="47" t="str">
        <f>IF(details!J46="","",details!J46)</f>
        <v/>
      </c>
      <c r="K46" s="47" t="str">
        <f>IF(details!K46="","",details!K46)</f>
        <v/>
      </c>
      <c r="L46" s="47" t="str">
        <f>IF(details!L46="","",details!L46)</f>
        <v/>
      </c>
      <c r="M46" s="102" t="str">
        <f t="shared" si="134"/>
        <v/>
      </c>
      <c r="N46" s="47" t="str">
        <f>IF(details!M46="","",details!M46)</f>
        <v/>
      </c>
      <c r="O46" s="102" t="str">
        <f t="shared" si="135"/>
        <v/>
      </c>
      <c r="P46" s="47" t="str">
        <f>IF(details!N46="","",details!N46)</f>
        <v/>
      </c>
      <c r="Q46" s="88" t="str">
        <f t="shared" si="136"/>
        <v/>
      </c>
      <c r="R46" s="79">
        <f t="shared" si="137"/>
        <v>0</v>
      </c>
      <c r="S46" s="79">
        <f t="shared" si="138"/>
        <v>0</v>
      </c>
      <c r="T46" s="80" t="str">
        <f t="shared" si="139"/>
        <v/>
      </c>
      <c r="U46" s="79" t="str">
        <f t="shared" si="140"/>
        <v/>
      </c>
      <c r="V46" s="79" t="str">
        <f t="shared" si="141"/>
        <v/>
      </c>
      <c r="W46" s="79" t="str">
        <f t="shared" si="142"/>
        <v/>
      </c>
      <c r="X46" s="47" t="str">
        <f>IF(details!O46="","",details!O46)</f>
        <v/>
      </c>
      <c r="Y46" s="47" t="str">
        <f>IF(details!P46="","",details!P46)</f>
        <v/>
      </c>
      <c r="Z46" s="47" t="str">
        <f>IF(details!Q46="","",details!Q46)</f>
        <v/>
      </c>
      <c r="AA46" s="102" t="str">
        <f t="shared" si="143"/>
        <v/>
      </c>
      <c r="AB46" s="47" t="str">
        <f>IF(details!R46="","",details!R46)</f>
        <v/>
      </c>
      <c r="AC46" s="102" t="str">
        <f t="shared" si="144"/>
        <v/>
      </c>
      <c r="AD46" s="47" t="str">
        <f>IF(details!S46="","",details!S46)</f>
        <v/>
      </c>
      <c r="AE46" s="88" t="str">
        <f t="shared" si="145"/>
        <v/>
      </c>
      <c r="AF46" s="79">
        <f t="shared" si="146"/>
        <v>0</v>
      </c>
      <c r="AG46" s="79">
        <f t="shared" si="147"/>
        <v>0</v>
      </c>
      <c r="AH46" s="80" t="str">
        <f t="shared" si="148"/>
        <v/>
      </c>
      <c r="AI46" s="79" t="str">
        <f t="shared" si="149"/>
        <v/>
      </c>
      <c r="AJ46" s="79" t="str">
        <f t="shared" si="150"/>
        <v/>
      </c>
      <c r="AK46" s="79" t="str">
        <f t="shared" si="151"/>
        <v/>
      </c>
      <c r="AL46" s="97" t="str">
        <f>IF(details!T46="","",details!T46)</f>
        <v/>
      </c>
      <c r="AM46" s="103" t="str">
        <f>CONCATENATE(IF(details!T46="s"," SANSKRIT",IF(details!T46="u"," URDU",IF(details!T46="g"," GUJRATI",IF(details!T46="p"," PUNJABI",IF(details!T46="sd"," flU/kh",))))),"")</f>
        <v/>
      </c>
      <c r="AN46" s="47" t="str">
        <f>IF(details!U46="","",details!U46)</f>
        <v/>
      </c>
      <c r="AO46" s="47" t="str">
        <f>IF(details!V46="","",details!V46)</f>
        <v/>
      </c>
      <c r="AP46" s="47" t="str">
        <f>IF(details!W46="","",details!W46)</f>
        <v/>
      </c>
      <c r="AQ46" s="102" t="str">
        <f t="shared" si="152"/>
        <v/>
      </c>
      <c r="AR46" s="47" t="str">
        <f>IF(details!X46="","",details!X46)</f>
        <v/>
      </c>
      <c r="AS46" s="102" t="str">
        <f t="shared" si="153"/>
        <v/>
      </c>
      <c r="AT46" s="47" t="str">
        <f>IF(details!Y46="","",details!Y46)</f>
        <v/>
      </c>
      <c r="AU46" s="88" t="str">
        <f t="shared" si="154"/>
        <v/>
      </c>
      <c r="AV46" s="79">
        <f t="shared" si="155"/>
        <v>0</v>
      </c>
      <c r="AW46" s="79">
        <f t="shared" si="156"/>
        <v>0</v>
      </c>
      <c r="AX46" s="80" t="str">
        <f t="shared" si="157"/>
        <v/>
      </c>
      <c r="AY46" s="79" t="str">
        <f t="shared" si="158"/>
        <v/>
      </c>
      <c r="AZ46" s="79" t="str">
        <f t="shared" si="159"/>
        <v/>
      </c>
      <c r="BA46" s="79" t="str">
        <f t="shared" si="160"/>
        <v/>
      </c>
      <c r="BB46" s="47" t="str">
        <f>IF(details!Z46="","",details!Z46)</f>
        <v/>
      </c>
      <c r="BC46" s="47" t="str">
        <f>IF(details!AA46="","",details!AA46)</f>
        <v/>
      </c>
      <c r="BD46" s="47" t="str">
        <f>IF(details!AB46="","",details!AB46)</f>
        <v/>
      </c>
      <c r="BE46" s="102" t="str">
        <f t="shared" si="161"/>
        <v/>
      </c>
      <c r="BF46" s="47" t="str">
        <f>IF(details!AC46="","",details!AC46)</f>
        <v/>
      </c>
      <c r="BG46" s="102" t="str">
        <f t="shared" si="162"/>
        <v/>
      </c>
      <c r="BH46" s="47" t="str">
        <f>IF(details!AD46="","",details!AD46)</f>
        <v/>
      </c>
      <c r="BI46" s="88" t="str">
        <f t="shared" si="163"/>
        <v/>
      </c>
      <c r="BJ46" s="79">
        <f t="shared" si="164"/>
        <v>0</v>
      </c>
      <c r="BK46" s="79">
        <f t="shared" si="165"/>
        <v>0</v>
      </c>
      <c r="BL46" s="80" t="str">
        <f t="shared" si="166"/>
        <v/>
      </c>
      <c r="BM46" s="79" t="str">
        <f t="shared" si="167"/>
        <v/>
      </c>
      <c r="BN46" s="79" t="str">
        <f t="shared" si="168"/>
        <v/>
      </c>
      <c r="BO46" s="79" t="str">
        <f t="shared" si="169"/>
        <v/>
      </c>
      <c r="BP46" s="47" t="str">
        <f>IF(details!AE46="","",details!AE46)</f>
        <v/>
      </c>
      <c r="BQ46" s="47" t="str">
        <f>IF(details!AF46="","",details!AF46)</f>
        <v/>
      </c>
      <c r="BR46" s="47" t="str">
        <f>IF(details!AG46="","",details!AG46)</f>
        <v/>
      </c>
      <c r="BS46" s="102" t="str">
        <f t="shared" si="170"/>
        <v/>
      </c>
      <c r="BT46" s="47" t="str">
        <f>IF(details!AH46="","",details!AH46)</f>
        <v/>
      </c>
      <c r="BU46" s="102" t="str">
        <f t="shared" si="171"/>
        <v/>
      </c>
      <c r="BV46" s="47" t="str">
        <f>IF(details!AI46="","",details!AI46)</f>
        <v/>
      </c>
      <c r="BW46" s="88" t="str">
        <f t="shared" si="172"/>
        <v/>
      </c>
      <c r="BX46" s="79">
        <f t="shared" si="173"/>
        <v>0</v>
      </c>
      <c r="BY46" s="79">
        <f t="shared" si="174"/>
        <v>0</v>
      </c>
      <c r="BZ46" s="80" t="str">
        <f t="shared" si="175"/>
        <v/>
      </c>
      <c r="CA46" s="79" t="str">
        <f t="shared" si="176"/>
        <v/>
      </c>
      <c r="CB46" s="79" t="str">
        <f t="shared" si="177"/>
        <v/>
      </c>
      <c r="CC46" s="79" t="str">
        <f t="shared" si="178"/>
        <v/>
      </c>
      <c r="CD46" s="47" t="str">
        <f>IF(details!AJ46="","",details!AJ46)</f>
        <v/>
      </c>
      <c r="CE46" s="47" t="str">
        <f>IF(details!AK46="","",details!AK46)</f>
        <v/>
      </c>
      <c r="CF46" s="47" t="str">
        <f>IF(details!AL46="","",details!AL46)</f>
        <v/>
      </c>
      <c r="CG46" s="102" t="str">
        <f t="shared" si="179"/>
        <v/>
      </c>
      <c r="CH46" s="47" t="str">
        <f>IF(details!AM46="","",details!AM46)</f>
        <v/>
      </c>
      <c r="CI46" s="102" t="str">
        <f t="shared" si="180"/>
        <v/>
      </c>
      <c r="CJ46" s="47" t="str">
        <f>IF(details!AN46="","",details!AN46)</f>
        <v/>
      </c>
      <c r="CK46" s="88" t="str">
        <f t="shared" si="181"/>
        <v/>
      </c>
      <c r="CL46" s="79">
        <f t="shared" si="182"/>
        <v>0</v>
      </c>
      <c r="CM46" s="79">
        <f t="shared" si="183"/>
        <v>0</v>
      </c>
      <c r="CN46" s="80" t="str">
        <f t="shared" si="184"/>
        <v/>
      </c>
      <c r="CO46" s="79" t="str">
        <f t="shared" si="185"/>
        <v/>
      </c>
      <c r="CP46" s="79" t="str">
        <f t="shared" si="186"/>
        <v/>
      </c>
      <c r="CQ46" s="79" t="str">
        <f t="shared" si="187"/>
        <v/>
      </c>
      <c r="CR46" s="79">
        <f t="shared" si="188"/>
        <v>0</v>
      </c>
      <c r="CS46" s="104">
        <f t="shared" si="189"/>
        <v>0</v>
      </c>
      <c r="CT46" s="105">
        <f t="shared" si="190"/>
        <v>0</v>
      </c>
      <c r="CU46" s="87" t="str">
        <f t="shared" si="267"/>
        <v/>
      </c>
      <c r="CV46" s="47" t="str">
        <f>IF(details!AO46="","",details!AO46)</f>
        <v/>
      </c>
      <c r="CW46" s="47" t="str">
        <f>IF(details!AP46="","",details!AP46)</f>
        <v/>
      </c>
      <c r="CX46" s="47" t="str">
        <f>IF(details!AQ46="","",details!AQ46)</f>
        <v/>
      </c>
      <c r="CY46" s="102" t="str">
        <f t="shared" si="191"/>
        <v/>
      </c>
      <c r="CZ46" s="47" t="str">
        <f>IF(details!AR46="","",details!AR46)</f>
        <v/>
      </c>
      <c r="DA46" s="102" t="str">
        <f t="shared" si="192"/>
        <v/>
      </c>
      <c r="DB46" s="47" t="str">
        <f>IF(details!AS46="","",details!AS46)</f>
        <v/>
      </c>
      <c r="DC46" s="88" t="str">
        <f t="shared" si="193"/>
        <v/>
      </c>
      <c r="DD46" s="79">
        <f t="shared" si="194"/>
        <v>0</v>
      </c>
      <c r="DE46" s="79">
        <f t="shared" si="195"/>
        <v>0</v>
      </c>
      <c r="DF46" s="80" t="str">
        <f t="shared" si="196"/>
        <v/>
      </c>
      <c r="DG46" s="79" t="str">
        <f t="shared" si="197"/>
        <v/>
      </c>
      <c r="DH46" s="79" t="str">
        <f t="shared" si="198"/>
        <v/>
      </c>
      <c r="DI46" s="79" t="str">
        <f t="shared" si="199"/>
        <v/>
      </c>
      <c r="DJ46" s="47" t="str">
        <f>IF(details!AT46="","",details!AT46)</f>
        <v/>
      </c>
      <c r="DK46" s="47" t="str">
        <f>IF(details!AU46="","",details!AU46)</f>
        <v/>
      </c>
      <c r="DL46" s="102" t="str">
        <f t="shared" si="200"/>
        <v/>
      </c>
      <c r="DM46" s="47" t="str">
        <f>IF(details!AV46="","",details!AV46)</f>
        <v/>
      </c>
      <c r="DN46" s="47" t="str">
        <f>IF(details!AW46="","",details!AW46)</f>
        <v/>
      </c>
      <c r="DO46" s="102" t="str">
        <f t="shared" si="201"/>
        <v/>
      </c>
      <c r="DP46" s="47" t="str">
        <f>IF(details!AX46="","",details!AX46)</f>
        <v/>
      </c>
      <c r="DQ46" s="47" t="str">
        <f>IF(details!AY46="","",details!AY46)</f>
        <v/>
      </c>
      <c r="DR46" s="102" t="str">
        <f t="shared" si="202"/>
        <v/>
      </c>
      <c r="DS46" s="102" t="str">
        <f t="shared" si="203"/>
        <v/>
      </c>
      <c r="DT46" s="102" t="str">
        <f t="shared" si="204"/>
        <v/>
      </c>
      <c r="DU46" s="102" t="str">
        <f t="shared" si="205"/>
        <v/>
      </c>
      <c r="DV46" s="47" t="str">
        <f>IF(details!AZ46="","",details!AZ46)</f>
        <v/>
      </c>
      <c r="DW46" s="47" t="str">
        <f>IF(details!BA46="","",details!BA46)</f>
        <v/>
      </c>
      <c r="DX46" s="102" t="str">
        <f t="shared" si="206"/>
        <v/>
      </c>
      <c r="DY46" s="102" t="str">
        <f t="shared" si="207"/>
        <v/>
      </c>
      <c r="DZ46" s="102" t="str">
        <f t="shared" si="208"/>
        <v/>
      </c>
      <c r="EA46" s="47" t="str">
        <f>IF(details!BB46="","",details!BB46)</f>
        <v/>
      </c>
      <c r="EB46" s="47" t="str">
        <f>IF(details!BC46="","",details!BC46)</f>
        <v/>
      </c>
      <c r="EC46" s="102" t="str">
        <f t="shared" si="209"/>
        <v/>
      </c>
      <c r="ED46" s="102" t="str">
        <f t="shared" si="210"/>
        <v/>
      </c>
      <c r="EE46" s="102" t="str">
        <f t="shared" si="211"/>
        <v/>
      </c>
      <c r="EF46" s="97" t="str">
        <f t="shared" si="212"/>
        <v/>
      </c>
      <c r="EG46" s="79">
        <f t="shared" si="213"/>
        <v>0</v>
      </c>
      <c r="EH46" s="79">
        <f t="shared" si="214"/>
        <v>0</v>
      </c>
      <c r="EI46" s="80" t="str">
        <f t="shared" si="215"/>
        <v/>
      </c>
      <c r="EJ46" s="79" t="str">
        <f t="shared" si="216"/>
        <v/>
      </c>
      <c r="EK46" s="79" t="str">
        <f t="shared" si="217"/>
        <v/>
      </c>
      <c r="EL46" s="79" t="str">
        <f t="shared" si="218"/>
        <v/>
      </c>
      <c r="EM46" s="47" t="str">
        <f>IF(details!BD46="","",details!BD46)</f>
        <v/>
      </c>
      <c r="EN46" s="47" t="str">
        <f>IF(details!BE46="","",details!BE46)</f>
        <v/>
      </c>
      <c r="EO46" s="47" t="str">
        <f>IF(details!BF46="","",details!BF46)</f>
        <v/>
      </c>
      <c r="EP46" s="102" t="str">
        <f t="shared" si="219"/>
        <v/>
      </c>
      <c r="EQ46" s="47" t="str">
        <f>IF(details!BG46="","",details!BG46)</f>
        <v/>
      </c>
      <c r="ER46" s="47" t="str">
        <f>IF(details!BH46="","",details!BH46)</f>
        <v/>
      </c>
      <c r="ES46" s="106" t="str">
        <f t="shared" si="220"/>
        <v/>
      </c>
      <c r="ET46" s="102" t="str">
        <f t="shared" si="221"/>
        <v/>
      </c>
      <c r="EU46" s="102" t="str">
        <f t="shared" si="222"/>
        <v/>
      </c>
      <c r="EV46" s="47" t="str">
        <f>IF(details!BI46="","",details!BI46)</f>
        <v/>
      </c>
      <c r="EW46" s="47" t="str">
        <f>IF(details!BJ46="","",details!BJ46)</f>
        <v/>
      </c>
      <c r="EX46" s="106" t="str">
        <f t="shared" si="223"/>
        <v/>
      </c>
      <c r="EY46" s="102" t="str">
        <f t="shared" si="224"/>
        <v/>
      </c>
      <c r="EZ46" s="102" t="str">
        <f t="shared" si="225"/>
        <v/>
      </c>
      <c r="FA46" s="97" t="str">
        <f t="shared" si="226"/>
        <v/>
      </c>
      <c r="FB46" s="79">
        <f t="shared" si="227"/>
        <v>0</v>
      </c>
      <c r="FC46" s="79">
        <f t="shared" si="228"/>
        <v>0</v>
      </c>
      <c r="FD46" s="80" t="str">
        <f t="shared" si="229"/>
        <v/>
      </c>
      <c r="FE46" s="79" t="str">
        <f t="shared" si="230"/>
        <v/>
      </c>
      <c r="FF46" s="79" t="str">
        <f t="shared" si="231"/>
        <v/>
      </c>
      <c r="FG46" s="79" t="str">
        <f t="shared" si="232"/>
        <v/>
      </c>
      <c r="FH46" s="47" t="str">
        <f>IF(details!BK46="","",details!BK46)</f>
        <v/>
      </c>
      <c r="FI46" s="47" t="str">
        <f>IF(details!BL46="","",details!BL46)</f>
        <v/>
      </c>
      <c r="FJ46" s="47" t="str">
        <f>IF(details!BM46="","",details!BM46)</f>
        <v/>
      </c>
      <c r="FK46" s="97" t="str">
        <f t="shared" si="233"/>
        <v/>
      </c>
      <c r="FL46" s="79">
        <f t="shared" si="234"/>
        <v>0</v>
      </c>
      <c r="FM46" s="80" t="str">
        <f t="shared" si="235"/>
        <v/>
      </c>
      <c r="FN46" s="79" t="str">
        <f t="shared" si="236"/>
        <v/>
      </c>
      <c r="FO46" s="79" t="str">
        <f t="shared" si="237"/>
        <v/>
      </c>
      <c r="FP46" s="322" t="str">
        <f t="shared" si="238"/>
        <v/>
      </c>
      <c r="FQ46" s="47" t="str">
        <f>IF(details!BN46="","",details!BN46)</f>
        <v/>
      </c>
      <c r="FR46" s="47" t="str">
        <f>IF(details!BO46="","",details!BO46)</f>
        <v/>
      </c>
      <c r="FS46" s="47" t="str">
        <f>IF(details!BP46="","",details!BP46)</f>
        <v/>
      </c>
      <c r="FT46" s="47" t="str">
        <f>IF(details!BQ46="","",details!BQ46)</f>
        <v/>
      </c>
      <c r="FU46" s="97" t="str">
        <f t="shared" si="239"/>
        <v/>
      </c>
      <c r="FV46" s="79">
        <f t="shared" si="101"/>
        <v>0</v>
      </c>
      <c r="FW46" s="80" t="str">
        <f t="shared" si="102"/>
        <v/>
      </c>
      <c r="FX46" s="79" t="str">
        <f t="shared" si="103"/>
        <v/>
      </c>
      <c r="FY46" s="79" t="str">
        <f t="shared" si="268"/>
        <v/>
      </c>
      <c r="FZ46" s="322" t="str">
        <f t="shared" si="240"/>
        <v/>
      </c>
      <c r="GA46" s="79" t="str">
        <f t="shared" si="257"/>
        <v/>
      </c>
      <c r="GB46" s="79" t="str">
        <f t="shared" si="258"/>
        <v/>
      </c>
      <c r="GC46" s="79" t="str">
        <f t="shared" si="259"/>
        <v/>
      </c>
      <c r="GD46" s="79" t="str">
        <f t="shared" si="260"/>
        <v/>
      </c>
      <c r="GE46" s="79" t="str">
        <f t="shared" si="261"/>
        <v/>
      </c>
      <c r="GF46" s="79" t="str">
        <f t="shared" si="262"/>
        <v/>
      </c>
      <c r="GG46" s="79" t="str">
        <f t="shared" si="269"/>
        <v/>
      </c>
      <c r="GH46" s="313">
        <f t="shared" si="241"/>
        <v>0</v>
      </c>
      <c r="GI46" s="79">
        <f t="shared" si="263"/>
        <v>0</v>
      </c>
      <c r="GJ46" s="79">
        <f t="shared" si="264"/>
        <v>0</v>
      </c>
      <c r="GK46" s="79">
        <f t="shared" si="265"/>
        <v>0</v>
      </c>
      <c r="GL46" s="313">
        <f t="shared" si="242"/>
        <v>0</v>
      </c>
      <c r="GM46" s="79" t="str">
        <f t="shared" si="270"/>
        <v/>
      </c>
      <c r="GN46" s="47" t="str">
        <f t="shared" si="271"/>
        <v/>
      </c>
      <c r="GO46" s="79" t="str">
        <f t="shared" si="272"/>
        <v/>
      </c>
      <c r="GP46" s="107" t="str">
        <f t="shared" si="243"/>
        <v/>
      </c>
      <c r="GQ46" s="94" t="str">
        <f>IF(details!CY46="","",details!CY46)</f>
        <v/>
      </c>
      <c r="GR46" s="108" t="str">
        <f>IF(details!CZ46="","",details!CZ46)</f>
        <v/>
      </c>
      <c r="GS46" s="94" t="str">
        <f>IF(details!DC46="","",details!DC46)</f>
        <v/>
      </c>
      <c r="GT46" s="108" t="str">
        <f>IF(details!DD46="","",details!DD46)</f>
        <v/>
      </c>
      <c r="GU46" s="94" t="str">
        <f>IF(details!DG46="","",details!DG46)</f>
        <v/>
      </c>
      <c r="GV46" s="108" t="str">
        <f>IF(details!DH46="","",details!DH46)</f>
        <v/>
      </c>
      <c r="GW46" s="94" t="str">
        <f>IF(details!DK46="","",details!DK46)</f>
        <v/>
      </c>
      <c r="GX46" s="108" t="str">
        <f>IF(details!DL46="","",details!DL46)</f>
        <v/>
      </c>
      <c r="GY46" s="94" t="str">
        <f>IF(details!DO46="","",details!DO46)</f>
        <v/>
      </c>
      <c r="GZ46" s="108" t="str">
        <f>IF(details!DP46="","",details!DP46)</f>
        <v/>
      </c>
      <c r="HA46" s="95" t="e">
        <f t="shared" si="244"/>
        <v>#VALUE!</v>
      </c>
      <c r="HB46" s="47" t="str">
        <f t="shared" si="273"/>
        <v/>
      </c>
      <c r="HC46" s="47" t="str">
        <f t="shared" si="256"/>
        <v/>
      </c>
      <c r="HD46" s="47" t="str">
        <f t="shared" si="274"/>
        <v/>
      </c>
      <c r="HE46" s="47" t="str">
        <f t="shared" si="275"/>
        <v/>
      </c>
      <c r="HF46" s="47" t="str">
        <f t="shared" si="245"/>
        <v/>
      </c>
      <c r="HG46" s="47" t="str">
        <f t="shared" si="276"/>
        <v/>
      </c>
      <c r="HH46" s="47" t="str">
        <f t="shared" si="277"/>
        <v/>
      </c>
      <c r="HI46" s="47" t="str">
        <f t="shared" si="278"/>
        <v/>
      </c>
      <c r="HJ46" s="47" t="str">
        <f t="shared" si="279"/>
        <v/>
      </c>
      <c r="HK46" s="47" t="str">
        <f t="shared" si="280"/>
        <v/>
      </c>
      <c r="HL46" s="47" t="str">
        <f t="shared" si="281"/>
        <v/>
      </c>
      <c r="HM46" s="47" t="str">
        <f t="shared" si="282"/>
        <v/>
      </c>
      <c r="HN46" s="47" t="str">
        <f t="shared" si="246"/>
        <v/>
      </c>
      <c r="HO46" s="47" t="str">
        <f t="shared" si="283"/>
        <v/>
      </c>
      <c r="HP46" s="47" t="str">
        <f t="shared" si="284"/>
        <v/>
      </c>
      <c r="HQ46" s="47" t="str">
        <f t="shared" si="247"/>
        <v/>
      </c>
      <c r="HR46" s="47" t="str">
        <f t="shared" si="285"/>
        <v/>
      </c>
      <c r="HS46" s="47" t="str">
        <f t="shared" si="286"/>
        <v/>
      </c>
      <c r="HT46" s="47" t="str">
        <f t="shared" si="248"/>
        <v/>
      </c>
      <c r="HU46" s="47" t="str">
        <f t="shared" si="287"/>
        <v/>
      </c>
      <c r="HV46" s="47" t="str">
        <f t="shared" si="288"/>
        <v/>
      </c>
      <c r="HW46" s="47" t="str">
        <f t="shared" si="249"/>
        <v/>
      </c>
      <c r="HX46" s="47" t="str">
        <f t="shared" si="295"/>
        <v/>
      </c>
      <c r="HY46" s="47" t="str">
        <f t="shared" si="289"/>
        <v/>
      </c>
      <c r="HZ46" s="47" t="str">
        <f t="shared" si="290"/>
        <v/>
      </c>
      <c r="IA46" s="47" t="str">
        <f t="shared" si="291"/>
        <v/>
      </c>
      <c r="IB46" s="47" t="str">
        <f t="shared" si="292"/>
        <v/>
      </c>
      <c r="IC46" s="47" t="str">
        <f t="shared" si="293"/>
        <v/>
      </c>
      <c r="ID46" s="47" t="str">
        <f t="shared" si="251"/>
        <v xml:space="preserve">            </v>
      </c>
      <c r="IE46" s="47" t="str">
        <f t="shared" si="252"/>
        <v xml:space="preserve">            </v>
      </c>
      <c r="IF46" s="47" t="str">
        <f t="shared" si="266"/>
        <v xml:space="preserve">     </v>
      </c>
      <c r="IG46" s="109" t="str">
        <f t="shared" si="254"/>
        <v xml:space="preserve">            </v>
      </c>
      <c r="IH46" s="47" t="str">
        <f t="shared" si="294"/>
        <v xml:space="preserve">            </v>
      </c>
      <c r="II46" s="47" t="str">
        <f>IF(OR(GN46="SUPPL.",GN46="RE-EXAM."),'result subject-wise'!AV46,GN46)</f>
        <v/>
      </c>
      <c r="IJ46" s="99">
        <f>IF('result subject-wise'!AW46="",CT46,'result subject-wise'!AW46)</f>
        <v>0</v>
      </c>
      <c r="IK46" s="87" t="str">
        <f t="shared" si="255"/>
        <v/>
      </c>
      <c r="IL46" s="100"/>
      <c r="IO46" s="854" t="str">
        <f>'result aggregate'!X110</f>
        <v>FIRST DIVISION</v>
      </c>
      <c r="IP46" s="855">
        <f>'result aggregate'!Y110</f>
        <v>0</v>
      </c>
      <c r="IQ46" s="855">
        <f>'result aggregate'!Z110</f>
        <v>0</v>
      </c>
      <c r="IR46" s="855">
        <f>'result aggregate'!AA110</f>
        <v>0</v>
      </c>
      <c r="IS46" s="855">
        <f>'result aggregate'!AB110</f>
        <v>0</v>
      </c>
      <c r="IT46" s="855">
        <f>'result aggregate'!AC110</f>
        <v>0</v>
      </c>
      <c r="IU46" s="855">
        <f>'result aggregate'!AD110</f>
        <v>1</v>
      </c>
      <c r="IV46" s="855">
        <f>'result aggregate'!AE110</f>
        <v>0</v>
      </c>
      <c r="IW46" s="855">
        <f>'result aggregate'!AF110</f>
        <v>0</v>
      </c>
      <c r="IX46" s="855">
        <f>'result aggregate'!AG110</f>
        <v>0</v>
      </c>
      <c r="IY46" s="855">
        <f>'result aggregate'!AH110</f>
        <v>0</v>
      </c>
      <c r="IZ46" s="855">
        <f>'result aggregate'!AI110</f>
        <v>0</v>
      </c>
      <c r="JA46" s="855">
        <f>'result aggregate'!AJ110</f>
        <v>0</v>
      </c>
      <c r="JB46" s="733">
        <f>'result aggregate'!AK110</f>
        <v>1</v>
      </c>
      <c r="JC46" s="751"/>
      <c r="JE46" s="120"/>
      <c r="JF46" s="120"/>
      <c r="JG46" s="120"/>
      <c r="JH46" s="120"/>
    </row>
    <row r="47" spans="1:268" ht="14" customHeight="1">
      <c r="A47" s="4">
        <f>details!A47</f>
        <v>41</v>
      </c>
      <c r="B47" s="47" t="str">
        <f>IF(details!B47="","",details!B47)</f>
        <v>GEN</v>
      </c>
      <c r="C47" s="47" t="str">
        <f>IF(details!C47="","",details!C47)</f>
        <v>G</v>
      </c>
      <c r="D47" s="97">
        <f>IF(details!D47="","",details!D47)</f>
        <v>9141</v>
      </c>
      <c r="E47" s="47">
        <f>IF(details!E47="","",details!E47)</f>
        <v>11096</v>
      </c>
      <c r="F47" s="385">
        <f>IF(details!F47="","",details!F47)</f>
        <v>36814</v>
      </c>
      <c r="G47" s="49" t="str">
        <f>IF(details!G47="","",details!G47)</f>
        <v>A 041</v>
      </c>
      <c r="H47" s="49" t="str">
        <f>IF(details!H47="","",details!H47)</f>
        <v>B 041</v>
      </c>
      <c r="I47" s="49" t="str">
        <f>IF(details!I47="","",details!I47)</f>
        <v>C 041</v>
      </c>
      <c r="J47" s="47" t="str">
        <f>IF(details!J47="","",details!J47)</f>
        <v/>
      </c>
      <c r="K47" s="47" t="str">
        <f>IF(details!K47="","",details!K47)</f>
        <v/>
      </c>
      <c r="L47" s="47" t="str">
        <f>IF(details!L47="","",details!L47)</f>
        <v/>
      </c>
      <c r="M47" s="102" t="str">
        <f t="shared" si="134"/>
        <v/>
      </c>
      <c r="N47" s="47" t="str">
        <f>IF(details!M47="","",details!M47)</f>
        <v/>
      </c>
      <c r="O47" s="102" t="str">
        <f t="shared" si="135"/>
        <v/>
      </c>
      <c r="P47" s="47" t="str">
        <f>IF(details!N47="","",details!N47)</f>
        <v/>
      </c>
      <c r="Q47" s="88" t="str">
        <f t="shared" si="136"/>
        <v/>
      </c>
      <c r="R47" s="79">
        <f t="shared" si="137"/>
        <v>0</v>
      </c>
      <c r="S47" s="79">
        <f t="shared" si="138"/>
        <v>0</v>
      </c>
      <c r="T47" s="80" t="str">
        <f t="shared" si="139"/>
        <v/>
      </c>
      <c r="U47" s="79" t="str">
        <f t="shared" si="140"/>
        <v/>
      </c>
      <c r="V47" s="79" t="str">
        <f t="shared" si="141"/>
        <v/>
      </c>
      <c r="W47" s="79" t="str">
        <f t="shared" si="142"/>
        <v/>
      </c>
      <c r="X47" s="47" t="str">
        <f>IF(details!O47="","",details!O47)</f>
        <v/>
      </c>
      <c r="Y47" s="47" t="str">
        <f>IF(details!P47="","",details!P47)</f>
        <v/>
      </c>
      <c r="Z47" s="47" t="str">
        <f>IF(details!Q47="","",details!Q47)</f>
        <v/>
      </c>
      <c r="AA47" s="102" t="str">
        <f t="shared" si="143"/>
        <v/>
      </c>
      <c r="AB47" s="47" t="str">
        <f>IF(details!R47="","",details!R47)</f>
        <v/>
      </c>
      <c r="AC47" s="102" t="str">
        <f t="shared" si="144"/>
        <v/>
      </c>
      <c r="AD47" s="47" t="str">
        <f>IF(details!S47="","",details!S47)</f>
        <v/>
      </c>
      <c r="AE47" s="88" t="str">
        <f t="shared" si="145"/>
        <v/>
      </c>
      <c r="AF47" s="79">
        <f t="shared" si="146"/>
        <v>0</v>
      </c>
      <c r="AG47" s="79">
        <f t="shared" si="147"/>
        <v>0</v>
      </c>
      <c r="AH47" s="80" t="str">
        <f t="shared" si="148"/>
        <v/>
      </c>
      <c r="AI47" s="79" t="str">
        <f t="shared" si="149"/>
        <v/>
      </c>
      <c r="AJ47" s="79" t="str">
        <f t="shared" si="150"/>
        <v/>
      </c>
      <c r="AK47" s="79" t="str">
        <f t="shared" si="151"/>
        <v/>
      </c>
      <c r="AL47" s="97" t="str">
        <f>IF(details!T47="","",details!T47)</f>
        <v/>
      </c>
      <c r="AM47" s="103" t="str">
        <f>CONCATENATE(IF(details!T47="s"," SANSKRIT",IF(details!T47="u"," URDU",IF(details!T47="g"," GUJRATI",IF(details!T47="p"," PUNJABI",IF(details!T47="sd"," flU/kh",))))),"")</f>
        <v/>
      </c>
      <c r="AN47" s="47" t="str">
        <f>IF(details!U47="","",details!U47)</f>
        <v/>
      </c>
      <c r="AO47" s="47" t="str">
        <f>IF(details!V47="","",details!V47)</f>
        <v/>
      </c>
      <c r="AP47" s="47" t="str">
        <f>IF(details!W47="","",details!W47)</f>
        <v/>
      </c>
      <c r="AQ47" s="102" t="str">
        <f t="shared" si="152"/>
        <v/>
      </c>
      <c r="AR47" s="47" t="str">
        <f>IF(details!X47="","",details!X47)</f>
        <v/>
      </c>
      <c r="AS47" s="102" t="str">
        <f t="shared" si="153"/>
        <v/>
      </c>
      <c r="AT47" s="47" t="str">
        <f>IF(details!Y47="","",details!Y47)</f>
        <v/>
      </c>
      <c r="AU47" s="88" t="str">
        <f t="shared" si="154"/>
        <v/>
      </c>
      <c r="AV47" s="79">
        <f t="shared" si="155"/>
        <v>0</v>
      </c>
      <c r="AW47" s="79">
        <f t="shared" si="156"/>
        <v>0</v>
      </c>
      <c r="AX47" s="80" t="str">
        <f t="shared" si="157"/>
        <v/>
      </c>
      <c r="AY47" s="79" t="str">
        <f t="shared" si="158"/>
        <v/>
      </c>
      <c r="AZ47" s="79" t="str">
        <f t="shared" si="159"/>
        <v/>
      </c>
      <c r="BA47" s="79" t="str">
        <f t="shared" si="160"/>
        <v/>
      </c>
      <c r="BB47" s="47" t="str">
        <f>IF(details!Z47="","",details!Z47)</f>
        <v/>
      </c>
      <c r="BC47" s="47" t="str">
        <f>IF(details!AA47="","",details!AA47)</f>
        <v/>
      </c>
      <c r="BD47" s="47" t="str">
        <f>IF(details!AB47="","",details!AB47)</f>
        <v/>
      </c>
      <c r="BE47" s="102" t="str">
        <f t="shared" si="161"/>
        <v/>
      </c>
      <c r="BF47" s="47" t="str">
        <f>IF(details!AC47="","",details!AC47)</f>
        <v/>
      </c>
      <c r="BG47" s="102" t="str">
        <f t="shared" si="162"/>
        <v/>
      </c>
      <c r="BH47" s="47" t="str">
        <f>IF(details!AD47="","",details!AD47)</f>
        <v/>
      </c>
      <c r="BI47" s="88" t="str">
        <f t="shared" si="163"/>
        <v/>
      </c>
      <c r="BJ47" s="79">
        <f t="shared" si="164"/>
        <v>0</v>
      </c>
      <c r="BK47" s="79">
        <f t="shared" si="165"/>
        <v>0</v>
      </c>
      <c r="BL47" s="80" t="str">
        <f t="shared" si="166"/>
        <v/>
      </c>
      <c r="BM47" s="79" t="str">
        <f t="shared" si="167"/>
        <v/>
      </c>
      <c r="BN47" s="79" t="str">
        <f t="shared" si="168"/>
        <v/>
      </c>
      <c r="BO47" s="79" t="str">
        <f t="shared" si="169"/>
        <v/>
      </c>
      <c r="BP47" s="47" t="str">
        <f>IF(details!AE47="","",details!AE47)</f>
        <v/>
      </c>
      <c r="BQ47" s="47" t="str">
        <f>IF(details!AF47="","",details!AF47)</f>
        <v/>
      </c>
      <c r="BR47" s="47" t="str">
        <f>IF(details!AG47="","",details!AG47)</f>
        <v/>
      </c>
      <c r="BS47" s="102" t="str">
        <f t="shared" si="170"/>
        <v/>
      </c>
      <c r="BT47" s="47" t="str">
        <f>IF(details!AH47="","",details!AH47)</f>
        <v/>
      </c>
      <c r="BU47" s="102" t="str">
        <f t="shared" si="171"/>
        <v/>
      </c>
      <c r="BV47" s="47" t="str">
        <f>IF(details!AI47="","",details!AI47)</f>
        <v/>
      </c>
      <c r="BW47" s="88" t="str">
        <f t="shared" si="172"/>
        <v/>
      </c>
      <c r="BX47" s="79">
        <f t="shared" si="173"/>
        <v>0</v>
      </c>
      <c r="BY47" s="79">
        <f t="shared" si="174"/>
        <v>0</v>
      </c>
      <c r="BZ47" s="80" t="str">
        <f t="shared" si="175"/>
        <v/>
      </c>
      <c r="CA47" s="79" t="str">
        <f t="shared" si="176"/>
        <v/>
      </c>
      <c r="CB47" s="79" t="str">
        <f t="shared" si="177"/>
        <v/>
      </c>
      <c r="CC47" s="79" t="str">
        <f t="shared" si="178"/>
        <v/>
      </c>
      <c r="CD47" s="47" t="str">
        <f>IF(details!AJ47="","",details!AJ47)</f>
        <v/>
      </c>
      <c r="CE47" s="47" t="str">
        <f>IF(details!AK47="","",details!AK47)</f>
        <v/>
      </c>
      <c r="CF47" s="47" t="str">
        <f>IF(details!AL47="","",details!AL47)</f>
        <v/>
      </c>
      <c r="CG47" s="102" t="str">
        <f t="shared" si="179"/>
        <v/>
      </c>
      <c r="CH47" s="47" t="str">
        <f>IF(details!AM47="","",details!AM47)</f>
        <v/>
      </c>
      <c r="CI47" s="102" t="str">
        <f t="shared" si="180"/>
        <v/>
      </c>
      <c r="CJ47" s="47" t="str">
        <f>IF(details!AN47="","",details!AN47)</f>
        <v/>
      </c>
      <c r="CK47" s="88" t="str">
        <f t="shared" si="181"/>
        <v/>
      </c>
      <c r="CL47" s="79">
        <f t="shared" si="182"/>
        <v>0</v>
      </c>
      <c r="CM47" s="79">
        <f t="shared" si="183"/>
        <v>0</v>
      </c>
      <c r="CN47" s="80" t="str">
        <f t="shared" si="184"/>
        <v/>
      </c>
      <c r="CO47" s="79" t="str">
        <f t="shared" si="185"/>
        <v/>
      </c>
      <c r="CP47" s="79" t="str">
        <f t="shared" si="186"/>
        <v/>
      </c>
      <c r="CQ47" s="79" t="str">
        <f t="shared" si="187"/>
        <v/>
      </c>
      <c r="CR47" s="79">
        <f t="shared" si="188"/>
        <v>0</v>
      </c>
      <c r="CS47" s="104">
        <f t="shared" si="189"/>
        <v>0</v>
      </c>
      <c r="CT47" s="105">
        <f t="shared" si="190"/>
        <v>0</v>
      </c>
      <c r="CU47" s="87" t="str">
        <f t="shared" si="267"/>
        <v/>
      </c>
      <c r="CV47" s="47" t="str">
        <f>IF(details!AO47="","",details!AO47)</f>
        <v/>
      </c>
      <c r="CW47" s="47" t="str">
        <f>IF(details!AP47="","",details!AP47)</f>
        <v/>
      </c>
      <c r="CX47" s="47" t="str">
        <f>IF(details!AQ47="","",details!AQ47)</f>
        <v/>
      </c>
      <c r="CY47" s="102" t="str">
        <f t="shared" si="191"/>
        <v/>
      </c>
      <c r="CZ47" s="47" t="str">
        <f>IF(details!AR47="","",details!AR47)</f>
        <v/>
      </c>
      <c r="DA47" s="102" t="str">
        <f t="shared" si="192"/>
        <v/>
      </c>
      <c r="DB47" s="47" t="str">
        <f>IF(details!AS47="","",details!AS47)</f>
        <v/>
      </c>
      <c r="DC47" s="88" t="str">
        <f t="shared" si="193"/>
        <v/>
      </c>
      <c r="DD47" s="79">
        <f t="shared" si="194"/>
        <v>0</v>
      </c>
      <c r="DE47" s="79">
        <f t="shared" si="195"/>
        <v>0</v>
      </c>
      <c r="DF47" s="80" t="str">
        <f t="shared" si="196"/>
        <v/>
      </c>
      <c r="DG47" s="79" t="str">
        <f t="shared" si="197"/>
        <v/>
      </c>
      <c r="DH47" s="79" t="str">
        <f t="shared" si="198"/>
        <v/>
      </c>
      <c r="DI47" s="79" t="str">
        <f t="shared" si="199"/>
        <v/>
      </c>
      <c r="DJ47" s="47" t="str">
        <f>IF(details!AT47="","",details!AT47)</f>
        <v/>
      </c>
      <c r="DK47" s="47" t="str">
        <f>IF(details!AU47="","",details!AU47)</f>
        <v/>
      </c>
      <c r="DL47" s="102" t="str">
        <f t="shared" si="200"/>
        <v/>
      </c>
      <c r="DM47" s="47" t="str">
        <f>IF(details!AV47="","",details!AV47)</f>
        <v/>
      </c>
      <c r="DN47" s="47" t="str">
        <f>IF(details!AW47="","",details!AW47)</f>
        <v/>
      </c>
      <c r="DO47" s="102" t="str">
        <f t="shared" si="201"/>
        <v/>
      </c>
      <c r="DP47" s="47" t="str">
        <f>IF(details!AX47="","",details!AX47)</f>
        <v/>
      </c>
      <c r="DQ47" s="47" t="str">
        <f>IF(details!AY47="","",details!AY47)</f>
        <v/>
      </c>
      <c r="DR47" s="102" t="str">
        <f t="shared" si="202"/>
        <v/>
      </c>
      <c r="DS47" s="102" t="str">
        <f t="shared" si="203"/>
        <v/>
      </c>
      <c r="DT47" s="102" t="str">
        <f t="shared" si="204"/>
        <v/>
      </c>
      <c r="DU47" s="102" t="str">
        <f t="shared" si="205"/>
        <v/>
      </c>
      <c r="DV47" s="47" t="str">
        <f>IF(details!AZ47="","",details!AZ47)</f>
        <v/>
      </c>
      <c r="DW47" s="47" t="str">
        <f>IF(details!BA47="","",details!BA47)</f>
        <v/>
      </c>
      <c r="DX47" s="102" t="str">
        <f t="shared" si="206"/>
        <v/>
      </c>
      <c r="DY47" s="102" t="str">
        <f t="shared" si="207"/>
        <v/>
      </c>
      <c r="DZ47" s="102" t="str">
        <f t="shared" si="208"/>
        <v/>
      </c>
      <c r="EA47" s="47" t="str">
        <f>IF(details!BB47="","",details!BB47)</f>
        <v/>
      </c>
      <c r="EB47" s="47" t="str">
        <f>IF(details!BC47="","",details!BC47)</f>
        <v/>
      </c>
      <c r="EC47" s="102" t="str">
        <f t="shared" si="209"/>
        <v/>
      </c>
      <c r="ED47" s="102" t="str">
        <f t="shared" si="210"/>
        <v/>
      </c>
      <c r="EE47" s="102" t="str">
        <f t="shared" si="211"/>
        <v/>
      </c>
      <c r="EF47" s="97" t="str">
        <f t="shared" si="212"/>
        <v/>
      </c>
      <c r="EG47" s="79">
        <f t="shared" si="213"/>
        <v>0</v>
      </c>
      <c r="EH47" s="79">
        <f t="shared" si="214"/>
        <v>0</v>
      </c>
      <c r="EI47" s="80" t="str">
        <f t="shared" si="215"/>
        <v/>
      </c>
      <c r="EJ47" s="79" t="str">
        <f t="shared" si="216"/>
        <v/>
      </c>
      <c r="EK47" s="79" t="str">
        <f t="shared" si="217"/>
        <v/>
      </c>
      <c r="EL47" s="79" t="str">
        <f t="shared" si="218"/>
        <v/>
      </c>
      <c r="EM47" s="47" t="str">
        <f>IF(details!BD47="","",details!BD47)</f>
        <v/>
      </c>
      <c r="EN47" s="47" t="str">
        <f>IF(details!BE47="","",details!BE47)</f>
        <v/>
      </c>
      <c r="EO47" s="47" t="str">
        <f>IF(details!BF47="","",details!BF47)</f>
        <v/>
      </c>
      <c r="EP47" s="102" t="str">
        <f t="shared" si="219"/>
        <v/>
      </c>
      <c r="EQ47" s="47" t="str">
        <f>IF(details!BG47="","",details!BG47)</f>
        <v/>
      </c>
      <c r="ER47" s="47" t="str">
        <f>IF(details!BH47="","",details!BH47)</f>
        <v/>
      </c>
      <c r="ES47" s="106" t="str">
        <f t="shared" si="220"/>
        <v/>
      </c>
      <c r="ET47" s="102" t="str">
        <f t="shared" si="221"/>
        <v/>
      </c>
      <c r="EU47" s="102" t="str">
        <f t="shared" si="222"/>
        <v/>
      </c>
      <c r="EV47" s="47" t="str">
        <f>IF(details!BI47="","",details!BI47)</f>
        <v/>
      </c>
      <c r="EW47" s="47" t="str">
        <f>IF(details!BJ47="","",details!BJ47)</f>
        <v/>
      </c>
      <c r="EX47" s="106" t="str">
        <f t="shared" si="223"/>
        <v/>
      </c>
      <c r="EY47" s="102" t="str">
        <f t="shared" si="224"/>
        <v/>
      </c>
      <c r="EZ47" s="102" t="str">
        <f t="shared" si="225"/>
        <v/>
      </c>
      <c r="FA47" s="97" t="str">
        <f t="shared" si="226"/>
        <v/>
      </c>
      <c r="FB47" s="79">
        <f t="shared" si="227"/>
        <v>0</v>
      </c>
      <c r="FC47" s="79">
        <f t="shared" si="228"/>
        <v>0</v>
      </c>
      <c r="FD47" s="80" t="str">
        <f t="shared" si="229"/>
        <v/>
      </c>
      <c r="FE47" s="79" t="str">
        <f t="shared" si="230"/>
        <v/>
      </c>
      <c r="FF47" s="79" t="str">
        <f t="shared" si="231"/>
        <v/>
      </c>
      <c r="FG47" s="79" t="str">
        <f t="shared" si="232"/>
        <v/>
      </c>
      <c r="FH47" s="47" t="str">
        <f>IF(details!BK47="","",details!BK47)</f>
        <v/>
      </c>
      <c r="FI47" s="47" t="str">
        <f>IF(details!BL47="","",details!BL47)</f>
        <v/>
      </c>
      <c r="FJ47" s="47" t="str">
        <f>IF(details!BM47="","",details!BM47)</f>
        <v/>
      </c>
      <c r="FK47" s="97" t="str">
        <f t="shared" si="233"/>
        <v/>
      </c>
      <c r="FL47" s="79">
        <f t="shared" si="234"/>
        <v>0</v>
      </c>
      <c r="FM47" s="80" t="str">
        <f t="shared" si="235"/>
        <v/>
      </c>
      <c r="FN47" s="79" t="str">
        <f t="shared" si="236"/>
        <v/>
      </c>
      <c r="FO47" s="79" t="str">
        <f t="shared" si="237"/>
        <v/>
      </c>
      <c r="FP47" s="322" t="str">
        <f t="shared" si="238"/>
        <v/>
      </c>
      <c r="FQ47" s="47" t="str">
        <f>IF(details!BN47="","",details!BN47)</f>
        <v/>
      </c>
      <c r="FR47" s="47" t="str">
        <f>IF(details!BO47="","",details!BO47)</f>
        <v/>
      </c>
      <c r="FS47" s="47" t="str">
        <f>IF(details!BP47="","",details!BP47)</f>
        <v/>
      </c>
      <c r="FT47" s="47" t="str">
        <f>IF(details!BQ47="","",details!BQ47)</f>
        <v/>
      </c>
      <c r="FU47" s="97" t="str">
        <f t="shared" si="239"/>
        <v/>
      </c>
      <c r="FV47" s="79">
        <f t="shared" si="101"/>
        <v>0</v>
      </c>
      <c r="FW47" s="80" t="str">
        <f t="shared" si="102"/>
        <v/>
      </c>
      <c r="FX47" s="79" t="str">
        <f t="shared" si="103"/>
        <v/>
      </c>
      <c r="FY47" s="79" t="str">
        <f t="shared" si="268"/>
        <v/>
      </c>
      <c r="FZ47" s="322" t="str">
        <f t="shared" si="240"/>
        <v/>
      </c>
      <c r="GA47" s="79" t="str">
        <f t="shared" si="257"/>
        <v/>
      </c>
      <c r="GB47" s="79" t="str">
        <f t="shared" si="258"/>
        <v/>
      </c>
      <c r="GC47" s="79" t="str">
        <f t="shared" si="259"/>
        <v/>
      </c>
      <c r="GD47" s="79" t="str">
        <f t="shared" si="260"/>
        <v/>
      </c>
      <c r="GE47" s="79" t="str">
        <f t="shared" si="261"/>
        <v/>
      </c>
      <c r="GF47" s="79" t="str">
        <f t="shared" si="262"/>
        <v/>
      </c>
      <c r="GG47" s="79" t="str">
        <f t="shared" si="269"/>
        <v/>
      </c>
      <c r="GH47" s="313">
        <f t="shared" si="241"/>
        <v>0</v>
      </c>
      <c r="GI47" s="79">
        <f t="shared" si="263"/>
        <v>0</v>
      </c>
      <c r="GJ47" s="79">
        <f t="shared" si="264"/>
        <v>0</v>
      </c>
      <c r="GK47" s="79">
        <f t="shared" si="265"/>
        <v>0</v>
      </c>
      <c r="GL47" s="313">
        <f t="shared" si="242"/>
        <v>0</v>
      </c>
      <c r="GM47" s="79" t="str">
        <f t="shared" si="270"/>
        <v/>
      </c>
      <c r="GN47" s="47" t="str">
        <f t="shared" si="271"/>
        <v/>
      </c>
      <c r="GO47" s="79" t="str">
        <f t="shared" si="272"/>
        <v/>
      </c>
      <c r="GP47" s="107" t="str">
        <f t="shared" si="243"/>
        <v/>
      </c>
      <c r="GQ47" s="94" t="str">
        <f>IF(details!CY47="","",details!CY47)</f>
        <v/>
      </c>
      <c r="GR47" s="108" t="str">
        <f>IF(details!CZ47="","",details!CZ47)</f>
        <v/>
      </c>
      <c r="GS47" s="94" t="str">
        <f>IF(details!DC47="","",details!DC47)</f>
        <v/>
      </c>
      <c r="GT47" s="108" t="str">
        <f>IF(details!DD47="","",details!DD47)</f>
        <v/>
      </c>
      <c r="GU47" s="94" t="str">
        <f>IF(details!DG47="","",details!DG47)</f>
        <v/>
      </c>
      <c r="GV47" s="108" t="str">
        <f>IF(details!DH47="","",details!DH47)</f>
        <v/>
      </c>
      <c r="GW47" s="94" t="str">
        <f>IF(details!DK47="","",details!DK47)</f>
        <v/>
      </c>
      <c r="GX47" s="108" t="str">
        <f>IF(details!DL47="","",details!DL47)</f>
        <v/>
      </c>
      <c r="GY47" s="94" t="str">
        <f>IF(details!DO47="","",details!DO47)</f>
        <v/>
      </c>
      <c r="GZ47" s="108" t="str">
        <f>IF(details!DP47="","",details!DP47)</f>
        <v/>
      </c>
      <c r="HA47" s="95" t="e">
        <f t="shared" si="244"/>
        <v>#VALUE!</v>
      </c>
      <c r="HB47" s="47" t="str">
        <f t="shared" si="273"/>
        <v/>
      </c>
      <c r="HC47" s="47" t="str">
        <f t="shared" si="256"/>
        <v/>
      </c>
      <c r="HD47" s="47" t="str">
        <f t="shared" si="274"/>
        <v/>
      </c>
      <c r="HE47" s="47" t="str">
        <f t="shared" si="275"/>
        <v/>
      </c>
      <c r="HF47" s="47" t="str">
        <f t="shared" si="245"/>
        <v/>
      </c>
      <c r="HG47" s="47" t="str">
        <f t="shared" si="276"/>
        <v/>
      </c>
      <c r="HH47" s="47" t="str">
        <f t="shared" si="277"/>
        <v/>
      </c>
      <c r="HI47" s="47" t="str">
        <f t="shared" si="278"/>
        <v/>
      </c>
      <c r="HJ47" s="47" t="str">
        <f t="shared" si="279"/>
        <v/>
      </c>
      <c r="HK47" s="47" t="str">
        <f t="shared" si="280"/>
        <v/>
      </c>
      <c r="HL47" s="47" t="str">
        <f t="shared" si="281"/>
        <v/>
      </c>
      <c r="HM47" s="47" t="str">
        <f t="shared" si="282"/>
        <v/>
      </c>
      <c r="HN47" s="47" t="str">
        <f t="shared" si="246"/>
        <v/>
      </c>
      <c r="HO47" s="47" t="str">
        <f t="shared" si="283"/>
        <v/>
      </c>
      <c r="HP47" s="47" t="str">
        <f t="shared" si="284"/>
        <v/>
      </c>
      <c r="HQ47" s="47" t="str">
        <f t="shared" si="247"/>
        <v/>
      </c>
      <c r="HR47" s="47" t="str">
        <f t="shared" si="285"/>
        <v/>
      </c>
      <c r="HS47" s="47" t="str">
        <f t="shared" si="286"/>
        <v/>
      </c>
      <c r="HT47" s="47" t="str">
        <f t="shared" si="248"/>
        <v/>
      </c>
      <c r="HU47" s="47" t="str">
        <f t="shared" si="287"/>
        <v/>
      </c>
      <c r="HV47" s="47" t="str">
        <f t="shared" si="288"/>
        <v/>
      </c>
      <c r="HW47" s="47" t="str">
        <f t="shared" si="249"/>
        <v/>
      </c>
      <c r="HX47" s="47" t="str">
        <f t="shared" si="295"/>
        <v/>
      </c>
      <c r="HY47" s="47" t="str">
        <f t="shared" si="289"/>
        <v/>
      </c>
      <c r="HZ47" s="47" t="str">
        <f t="shared" si="290"/>
        <v/>
      </c>
      <c r="IA47" s="47" t="str">
        <f t="shared" si="291"/>
        <v/>
      </c>
      <c r="IB47" s="47" t="str">
        <f t="shared" si="292"/>
        <v/>
      </c>
      <c r="IC47" s="47" t="str">
        <f t="shared" si="293"/>
        <v/>
      </c>
      <c r="ID47" s="47" t="str">
        <f t="shared" si="251"/>
        <v xml:space="preserve">            </v>
      </c>
      <c r="IE47" s="47" t="str">
        <f t="shared" si="252"/>
        <v xml:space="preserve">            </v>
      </c>
      <c r="IF47" s="47" t="str">
        <f t="shared" si="266"/>
        <v xml:space="preserve">     </v>
      </c>
      <c r="IG47" s="109" t="str">
        <f t="shared" si="254"/>
        <v xml:space="preserve">            </v>
      </c>
      <c r="IH47" s="47" t="str">
        <f t="shared" si="294"/>
        <v xml:space="preserve">            </v>
      </c>
      <c r="II47" s="47" t="str">
        <f>IF(OR(GN47="SUPPL.",GN47="RE-EXAM."),'result subject-wise'!AV47,GN47)</f>
        <v/>
      </c>
      <c r="IJ47" s="99">
        <f>IF('result subject-wise'!AW47="",CT47,'result subject-wise'!AW47)</f>
        <v>0</v>
      </c>
      <c r="IK47" s="87" t="str">
        <f t="shared" si="255"/>
        <v/>
      </c>
      <c r="IL47" s="100"/>
      <c r="IO47" s="854"/>
      <c r="IP47" s="855"/>
      <c r="IQ47" s="855"/>
      <c r="IR47" s="855"/>
      <c r="IS47" s="855"/>
      <c r="IT47" s="855"/>
      <c r="IU47" s="855"/>
      <c r="IV47" s="855"/>
      <c r="IW47" s="855"/>
      <c r="IX47" s="855"/>
      <c r="IY47" s="855"/>
      <c r="IZ47" s="855"/>
      <c r="JA47" s="855"/>
      <c r="JB47" s="733"/>
      <c r="JC47" s="751"/>
      <c r="JE47" s="120"/>
      <c r="JF47" s="120"/>
      <c r="JG47" s="120"/>
      <c r="JH47" s="120"/>
    </row>
    <row r="48" spans="1:268" ht="14" customHeight="1">
      <c r="A48" s="4">
        <f>details!A48</f>
        <v>42</v>
      </c>
      <c r="B48" s="47" t="str">
        <f>IF(details!B48="","",details!B48)</f>
        <v>SBC</v>
      </c>
      <c r="C48" s="47" t="str">
        <f>IF(details!C48="","",details!C48)</f>
        <v>G</v>
      </c>
      <c r="D48" s="97">
        <f>IF(details!D48="","",details!D48)</f>
        <v>9142</v>
      </c>
      <c r="E48" s="47">
        <f>IF(details!E48="","",details!E48)</f>
        <v>11026</v>
      </c>
      <c r="F48" s="385">
        <f>IF(details!F48="","",details!F48)</f>
        <v>37197</v>
      </c>
      <c r="G48" s="49" t="str">
        <f>IF(details!G48="","",details!G48)</f>
        <v>A 042</v>
      </c>
      <c r="H48" s="49" t="str">
        <f>IF(details!H48="","",details!H48)</f>
        <v>B 042</v>
      </c>
      <c r="I48" s="49" t="str">
        <f>IF(details!I48="","",details!I48)</f>
        <v>C 042</v>
      </c>
      <c r="J48" s="47" t="str">
        <f>IF(details!J48="","",details!J48)</f>
        <v/>
      </c>
      <c r="K48" s="47" t="str">
        <f>IF(details!K48="","",details!K48)</f>
        <v/>
      </c>
      <c r="L48" s="47" t="str">
        <f>IF(details!L48="","",details!L48)</f>
        <v/>
      </c>
      <c r="M48" s="102" t="str">
        <f t="shared" si="134"/>
        <v/>
      </c>
      <c r="N48" s="47" t="str">
        <f>IF(details!M48="","",details!M48)</f>
        <v/>
      </c>
      <c r="O48" s="102" t="str">
        <f t="shared" si="135"/>
        <v/>
      </c>
      <c r="P48" s="47" t="str">
        <f>IF(details!N48="","",details!N48)</f>
        <v/>
      </c>
      <c r="Q48" s="88" t="str">
        <f t="shared" si="136"/>
        <v/>
      </c>
      <c r="R48" s="79">
        <f t="shared" si="137"/>
        <v>0</v>
      </c>
      <c r="S48" s="79">
        <f t="shared" si="138"/>
        <v>0</v>
      </c>
      <c r="T48" s="80" t="str">
        <f t="shared" si="139"/>
        <v/>
      </c>
      <c r="U48" s="79" t="str">
        <f t="shared" si="140"/>
        <v/>
      </c>
      <c r="V48" s="79" t="str">
        <f t="shared" si="141"/>
        <v/>
      </c>
      <c r="W48" s="79" t="str">
        <f t="shared" si="142"/>
        <v/>
      </c>
      <c r="X48" s="47" t="str">
        <f>IF(details!O48="","",details!O48)</f>
        <v/>
      </c>
      <c r="Y48" s="47" t="str">
        <f>IF(details!P48="","",details!P48)</f>
        <v/>
      </c>
      <c r="Z48" s="47" t="str">
        <f>IF(details!Q48="","",details!Q48)</f>
        <v/>
      </c>
      <c r="AA48" s="102" t="str">
        <f t="shared" si="143"/>
        <v/>
      </c>
      <c r="AB48" s="47" t="str">
        <f>IF(details!R48="","",details!R48)</f>
        <v/>
      </c>
      <c r="AC48" s="102" t="str">
        <f t="shared" si="144"/>
        <v/>
      </c>
      <c r="AD48" s="47" t="str">
        <f>IF(details!S48="","",details!S48)</f>
        <v/>
      </c>
      <c r="AE48" s="88" t="str">
        <f t="shared" si="145"/>
        <v/>
      </c>
      <c r="AF48" s="79">
        <f t="shared" si="146"/>
        <v>0</v>
      </c>
      <c r="AG48" s="79">
        <f t="shared" si="147"/>
        <v>0</v>
      </c>
      <c r="AH48" s="80" t="str">
        <f t="shared" si="148"/>
        <v/>
      </c>
      <c r="AI48" s="79" t="str">
        <f t="shared" si="149"/>
        <v/>
      </c>
      <c r="AJ48" s="79" t="str">
        <f t="shared" si="150"/>
        <v/>
      </c>
      <c r="AK48" s="79" t="str">
        <f t="shared" si="151"/>
        <v/>
      </c>
      <c r="AL48" s="97" t="str">
        <f>IF(details!T48="","",details!T48)</f>
        <v/>
      </c>
      <c r="AM48" s="103" t="str">
        <f>CONCATENATE(IF(details!T48="s"," SANSKRIT",IF(details!T48="u"," URDU",IF(details!T48="g"," GUJRATI",IF(details!T48="p"," PUNJABI",IF(details!T48="sd"," flU/kh",))))),"")</f>
        <v/>
      </c>
      <c r="AN48" s="47" t="str">
        <f>IF(details!U48="","",details!U48)</f>
        <v/>
      </c>
      <c r="AO48" s="47" t="str">
        <f>IF(details!V48="","",details!V48)</f>
        <v/>
      </c>
      <c r="AP48" s="47" t="str">
        <f>IF(details!W48="","",details!W48)</f>
        <v/>
      </c>
      <c r="AQ48" s="102" t="str">
        <f t="shared" si="152"/>
        <v/>
      </c>
      <c r="AR48" s="47" t="str">
        <f>IF(details!X48="","",details!X48)</f>
        <v/>
      </c>
      <c r="AS48" s="102" t="str">
        <f t="shared" si="153"/>
        <v/>
      </c>
      <c r="AT48" s="47" t="str">
        <f>IF(details!Y48="","",details!Y48)</f>
        <v/>
      </c>
      <c r="AU48" s="88" t="str">
        <f t="shared" si="154"/>
        <v/>
      </c>
      <c r="AV48" s="79">
        <f t="shared" si="155"/>
        <v>0</v>
      </c>
      <c r="AW48" s="79">
        <f t="shared" si="156"/>
        <v>0</v>
      </c>
      <c r="AX48" s="80" t="str">
        <f t="shared" si="157"/>
        <v/>
      </c>
      <c r="AY48" s="79" t="str">
        <f t="shared" si="158"/>
        <v/>
      </c>
      <c r="AZ48" s="79" t="str">
        <f t="shared" si="159"/>
        <v/>
      </c>
      <c r="BA48" s="79" t="str">
        <f t="shared" si="160"/>
        <v/>
      </c>
      <c r="BB48" s="47" t="str">
        <f>IF(details!Z48="","",details!Z48)</f>
        <v/>
      </c>
      <c r="BC48" s="47" t="str">
        <f>IF(details!AA48="","",details!AA48)</f>
        <v/>
      </c>
      <c r="BD48" s="47" t="str">
        <f>IF(details!AB48="","",details!AB48)</f>
        <v/>
      </c>
      <c r="BE48" s="102" t="str">
        <f t="shared" si="161"/>
        <v/>
      </c>
      <c r="BF48" s="47" t="str">
        <f>IF(details!AC48="","",details!AC48)</f>
        <v/>
      </c>
      <c r="BG48" s="102" t="str">
        <f t="shared" si="162"/>
        <v/>
      </c>
      <c r="BH48" s="47" t="str">
        <f>IF(details!AD48="","",details!AD48)</f>
        <v/>
      </c>
      <c r="BI48" s="88" t="str">
        <f t="shared" si="163"/>
        <v/>
      </c>
      <c r="BJ48" s="79">
        <f t="shared" si="164"/>
        <v>0</v>
      </c>
      <c r="BK48" s="79">
        <f t="shared" si="165"/>
        <v>0</v>
      </c>
      <c r="BL48" s="80" t="str">
        <f t="shared" si="166"/>
        <v/>
      </c>
      <c r="BM48" s="79" t="str">
        <f t="shared" si="167"/>
        <v/>
      </c>
      <c r="BN48" s="79" t="str">
        <f t="shared" si="168"/>
        <v/>
      </c>
      <c r="BO48" s="79" t="str">
        <f t="shared" si="169"/>
        <v/>
      </c>
      <c r="BP48" s="47" t="str">
        <f>IF(details!AE48="","",details!AE48)</f>
        <v/>
      </c>
      <c r="BQ48" s="47" t="str">
        <f>IF(details!AF48="","",details!AF48)</f>
        <v/>
      </c>
      <c r="BR48" s="47" t="str">
        <f>IF(details!AG48="","",details!AG48)</f>
        <v/>
      </c>
      <c r="BS48" s="102" t="str">
        <f t="shared" si="170"/>
        <v/>
      </c>
      <c r="BT48" s="47" t="str">
        <f>IF(details!AH48="","",details!AH48)</f>
        <v/>
      </c>
      <c r="BU48" s="102" t="str">
        <f t="shared" si="171"/>
        <v/>
      </c>
      <c r="BV48" s="47" t="str">
        <f>IF(details!AI48="","",details!AI48)</f>
        <v/>
      </c>
      <c r="BW48" s="88" t="str">
        <f t="shared" si="172"/>
        <v/>
      </c>
      <c r="BX48" s="79">
        <f t="shared" si="173"/>
        <v>0</v>
      </c>
      <c r="BY48" s="79">
        <f t="shared" si="174"/>
        <v>0</v>
      </c>
      <c r="BZ48" s="80" t="str">
        <f t="shared" si="175"/>
        <v/>
      </c>
      <c r="CA48" s="79" t="str">
        <f t="shared" si="176"/>
        <v/>
      </c>
      <c r="CB48" s="79" t="str">
        <f t="shared" si="177"/>
        <v/>
      </c>
      <c r="CC48" s="79" t="str">
        <f t="shared" si="178"/>
        <v/>
      </c>
      <c r="CD48" s="47" t="str">
        <f>IF(details!AJ48="","",details!AJ48)</f>
        <v/>
      </c>
      <c r="CE48" s="47" t="str">
        <f>IF(details!AK48="","",details!AK48)</f>
        <v/>
      </c>
      <c r="CF48" s="47" t="str">
        <f>IF(details!AL48="","",details!AL48)</f>
        <v/>
      </c>
      <c r="CG48" s="102" t="str">
        <f t="shared" si="179"/>
        <v/>
      </c>
      <c r="CH48" s="47" t="str">
        <f>IF(details!AM48="","",details!AM48)</f>
        <v/>
      </c>
      <c r="CI48" s="102" t="str">
        <f t="shared" si="180"/>
        <v/>
      </c>
      <c r="CJ48" s="47" t="str">
        <f>IF(details!AN48="","",details!AN48)</f>
        <v/>
      </c>
      <c r="CK48" s="88" t="str">
        <f t="shared" si="181"/>
        <v/>
      </c>
      <c r="CL48" s="79">
        <f t="shared" si="182"/>
        <v>0</v>
      </c>
      <c r="CM48" s="79">
        <f t="shared" si="183"/>
        <v>0</v>
      </c>
      <c r="CN48" s="80" t="str">
        <f t="shared" si="184"/>
        <v/>
      </c>
      <c r="CO48" s="79" t="str">
        <f t="shared" si="185"/>
        <v/>
      </c>
      <c r="CP48" s="79" t="str">
        <f t="shared" si="186"/>
        <v/>
      </c>
      <c r="CQ48" s="79" t="str">
        <f t="shared" si="187"/>
        <v/>
      </c>
      <c r="CR48" s="79">
        <f t="shared" si="188"/>
        <v>0</v>
      </c>
      <c r="CS48" s="104">
        <f t="shared" si="189"/>
        <v>0</v>
      </c>
      <c r="CT48" s="105">
        <f t="shared" si="190"/>
        <v>0</v>
      </c>
      <c r="CU48" s="87" t="str">
        <f t="shared" si="267"/>
        <v/>
      </c>
      <c r="CV48" s="47" t="str">
        <f>IF(details!AO48="","",details!AO48)</f>
        <v/>
      </c>
      <c r="CW48" s="47" t="str">
        <f>IF(details!AP48="","",details!AP48)</f>
        <v/>
      </c>
      <c r="CX48" s="47" t="str">
        <f>IF(details!AQ48="","",details!AQ48)</f>
        <v/>
      </c>
      <c r="CY48" s="102" t="str">
        <f t="shared" si="191"/>
        <v/>
      </c>
      <c r="CZ48" s="47" t="str">
        <f>IF(details!AR48="","",details!AR48)</f>
        <v/>
      </c>
      <c r="DA48" s="102" t="str">
        <f t="shared" si="192"/>
        <v/>
      </c>
      <c r="DB48" s="47" t="str">
        <f>IF(details!AS48="","",details!AS48)</f>
        <v/>
      </c>
      <c r="DC48" s="88" t="str">
        <f t="shared" si="193"/>
        <v/>
      </c>
      <c r="DD48" s="79">
        <f t="shared" si="194"/>
        <v>0</v>
      </c>
      <c r="DE48" s="79">
        <f t="shared" si="195"/>
        <v>0</v>
      </c>
      <c r="DF48" s="80" t="str">
        <f t="shared" si="196"/>
        <v/>
      </c>
      <c r="DG48" s="79" t="str">
        <f t="shared" si="197"/>
        <v/>
      </c>
      <c r="DH48" s="79" t="str">
        <f t="shared" si="198"/>
        <v/>
      </c>
      <c r="DI48" s="79" t="str">
        <f t="shared" si="199"/>
        <v/>
      </c>
      <c r="DJ48" s="47" t="str">
        <f>IF(details!AT48="","",details!AT48)</f>
        <v/>
      </c>
      <c r="DK48" s="47" t="str">
        <f>IF(details!AU48="","",details!AU48)</f>
        <v/>
      </c>
      <c r="DL48" s="102" t="str">
        <f t="shared" si="200"/>
        <v/>
      </c>
      <c r="DM48" s="47" t="str">
        <f>IF(details!AV48="","",details!AV48)</f>
        <v/>
      </c>
      <c r="DN48" s="47" t="str">
        <f>IF(details!AW48="","",details!AW48)</f>
        <v/>
      </c>
      <c r="DO48" s="102" t="str">
        <f t="shared" si="201"/>
        <v/>
      </c>
      <c r="DP48" s="47" t="str">
        <f>IF(details!AX48="","",details!AX48)</f>
        <v/>
      </c>
      <c r="DQ48" s="47" t="str">
        <f>IF(details!AY48="","",details!AY48)</f>
        <v/>
      </c>
      <c r="DR48" s="102" t="str">
        <f t="shared" si="202"/>
        <v/>
      </c>
      <c r="DS48" s="102" t="str">
        <f t="shared" si="203"/>
        <v/>
      </c>
      <c r="DT48" s="102" t="str">
        <f t="shared" si="204"/>
        <v/>
      </c>
      <c r="DU48" s="102" t="str">
        <f t="shared" si="205"/>
        <v/>
      </c>
      <c r="DV48" s="47" t="str">
        <f>IF(details!AZ48="","",details!AZ48)</f>
        <v/>
      </c>
      <c r="DW48" s="47" t="str">
        <f>IF(details!BA48="","",details!BA48)</f>
        <v/>
      </c>
      <c r="DX48" s="102" t="str">
        <f t="shared" si="206"/>
        <v/>
      </c>
      <c r="DY48" s="102" t="str">
        <f t="shared" si="207"/>
        <v/>
      </c>
      <c r="DZ48" s="102" t="str">
        <f t="shared" si="208"/>
        <v/>
      </c>
      <c r="EA48" s="47" t="str">
        <f>IF(details!BB48="","",details!BB48)</f>
        <v/>
      </c>
      <c r="EB48" s="47" t="str">
        <f>IF(details!BC48="","",details!BC48)</f>
        <v/>
      </c>
      <c r="EC48" s="102" t="str">
        <f t="shared" si="209"/>
        <v/>
      </c>
      <c r="ED48" s="102" t="str">
        <f t="shared" si="210"/>
        <v/>
      </c>
      <c r="EE48" s="102" t="str">
        <f t="shared" si="211"/>
        <v/>
      </c>
      <c r="EF48" s="97" t="str">
        <f t="shared" si="212"/>
        <v/>
      </c>
      <c r="EG48" s="79">
        <f t="shared" si="213"/>
        <v>0</v>
      </c>
      <c r="EH48" s="79">
        <f t="shared" si="214"/>
        <v>0</v>
      </c>
      <c r="EI48" s="80" t="str">
        <f t="shared" si="215"/>
        <v/>
      </c>
      <c r="EJ48" s="79" t="str">
        <f t="shared" si="216"/>
        <v/>
      </c>
      <c r="EK48" s="79" t="str">
        <f t="shared" si="217"/>
        <v/>
      </c>
      <c r="EL48" s="79" t="str">
        <f t="shared" si="218"/>
        <v/>
      </c>
      <c r="EM48" s="47" t="str">
        <f>IF(details!BD48="","",details!BD48)</f>
        <v/>
      </c>
      <c r="EN48" s="47" t="str">
        <f>IF(details!BE48="","",details!BE48)</f>
        <v/>
      </c>
      <c r="EO48" s="47" t="str">
        <f>IF(details!BF48="","",details!BF48)</f>
        <v/>
      </c>
      <c r="EP48" s="102" t="str">
        <f t="shared" si="219"/>
        <v/>
      </c>
      <c r="EQ48" s="47" t="str">
        <f>IF(details!BG48="","",details!BG48)</f>
        <v/>
      </c>
      <c r="ER48" s="47" t="str">
        <f>IF(details!BH48="","",details!BH48)</f>
        <v/>
      </c>
      <c r="ES48" s="106" t="str">
        <f t="shared" si="220"/>
        <v/>
      </c>
      <c r="ET48" s="102" t="str">
        <f t="shared" si="221"/>
        <v/>
      </c>
      <c r="EU48" s="102" t="str">
        <f t="shared" si="222"/>
        <v/>
      </c>
      <c r="EV48" s="47" t="str">
        <f>IF(details!BI48="","",details!BI48)</f>
        <v/>
      </c>
      <c r="EW48" s="47" t="str">
        <f>IF(details!BJ48="","",details!BJ48)</f>
        <v/>
      </c>
      <c r="EX48" s="106" t="str">
        <f t="shared" si="223"/>
        <v/>
      </c>
      <c r="EY48" s="102" t="str">
        <f t="shared" si="224"/>
        <v/>
      </c>
      <c r="EZ48" s="102" t="str">
        <f t="shared" si="225"/>
        <v/>
      </c>
      <c r="FA48" s="97" t="str">
        <f t="shared" si="226"/>
        <v/>
      </c>
      <c r="FB48" s="79">
        <f t="shared" si="227"/>
        <v>0</v>
      </c>
      <c r="FC48" s="79">
        <f t="shared" si="228"/>
        <v>0</v>
      </c>
      <c r="FD48" s="80" t="str">
        <f t="shared" si="229"/>
        <v/>
      </c>
      <c r="FE48" s="79" t="str">
        <f t="shared" si="230"/>
        <v/>
      </c>
      <c r="FF48" s="79" t="str">
        <f t="shared" si="231"/>
        <v/>
      </c>
      <c r="FG48" s="79" t="str">
        <f t="shared" si="232"/>
        <v/>
      </c>
      <c r="FH48" s="47" t="str">
        <f>IF(details!BK48="","",details!BK48)</f>
        <v/>
      </c>
      <c r="FI48" s="47" t="str">
        <f>IF(details!BL48="","",details!BL48)</f>
        <v/>
      </c>
      <c r="FJ48" s="47" t="str">
        <f>IF(details!BM48="","",details!BM48)</f>
        <v/>
      </c>
      <c r="FK48" s="97" t="str">
        <f t="shared" si="233"/>
        <v/>
      </c>
      <c r="FL48" s="79">
        <f t="shared" si="234"/>
        <v>0</v>
      </c>
      <c r="FM48" s="80" t="str">
        <f t="shared" si="235"/>
        <v/>
      </c>
      <c r="FN48" s="79" t="str">
        <f t="shared" si="236"/>
        <v/>
      </c>
      <c r="FO48" s="79" t="str">
        <f t="shared" si="237"/>
        <v/>
      </c>
      <c r="FP48" s="322" t="str">
        <f t="shared" si="238"/>
        <v/>
      </c>
      <c r="FQ48" s="47" t="str">
        <f>IF(details!BN48="","",details!BN48)</f>
        <v/>
      </c>
      <c r="FR48" s="47" t="str">
        <f>IF(details!BO48="","",details!BO48)</f>
        <v/>
      </c>
      <c r="FS48" s="47" t="str">
        <f>IF(details!BP48="","",details!BP48)</f>
        <v/>
      </c>
      <c r="FT48" s="47" t="str">
        <f>IF(details!BQ48="","",details!BQ48)</f>
        <v/>
      </c>
      <c r="FU48" s="97" t="str">
        <f t="shared" si="239"/>
        <v/>
      </c>
      <c r="FV48" s="79">
        <f t="shared" si="101"/>
        <v>0</v>
      </c>
      <c r="FW48" s="80" t="str">
        <f t="shared" si="102"/>
        <v/>
      </c>
      <c r="FX48" s="79" t="str">
        <f t="shared" si="103"/>
        <v/>
      </c>
      <c r="FY48" s="79" t="str">
        <f t="shared" si="268"/>
        <v/>
      </c>
      <c r="FZ48" s="322" t="str">
        <f t="shared" si="240"/>
        <v/>
      </c>
      <c r="GA48" s="79" t="str">
        <f t="shared" si="257"/>
        <v/>
      </c>
      <c r="GB48" s="79" t="str">
        <f t="shared" si="258"/>
        <v/>
      </c>
      <c r="GC48" s="79" t="str">
        <f t="shared" si="259"/>
        <v/>
      </c>
      <c r="GD48" s="79" t="str">
        <f t="shared" si="260"/>
        <v/>
      </c>
      <c r="GE48" s="79" t="str">
        <f t="shared" si="261"/>
        <v/>
      </c>
      <c r="GF48" s="79" t="str">
        <f t="shared" si="262"/>
        <v/>
      </c>
      <c r="GG48" s="79" t="str">
        <f t="shared" si="269"/>
        <v/>
      </c>
      <c r="GH48" s="313">
        <f t="shared" si="241"/>
        <v>0</v>
      </c>
      <c r="GI48" s="79">
        <f t="shared" si="263"/>
        <v>0</v>
      </c>
      <c r="GJ48" s="79">
        <f t="shared" si="264"/>
        <v>0</v>
      </c>
      <c r="GK48" s="79">
        <f t="shared" si="265"/>
        <v>0</v>
      </c>
      <c r="GL48" s="313">
        <f t="shared" si="242"/>
        <v>0</v>
      </c>
      <c r="GM48" s="79" t="str">
        <f t="shared" si="270"/>
        <v/>
      </c>
      <c r="GN48" s="47" t="str">
        <f t="shared" si="271"/>
        <v/>
      </c>
      <c r="GO48" s="79" t="str">
        <f t="shared" si="272"/>
        <v/>
      </c>
      <c r="GP48" s="107" t="str">
        <f t="shared" si="243"/>
        <v/>
      </c>
      <c r="GQ48" s="94" t="str">
        <f>IF(details!CY48="","",details!CY48)</f>
        <v/>
      </c>
      <c r="GR48" s="108" t="str">
        <f>IF(details!CZ48="","",details!CZ48)</f>
        <v/>
      </c>
      <c r="GS48" s="94" t="str">
        <f>IF(details!DC48="","",details!DC48)</f>
        <v/>
      </c>
      <c r="GT48" s="108" t="str">
        <f>IF(details!DD48="","",details!DD48)</f>
        <v/>
      </c>
      <c r="GU48" s="94" t="str">
        <f>IF(details!DG48="","",details!DG48)</f>
        <v/>
      </c>
      <c r="GV48" s="108" t="str">
        <f>IF(details!DH48="","",details!DH48)</f>
        <v/>
      </c>
      <c r="GW48" s="94" t="str">
        <f>IF(details!DK48="","",details!DK48)</f>
        <v/>
      </c>
      <c r="GX48" s="108" t="str">
        <f>IF(details!DL48="","",details!DL48)</f>
        <v/>
      </c>
      <c r="GY48" s="94" t="str">
        <f>IF(details!DO48="","",details!DO48)</f>
        <v/>
      </c>
      <c r="GZ48" s="108" t="str">
        <f>IF(details!DP48="","",details!DP48)</f>
        <v/>
      </c>
      <c r="HA48" s="95" t="e">
        <f t="shared" si="244"/>
        <v>#VALUE!</v>
      </c>
      <c r="HB48" s="47" t="str">
        <f t="shared" si="273"/>
        <v/>
      </c>
      <c r="HC48" s="47" t="str">
        <f t="shared" si="256"/>
        <v/>
      </c>
      <c r="HD48" s="47" t="str">
        <f t="shared" si="274"/>
        <v/>
      </c>
      <c r="HE48" s="47" t="str">
        <f t="shared" si="275"/>
        <v/>
      </c>
      <c r="HF48" s="47" t="str">
        <f t="shared" si="245"/>
        <v/>
      </c>
      <c r="HG48" s="47" t="str">
        <f t="shared" si="276"/>
        <v/>
      </c>
      <c r="HH48" s="47" t="str">
        <f t="shared" si="277"/>
        <v/>
      </c>
      <c r="HI48" s="47" t="str">
        <f t="shared" si="278"/>
        <v/>
      </c>
      <c r="HJ48" s="47" t="str">
        <f t="shared" si="279"/>
        <v/>
      </c>
      <c r="HK48" s="47" t="str">
        <f t="shared" si="280"/>
        <v/>
      </c>
      <c r="HL48" s="47" t="str">
        <f t="shared" si="281"/>
        <v/>
      </c>
      <c r="HM48" s="47" t="str">
        <f t="shared" si="282"/>
        <v/>
      </c>
      <c r="HN48" s="47" t="str">
        <f t="shared" si="246"/>
        <v/>
      </c>
      <c r="HO48" s="47" t="str">
        <f t="shared" si="283"/>
        <v/>
      </c>
      <c r="HP48" s="47" t="str">
        <f t="shared" si="284"/>
        <v/>
      </c>
      <c r="HQ48" s="47" t="str">
        <f t="shared" si="247"/>
        <v/>
      </c>
      <c r="HR48" s="47" t="str">
        <f t="shared" si="285"/>
        <v/>
      </c>
      <c r="HS48" s="47" t="str">
        <f t="shared" si="286"/>
        <v/>
      </c>
      <c r="HT48" s="47" t="str">
        <f t="shared" si="248"/>
        <v/>
      </c>
      <c r="HU48" s="47" t="str">
        <f t="shared" si="287"/>
        <v/>
      </c>
      <c r="HV48" s="47" t="str">
        <f t="shared" si="288"/>
        <v/>
      </c>
      <c r="HW48" s="47" t="str">
        <f t="shared" si="249"/>
        <v/>
      </c>
      <c r="HX48" s="47" t="str">
        <f t="shared" si="295"/>
        <v/>
      </c>
      <c r="HY48" s="47" t="str">
        <f t="shared" si="289"/>
        <v/>
      </c>
      <c r="HZ48" s="47" t="str">
        <f t="shared" si="290"/>
        <v/>
      </c>
      <c r="IA48" s="47" t="str">
        <f t="shared" si="291"/>
        <v/>
      </c>
      <c r="IB48" s="47" t="str">
        <f t="shared" si="292"/>
        <v/>
      </c>
      <c r="IC48" s="47" t="str">
        <f t="shared" si="293"/>
        <v/>
      </c>
      <c r="ID48" s="47" t="str">
        <f t="shared" si="251"/>
        <v xml:space="preserve">            </v>
      </c>
      <c r="IE48" s="47" t="str">
        <f t="shared" si="252"/>
        <v xml:space="preserve">            </v>
      </c>
      <c r="IF48" s="47" t="str">
        <f t="shared" si="266"/>
        <v xml:space="preserve">     </v>
      </c>
      <c r="IG48" s="109" t="str">
        <f t="shared" si="254"/>
        <v xml:space="preserve">            </v>
      </c>
      <c r="IH48" s="47" t="str">
        <f t="shared" si="294"/>
        <v xml:space="preserve">            </v>
      </c>
      <c r="II48" s="47" t="str">
        <f>IF(OR(GN48="SUPPL.",GN48="RE-EXAM."),'result subject-wise'!AV48,GN48)</f>
        <v/>
      </c>
      <c r="IJ48" s="99">
        <f>IF('result subject-wise'!AW48="",CT48,'result subject-wise'!AW48)</f>
        <v>0</v>
      </c>
      <c r="IK48" s="87" t="str">
        <f t="shared" si="255"/>
        <v/>
      </c>
      <c r="IL48" s="100"/>
      <c r="IO48" s="854" t="str">
        <f>'result aggregate'!X111</f>
        <v>SECOND DIVISION</v>
      </c>
      <c r="IP48" s="855">
        <f>'result aggregate'!Y111</f>
        <v>0</v>
      </c>
      <c r="IQ48" s="855">
        <f>'result aggregate'!Z111</f>
        <v>0</v>
      </c>
      <c r="IR48" s="855">
        <f>'result aggregate'!AA111</f>
        <v>0</v>
      </c>
      <c r="IS48" s="855">
        <f>'result aggregate'!AB111</f>
        <v>0</v>
      </c>
      <c r="IT48" s="855">
        <f>'result aggregate'!AC111</f>
        <v>0</v>
      </c>
      <c r="IU48" s="855">
        <f>'result aggregate'!AD111</f>
        <v>0</v>
      </c>
      <c r="IV48" s="855">
        <f>'result aggregate'!AE111</f>
        <v>0</v>
      </c>
      <c r="IW48" s="855">
        <f>'result aggregate'!AF111</f>
        <v>0</v>
      </c>
      <c r="IX48" s="855">
        <f>'result aggregate'!AG111</f>
        <v>0</v>
      </c>
      <c r="IY48" s="855">
        <f>'result aggregate'!AH111</f>
        <v>0</v>
      </c>
      <c r="IZ48" s="855">
        <f>'result aggregate'!AI111</f>
        <v>0</v>
      </c>
      <c r="JA48" s="855">
        <f>'result aggregate'!AJ111</f>
        <v>0</v>
      </c>
      <c r="JB48" s="733">
        <f>'result aggregate'!AK111</f>
        <v>0</v>
      </c>
      <c r="JC48" s="751"/>
      <c r="JE48" s="120"/>
      <c r="JF48" s="120"/>
      <c r="JG48" s="120"/>
      <c r="JH48" s="120"/>
    </row>
    <row r="49" spans="1:268" ht="14" customHeight="1">
      <c r="A49" s="4">
        <f>details!A49</f>
        <v>43</v>
      </c>
      <c r="B49" s="47" t="str">
        <f>IF(details!B49="","",details!B49)</f>
        <v>OBC</v>
      </c>
      <c r="C49" s="47" t="str">
        <f>IF(details!C49="","",details!C49)</f>
        <v>G</v>
      </c>
      <c r="D49" s="97">
        <f>IF(details!D49="","",details!D49)</f>
        <v>9143</v>
      </c>
      <c r="E49" s="47">
        <f>IF(details!E49="","",details!E49)</f>
        <v>11188</v>
      </c>
      <c r="F49" s="385">
        <f>IF(details!F49="","",details!F49)</f>
        <v>36837</v>
      </c>
      <c r="G49" s="49" t="str">
        <f>IF(details!G49="","",details!G49)</f>
        <v>A 043</v>
      </c>
      <c r="H49" s="49" t="str">
        <f>IF(details!H49="","",details!H49)</f>
        <v>B 043</v>
      </c>
      <c r="I49" s="49" t="str">
        <f>IF(details!I49="","",details!I49)</f>
        <v>C 043</v>
      </c>
      <c r="J49" s="47" t="str">
        <f>IF(details!J49="","",details!J49)</f>
        <v/>
      </c>
      <c r="K49" s="47" t="str">
        <f>IF(details!K49="","",details!K49)</f>
        <v/>
      </c>
      <c r="L49" s="47" t="str">
        <f>IF(details!L49="","",details!L49)</f>
        <v/>
      </c>
      <c r="M49" s="102" t="str">
        <f t="shared" si="134"/>
        <v/>
      </c>
      <c r="N49" s="47" t="str">
        <f>IF(details!M49="","",details!M49)</f>
        <v/>
      </c>
      <c r="O49" s="102" t="str">
        <f t="shared" si="135"/>
        <v/>
      </c>
      <c r="P49" s="47" t="str">
        <f>IF(details!N49="","",details!N49)</f>
        <v/>
      </c>
      <c r="Q49" s="88" t="str">
        <f t="shared" si="136"/>
        <v/>
      </c>
      <c r="R49" s="79">
        <f t="shared" si="137"/>
        <v>0</v>
      </c>
      <c r="S49" s="79">
        <f t="shared" si="138"/>
        <v>0</v>
      </c>
      <c r="T49" s="80" t="str">
        <f t="shared" si="139"/>
        <v/>
      </c>
      <c r="U49" s="79" t="str">
        <f t="shared" si="140"/>
        <v/>
      </c>
      <c r="V49" s="79" t="str">
        <f t="shared" si="141"/>
        <v/>
      </c>
      <c r="W49" s="79" t="str">
        <f t="shared" si="142"/>
        <v/>
      </c>
      <c r="X49" s="47" t="str">
        <f>IF(details!O49="","",details!O49)</f>
        <v/>
      </c>
      <c r="Y49" s="47" t="str">
        <f>IF(details!P49="","",details!P49)</f>
        <v/>
      </c>
      <c r="Z49" s="47" t="str">
        <f>IF(details!Q49="","",details!Q49)</f>
        <v/>
      </c>
      <c r="AA49" s="102" t="str">
        <f t="shared" si="143"/>
        <v/>
      </c>
      <c r="AB49" s="47" t="str">
        <f>IF(details!R49="","",details!R49)</f>
        <v/>
      </c>
      <c r="AC49" s="102" t="str">
        <f t="shared" si="144"/>
        <v/>
      </c>
      <c r="AD49" s="47" t="str">
        <f>IF(details!S49="","",details!S49)</f>
        <v/>
      </c>
      <c r="AE49" s="88" t="str">
        <f t="shared" si="145"/>
        <v/>
      </c>
      <c r="AF49" s="79">
        <f t="shared" si="146"/>
        <v>0</v>
      </c>
      <c r="AG49" s="79">
        <f t="shared" si="147"/>
        <v>0</v>
      </c>
      <c r="AH49" s="80" t="str">
        <f t="shared" si="148"/>
        <v/>
      </c>
      <c r="AI49" s="79" t="str">
        <f t="shared" si="149"/>
        <v/>
      </c>
      <c r="AJ49" s="79" t="str">
        <f t="shared" si="150"/>
        <v/>
      </c>
      <c r="AK49" s="79" t="str">
        <f t="shared" si="151"/>
        <v/>
      </c>
      <c r="AL49" s="97" t="str">
        <f>IF(details!T49="","",details!T49)</f>
        <v/>
      </c>
      <c r="AM49" s="103" t="str">
        <f>CONCATENATE(IF(details!T49="s"," SANSKRIT",IF(details!T49="u"," URDU",IF(details!T49="g"," GUJRATI",IF(details!T49="p"," PUNJABI",IF(details!T49="sd"," flU/kh",))))),"")</f>
        <v/>
      </c>
      <c r="AN49" s="47" t="str">
        <f>IF(details!U49="","",details!U49)</f>
        <v/>
      </c>
      <c r="AO49" s="47" t="str">
        <f>IF(details!V49="","",details!V49)</f>
        <v/>
      </c>
      <c r="AP49" s="47" t="str">
        <f>IF(details!W49="","",details!W49)</f>
        <v/>
      </c>
      <c r="AQ49" s="102" t="str">
        <f t="shared" si="152"/>
        <v/>
      </c>
      <c r="AR49" s="47" t="str">
        <f>IF(details!X49="","",details!X49)</f>
        <v/>
      </c>
      <c r="AS49" s="102" t="str">
        <f t="shared" si="153"/>
        <v/>
      </c>
      <c r="AT49" s="47" t="str">
        <f>IF(details!Y49="","",details!Y49)</f>
        <v/>
      </c>
      <c r="AU49" s="88" t="str">
        <f t="shared" si="154"/>
        <v/>
      </c>
      <c r="AV49" s="79">
        <f t="shared" si="155"/>
        <v>0</v>
      </c>
      <c r="AW49" s="79">
        <f t="shared" si="156"/>
        <v>0</v>
      </c>
      <c r="AX49" s="80" t="str">
        <f t="shared" si="157"/>
        <v/>
      </c>
      <c r="AY49" s="79" t="str">
        <f t="shared" si="158"/>
        <v/>
      </c>
      <c r="AZ49" s="79" t="str">
        <f t="shared" si="159"/>
        <v/>
      </c>
      <c r="BA49" s="79" t="str">
        <f t="shared" si="160"/>
        <v/>
      </c>
      <c r="BB49" s="47" t="str">
        <f>IF(details!Z49="","",details!Z49)</f>
        <v/>
      </c>
      <c r="BC49" s="47" t="str">
        <f>IF(details!AA49="","",details!AA49)</f>
        <v/>
      </c>
      <c r="BD49" s="47" t="str">
        <f>IF(details!AB49="","",details!AB49)</f>
        <v/>
      </c>
      <c r="BE49" s="102" t="str">
        <f t="shared" si="161"/>
        <v/>
      </c>
      <c r="BF49" s="47" t="str">
        <f>IF(details!AC49="","",details!AC49)</f>
        <v/>
      </c>
      <c r="BG49" s="102" t="str">
        <f t="shared" si="162"/>
        <v/>
      </c>
      <c r="BH49" s="47" t="str">
        <f>IF(details!AD49="","",details!AD49)</f>
        <v/>
      </c>
      <c r="BI49" s="88" t="str">
        <f t="shared" si="163"/>
        <v/>
      </c>
      <c r="BJ49" s="79">
        <f t="shared" si="164"/>
        <v>0</v>
      </c>
      <c r="BK49" s="79">
        <f t="shared" si="165"/>
        <v>0</v>
      </c>
      <c r="BL49" s="80" t="str">
        <f t="shared" si="166"/>
        <v/>
      </c>
      <c r="BM49" s="79" t="str">
        <f t="shared" si="167"/>
        <v/>
      </c>
      <c r="BN49" s="79" t="str">
        <f t="shared" si="168"/>
        <v/>
      </c>
      <c r="BO49" s="79" t="str">
        <f t="shared" si="169"/>
        <v/>
      </c>
      <c r="BP49" s="47" t="str">
        <f>IF(details!AE49="","",details!AE49)</f>
        <v/>
      </c>
      <c r="BQ49" s="47" t="str">
        <f>IF(details!AF49="","",details!AF49)</f>
        <v/>
      </c>
      <c r="BR49" s="47" t="str">
        <f>IF(details!AG49="","",details!AG49)</f>
        <v/>
      </c>
      <c r="BS49" s="102" t="str">
        <f t="shared" si="170"/>
        <v/>
      </c>
      <c r="BT49" s="47" t="str">
        <f>IF(details!AH49="","",details!AH49)</f>
        <v/>
      </c>
      <c r="BU49" s="102" t="str">
        <f t="shared" si="171"/>
        <v/>
      </c>
      <c r="BV49" s="47" t="str">
        <f>IF(details!AI49="","",details!AI49)</f>
        <v/>
      </c>
      <c r="BW49" s="88" t="str">
        <f t="shared" si="172"/>
        <v/>
      </c>
      <c r="BX49" s="79">
        <f t="shared" si="173"/>
        <v>0</v>
      </c>
      <c r="BY49" s="79">
        <f t="shared" si="174"/>
        <v>0</v>
      </c>
      <c r="BZ49" s="80" t="str">
        <f t="shared" si="175"/>
        <v/>
      </c>
      <c r="CA49" s="79" t="str">
        <f t="shared" si="176"/>
        <v/>
      </c>
      <c r="CB49" s="79" t="str">
        <f t="shared" si="177"/>
        <v/>
      </c>
      <c r="CC49" s="79" t="str">
        <f t="shared" si="178"/>
        <v/>
      </c>
      <c r="CD49" s="47" t="str">
        <f>IF(details!AJ49="","",details!AJ49)</f>
        <v/>
      </c>
      <c r="CE49" s="47" t="str">
        <f>IF(details!AK49="","",details!AK49)</f>
        <v/>
      </c>
      <c r="CF49" s="47" t="str">
        <f>IF(details!AL49="","",details!AL49)</f>
        <v/>
      </c>
      <c r="CG49" s="102" t="str">
        <f t="shared" si="179"/>
        <v/>
      </c>
      <c r="CH49" s="47" t="str">
        <f>IF(details!AM49="","",details!AM49)</f>
        <v/>
      </c>
      <c r="CI49" s="102" t="str">
        <f t="shared" si="180"/>
        <v/>
      </c>
      <c r="CJ49" s="47" t="str">
        <f>IF(details!AN49="","",details!AN49)</f>
        <v/>
      </c>
      <c r="CK49" s="88" t="str">
        <f t="shared" si="181"/>
        <v/>
      </c>
      <c r="CL49" s="79">
        <f t="shared" si="182"/>
        <v>0</v>
      </c>
      <c r="CM49" s="79">
        <f t="shared" si="183"/>
        <v>0</v>
      </c>
      <c r="CN49" s="80" t="str">
        <f t="shared" si="184"/>
        <v/>
      </c>
      <c r="CO49" s="79" t="str">
        <f t="shared" si="185"/>
        <v/>
      </c>
      <c r="CP49" s="79" t="str">
        <f t="shared" si="186"/>
        <v/>
      </c>
      <c r="CQ49" s="79" t="str">
        <f t="shared" si="187"/>
        <v/>
      </c>
      <c r="CR49" s="79">
        <f t="shared" si="188"/>
        <v>0</v>
      </c>
      <c r="CS49" s="104">
        <f t="shared" si="189"/>
        <v>0</v>
      </c>
      <c r="CT49" s="105">
        <f t="shared" si="190"/>
        <v>0</v>
      </c>
      <c r="CU49" s="87" t="str">
        <f t="shared" si="267"/>
        <v/>
      </c>
      <c r="CV49" s="47" t="str">
        <f>IF(details!AO49="","",details!AO49)</f>
        <v/>
      </c>
      <c r="CW49" s="47" t="str">
        <f>IF(details!AP49="","",details!AP49)</f>
        <v/>
      </c>
      <c r="CX49" s="47" t="str">
        <f>IF(details!AQ49="","",details!AQ49)</f>
        <v/>
      </c>
      <c r="CY49" s="102" t="str">
        <f t="shared" si="191"/>
        <v/>
      </c>
      <c r="CZ49" s="47" t="str">
        <f>IF(details!AR49="","",details!AR49)</f>
        <v/>
      </c>
      <c r="DA49" s="102" t="str">
        <f t="shared" si="192"/>
        <v/>
      </c>
      <c r="DB49" s="47" t="str">
        <f>IF(details!AS49="","",details!AS49)</f>
        <v/>
      </c>
      <c r="DC49" s="88" t="str">
        <f t="shared" si="193"/>
        <v/>
      </c>
      <c r="DD49" s="79">
        <f t="shared" si="194"/>
        <v>0</v>
      </c>
      <c r="DE49" s="79">
        <f t="shared" si="195"/>
        <v>0</v>
      </c>
      <c r="DF49" s="80" t="str">
        <f t="shared" si="196"/>
        <v/>
      </c>
      <c r="DG49" s="79" t="str">
        <f t="shared" si="197"/>
        <v/>
      </c>
      <c r="DH49" s="79" t="str">
        <f t="shared" si="198"/>
        <v/>
      </c>
      <c r="DI49" s="79" t="str">
        <f t="shared" si="199"/>
        <v/>
      </c>
      <c r="DJ49" s="47" t="str">
        <f>IF(details!AT49="","",details!AT49)</f>
        <v/>
      </c>
      <c r="DK49" s="47" t="str">
        <f>IF(details!AU49="","",details!AU49)</f>
        <v/>
      </c>
      <c r="DL49" s="102" t="str">
        <f t="shared" si="200"/>
        <v/>
      </c>
      <c r="DM49" s="47" t="str">
        <f>IF(details!AV49="","",details!AV49)</f>
        <v/>
      </c>
      <c r="DN49" s="47" t="str">
        <f>IF(details!AW49="","",details!AW49)</f>
        <v/>
      </c>
      <c r="DO49" s="102" t="str">
        <f t="shared" si="201"/>
        <v/>
      </c>
      <c r="DP49" s="47" t="str">
        <f>IF(details!AX49="","",details!AX49)</f>
        <v/>
      </c>
      <c r="DQ49" s="47" t="str">
        <f>IF(details!AY49="","",details!AY49)</f>
        <v/>
      </c>
      <c r="DR49" s="102" t="str">
        <f t="shared" si="202"/>
        <v/>
      </c>
      <c r="DS49" s="102" t="str">
        <f t="shared" si="203"/>
        <v/>
      </c>
      <c r="DT49" s="102" t="str">
        <f t="shared" si="204"/>
        <v/>
      </c>
      <c r="DU49" s="102" t="str">
        <f t="shared" si="205"/>
        <v/>
      </c>
      <c r="DV49" s="47" t="str">
        <f>IF(details!AZ49="","",details!AZ49)</f>
        <v/>
      </c>
      <c r="DW49" s="47" t="str">
        <f>IF(details!BA49="","",details!BA49)</f>
        <v/>
      </c>
      <c r="DX49" s="102" t="str">
        <f t="shared" si="206"/>
        <v/>
      </c>
      <c r="DY49" s="102" t="str">
        <f t="shared" si="207"/>
        <v/>
      </c>
      <c r="DZ49" s="102" t="str">
        <f t="shared" si="208"/>
        <v/>
      </c>
      <c r="EA49" s="47" t="str">
        <f>IF(details!BB49="","",details!BB49)</f>
        <v/>
      </c>
      <c r="EB49" s="47" t="str">
        <f>IF(details!BC49="","",details!BC49)</f>
        <v/>
      </c>
      <c r="EC49" s="102" t="str">
        <f t="shared" si="209"/>
        <v/>
      </c>
      <c r="ED49" s="102" t="str">
        <f t="shared" si="210"/>
        <v/>
      </c>
      <c r="EE49" s="102" t="str">
        <f t="shared" si="211"/>
        <v/>
      </c>
      <c r="EF49" s="97" t="str">
        <f t="shared" si="212"/>
        <v/>
      </c>
      <c r="EG49" s="79">
        <f t="shared" si="213"/>
        <v>0</v>
      </c>
      <c r="EH49" s="79">
        <f t="shared" si="214"/>
        <v>0</v>
      </c>
      <c r="EI49" s="80" t="str">
        <f t="shared" si="215"/>
        <v/>
      </c>
      <c r="EJ49" s="79" t="str">
        <f t="shared" si="216"/>
        <v/>
      </c>
      <c r="EK49" s="79" t="str">
        <f t="shared" si="217"/>
        <v/>
      </c>
      <c r="EL49" s="79" t="str">
        <f t="shared" si="218"/>
        <v/>
      </c>
      <c r="EM49" s="47" t="str">
        <f>IF(details!BD49="","",details!BD49)</f>
        <v/>
      </c>
      <c r="EN49" s="47" t="str">
        <f>IF(details!BE49="","",details!BE49)</f>
        <v/>
      </c>
      <c r="EO49" s="47" t="str">
        <f>IF(details!BF49="","",details!BF49)</f>
        <v/>
      </c>
      <c r="EP49" s="102" t="str">
        <f t="shared" si="219"/>
        <v/>
      </c>
      <c r="EQ49" s="47" t="str">
        <f>IF(details!BG49="","",details!BG49)</f>
        <v/>
      </c>
      <c r="ER49" s="47" t="str">
        <f>IF(details!BH49="","",details!BH49)</f>
        <v/>
      </c>
      <c r="ES49" s="106" t="str">
        <f t="shared" si="220"/>
        <v/>
      </c>
      <c r="ET49" s="102" t="str">
        <f t="shared" si="221"/>
        <v/>
      </c>
      <c r="EU49" s="102" t="str">
        <f t="shared" si="222"/>
        <v/>
      </c>
      <c r="EV49" s="47" t="str">
        <f>IF(details!BI49="","",details!BI49)</f>
        <v/>
      </c>
      <c r="EW49" s="47" t="str">
        <f>IF(details!BJ49="","",details!BJ49)</f>
        <v/>
      </c>
      <c r="EX49" s="106" t="str">
        <f t="shared" si="223"/>
        <v/>
      </c>
      <c r="EY49" s="102" t="str">
        <f t="shared" si="224"/>
        <v/>
      </c>
      <c r="EZ49" s="102" t="str">
        <f t="shared" si="225"/>
        <v/>
      </c>
      <c r="FA49" s="97" t="str">
        <f t="shared" si="226"/>
        <v/>
      </c>
      <c r="FB49" s="79">
        <f t="shared" si="227"/>
        <v>0</v>
      </c>
      <c r="FC49" s="79">
        <f t="shared" si="228"/>
        <v>0</v>
      </c>
      <c r="FD49" s="80" t="str">
        <f t="shared" si="229"/>
        <v/>
      </c>
      <c r="FE49" s="79" t="str">
        <f t="shared" si="230"/>
        <v/>
      </c>
      <c r="FF49" s="79" t="str">
        <f t="shared" si="231"/>
        <v/>
      </c>
      <c r="FG49" s="79" t="str">
        <f t="shared" si="232"/>
        <v/>
      </c>
      <c r="FH49" s="47" t="str">
        <f>IF(details!BK49="","",details!BK49)</f>
        <v/>
      </c>
      <c r="FI49" s="47" t="str">
        <f>IF(details!BL49="","",details!BL49)</f>
        <v/>
      </c>
      <c r="FJ49" s="47" t="str">
        <f>IF(details!BM49="","",details!BM49)</f>
        <v/>
      </c>
      <c r="FK49" s="97" t="str">
        <f t="shared" si="233"/>
        <v/>
      </c>
      <c r="FL49" s="79">
        <f t="shared" si="234"/>
        <v>0</v>
      </c>
      <c r="FM49" s="80" t="str">
        <f t="shared" si="235"/>
        <v/>
      </c>
      <c r="FN49" s="79" t="str">
        <f t="shared" si="236"/>
        <v/>
      </c>
      <c r="FO49" s="79" t="str">
        <f t="shared" si="237"/>
        <v/>
      </c>
      <c r="FP49" s="322" t="str">
        <f t="shared" si="238"/>
        <v/>
      </c>
      <c r="FQ49" s="47" t="str">
        <f>IF(details!BN49="","",details!BN49)</f>
        <v/>
      </c>
      <c r="FR49" s="47" t="str">
        <f>IF(details!BO49="","",details!BO49)</f>
        <v/>
      </c>
      <c r="FS49" s="47" t="str">
        <f>IF(details!BP49="","",details!BP49)</f>
        <v/>
      </c>
      <c r="FT49" s="47" t="str">
        <f>IF(details!BQ49="","",details!BQ49)</f>
        <v/>
      </c>
      <c r="FU49" s="97" t="str">
        <f t="shared" si="239"/>
        <v/>
      </c>
      <c r="FV49" s="79">
        <f t="shared" si="101"/>
        <v>0</v>
      </c>
      <c r="FW49" s="80" t="str">
        <f t="shared" si="102"/>
        <v/>
      </c>
      <c r="FX49" s="79" t="str">
        <f t="shared" si="103"/>
        <v/>
      </c>
      <c r="FY49" s="79" t="str">
        <f t="shared" si="268"/>
        <v/>
      </c>
      <c r="FZ49" s="322" t="str">
        <f>IF(OR(FY49="RE",FY49="",FY49="F",FY49="AB"),FY49,IF(FU49&gt;=81%*FW49,"A",IF(FU49&gt;=61%*FW49,"B",IF(FU49&gt;=41%*FW49,"C",IF(FU49&gt;=21%*FW49,"D","E")))))</f>
        <v/>
      </c>
      <c r="GA49" s="79" t="str">
        <f t="shared" si="257"/>
        <v/>
      </c>
      <c r="GB49" s="79" t="str">
        <f t="shared" si="258"/>
        <v/>
      </c>
      <c r="GC49" s="79" t="str">
        <f t="shared" si="259"/>
        <v/>
      </c>
      <c r="GD49" s="79" t="str">
        <f t="shared" si="260"/>
        <v/>
      </c>
      <c r="GE49" s="79" t="str">
        <f t="shared" si="261"/>
        <v/>
      </c>
      <c r="GF49" s="79" t="str">
        <f t="shared" si="262"/>
        <v/>
      </c>
      <c r="GG49" s="79" t="str">
        <f t="shared" si="269"/>
        <v/>
      </c>
      <c r="GH49" s="313">
        <f t="shared" si="241"/>
        <v>0</v>
      </c>
      <c r="GI49" s="79">
        <f t="shared" si="263"/>
        <v>0</v>
      </c>
      <c r="GJ49" s="79">
        <f t="shared" si="264"/>
        <v>0</v>
      </c>
      <c r="GK49" s="79">
        <f t="shared" si="265"/>
        <v>0</v>
      </c>
      <c r="GL49" s="313">
        <f t="shared" si="242"/>
        <v>0</v>
      </c>
      <c r="GM49" s="79" t="str">
        <f t="shared" si="270"/>
        <v/>
      </c>
      <c r="GN49" s="47" t="str">
        <f t="shared" si="271"/>
        <v/>
      </c>
      <c r="GO49" s="79" t="str">
        <f t="shared" si="272"/>
        <v/>
      </c>
      <c r="GP49" s="107" t="str">
        <f t="shared" si="243"/>
        <v/>
      </c>
      <c r="GQ49" s="94" t="str">
        <f>IF(details!CY49="","",details!CY49)</f>
        <v/>
      </c>
      <c r="GR49" s="108" t="str">
        <f>IF(details!CZ49="","",details!CZ49)</f>
        <v/>
      </c>
      <c r="GS49" s="94" t="str">
        <f>IF(details!DC49="","",details!DC49)</f>
        <v/>
      </c>
      <c r="GT49" s="108" t="str">
        <f>IF(details!DD49="","",details!DD49)</f>
        <v/>
      </c>
      <c r="GU49" s="94" t="str">
        <f>IF(details!DG49="","",details!DG49)</f>
        <v/>
      </c>
      <c r="GV49" s="108" t="str">
        <f>IF(details!DH49="","",details!DH49)</f>
        <v/>
      </c>
      <c r="GW49" s="94" t="str">
        <f>IF(details!DK49="","",details!DK49)</f>
        <v/>
      </c>
      <c r="GX49" s="108" t="str">
        <f>IF(details!DL49="","",details!DL49)</f>
        <v/>
      </c>
      <c r="GY49" s="94" t="str">
        <f>IF(details!DO49="","",details!DO49)</f>
        <v/>
      </c>
      <c r="GZ49" s="108" t="str">
        <f>IF(details!DP49="","",details!DP49)</f>
        <v/>
      </c>
      <c r="HA49" s="95" t="e">
        <f t="shared" si="244"/>
        <v>#VALUE!</v>
      </c>
      <c r="HB49" s="47" t="str">
        <f t="shared" si="273"/>
        <v/>
      </c>
      <c r="HC49" s="47" t="str">
        <f t="shared" si="256"/>
        <v/>
      </c>
      <c r="HD49" s="47" t="str">
        <f t="shared" si="274"/>
        <v/>
      </c>
      <c r="HE49" s="47" t="str">
        <f t="shared" si="275"/>
        <v/>
      </c>
      <c r="HF49" s="47" t="str">
        <f t="shared" si="245"/>
        <v/>
      </c>
      <c r="HG49" s="47" t="str">
        <f t="shared" si="276"/>
        <v/>
      </c>
      <c r="HH49" s="47" t="str">
        <f t="shared" si="277"/>
        <v/>
      </c>
      <c r="HI49" s="47" t="str">
        <f t="shared" si="278"/>
        <v/>
      </c>
      <c r="HJ49" s="47" t="str">
        <f t="shared" si="279"/>
        <v/>
      </c>
      <c r="HK49" s="47" t="str">
        <f t="shared" si="280"/>
        <v/>
      </c>
      <c r="HL49" s="47" t="str">
        <f t="shared" si="281"/>
        <v/>
      </c>
      <c r="HM49" s="47" t="str">
        <f t="shared" si="282"/>
        <v/>
      </c>
      <c r="HN49" s="47" t="str">
        <f t="shared" si="246"/>
        <v/>
      </c>
      <c r="HO49" s="47" t="str">
        <f t="shared" si="283"/>
        <v/>
      </c>
      <c r="HP49" s="47" t="str">
        <f t="shared" si="284"/>
        <v/>
      </c>
      <c r="HQ49" s="47" t="str">
        <f t="shared" si="247"/>
        <v/>
      </c>
      <c r="HR49" s="47" t="str">
        <f t="shared" si="285"/>
        <v/>
      </c>
      <c r="HS49" s="47" t="str">
        <f t="shared" si="286"/>
        <v/>
      </c>
      <c r="HT49" s="47" t="str">
        <f t="shared" si="248"/>
        <v/>
      </c>
      <c r="HU49" s="47" t="str">
        <f t="shared" si="287"/>
        <v/>
      </c>
      <c r="HV49" s="47" t="str">
        <f t="shared" si="288"/>
        <v/>
      </c>
      <c r="HW49" s="47" t="str">
        <f t="shared" si="249"/>
        <v/>
      </c>
      <c r="HX49" s="47" t="str">
        <f t="shared" si="295"/>
        <v/>
      </c>
      <c r="HY49" s="47" t="str">
        <f t="shared" si="289"/>
        <v/>
      </c>
      <c r="HZ49" s="47" t="str">
        <f t="shared" si="290"/>
        <v/>
      </c>
      <c r="IA49" s="47" t="str">
        <f t="shared" si="291"/>
        <v/>
      </c>
      <c r="IB49" s="47" t="str">
        <f t="shared" si="292"/>
        <v/>
      </c>
      <c r="IC49" s="47" t="str">
        <f t="shared" si="293"/>
        <v/>
      </c>
      <c r="ID49" s="47" t="str">
        <f t="shared" si="251"/>
        <v xml:space="preserve">            </v>
      </c>
      <c r="IE49" s="47" t="str">
        <f t="shared" si="252"/>
        <v xml:space="preserve">            </v>
      </c>
      <c r="IF49" s="47" t="str">
        <f t="shared" si="266"/>
        <v xml:space="preserve">     </v>
      </c>
      <c r="IG49" s="109" t="str">
        <f t="shared" si="254"/>
        <v xml:space="preserve">            </v>
      </c>
      <c r="IH49" s="47" t="str">
        <f t="shared" si="294"/>
        <v xml:space="preserve">            </v>
      </c>
      <c r="II49" s="47" t="str">
        <f>IF(OR(GN49="SUPPL.",GN49="RE-EXAM."),'result subject-wise'!AV49,GN49)</f>
        <v/>
      </c>
      <c r="IJ49" s="99">
        <f>IF('result subject-wise'!AW49="",CT49,'result subject-wise'!AW49)</f>
        <v>0</v>
      </c>
      <c r="IK49" s="87" t="str">
        <f t="shared" si="255"/>
        <v/>
      </c>
      <c r="IL49" s="100"/>
      <c r="IO49" s="854"/>
      <c r="IP49" s="855"/>
      <c r="IQ49" s="855"/>
      <c r="IR49" s="855"/>
      <c r="IS49" s="855"/>
      <c r="IT49" s="855"/>
      <c r="IU49" s="855"/>
      <c r="IV49" s="855"/>
      <c r="IW49" s="855"/>
      <c r="IX49" s="855"/>
      <c r="IY49" s="855"/>
      <c r="IZ49" s="855"/>
      <c r="JA49" s="855"/>
      <c r="JB49" s="733"/>
      <c r="JC49" s="751"/>
      <c r="JE49" s="120"/>
      <c r="JF49" s="120"/>
      <c r="JG49" s="120"/>
      <c r="JH49" s="120"/>
    </row>
    <row r="50" spans="1:268" ht="14" customHeight="1">
      <c r="A50" s="4">
        <f>details!A50</f>
        <v>44</v>
      </c>
      <c r="B50" s="47" t="str">
        <f>IF(details!B50="","",details!B50)</f>
        <v>OBC</v>
      </c>
      <c r="C50" s="47" t="str">
        <f>IF(details!C50="","",details!C50)</f>
        <v>G</v>
      </c>
      <c r="D50" s="97">
        <f>IF(details!D50="","",details!D50)</f>
        <v>9144</v>
      </c>
      <c r="E50" s="47">
        <f>IF(details!E50="","",details!E50)</f>
        <v>11197</v>
      </c>
      <c r="F50" s="385">
        <f>IF(details!F50="","",details!F50)</f>
        <v>35076</v>
      </c>
      <c r="G50" s="49" t="str">
        <f>IF(details!G50="","",details!G50)</f>
        <v>A 044</v>
      </c>
      <c r="H50" s="49" t="str">
        <f>IF(details!H50="","",details!H50)</f>
        <v>B 044</v>
      </c>
      <c r="I50" s="49" t="str">
        <f>IF(details!I50="","",details!I50)</f>
        <v>C 044</v>
      </c>
      <c r="J50" s="47" t="str">
        <f>IF(details!J50="","",details!J50)</f>
        <v/>
      </c>
      <c r="K50" s="47" t="str">
        <f>IF(details!K50="","",details!K50)</f>
        <v/>
      </c>
      <c r="L50" s="47" t="str">
        <f>IF(details!L50="","",details!L50)</f>
        <v/>
      </c>
      <c r="M50" s="102" t="str">
        <f t="shared" si="134"/>
        <v/>
      </c>
      <c r="N50" s="47" t="str">
        <f>IF(details!M50="","",details!M50)</f>
        <v/>
      </c>
      <c r="O50" s="102" t="str">
        <f t="shared" si="135"/>
        <v/>
      </c>
      <c r="P50" s="47" t="str">
        <f>IF(details!N50="","",details!N50)</f>
        <v/>
      </c>
      <c r="Q50" s="88" t="str">
        <f t="shared" si="136"/>
        <v/>
      </c>
      <c r="R50" s="79">
        <f t="shared" si="137"/>
        <v>0</v>
      </c>
      <c r="S50" s="79">
        <f t="shared" si="138"/>
        <v>0</v>
      </c>
      <c r="T50" s="80" t="str">
        <f t="shared" si="139"/>
        <v/>
      </c>
      <c r="U50" s="79" t="str">
        <f t="shared" si="140"/>
        <v/>
      </c>
      <c r="V50" s="79" t="str">
        <f t="shared" si="141"/>
        <v/>
      </c>
      <c r="W50" s="79" t="str">
        <f t="shared" si="142"/>
        <v/>
      </c>
      <c r="X50" s="47" t="str">
        <f>IF(details!O50="","",details!O50)</f>
        <v/>
      </c>
      <c r="Y50" s="47" t="str">
        <f>IF(details!P50="","",details!P50)</f>
        <v/>
      </c>
      <c r="Z50" s="47" t="str">
        <f>IF(details!Q50="","",details!Q50)</f>
        <v/>
      </c>
      <c r="AA50" s="102" t="str">
        <f t="shared" si="143"/>
        <v/>
      </c>
      <c r="AB50" s="47" t="str">
        <f>IF(details!R50="","",details!R50)</f>
        <v/>
      </c>
      <c r="AC50" s="102" t="str">
        <f t="shared" si="144"/>
        <v/>
      </c>
      <c r="AD50" s="47" t="str">
        <f>IF(details!S50="","",details!S50)</f>
        <v/>
      </c>
      <c r="AE50" s="88" t="str">
        <f t="shared" si="145"/>
        <v/>
      </c>
      <c r="AF50" s="79">
        <f t="shared" si="146"/>
        <v>0</v>
      </c>
      <c r="AG50" s="79">
        <f t="shared" si="147"/>
        <v>0</v>
      </c>
      <c r="AH50" s="80" t="str">
        <f t="shared" si="148"/>
        <v/>
      </c>
      <c r="AI50" s="79" t="str">
        <f t="shared" si="149"/>
        <v/>
      </c>
      <c r="AJ50" s="79" t="str">
        <f t="shared" si="150"/>
        <v/>
      </c>
      <c r="AK50" s="79" t="str">
        <f t="shared" si="151"/>
        <v/>
      </c>
      <c r="AL50" s="97" t="str">
        <f>IF(details!T50="","",details!T50)</f>
        <v/>
      </c>
      <c r="AM50" s="103" t="str">
        <f>CONCATENATE(IF(details!T50="s"," SANSKRIT",IF(details!T50="u"," URDU",IF(details!T50="g"," GUJRATI",IF(details!T50="p"," PUNJABI",IF(details!T50="sd"," flU/kh",))))),"")</f>
        <v/>
      </c>
      <c r="AN50" s="47" t="str">
        <f>IF(details!U50="","",details!U50)</f>
        <v/>
      </c>
      <c r="AO50" s="47" t="str">
        <f>IF(details!V50="","",details!V50)</f>
        <v/>
      </c>
      <c r="AP50" s="47" t="str">
        <f>IF(details!W50="","",details!W50)</f>
        <v/>
      </c>
      <c r="AQ50" s="102" t="str">
        <f t="shared" si="152"/>
        <v/>
      </c>
      <c r="AR50" s="47" t="str">
        <f>IF(details!X50="","",details!X50)</f>
        <v/>
      </c>
      <c r="AS50" s="102" t="str">
        <f t="shared" si="153"/>
        <v/>
      </c>
      <c r="AT50" s="47" t="str">
        <f>IF(details!Y50="","",details!Y50)</f>
        <v/>
      </c>
      <c r="AU50" s="88" t="str">
        <f t="shared" si="154"/>
        <v/>
      </c>
      <c r="AV50" s="79">
        <f t="shared" si="155"/>
        <v>0</v>
      </c>
      <c r="AW50" s="79">
        <f t="shared" si="156"/>
        <v>0</v>
      </c>
      <c r="AX50" s="80" t="str">
        <f t="shared" si="157"/>
        <v/>
      </c>
      <c r="AY50" s="79" t="str">
        <f t="shared" si="158"/>
        <v/>
      </c>
      <c r="AZ50" s="79" t="str">
        <f t="shared" si="159"/>
        <v/>
      </c>
      <c r="BA50" s="79" t="str">
        <f t="shared" si="160"/>
        <v/>
      </c>
      <c r="BB50" s="47" t="str">
        <f>IF(details!Z50="","",details!Z50)</f>
        <v/>
      </c>
      <c r="BC50" s="47" t="str">
        <f>IF(details!AA50="","",details!AA50)</f>
        <v/>
      </c>
      <c r="BD50" s="47" t="str">
        <f>IF(details!AB50="","",details!AB50)</f>
        <v/>
      </c>
      <c r="BE50" s="102" t="str">
        <f t="shared" si="161"/>
        <v/>
      </c>
      <c r="BF50" s="47" t="str">
        <f>IF(details!AC50="","",details!AC50)</f>
        <v/>
      </c>
      <c r="BG50" s="102" t="str">
        <f t="shared" si="162"/>
        <v/>
      </c>
      <c r="BH50" s="47" t="str">
        <f>IF(details!AD50="","",details!AD50)</f>
        <v/>
      </c>
      <c r="BI50" s="88" t="str">
        <f t="shared" si="163"/>
        <v/>
      </c>
      <c r="BJ50" s="79">
        <f t="shared" si="164"/>
        <v>0</v>
      </c>
      <c r="BK50" s="79">
        <f t="shared" si="165"/>
        <v>0</v>
      </c>
      <c r="BL50" s="80" t="str">
        <f t="shared" si="166"/>
        <v/>
      </c>
      <c r="BM50" s="79" t="str">
        <f t="shared" si="167"/>
        <v/>
      </c>
      <c r="BN50" s="79" t="str">
        <f t="shared" si="168"/>
        <v/>
      </c>
      <c r="BO50" s="79" t="str">
        <f t="shared" si="169"/>
        <v/>
      </c>
      <c r="BP50" s="47" t="str">
        <f>IF(details!AE50="","",details!AE50)</f>
        <v/>
      </c>
      <c r="BQ50" s="47" t="str">
        <f>IF(details!AF50="","",details!AF50)</f>
        <v/>
      </c>
      <c r="BR50" s="47" t="str">
        <f>IF(details!AG50="","",details!AG50)</f>
        <v/>
      </c>
      <c r="BS50" s="102" t="str">
        <f t="shared" si="170"/>
        <v/>
      </c>
      <c r="BT50" s="47" t="str">
        <f>IF(details!AH50="","",details!AH50)</f>
        <v/>
      </c>
      <c r="BU50" s="102" t="str">
        <f t="shared" si="171"/>
        <v/>
      </c>
      <c r="BV50" s="47" t="str">
        <f>IF(details!AI50="","",details!AI50)</f>
        <v/>
      </c>
      <c r="BW50" s="88" t="str">
        <f t="shared" si="172"/>
        <v/>
      </c>
      <c r="BX50" s="79">
        <f t="shared" si="173"/>
        <v>0</v>
      </c>
      <c r="BY50" s="79">
        <f t="shared" si="174"/>
        <v>0</v>
      </c>
      <c r="BZ50" s="80" t="str">
        <f t="shared" si="175"/>
        <v/>
      </c>
      <c r="CA50" s="79" t="str">
        <f t="shared" si="176"/>
        <v/>
      </c>
      <c r="CB50" s="79" t="str">
        <f t="shared" si="177"/>
        <v/>
      </c>
      <c r="CC50" s="79" t="str">
        <f t="shared" si="178"/>
        <v/>
      </c>
      <c r="CD50" s="47" t="str">
        <f>IF(details!AJ50="","",details!AJ50)</f>
        <v/>
      </c>
      <c r="CE50" s="47" t="str">
        <f>IF(details!AK50="","",details!AK50)</f>
        <v/>
      </c>
      <c r="CF50" s="47" t="str">
        <f>IF(details!AL50="","",details!AL50)</f>
        <v/>
      </c>
      <c r="CG50" s="102" t="str">
        <f t="shared" si="179"/>
        <v/>
      </c>
      <c r="CH50" s="47" t="str">
        <f>IF(details!AM50="","",details!AM50)</f>
        <v/>
      </c>
      <c r="CI50" s="102" t="str">
        <f t="shared" si="180"/>
        <v/>
      </c>
      <c r="CJ50" s="47" t="str">
        <f>IF(details!AN50="","",details!AN50)</f>
        <v/>
      </c>
      <c r="CK50" s="88" t="str">
        <f t="shared" si="181"/>
        <v/>
      </c>
      <c r="CL50" s="79">
        <f t="shared" si="182"/>
        <v>0</v>
      </c>
      <c r="CM50" s="79">
        <f t="shared" si="183"/>
        <v>0</v>
      </c>
      <c r="CN50" s="80" t="str">
        <f t="shared" si="184"/>
        <v/>
      </c>
      <c r="CO50" s="79" t="str">
        <f t="shared" si="185"/>
        <v/>
      </c>
      <c r="CP50" s="79" t="str">
        <f t="shared" si="186"/>
        <v/>
      </c>
      <c r="CQ50" s="79" t="str">
        <f t="shared" si="187"/>
        <v/>
      </c>
      <c r="CR50" s="79">
        <f t="shared" si="188"/>
        <v>0</v>
      </c>
      <c r="CS50" s="104">
        <f t="shared" si="189"/>
        <v>0</v>
      </c>
      <c r="CT50" s="105">
        <f t="shared" si="190"/>
        <v>0</v>
      </c>
      <c r="CU50" s="87" t="str">
        <f t="shared" si="267"/>
        <v/>
      </c>
      <c r="CV50" s="47" t="str">
        <f>IF(details!AO50="","",details!AO50)</f>
        <v/>
      </c>
      <c r="CW50" s="47" t="str">
        <f>IF(details!AP50="","",details!AP50)</f>
        <v/>
      </c>
      <c r="CX50" s="47" t="str">
        <f>IF(details!AQ50="","",details!AQ50)</f>
        <v/>
      </c>
      <c r="CY50" s="102" t="str">
        <f t="shared" si="191"/>
        <v/>
      </c>
      <c r="CZ50" s="47" t="str">
        <f>IF(details!AR50="","",details!AR50)</f>
        <v/>
      </c>
      <c r="DA50" s="102" t="str">
        <f t="shared" si="192"/>
        <v/>
      </c>
      <c r="DB50" s="47" t="str">
        <f>IF(details!AS50="","",details!AS50)</f>
        <v/>
      </c>
      <c r="DC50" s="88" t="str">
        <f t="shared" si="193"/>
        <v/>
      </c>
      <c r="DD50" s="79">
        <f t="shared" si="194"/>
        <v>0</v>
      </c>
      <c r="DE50" s="79">
        <f t="shared" si="195"/>
        <v>0</v>
      </c>
      <c r="DF50" s="80" t="str">
        <f t="shared" si="196"/>
        <v/>
      </c>
      <c r="DG50" s="79" t="str">
        <f t="shared" si="197"/>
        <v/>
      </c>
      <c r="DH50" s="79" t="str">
        <f t="shared" si="198"/>
        <v/>
      </c>
      <c r="DI50" s="79" t="str">
        <f t="shared" si="199"/>
        <v/>
      </c>
      <c r="DJ50" s="47" t="str">
        <f>IF(details!AT50="","",details!AT50)</f>
        <v/>
      </c>
      <c r="DK50" s="47" t="str">
        <f>IF(details!AU50="","",details!AU50)</f>
        <v/>
      </c>
      <c r="DL50" s="102" t="str">
        <f t="shared" si="200"/>
        <v/>
      </c>
      <c r="DM50" s="47" t="str">
        <f>IF(details!AV50="","",details!AV50)</f>
        <v/>
      </c>
      <c r="DN50" s="47" t="str">
        <f>IF(details!AW50="","",details!AW50)</f>
        <v/>
      </c>
      <c r="DO50" s="102" t="str">
        <f t="shared" si="201"/>
        <v/>
      </c>
      <c r="DP50" s="47" t="str">
        <f>IF(details!AX50="","",details!AX50)</f>
        <v/>
      </c>
      <c r="DQ50" s="47" t="str">
        <f>IF(details!AY50="","",details!AY50)</f>
        <v/>
      </c>
      <c r="DR50" s="102" t="str">
        <f t="shared" si="202"/>
        <v/>
      </c>
      <c r="DS50" s="102" t="str">
        <f t="shared" si="203"/>
        <v/>
      </c>
      <c r="DT50" s="102" t="str">
        <f t="shared" si="204"/>
        <v/>
      </c>
      <c r="DU50" s="102" t="str">
        <f t="shared" si="205"/>
        <v/>
      </c>
      <c r="DV50" s="47" t="str">
        <f>IF(details!AZ50="","",details!AZ50)</f>
        <v/>
      </c>
      <c r="DW50" s="47" t="str">
        <f>IF(details!BA50="","",details!BA50)</f>
        <v/>
      </c>
      <c r="DX50" s="102" t="str">
        <f t="shared" si="206"/>
        <v/>
      </c>
      <c r="DY50" s="102" t="str">
        <f t="shared" si="207"/>
        <v/>
      </c>
      <c r="DZ50" s="102" t="str">
        <f t="shared" si="208"/>
        <v/>
      </c>
      <c r="EA50" s="47" t="str">
        <f>IF(details!BB50="","",details!BB50)</f>
        <v/>
      </c>
      <c r="EB50" s="47" t="str">
        <f>IF(details!BC50="","",details!BC50)</f>
        <v/>
      </c>
      <c r="EC50" s="102" t="str">
        <f t="shared" si="209"/>
        <v/>
      </c>
      <c r="ED50" s="102" t="str">
        <f t="shared" si="210"/>
        <v/>
      </c>
      <c r="EE50" s="102" t="str">
        <f t="shared" si="211"/>
        <v/>
      </c>
      <c r="EF50" s="97" t="str">
        <f t="shared" si="212"/>
        <v/>
      </c>
      <c r="EG50" s="79">
        <f t="shared" si="213"/>
        <v>0</v>
      </c>
      <c r="EH50" s="79">
        <f t="shared" si="214"/>
        <v>0</v>
      </c>
      <c r="EI50" s="80" t="str">
        <f t="shared" si="215"/>
        <v/>
      </c>
      <c r="EJ50" s="79" t="str">
        <f t="shared" si="216"/>
        <v/>
      </c>
      <c r="EK50" s="79" t="str">
        <f t="shared" si="217"/>
        <v/>
      </c>
      <c r="EL50" s="79" t="str">
        <f t="shared" si="218"/>
        <v/>
      </c>
      <c r="EM50" s="47" t="str">
        <f>IF(details!BD50="","",details!BD50)</f>
        <v/>
      </c>
      <c r="EN50" s="47" t="str">
        <f>IF(details!BE50="","",details!BE50)</f>
        <v/>
      </c>
      <c r="EO50" s="47" t="str">
        <f>IF(details!BF50="","",details!BF50)</f>
        <v/>
      </c>
      <c r="EP50" s="102" t="str">
        <f t="shared" si="219"/>
        <v/>
      </c>
      <c r="EQ50" s="47" t="str">
        <f>IF(details!BG50="","",details!BG50)</f>
        <v/>
      </c>
      <c r="ER50" s="47" t="str">
        <f>IF(details!BH50="","",details!BH50)</f>
        <v/>
      </c>
      <c r="ES50" s="106" t="str">
        <f t="shared" si="220"/>
        <v/>
      </c>
      <c r="ET50" s="102" t="str">
        <f t="shared" si="221"/>
        <v/>
      </c>
      <c r="EU50" s="102" t="str">
        <f t="shared" si="222"/>
        <v/>
      </c>
      <c r="EV50" s="47" t="str">
        <f>IF(details!BI50="","",details!BI50)</f>
        <v/>
      </c>
      <c r="EW50" s="47" t="str">
        <f>IF(details!BJ50="","",details!BJ50)</f>
        <v/>
      </c>
      <c r="EX50" s="106" t="str">
        <f t="shared" si="223"/>
        <v/>
      </c>
      <c r="EY50" s="102" t="str">
        <f t="shared" si="224"/>
        <v/>
      </c>
      <c r="EZ50" s="102" t="str">
        <f t="shared" si="225"/>
        <v/>
      </c>
      <c r="FA50" s="97" t="str">
        <f t="shared" si="226"/>
        <v/>
      </c>
      <c r="FB50" s="79">
        <f t="shared" si="227"/>
        <v>0</v>
      </c>
      <c r="FC50" s="79">
        <f t="shared" si="228"/>
        <v>0</v>
      </c>
      <c r="FD50" s="80" t="str">
        <f t="shared" si="229"/>
        <v/>
      </c>
      <c r="FE50" s="79" t="str">
        <f t="shared" si="230"/>
        <v/>
      </c>
      <c r="FF50" s="79" t="str">
        <f t="shared" si="231"/>
        <v/>
      </c>
      <c r="FG50" s="79" t="str">
        <f t="shared" si="232"/>
        <v/>
      </c>
      <c r="FH50" s="47" t="str">
        <f>IF(details!BK50="","",details!BK50)</f>
        <v/>
      </c>
      <c r="FI50" s="47" t="str">
        <f>IF(details!BL50="","",details!BL50)</f>
        <v/>
      </c>
      <c r="FJ50" s="47" t="str">
        <f>IF(details!BM50="","",details!BM50)</f>
        <v/>
      </c>
      <c r="FK50" s="97" t="str">
        <f t="shared" si="233"/>
        <v/>
      </c>
      <c r="FL50" s="79">
        <f t="shared" si="234"/>
        <v>0</v>
      </c>
      <c r="FM50" s="80" t="str">
        <f t="shared" si="235"/>
        <v/>
      </c>
      <c r="FN50" s="79" t="str">
        <f t="shared" si="236"/>
        <v/>
      </c>
      <c r="FO50" s="79" t="str">
        <f t="shared" si="237"/>
        <v/>
      </c>
      <c r="FP50" s="322" t="str">
        <f t="shared" si="238"/>
        <v/>
      </c>
      <c r="FQ50" s="47" t="str">
        <f>IF(details!BN50="","",details!BN50)</f>
        <v/>
      </c>
      <c r="FR50" s="47" t="str">
        <f>IF(details!BO50="","",details!BO50)</f>
        <v/>
      </c>
      <c r="FS50" s="47" t="str">
        <f>IF(details!BP50="","",details!BP50)</f>
        <v/>
      </c>
      <c r="FT50" s="47" t="str">
        <f>IF(details!BQ50="","",details!BQ50)</f>
        <v/>
      </c>
      <c r="FU50" s="97" t="str">
        <f t="shared" si="239"/>
        <v/>
      </c>
      <c r="FV50" s="79">
        <f t="shared" si="101"/>
        <v>0</v>
      </c>
      <c r="FW50" s="80" t="str">
        <f t="shared" si="102"/>
        <v/>
      </c>
      <c r="FX50" s="79" t="str">
        <f t="shared" si="103"/>
        <v/>
      </c>
      <c r="FY50" s="79" t="str">
        <f t="shared" si="268"/>
        <v/>
      </c>
      <c r="FZ50" s="322" t="str">
        <f t="shared" si="240"/>
        <v/>
      </c>
      <c r="GA50" s="79" t="str">
        <f t="shared" si="257"/>
        <v/>
      </c>
      <c r="GB50" s="79" t="str">
        <f t="shared" si="258"/>
        <v/>
      </c>
      <c r="GC50" s="79" t="str">
        <f t="shared" si="259"/>
        <v/>
      </c>
      <c r="GD50" s="79" t="str">
        <f t="shared" si="260"/>
        <v/>
      </c>
      <c r="GE50" s="79" t="str">
        <f t="shared" si="261"/>
        <v/>
      </c>
      <c r="GF50" s="79" t="str">
        <f t="shared" si="262"/>
        <v/>
      </c>
      <c r="GG50" s="79" t="str">
        <f t="shared" si="269"/>
        <v/>
      </c>
      <c r="GH50" s="313">
        <f t="shared" si="241"/>
        <v>0</v>
      </c>
      <c r="GI50" s="79">
        <f t="shared" si="263"/>
        <v>0</v>
      </c>
      <c r="GJ50" s="79">
        <f t="shared" si="264"/>
        <v>0</v>
      </c>
      <c r="GK50" s="79">
        <f t="shared" si="265"/>
        <v>0</v>
      </c>
      <c r="GL50" s="313">
        <f t="shared" si="242"/>
        <v>0</v>
      </c>
      <c r="GM50" s="79" t="str">
        <f t="shared" si="270"/>
        <v/>
      </c>
      <c r="GN50" s="47" t="str">
        <f t="shared" si="271"/>
        <v/>
      </c>
      <c r="GO50" s="79" t="str">
        <f t="shared" si="272"/>
        <v/>
      </c>
      <c r="GP50" s="107" t="str">
        <f t="shared" si="243"/>
        <v/>
      </c>
      <c r="GQ50" s="94" t="str">
        <f>IF(details!CY50="","",details!CY50)</f>
        <v/>
      </c>
      <c r="GR50" s="108" t="str">
        <f>IF(details!CZ50="","",details!CZ50)</f>
        <v/>
      </c>
      <c r="GS50" s="94" t="str">
        <f>IF(details!DC50="","",details!DC50)</f>
        <v/>
      </c>
      <c r="GT50" s="108" t="str">
        <f>IF(details!DD50="","",details!DD50)</f>
        <v/>
      </c>
      <c r="GU50" s="94" t="str">
        <f>IF(details!DG50="","",details!DG50)</f>
        <v/>
      </c>
      <c r="GV50" s="108" t="str">
        <f>IF(details!DH50="","",details!DH50)</f>
        <v/>
      </c>
      <c r="GW50" s="94" t="str">
        <f>IF(details!DK50="","",details!DK50)</f>
        <v/>
      </c>
      <c r="GX50" s="108" t="str">
        <f>IF(details!DL50="","",details!DL50)</f>
        <v/>
      </c>
      <c r="GY50" s="94" t="str">
        <f>IF(details!DO50="","",details!DO50)</f>
        <v/>
      </c>
      <c r="GZ50" s="108" t="str">
        <f>IF(details!DP50="","",details!DP50)</f>
        <v/>
      </c>
      <c r="HA50" s="95" t="e">
        <f t="shared" si="244"/>
        <v>#VALUE!</v>
      </c>
      <c r="HB50" s="47" t="str">
        <f t="shared" si="273"/>
        <v/>
      </c>
      <c r="HC50" s="47" t="str">
        <f t="shared" si="256"/>
        <v/>
      </c>
      <c r="HD50" s="47" t="str">
        <f t="shared" si="274"/>
        <v/>
      </c>
      <c r="HE50" s="47" t="str">
        <f t="shared" si="275"/>
        <v/>
      </c>
      <c r="HF50" s="47" t="str">
        <f t="shared" si="245"/>
        <v/>
      </c>
      <c r="HG50" s="47" t="str">
        <f t="shared" si="276"/>
        <v/>
      </c>
      <c r="HH50" s="47" t="str">
        <f t="shared" si="277"/>
        <v/>
      </c>
      <c r="HI50" s="47" t="str">
        <f t="shared" si="278"/>
        <v/>
      </c>
      <c r="HJ50" s="47" t="str">
        <f t="shared" si="279"/>
        <v/>
      </c>
      <c r="HK50" s="47" t="str">
        <f t="shared" si="280"/>
        <v/>
      </c>
      <c r="HL50" s="47" t="str">
        <f t="shared" si="281"/>
        <v/>
      </c>
      <c r="HM50" s="47" t="str">
        <f t="shared" si="282"/>
        <v/>
      </c>
      <c r="HN50" s="47" t="str">
        <f t="shared" si="246"/>
        <v/>
      </c>
      <c r="HO50" s="47" t="str">
        <f t="shared" si="283"/>
        <v/>
      </c>
      <c r="HP50" s="47" t="str">
        <f t="shared" si="284"/>
        <v/>
      </c>
      <c r="HQ50" s="47" t="str">
        <f t="shared" si="247"/>
        <v/>
      </c>
      <c r="HR50" s="47" t="str">
        <f t="shared" si="285"/>
        <v/>
      </c>
      <c r="HS50" s="47" t="str">
        <f t="shared" si="286"/>
        <v/>
      </c>
      <c r="HT50" s="47" t="str">
        <f t="shared" si="248"/>
        <v/>
      </c>
      <c r="HU50" s="47" t="str">
        <f t="shared" si="287"/>
        <v/>
      </c>
      <c r="HV50" s="47" t="str">
        <f t="shared" si="288"/>
        <v/>
      </c>
      <c r="HW50" s="47" t="str">
        <f t="shared" si="249"/>
        <v/>
      </c>
      <c r="HX50" s="47" t="str">
        <f t="shared" si="295"/>
        <v/>
      </c>
      <c r="HY50" s="47" t="str">
        <f t="shared" si="289"/>
        <v/>
      </c>
      <c r="HZ50" s="47" t="str">
        <f t="shared" si="290"/>
        <v/>
      </c>
      <c r="IA50" s="47" t="str">
        <f t="shared" si="291"/>
        <v/>
      </c>
      <c r="IB50" s="47" t="str">
        <f t="shared" si="292"/>
        <v/>
      </c>
      <c r="IC50" s="47" t="str">
        <f t="shared" si="293"/>
        <v/>
      </c>
      <c r="ID50" s="47" t="str">
        <f t="shared" si="251"/>
        <v xml:space="preserve">            </v>
      </c>
      <c r="IE50" s="47" t="str">
        <f t="shared" si="252"/>
        <v xml:space="preserve">            </v>
      </c>
      <c r="IF50" s="47" t="str">
        <f t="shared" si="266"/>
        <v xml:space="preserve">     </v>
      </c>
      <c r="IG50" s="109" t="str">
        <f t="shared" si="254"/>
        <v xml:space="preserve">            </v>
      </c>
      <c r="IH50" s="47" t="str">
        <f t="shared" si="294"/>
        <v xml:space="preserve">            </v>
      </c>
      <c r="II50" s="47" t="str">
        <f>IF(OR(GN50="SUPPL.",GN50="RE-EXAM."),'result subject-wise'!AV50,GN50)</f>
        <v/>
      </c>
      <c r="IJ50" s="99">
        <f>IF('result subject-wise'!AW50="",CT50,'result subject-wise'!AW50)</f>
        <v>0</v>
      </c>
      <c r="IK50" s="87" t="str">
        <f t="shared" si="255"/>
        <v/>
      </c>
      <c r="IL50" s="100"/>
      <c r="IO50" s="854" t="str">
        <f>'result aggregate'!X112</f>
        <v>THIRD DIVISION</v>
      </c>
      <c r="IP50" s="855">
        <f>'result aggregate'!Y112</f>
        <v>0</v>
      </c>
      <c r="IQ50" s="855">
        <f>'result aggregate'!Z112</f>
        <v>0</v>
      </c>
      <c r="IR50" s="855">
        <f>'result aggregate'!AA112</f>
        <v>0</v>
      </c>
      <c r="IS50" s="855">
        <f>'result aggregate'!AB112</f>
        <v>0</v>
      </c>
      <c r="IT50" s="855">
        <f>'result aggregate'!AC112</f>
        <v>0</v>
      </c>
      <c r="IU50" s="855">
        <f>'result aggregate'!AD112</f>
        <v>0</v>
      </c>
      <c r="IV50" s="855">
        <f>'result aggregate'!AE112</f>
        <v>0</v>
      </c>
      <c r="IW50" s="855">
        <f>'result aggregate'!AF112</f>
        <v>0</v>
      </c>
      <c r="IX50" s="855">
        <f>'result aggregate'!AG112</f>
        <v>0</v>
      </c>
      <c r="IY50" s="855">
        <f>'result aggregate'!AH112</f>
        <v>0</v>
      </c>
      <c r="IZ50" s="855">
        <f>'result aggregate'!AI112</f>
        <v>0</v>
      </c>
      <c r="JA50" s="855">
        <f>'result aggregate'!AJ112</f>
        <v>0</v>
      </c>
      <c r="JB50" s="733">
        <f>'result aggregate'!AK112</f>
        <v>0</v>
      </c>
      <c r="JC50" s="751"/>
      <c r="JE50" s="120"/>
      <c r="JF50" s="120"/>
      <c r="JG50" s="120"/>
      <c r="JH50" s="120"/>
    </row>
    <row r="51" spans="1:268" ht="14" customHeight="1">
      <c r="A51" s="4">
        <f>details!A51</f>
        <v>45</v>
      </c>
      <c r="B51" s="47" t="str">
        <f>IF(details!B51="","",details!B51)</f>
        <v>SC</v>
      </c>
      <c r="C51" s="47" t="str">
        <f>IF(details!C51="","",details!C51)</f>
        <v>G</v>
      </c>
      <c r="D51" s="97">
        <f>IF(details!D51="","",details!D51)</f>
        <v>9145</v>
      </c>
      <c r="E51" s="47">
        <f>IF(details!E51="","",details!E51)</f>
        <v>11242</v>
      </c>
      <c r="F51" s="385">
        <f>IF(details!F51="","",details!F51)</f>
        <v>36370</v>
      </c>
      <c r="G51" s="49" t="str">
        <f>IF(details!G51="","",details!G51)</f>
        <v>A 045</v>
      </c>
      <c r="H51" s="49" t="str">
        <f>IF(details!H51="","",details!H51)</f>
        <v>B 045</v>
      </c>
      <c r="I51" s="49" t="str">
        <f>IF(details!I51="","",details!I51)</f>
        <v>C 045</v>
      </c>
      <c r="J51" s="47" t="str">
        <f>IF(details!J51="","",details!J51)</f>
        <v/>
      </c>
      <c r="K51" s="47" t="str">
        <f>IF(details!K51="","",details!K51)</f>
        <v/>
      </c>
      <c r="L51" s="47" t="str">
        <f>IF(details!L51="","",details!L51)</f>
        <v/>
      </c>
      <c r="M51" s="102" t="str">
        <f t="shared" si="134"/>
        <v/>
      </c>
      <c r="N51" s="47" t="str">
        <f>IF(details!M51="","",details!M51)</f>
        <v/>
      </c>
      <c r="O51" s="102" t="str">
        <f t="shared" si="135"/>
        <v/>
      </c>
      <c r="P51" s="47" t="str">
        <f>IF(details!N51="","",details!N51)</f>
        <v/>
      </c>
      <c r="Q51" s="88" t="str">
        <f t="shared" si="136"/>
        <v/>
      </c>
      <c r="R51" s="79">
        <f t="shared" si="137"/>
        <v>0</v>
      </c>
      <c r="S51" s="79">
        <f t="shared" si="138"/>
        <v>0</v>
      </c>
      <c r="T51" s="80" t="str">
        <f t="shared" si="139"/>
        <v/>
      </c>
      <c r="U51" s="79" t="str">
        <f t="shared" si="140"/>
        <v/>
      </c>
      <c r="V51" s="79" t="str">
        <f t="shared" si="141"/>
        <v/>
      </c>
      <c r="W51" s="79" t="str">
        <f t="shared" si="142"/>
        <v/>
      </c>
      <c r="X51" s="47" t="str">
        <f>IF(details!O51="","",details!O51)</f>
        <v/>
      </c>
      <c r="Y51" s="47" t="str">
        <f>IF(details!P51="","",details!P51)</f>
        <v/>
      </c>
      <c r="Z51" s="47" t="str">
        <f>IF(details!Q51="","",details!Q51)</f>
        <v/>
      </c>
      <c r="AA51" s="102" t="str">
        <f t="shared" si="143"/>
        <v/>
      </c>
      <c r="AB51" s="47" t="str">
        <f>IF(details!R51="","",details!R51)</f>
        <v/>
      </c>
      <c r="AC51" s="102" t="str">
        <f t="shared" si="144"/>
        <v/>
      </c>
      <c r="AD51" s="47" t="str">
        <f>IF(details!S51="","",details!S51)</f>
        <v/>
      </c>
      <c r="AE51" s="88" t="str">
        <f t="shared" si="145"/>
        <v/>
      </c>
      <c r="AF51" s="79">
        <f t="shared" si="146"/>
        <v>0</v>
      </c>
      <c r="AG51" s="79">
        <f t="shared" si="147"/>
        <v>0</v>
      </c>
      <c r="AH51" s="80" t="str">
        <f t="shared" si="148"/>
        <v/>
      </c>
      <c r="AI51" s="79" t="str">
        <f t="shared" si="149"/>
        <v/>
      </c>
      <c r="AJ51" s="79" t="str">
        <f t="shared" si="150"/>
        <v/>
      </c>
      <c r="AK51" s="79" t="str">
        <f t="shared" si="151"/>
        <v/>
      </c>
      <c r="AL51" s="97" t="str">
        <f>IF(details!T51="","",details!T51)</f>
        <v/>
      </c>
      <c r="AM51" s="103" t="str">
        <f>CONCATENATE(IF(details!T51="s"," SANSKRIT",IF(details!T51="u"," URDU",IF(details!T51="g"," GUJRATI",IF(details!T51="p"," PUNJABI",IF(details!T51="sd"," flU/kh",))))),"")</f>
        <v/>
      </c>
      <c r="AN51" s="47" t="str">
        <f>IF(details!U51="","",details!U51)</f>
        <v/>
      </c>
      <c r="AO51" s="47" t="str">
        <f>IF(details!V51="","",details!V51)</f>
        <v/>
      </c>
      <c r="AP51" s="47" t="str">
        <f>IF(details!W51="","",details!W51)</f>
        <v/>
      </c>
      <c r="AQ51" s="102" t="str">
        <f t="shared" si="152"/>
        <v/>
      </c>
      <c r="AR51" s="47" t="str">
        <f>IF(details!X51="","",details!X51)</f>
        <v/>
      </c>
      <c r="AS51" s="102" t="str">
        <f t="shared" si="153"/>
        <v/>
      </c>
      <c r="AT51" s="47" t="str">
        <f>IF(details!Y51="","",details!Y51)</f>
        <v/>
      </c>
      <c r="AU51" s="88" t="str">
        <f t="shared" si="154"/>
        <v/>
      </c>
      <c r="AV51" s="79">
        <f t="shared" si="155"/>
        <v>0</v>
      </c>
      <c r="AW51" s="79">
        <f t="shared" si="156"/>
        <v>0</v>
      </c>
      <c r="AX51" s="80" t="str">
        <f t="shared" si="157"/>
        <v/>
      </c>
      <c r="AY51" s="79" t="str">
        <f t="shared" si="158"/>
        <v/>
      </c>
      <c r="AZ51" s="79" t="str">
        <f t="shared" si="159"/>
        <v/>
      </c>
      <c r="BA51" s="79" t="str">
        <f t="shared" si="160"/>
        <v/>
      </c>
      <c r="BB51" s="47" t="str">
        <f>IF(details!Z51="","",details!Z51)</f>
        <v/>
      </c>
      <c r="BC51" s="47" t="str">
        <f>IF(details!AA51="","",details!AA51)</f>
        <v/>
      </c>
      <c r="BD51" s="47" t="str">
        <f>IF(details!AB51="","",details!AB51)</f>
        <v/>
      </c>
      <c r="BE51" s="102" t="str">
        <f t="shared" si="161"/>
        <v/>
      </c>
      <c r="BF51" s="47" t="str">
        <f>IF(details!AC51="","",details!AC51)</f>
        <v/>
      </c>
      <c r="BG51" s="102" t="str">
        <f t="shared" si="162"/>
        <v/>
      </c>
      <c r="BH51" s="47" t="str">
        <f>IF(details!AD51="","",details!AD51)</f>
        <v/>
      </c>
      <c r="BI51" s="88" t="str">
        <f t="shared" si="163"/>
        <v/>
      </c>
      <c r="BJ51" s="79">
        <f t="shared" si="164"/>
        <v>0</v>
      </c>
      <c r="BK51" s="79">
        <f t="shared" si="165"/>
        <v>0</v>
      </c>
      <c r="BL51" s="80" t="str">
        <f t="shared" si="166"/>
        <v/>
      </c>
      <c r="BM51" s="79" t="str">
        <f t="shared" si="167"/>
        <v/>
      </c>
      <c r="BN51" s="79" t="str">
        <f t="shared" si="168"/>
        <v/>
      </c>
      <c r="BO51" s="79" t="str">
        <f t="shared" si="169"/>
        <v/>
      </c>
      <c r="BP51" s="47" t="str">
        <f>IF(details!AE51="","",details!AE51)</f>
        <v/>
      </c>
      <c r="BQ51" s="47" t="str">
        <f>IF(details!AF51="","",details!AF51)</f>
        <v/>
      </c>
      <c r="BR51" s="47" t="str">
        <f>IF(details!AG51="","",details!AG51)</f>
        <v/>
      </c>
      <c r="BS51" s="102" t="str">
        <f t="shared" si="170"/>
        <v/>
      </c>
      <c r="BT51" s="47" t="str">
        <f>IF(details!AH51="","",details!AH51)</f>
        <v/>
      </c>
      <c r="BU51" s="102" t="str">
        <f t="shared" si="171"/>
        <v/>
      </c>
      <c r="BV51" s="47" t="str">
        <f>IF(details!AI51="","",details!AI51)</f>
        <v/>
      </c>
      <c r="BW51" s="88" t="str">
        <f t="shared" si="172"/>
        <v/>
      </c>
      <c r="BX51" s="79">
        <f t="shared" si="173"/>
        <v>0</v>
      </c>
      <c r="BY51" s="79">
        <f t="shared" si="174"/>
        <v>0</v>
      </c>
      <c r="BZ51" s="80" t="str">
        <f t="shared" si="175"/>
        <v/>
      </c>
      <c r="CA51" s="79" t="str">
        <f t="shared" si="176"/>
        <v/>
      </c>
      <c r="CB51" s="79" t="str">
        <f t="shared" si="177"/>
        <v/>
      </c>
      <c r="CC51" s="79" t="str">
        <f t="shared" si="178"/>
        <v/>
      </c>
      <c r="CD51" s="47" t="str">
        <f>IF(details!AJ51="","",details!AJ51)</f>
        <v/>
      </c>
      <c r="CE51" s="47" t="str">
        <f>IF(details!AK51="","",details!AK51)</f>
        <v/>
      </c>
      <c r="CF51" s="47" t="str">
        <f>IF(details!AL51="","",details!AL51)</f>
        <v/>
      </c>
      <c r="CG51" s="102" t="str">
        <f t="shared" si="179"/>
        <v/>
      </c>
      <c r="CH51" s="47" t="str">
        <f>IF(details!AM51="","",details!AM51)</f>
        <v/>
      </c>
      <c r="CI51" s="102" t="str">
        <f t="shared" si="180"/>
        <v/>
      </c>
      <c r="CJ51" s="47" t="str">
        <f>IF(details!AN51="","",details!AN51)</f>
        <v/>
      </c>
      <c r="CK51" s="88" t="str">
        <f t="shared" si="181"/>
        <v/>
      </c>
      <c r="CL51" s="79">
        <f t="shared" si="182"/>
        <v>0</v>
      </c>
      <c r="CM51" s="79">
        <f t="shared" si="183"/>
        <v>0</v>
      </c>
      <c r="CN51" s="80" t="str">
        <f t="shared" si="184"/>
        <v/>
      </c>
      <c r="CO51" s="79" t="str">
        <f t="shared" si="185"/>
        <v/>
      </c>
      <c r="CP51" s="79" t="str">
        <f t="shared" si="186"/>
        <v/>
      </c>
      <c r="CQ51" s="79" t="str">
        <f t="shared" si="187"/>
        <v/>
      </c>
      <c r="CR51" s="79">
        <f t="shared" si="188"/>
        <v>0</v>
      </c>
      <c r="CS51" s="104">
        <f t="shared" si="189"/>
        <v>0</v>
      </c>
      <c r="CT51" s="105">
        <f t="shared" si="190"/>
        <v>0</v>
      </c>
      <c r="CU51" s="87" t="str">
        <f t="shared" si="267"/>
        <v/>
      </c>
      <c r="CV51" s="47" t="str">
        <f>IF(details!AO51="","",details!AO51)</f>
        <v/>
      </c>
      <c r="CW51" s="47" t="str">
        <f>IF(details!AP51="","",details!AP51)</f>
        <v/>
      </c>
      <c r="CX51" s="47" t="str">
        <f>IF(details!AQ51="","",details!AQ51)</f>
        <v/>
      </c>
      <c r="CY51" s="102" t="str">
        <f t="shared" si="191"/>
        <v/>
      </c>
      <c r="CZ51" s="47" t="str">
        <f>IF(details!AR51="","",details!AR51)</f>
        <v/>
      </c>
      <c r="DA51" s="102" t="str">
        <f t="shared" si="192"/>
        <v/>
      </c>
      <c r="DB51" s="47" t="str">
        <f>IF(details!AS51="","",details!AS51)</f>
        <v/>
      </c>
      <c r="DC51" s="88" t="str">
        <f t="shared" si="193"/>
        <v/>
      </c>
      <c r="DD51" s="79">
        <f t="shared" si="194"/>
        <v>0</v>
      </c>
      <c r="DE51" s="79">
        <f t="shared" si="195"/>
        <v>0</v>
      </c>
      <c r="DF51" s="80" t="str">
        <f t="shared" si="196"/>
        <v/>
      </c>
      <c r="DG51" s="79" t="str">
        <f t="shared" si="197"/>
        <v/>
      </c>
      <c r="DH51" s="79" t="str">
        <f t="shared" si="198"/>
        <v/>
      </c>
      <c r="DI51" s="79" t="str">
        <f t="shared" si="199"/>
        <v/>
      </c>
      <c r="DJ51" s="47" t="str">
        <f>IF(details!AT51="","",details!AT51)</f>
        <v/>
      </c>
      <c r="DK51" s="47" t="str">
        <f>IF(details!AU51="","",details!AU51)</f>
        <v/>
      </c>
      <c r="DL51" s="102" t="str">
        <f t="shared" si="200"/>
        <v/>
      </c>
      <c r="DM51" s="47" t="str">
        <f>IF(details!AV51="","",details!AV51)</f>
        <v/>
      </c>
      <c r="DN51" s="47" t="str">
        <f>IF(details!AW51="","",details!AW51)</f>
        <v/>
      </c>
      <c r="DO51" s="102" t="str">
        <f t="shared" si="201"/>
        <v/>
      </c>
      <c r="DP51" s="47" t="str">
        <f>IF(details!AX51="","",details!AX51)</f>
        <v/>
      </c>
      <c r="DQ51" s="47" t="str">
        <f>IF(details!AY51="","",details!AY51)</f>
        <v/>
      </c>
      <c r="DR51" s="102" t="str">
        <f t="shared" si="202"/>
        <v/>
      </c>
      <c r="DS51" s="102" t="str">
        <f t="shared" si="203"/>
        <v/>
      </c>
      <c r="DT51" s="102" t="str">
        <f t="shared" si="204"/>
        <v/>
      </c>
      <c r="DU51" s="102" t="str">
        <f t="shared" si="205"/>
        <v/>
      </c>
      <c r="DV51" s="47" t="str">
        <f>IF(details!AZ51="","",details!AZ51)</f>
        <v/>
      </c>
      <c r="DW51" s="47" t="str">
        <f>IF(details!BA51="","",details!BA51)</f>
        <v/>
      </c>
      <c r="DX51" s="102" t="str">
        <f t="shared" si="206"/>
        <v/>
      </c>
      <c r="DY51" s="102" t="str">
        <f t="shared" si="207"/>
        <v/>
      </c>
      <c r="DZ51" s="102" t="str">
        <f t="shared" si="208"/>
        <v/>
      </c>
      <c r="EA51" s="47" t="str">
        <f>IF(details!BB51="","",details!BB51)</f>
        <v/>
      </c>
      <c r="EB51" s="47" t="str">
        <f>IF(details!BC51="","",details!BC51)</f>
        <v/>
      </c>
      <c r="EC51" s="102" t="str">
        <f t="shared" si="209"/>
        <v/>
      </c>
      <c r="ED51" s="102" t="str">
        <f t="shared" si="210"/>
        <v/>
      </c>
      <c r="EE51" s="102" t="str">
        <f t="shared" si="211"/>
        <v/>
      </c>
      <c r="EF51" s="97" t="str">
        <f t="shared" si="212"/>
        <v/>
      </c>
      <c r="EG51" s="79">
        <f t="shared" si="213"/>
        <v>0</v>
      </c>
      <c r="EH51" s="79">
        <f t="shared" si="214"/>
        <v>0</v>
      </c>
      <c r="EI51" s="80" t="str">
        <f t="shared" si="215"/>
        <v/>
      </c>
      <c r="EJ51" s="79" t="str">
        <f t="shared" si="216"/>
        <v/>
      </c>
      <c r="EK51" s="79" t="str">
        <f t="shared" si="217"/>
        <v/>
      </c>
      <c r="EL51" s="79" t="str">
        <f t="shared" si="218"/>
        <v/>
      </c>
      <c r="EM51" s="47" t="str">
        <f>IF(details!BD51="","",details!BD51)</f>
        <v/>
      </c>
      <c r="EN51" s="47" t="str">
        <f>IF(details!BE51="","",details!BE51)</f>
        <v/>
      </c>
      <c r="EO51" s="47" t="str">
        <f>IF(details!BF51="","",details!BF51)</f>
        <v/>
      </c>
      <c r="EP51" s="102" t="str">
        <f t="shared" si="219"/>
        <v/>
      </c>
      <c r="EQ51" s="47" t="str">
        <f>IF(details!BG51="","",details!BG51)</f>
        <v/>
      </c>
      <c r="ER51" s="47" t="str">
        <f>IF(details!BH51="","",details!BH51)</f>
        <v/>
      </c>
      <c r="ES51" s="106" t="str">
        <f t="shared" si="220"/>
        <v/>
      </c>
      <c r="ET51" s="102" t="str">
        <f t="shared" si="221"/>
        <v/>
      </c>
      <c r="EU51" s="102" t="str">
        <f t="shared" si="222"/>
        <v/>
      </c>
      <c r="EV51" s="47" t="str">
        <f>IF(details!BI51="","",details!BI51)</f>
        <v/>
      </c>
      <c r="EW51" s="47" t="str">
        <f>IF(details!BJ51="","",details!BJ51)</f>
        <v/>
      </c>
      <c r="EX51" s="106" t="str">
        <f t="shared" si="223"/>
        <v/>
      </c>
      <c r="EY51" s="102" t="str">
        <f t="shared" si="224"/>
        <v/>
      </c>
      <c r="EZ51" s="102" t="str">
        <f t="shared" si="225"/>
        <v/>
      </c>
      <c r="FA51" s="97" t="str">
        <f t="shared" si="226"/>
        <v/>
      </c>
      <c r="FB51" s="79">
        <f t="shared" si="227"/>
        <v>0</v>
      </c>
      <c r="FC51" s="79">
        <f t="shared" si="228"/>
        <v>0</v>
      </c>
      <c r="FD51" s="80" t="str">
        <f t="shared" si="229"/>
        <v/>
      </c>
      <c r="FE51" s="79" t="str">
        <f t="shared" si="230"/>
        <v/>
      </c>
      <c r="FF51" s="79" t="str">
        <f t="shared" si="231"/>
        <v/>
      </c>
      <c r="FG51" s="79" t="str">
        <f t="shared" si="232"/>
        <v/>
      </c>
      <c r="FH51" s="47" t="str">
        <f>IF(details!BK51="","",details!BK51)</f>
        <v/>
      </c>
      <c r="FI51" s="47" t="str">
        <f>IF(details!BL51="","",details!BL51)</f>
        <v/>
      </c>
      <c r="FJ51" s="47" t="str">
        <f>IF(details!BM51="","",details!BM51)</f>
        <v/>
      </c>
      <c r="FK51" s="97" t="str">
        <f t="shared" si="233"/>
        <v/>
      </c>
      <c r="FL51" s="79">
        <f t="shared" si="234"/>
        <v>0</v>
      </c>
      <c r="FM51" s="80" t="str">
        <f t="shared" si="235"/>
        <v/>
      </c>
      <c r="FN51" s="79" t="str">
        <f t="shared" si="236"/>
        <v/>
      </c>
      <c r="FO51" s="79" t="str">
        <f t="shared" si="237"/>
        <v/>
      </c>
      <c r="FP51" s="322" t="str">
        <f t="shared" si="238"/>
        <v/>
      </c>
      <c r="FQ51" s="47" t="str">
        <f>IF(details!BN51="","",details!BN51)</f>
        <v/>
      </c>
      <c r="FR51" s="47" t="str">
        <f>IF(details!BO51="","",details!BO51)</f>
        <v/>
      </c>
      <c r="FS51" s="47" t="str">
        <f>IF(details!BP51="","",details!BP51)</f>
        <v/>
      </c>
      <c r="FT51" s="47" t="str">
        <f>IF(details!BQ51="","",details!BQ51)</f>
        <v/>
      </c>
      <c r="FU51" s="97" t="str">
        <f t="shared" si="239"/>
        <v/>
      </c>
      <c r="FV51" s="79">
        <f t="shared" si="101"/>
        <v>0</v>
      </c>
      <c r="FW51" s="80" t="str">
        <f t="shared" si="102"/>
        <v/>
      </c>
      <c r="FX51" s="79" t="str">
        <f t="shared" si="103"/>
        <v/>
      </c>
      <c r="FY51" s="79" t="str">
        <f t="shared" si="268"/>
        <v/>
      </c>
      <c r="FZ51" s="322" t="str">
        <f t="shared" si="240"/>
        <v/>
      </c>
      <c r="GA51" s="79" t="str">
        <f t="shared" si="257"/>
        <v/>
      </c>
      <c r="GB51" s="79" t="str">
        <f t="shared" si="258"/>
        <v/>
      </c>
      <c r="GC51" s="79" t="str">
        <f t="shared" si="259"/>
        <v/>
      </c>
      <c r="GD51" s="79" t="str">
        <f t="shared" si="260"/>
        <v/>
      </c>
      <c r="GE51" s="79" t="str">
        <f t="shared" si="261"/>
        <v/>
      </c>
      <c r="GF51" s="79" t="str">
        <f t="shared" si="262"/>
        <v/>
      </c>
      <c r="GG51" s="79" t="str">
        <f t="shared" si="269"/>
        <v/>
      </c>
      <c r="GH51" s="313">
        <f t="shared" si="241"/>
        <v>0</v>
      </c>
      <c r="GI51" s="79">
        <f t="shared" si="263"/>
        <v>0</v>
      </c>
      <c r="GJ51" s="79">
        <f t="shared" si="264"/>
        <v>0</v>
      </c>
      <c r="GK51" s="79">
        <f t="shared" si="265"/>
        <v>0</v>
      </c>
      <c r="GL51" s="313">
        <f t="shared" si="242"/>
        <v>0</v>
      </c>
      <c r="GM51" s="79" t="str">
        <f t="shared" si="270"/>
        <v/>
      </c>
      <c r="GN51" s="47" t="str">
        <f t="shared" si="271"/>
        <v/>
      </c>
      <c r="GO51" s="79" t="str">
        <f t="shared" si="272"/>
        <v/>
      </c>
      <c r="GP51" s="107" t="str">
        <f t="shared" si="243"/>
        <v/>
      </c>
      <c r="GQ51" s="94" t="str">
        <f>IF(details!CY51="","",details!CY51)</f>
        <v/>
      </c>
      <c r="GR51" s="108" t="str">
        <f>IF(details!CZ51="","",details!CZ51)</f>
        <v/>
      </c>
      <c r="GS51" s="94" t="str">
        <f>IF(details!DC51="","",details!DC51)</f>
        <v/>
      </c>
      <c r="GT51" s="108" t="str">
        <f>IF(details!DD51="","",details!DD51)</f>
        <v/>
      </c>
      <c r="GU51" s="94" t="str">
        <f>IF(details!DG51="","",details!DG51)</f>
        <v/>
      </c>
      <c r="GV51" s="108" t="str">
        <f>IF(details!DH51="","",details!DH51)</f>
        <v/>
      </c>
      <c r="GW51" s="94" t="str">
        <f>IF(details!DK51="","",details!DK51)</f>
        <v/>
      </c>
      <c r="GX51" s="108" t="str">
        <f>IF(details!DL51="","",details!DL51)</f>
        <v/>
      </c>
      <c r="GY51" s="94" t="str">
        <f>IF(details!DO51="","",details!DO51)</f>
        <v/>
      </c>
      <c r="GZ51" s="108" t="str">
        <f>IF(details!DP51="","",details!DP51)</f>
        <v/>
      </c>
      <c r="HA51" s="95" t="e">
        <f t="shared" si="244"/>
        <v>#VALUE!</v>
      </c>
      <c r="HB51" s="47" t="str">
        <f t="shared" si="273"/>
        <v/>
      </c>
      <c r="HC51" s="47" t="str">
        <f t="shared" si="256"/>
        <v/>
      </c>
      <c r="HD51" s="47" t="str">
        <f t="shared" si="274"/>
        <v/>
      </c>
      <c r="HE51" s="47" t="str">
        <f t="shared" si="275"/>
        <v/>
      </c>
      <c r="HF51" s="47" t="str">
        <f t="shared" si="245"/>
        <v/>
      </c>
      <c r="HG51" s="47" t="str">
        <f t="shared" si="276"/>
        <v/>
      </c>
      <c r="HH51" s="47" t="str">
        <f t="shared" si="277"/>
        <v/>
      </c>
      <c r="HI51" s="47" t="str">
        <f t="shared" si="278"/>
        <v/>
      </c>
      <c r="HJ51" s="47" t="str">
        <f t="shared" si="279"/>
        <v/>
      </c>
      <c r="HK51" s="47" t="str">
        <f t="shared" si="280"/>
        <v/>
      </c>
      <c r="HL51" s="47" t="str">
        <f t="shared" si="281"/>
        <v/>
      </c>
      <c r="HM51" s="47" t="str">
        <f t="shared" si="282"/>
        <v/>
      </c>
      <c r="HN51" s="47" t="str">
        <f t="shared" si="246"/>
        <v/>
      </c>
      <c r="HO51" s="47" t="str">
        <f t="shared" si="283"/>
        <v/>
      </c>
      <c r="HP51" s="47" t="str">
        <f t="shared" si="284"/>
        <v/>
      </c>
      <c r="HQ51" s="47" t="str">
        <f t="shared" si="247"/>
        <v/>
      </c>
      <c r="HR51" s="47" t="str">
        <f t="shared" si="285"/>
        <v/>
      </c>
      <c r="HS51" s="47" t="str">
        <f t="shared" si="286"/>
        <v/>
      </c>
      <c r="HT51" s="47" t="str">
        <f t="shared" si="248"/>
        <v/>
      </c>
      <c r="HU51" s="47" t="str">
        <f t="shared" si="287"/>
        <v/>
      </c>
      <c r="HV51" s="47" t="str">
        <f t="shared" si="288"/>
        <v/>
      </c>
      <c r="HW51" s="47" t="str">
        <f t="shared" si="249"/>
        <v/>
      </c>
      <c r="HX51" s="47" t="str">
        <f t="shared" si="295"/>
        <v/>
      </c>
      <c r="HY51" s="47" t="str">
        <f t="shared" si="289"/>
        <v/>
      </c>
      <c r="HZ51" s="47" t="str">
        <f t="shared" si="290"/>
        <v/>
      </c>
      <c r="IA51" s="47" t="str">
        <f t="shared" si="291"/>
        <v/>
      </c>
      <c r="IB51" s="47" t="str">
        <f t="shared" si="292"/>
        <v/>
      </c>
      <c r="IC51" s="47" t="str">
        <f t="shared" si="293"/>
        <v/>
      </c>
      <c r="ID51" s="47" t="str">
        <f t="shared" si="251"/>
        <v xml:space="preserve">            </v>
      </c>
      <c r="IE51" s="47" t="str">
        <f t="shared" si="252"/>
        <v xml:space="preserve">            </v>
      </c>
      <c r="IF51" s="47" t="str">
        <f t="shared" si="266"/>
        <v xml:space="preserve">     </v>
      </c>
      <c r="IG51" s="109" t="str">
        <f t="shared" si="254"/>
        <v xml:space="preserve">            </v>
      </c>
      <c r="IH51" s="47" t="str">
        <f t="shared" si="294"/>
        <v xml:space="preserve">            </v>
      </c>
      <c r="II51" s="47" t="str">
        <f>IF(OR(GN51="SUPPL.",GN51="RE-EXAM."),'result subject-wise'!AV51,GN51)</f>
        <v/>
      </c>
      <c r="IJ51" s="99">
        <f>IF('result subject-wise'!AW51="",CT51,'result subject-wise'!AW51)</f>
        <v>0</v>
      </c>
      <c r="IK51" s="87" t="str">
        <f t="shared" si="255"/>
        <v/>
      </c>
      <c r="IL51" s="100"/>
      <c r="IO51" s="854"/>
      <c r="IP51" s="855"/>
      <c r="IQ51" s="855"/>
      <c r="IR51" s="855"/>
      <c r="IS51" s="855"/>
      <c r="IT51" s="855"/>
      <c r="IU51" s="855"/>
      <c r="IV51" s="855"/>
      <c r="IW51" s="855"/>
      <c r="IX51" s="855"/>
      <c r="IY51" s="855"/>
      <c r="IZ51" s="855"/>
      <c r="JA51" s="855"/>
      <c r="JB51" s="733"/>
      <c r="JC51" s="751"/>
      <c r="JE51" s="120"/>
      <c r="JF51" s="120"/>
      <c r="JG51" s="120"/>
      <c r="JH51" s="120"/>
    </row>
    <row r="52" spans="1:268" ht="14" customHeight="1">
      <c r="A52" s="4">
        <f>details!A52</f>
        <v>46</v>
      </c>
      <c r="B52" s="47" t="str">
        <f>IF(details!B52="","",details!B52)</f>
        <v>OBC</v>
      </c>
      <c r="C52" s="47" t="str">
        <f>IF(details!C52="","",details!C52)</f>
        <v>G</v>
      </c>
      <c r="D52" s="97">
        <f>IF(details!D52="","",details!D52)</f>
        <v>9146</v>
      </c>
      <c r="E52" s="47">
        <f>IF(details!E52="","",details!E52)</f>
        <v>11014</v>
      </c>
      <c r="F52" s="385">
        <f>IF(details!F52="","",details!F52)</f>
        <v>36925</v>
      </c>
      <c r="G52" s="49" t="str">
        <f>IF(details!G52="","",details!G52)</f>
        <v>A 046</v>
      </c>
      <c r="H52" s="49" t="str">
        <f>IF(details!H52="","",details!H52)</f>
        <v>B 046</v>
      </c>
      <c r="I52" s="49" t="str">
        <f>IF(details!I52="","",details!I52)</f>
        <v>C 046</v>
      </c>
      <c r="J52" s="47" t="str">
        <f>IF(details!J52="","",details!J52)</f>
        <v/>
      </c>
      <c r="K52" s="47" t="str">
        <f>IF(details!K52="","",details!K52)</f>
        <v/>
      </c>
      <c r="L52" s="47" t="str">
        <f>IF(details!L52="","",details!L52)</f>
        <v/>
      </c>
      <c r="M52" s="102" t="str">
        <f t="shared" si="134"/>
        <v/>
      </c>
      <c r="N52" s="47" t="str">
        <f>IF(details!M52="","",details!M52)</f>
        <v/>
      </c>
      <c r="O52" s="102" t="str">
        <f t="shared" si="135"/>
        <v/>
      </c>
      <c r="P52" s="47" t="str">
        <f>IF(details!N52="","",details!N52)</f>
        <v/>
      </c>
      <c r="Q52" s="88" t="str">
        <f t="shared" si="136"/>
        <v/>
      </c>
      <c r="R52" s="79">
        <f t="shared" si="137"/>
        <v>0</v>
      </c>
      <c r="S52" s="79">
        <f t="shared" si="138"/>
        <v>0</v>
      </c>
      <c r="T52" s="80" t="str">
        <f t="shared" si="139"/>
        <v/>
      </c>
      <c r="U52" s="79" t="str">
        <f t="shared" si="140"/>
        <v/>
      </c>
      <c r="V52" s="79" t="str">
        <f t="shared" si="141"/>
        <v/>
      </c>
      <c r="W52" s="79" t="str">
        <f t="shared" si="142"/>
        <v/>
      </c>
      <c r="X52" s="47" t="str">
        <f>IF(details!O52="","",details!O52)</f>
        <v/>
      </c>
      <c r="Y52" s="47" t="str">
        <f>IF(details!P52="","",details!P52)</f>
        <v/>
      </c>
      <c r="Z52" s="47" t="str">
        <f>IF(details!Q52="","",details!Q52)</f>
        <v/>
      </c>
      <c r="AA52" s="102" t="str">
        <f t="shared" si="143"/>
        <v/>
      </c>
      <c r="AB52" s="47" t="str">
        <f>IF(details!R52="","",details!R52)</f>
        <v/>
      </c>
      <c r="AC52" s="102" t="str">
        <f t="shared" si="144"/>
        <v/>
      </c>
      <c r="AD52" s="47" t="str">
        <f>IF(details!S52="","",details!S52)</f>
        <v/>
      </c>
      <c r="AE52" s="88" t="str">
        <f t="shared" si="145"/>
        <v/>
      </c>
      <c r="AF52" s="79">
        <f t="shared" si="146"/>
        <v>0</v>
      </c>
      <c r="AG52" s="79">
        <f t="shared" si="147"/>
        <v>0</v>
      </c>
      <c r="AH52" s="80" t="str">
        <f t="shared" si="148"/>
        <v/>
      </c>
      <c r="AI52" s="79" t="str">
        <f t="shared" si="149"/>
        <v/>
      </c>
      <c r="AJ52" s="79" t="str">
        <f t="shared" si="150"/>
        <v/>
      </c>
      <c r="AK52" s="79" t="str">
        <f t="shared" si="151"/>
        <v/>
      </c>
      <c r="AL52" s="97" t="str">
        <f>IF(details!T52="","",details!T52)</f>
        <v/>
      </c>
      <c r="AM52" s="103" t="str">
        <f>CONCATENATE(IF(details!T52="s"," SANSKRIT",IF(details!T52="u"," URDU",IF(details!T52="g"," GUJRATI",IF(details!T52="p"," PUNJABI",IF(details!T52="sd"," flU/kh",))))),"")</f>
        <v/>
      </c>
      <c r="AN52" s="47" t="str">
        <f>IF(details!U52="","",details!U52)</f>
        <v/>
      </c>
      <c r="AO52" s="47" t="str">
        <f>IF(details!V52="","",details!V52)</f>
        <v/>
      </c>
      <c r="AP52" s="47" t="str">
        <f>IF(details!W52="","",details!W52)</f>
        <v/>
      </c>
      <c r="AQ52" s="102" t="str">
        <f t="shared" si="152"/>
        <v/>
      </c>
      <c r="AR52" s="47" t="str">
        <f>IF(details!X52="","",details!X52)</f>
        <v/>
      </c>
      <c r="AS52" s="102" t="str">
        <f t="shared" si="153"/>
        <v/>
      </c>
      <c r="AT52" s="47" t="str">
        <f>IF(details!Y52="","",details!Y52)</f>
        <v/>
      </c>
      <c r="AU52" s="88" t="str">
        <f t="shared" si="154"/>
        <v/>
      </c>
      <c r="AV52" s="79">
        <f t="shared" si="155"/>
        <v>0</v>
      </c>
      <c r="AW52" s="79">
        <f t="shared" si="156"/>
        <v>0</v>
      </c>
      <c r="AX52" s="80" t="str">
        <f t="shared" si="157"/>
        <v/>
      </c>
      <c r="AY52" s="79" t="str">
        <f t="shared" si="158"/>
        <v/>
      </c>
      <c r="AZ52" s="79" t="str">
        <f t="shared" si="159"/>
        <v/>
      </c>
      <c r="BA52" s="79" t="str">
        <f t="shared" si="160"/>
        <v/>
      </c>
      <c r="BB52" s="47" t="str">
        <f>IF(details!Z52="","",details!Z52)</f>
        <v/>
      </c>
      <c r="BC52" s="47" t="str">
        <f>IF(details!AA52="","",details!AA52)</f>
        <v/>
      </c>
      <c r="BD52" s="47" t="str">
        <f>IF(details!AB52="","",details!AB52)</f>
        <v/>
      </c>
      <c r="BE52" s="102" t="str">
        <f t="shared" si="161"/>
        <v/>
      </c>
      <c r="BF52" s="47" t="str">
        <f>IF(details!AC52="","",details!AC52)</f>
        <v/>
      </c>
      <c r="BG52" s="102" t="str">
        <f t="shared" si="162"/>
        <v/>
      </c>
      <c r="BH52" s="47" t="str">
        <f>IF(details!AD52="","",details!AD52)</f>
        <v/>
      </c>
      <c r="BI52" s="88" t="str">
        <f t="shared" si="163"/>
        <v/>
      </c>
      <c r="BJ52" s="79">
        <f t="shared" si="164"/>
        <v>0</v>
      </c>
      <c r="BK52" s="79">
        <f t="shared" si="165"/>
        <v>0</v>
      </c>
      <c r="BL52" s="80" t="str">
        <f t="shared" si="166"/>
        <v/>
      </c>
      <c r="BM52" s="79" t="str">
        <f t="shared" si="167"/>
        <v/>
      </c>
      <c r="BN52" s="79" t="str">
        <f t="shared" si="168"/>
        <v/>
      </c>
      <c r="BO52" s="79" t="str">
        <f t="shared" si="169"/>
        <v/>
      </c>
      <c r="BP52" s="47" t="str">
        <f>IF(details!AE52="","",details!AE52)</f>
        <v/>
      </c>
      <c r="BQ52" s="47" t="str">
        <f>IF(details!AF52="","",details!AF52)</f>
        <v/>
      </c>
      <c r="BR52" s="47" t="str">
        <f>IF(details!AG52="","",details!AG52)</f>
        <v/>
      </c>
      <c r="BS52" s="102" t="str">
        <f t="shared" si="170"/>
        <v/>
      </c>
      <c r="BT52" s="47" t="str">
        <f>IF(details!AH52="","",details!AH52)</f>
        <v/>
      </c>
      <c r="BU52" s="102" t="str">
        <f t="shared" si="171"/>
        <v/>
      </c>
      <c r="BV52" s="47" t="str">
        <f>IF(details!AI52="","",details!AI52)</f>
        <v/>
      </c>
      <c r="BW52" s="88" t="str">
        <f t="shared" si="172"/>
        <v/>
      </c>
      <c r="BX52" s="79">
        <f t="shared" si="173"/>
        <v>0</v>
      </c>
      <c r="BY52" s="79">
        <f t="shared" si="174"/>
        <v>0</v>
      </c>
      <c r="BZ52" s="80" t="str">
        <f t="shared" si="175"/>
        <v/>
      </c>
      <c r="CA52" s="79" t="str">
        <f t="shared" si="176"/>
        <v/>
      </c>
      <c r="CB52" s="79" t="str">
        <f t="shared" si="177"/>
        <v/>
      </c>
      <c r="CC52" s="79" t="str">
        <f t="shared" si="178"/>
        <v/>
      </c>
      <c r="CD52" s="47" t="str">
        <f>IF(details!AJ52="","",details!AJ52)</f>
        <v/>
      </c>
      <c r="CE52" s="47" t="str">
        <f>IF(details!AK52="","",details!AK52)</f>
        <v/>
      </c>
      <c r="CF52" s="47" t="str">
        <f>IF(details!AL52="","",details!AL52)</f>
        <v/>
      </c>
      <c r="CG52" s="102" t="str">
        <f t="shared" si="179"/>
        <v/>
      </c>
      <c r="CH52" s="47" t="str">
        <f>IF(details!AM52="","",details!AM52)</f>
        <v/>
      </c>
      <c r="CI52" s="102" t="str">
        <f t="shared" si="180"/>
        <v/>
      </c>
      <c r="CJ52" s="47" t="str">
        <f>IF(details!AN52="","",details!AN52)</f>
        <v/>
      </c>
      <c r="CK52" s="88" t="str">
        <f t="shared" si="181"/>
        <v/>
      </c>
      <c r="CL52" s="79">
        <f t="shared" si="182"/>
        <v>0</v>
      </c>
      <c r="CM52" s="79">
        <f t="shared" si="183"/>
        <v>0</v>
      </c>
      <c r="CN52" s="80" t="str">
        <f t="shared" si="184"/>
        <v/>
      </c>
      <c r="CO52" s="79" t="str">
        <f t="shared" si="185"/>
        <v/>
      </c>
      <c r="CP52" s="79" t="str">
        <f t="shared" si="186"/>
        <v/>
      </c>
      <c r="CQ52" s="79" t="str">
        <f t="shared" si="187"/>
        <v/>
      </c>
      <c r="CR52" s="79">
        <f t="shared" si="188"/>
        <v>0</v>
      </c>
      <c r="CS52" s="104">
        <f t="shared" si="189"/>
        <v>0</v>
      </c>
      <c r="CT52" s="105">
        <f t="shared" si="190"/>
        <v>0</v>
      </c>
      <c r="CU52" s="87" t="str">
        <f t="shared" si="267"/>
        <v/>
      </c>
      <c r="CV52" s="47" t="str">
        <f>IF(details!AO52="","",details!AO52)</f>
        <v/>
      </c>
      <c r="CW52" s="47" t="str">
        <f>IF(details!AP52="","",details!AP52)</f>
        <v/>
      </c>
      <c r="CX52" s="47" t="str">
        <f>IF(details!AQ52="","",details!AQ52)</f>
        <v/>
      </c>
      <c r="CY52" s="102" t="str">
        <f t="shared" si="191"/>
        <v/>
      </c>
      <c r="CZ52" s="47" t="str">
        <f>IF(details!AR52="","",details!AR52)</f>
        <v/>
      </c>
      <c r="DA52" s="102" t="str">
        <f t="shared" si="192"/>
        <v/>
      </c>
      <c r="DB52" s="47" t="str">
        <f>IF(details!AS52="","",details!AS52)</f>
        <v/>
      </c>
      <c r="DC52" s="88" t="str">
        <f t="shared" si="193"/>
        <v/>
      </c>
      <c r="DD52" s="79">
        <f t="shared" si="194"/>
        <v>0</v>
      </c>
      <c r="DE52" s="79">
        <f t="shared" si="195"/>
        <v>0</v>
      </c>
      <c r="DF52" s="80" t="str">
        <f t="shared" si="196"/>
        <v/>
      </c>
      <c r="DG52" s="79" t="str">
        <f t="shared" si="197"/>
        <v/>
      </c>
      <c r="DH52" s="79" t="str">
        <f t="shared" si="198"/>
        <v/>
      </c>
      <c r="DI52" s="79" t="str">
        <f t="shared" si="199"/>
        <v/>
      </c>
      <c r="DJ52" s="47" t="str">
        <f>IF(details!AT52="","",details!AT52)</f>
        <v/>
      </c>
      <c r="DK52" s="47" t="str">
        <f>IF(details!AU52="","",details!AU52)</f>
        <v/>
      </c>
      <c r="DL52" s="102" t="str">
        <f t="shared" si="200"/>
        <v/>
      </c>
      <c r="DM52" s="47" t="str">
        <f>IF(details!AV52="","",details!AV52)</f>
        <v/>
      </c>
      <c r="DN52" s="47" t="str">
        <f>IF(details!AW52="","",details!AW52)</f>
        <v/>
      </c>
      <c r="DO52" s="102" t="str">
        <f t="shared" si="201"/>
        <v/>
      </c>
      <c r="DP52" s="47" t="str">
        <f>IF(details!AX52="","",details!AX52)</f>
        <v/>
      </c>
      <c r="DQ52" s="47" t="str">
        <f>IF(details!AY52="","",details!AY52)</f>
        <v/>
      </c>
      <c r="DR52" s="102" t="str">
        <f t="shared" si="202"/>
        <v/>
      </c>
      <c r="DS52" s="102" t="str">
        <f t="shared" si="203"/>
        <v/>
      </c>
      <c r="DT52" s="102" t="str">
        <f t="shared" si="204"/>
        <v/>
      </c>
      <c r="DU52" s="102" t="str">
        <f t="shared" si="205"/>
        <v/>
      </c>
      <c r="DV52" s="47" t="str">
        <f>IF(details!AZ52="","",details!AZ52)</f>
        <v/>
      </c>
      <c r="DW52" s="47" t="str">
        <f>IF(details!BA52="","",details!BA52)</f>
        <v/>
      </c>
      <c r="DX52" s="102" t="str">
        <f t="shared" si="206"/>
        <v/>
      </c>
      <c r="DY52" s="102" t="str">
        <f t="shared" si="207"/>
        <v/>
      </c>
      <c r="DZ52" s="102" t="str">
        <f t="shared" si="208"/>
        <v/>
      </c>
      <c r="EA52" s="47" t="str">
        <f>IF(details!BB52="","",details!BB52)</f>
        <v/>
      </c>
      <c r="EB52" s="47" t="str">
        <f>IF(details!BC52="","",details!BC52)</f>
        <v/>
      </c>
      <c r="EC52" s="102" t="str">
        <f t="shared" si="209"/>
        <v/>
      </c>
      <c r="ED52" s="102" t="str">
        <f t="shared" si="210"/>
        <v/>
      </c>
      <c r="EE52" s="102" t="str">
        <f t="shared" si="211"/>
        <v/>
      </c>
      <c r="EF52" s="97" t="str">
        <f t="shared" si="212"/>
        <v/>
      </c>
      <c r="EG52" s="79">
        <f t="shared" si="213"/>
        <v>0</v>
      </c>
      <c r="EH52" s="79">
        <f t="shared" si="214"/>
        <v>0</v>
      </c>
      <c r="EI52" s="80" t="str">
        <f t="shared" si="215"/>
        <v/>
      </c>
      <c r="EJ52" s="79" t="str">
        <f t="shared" si="216"/>
        <v/>
      </c>
      <c r="EK52" s="79" t="str">
        <f t="shared" si="217"/>
        <v/>
      </c>
      <c r="EL52" s="79" t="str">
        <f t="shared" si="218"/>
        <v/>
      </c>
      <c r="EM52" s="47" t="str">
        <f>IF(details!BD52="","",details!BD52)</f>
        <v/>
      </c>
      <c r="EN52" s="47" t="str">
        <f>IF(details!BE52="","",details!BE52)</f>
        <v/>
      </c>
      <c r="EO52" s="47" t="str">
        <f>IF(details!BF52="","",details!BF52)</f>
        <v/>
      </c>
      <c r="EP52" s="102" t="str">
        <f t="shared" si="219"/>
        <v/>
      </c>
      <c r="EQ52" s="47" t="str">
        <f>IF(details!BG52="","",details!BG52)</f>
        <v/>
      </c>
      <c r="ER52" s="47" t="str">
        <f>IF(details!BH52="","",details!BH52)</f>
        <v/>
      </c>
      <c r="ES52" s="106" t="str">
        <f t="shared" si="220"/>
        <v/>
      </c>
      <c r="ET52" s="102" t="str">
        <f t="shared" si="221"/>
        <v/>
      </c>
      <c r="EU52" s="102" t="str">
        <f t="shared" si="222"/>
        <v/>
      </c>
      <c r="EV52" s="47" t="str">
        <f>IF(details!BI52="","",details!BI52)</f>
        <v/>
      </c>
      <c r="EW52" s="47" t="str">
        <f>IF(details!BJ52="","",details!BJ52)</f>
        <v/>
      </c>
      <c r="EX52" s="106" t="str">
        <f t="shared" si="223"/>
        <v/>
      </c>
      <c r="EY52" s="102" t="str">
        <f t="shared" si="224"/>
        <v/>
      </c>
      <c r="EZ52" s="102" t="str">
        <f t="shared" si="225"/>
        <v/>
      </c>
      <c r="FA52" s="97" t="str">
        <f t="shared" si="226"/>
        <v/>
      </c>
      <c r="FB52" s="79">
        <f t="shared" si="227"/>
        <v>0</v>
      </c>
      <c r="FC52" s="79">
        <f t="shared" si="228"/>
        <v>0</v>
      </c>
      <c r="FD52" s="80" t="str">
        <f t="shared" si="229"/>
        <v/>
      </c>
      <c r="FE52" s="79" t="str">
        <f t="shared" si="230"/>
        <v/>
      </c>
      <c r="FF52" s="79" t="str">
        <f t="shared" si="231"/>
        <v/>
      </c>
      <c r="FG52" s="79" t="str">
        <f t="shared" si="232"/>
        <v/>
      </c>
      <c r="FH52" s="47" t="str">
        <f>IF(details!BK52="","",details!BK52)</f>
        <v/>
      </c>
      <c r="FI52" s="47" t="str">
        <f>IF(details!BL52="","",details!BL52)</f>
        <v/>
      </c>
      <c r="FJ52" s="47" t="str">
        <f>IF(details!BM52="","",details!BM52)</f>
        <v/>
      </c>
      <c r="FK52" s="97" t="str">
        <f t="shared" si="233"/>
        <v/>
      </c>
      <c r="FL52" s="79">
        <f t="shared" si="234"/>
        <v>0</v>
      </c>
      <c r="FM52" s="80" t="str">
        <f t="shared" si="235"/>
        <v/>
      </c>
      <c r="FN52" s="79" t="str">
        <f t="shared" si="236"/>
        <v/>
      </c>
      <c r="FO52" s="79" t="str">
        <f t="shared" si="237"/>
        <v/>
      </c>
      <c r="FP52" s="322" t="str">
        <f t="shared" si="238"/>
        <v/>
      </c>
      <c r="FQ52" s="47" t="str">
        <f>IF(details!BN52="","",details!BN52)</f>
        <v/>
      </c>
      <c r="FR52" s="47" t="str">
        <f>IF(details!BO52="","",details!BO52)</f>
        <v/>
      </c>
      <c r="FS52" s="47" t="str">
        <f>IF(details!BP52="","",details!BP52)</f>
        <v/>
      </c>
      <c r="FT52" s="47" t="str">
        <f>IF(details!BQ52="","",details!BQ52)</f>
        <v/>
      </c>
      <c r="FU52" s="97" t="str">
        <f t="shared" si="239"/>
        <v/>
      </c>
      <c r="FV52" s="79">
        <f t="shared" si="101"/>
        <v>0</v>
      </c>
      <c r="FW52" s="80" t="str">
        <f t="shared" si="102"/>
        <v/>
      </c>
      <c r="FX52" s="79" t="str">
        <f t="shared" si="103"/>
        <v/>
      </c>
      <c r="FY52" s="79" t="str">
        <f t="shared" si="268"/>
        <v/>
      </c>
      <c r="FZ52" s="322" t="str">
        <f t="shared" si="240"/>
        <v/>
      </c>
      <c r="GA52" s="79" t="str">
        <f t="shared" si="257"/>
        <v/>
      </c>
      <c r="GB52" s="79" t="str">
        <f t="shared" si="258"/>
        <v/>
      </c>
      <c r="GC52" s="79" t="str">
        <f t="shared" si="259"/>
        <v/>
      </c>
      <c r="GD52" s="79" t="str">
        <f t="shared" si="260"/>
        <v/>
      </c>
      <c r="GE52" s="79" t="str">
        <f t="shared" si="261"/>
        <v/>
      </c>
      <c r="GF52" s="79" t="str">
        <f t="shared" si="262"/>
        <v/>
      </c>
      <c r="GG52" s="79" t="str">
        <f t="shared" si="269"/>
        <v/>
      </c>
      <c r="GH52" s="313">
        <f t="shared" si="241"/>
        <v>0</v>
      </c>
      <c r="GI52" s="79">
        <f t="shared" si="263"/>
        <v>0</v>
      </c>
      <c r="GJ52" s="79">
        <f t="shared" si="264"/>
        <v>0</v>
      </c>
      <c r="GK52" s="79">
        <f t="shared" si="265"/>
        <v>0</v>
      </c>
      <c r="GL52" s="313">
        <f t="shared" si="242"/>
        <v>0</v>
      </c>
      <c r="GM52" s="79" t="str">
        <f t="shared" si="270"/>
        <v/>
      </c>
      <c r="GN52" s="47" t="str">
        <f t="shared" si="271"/>
        <v/>
      </c>
      <c r="GO52" s="79" t="str">
        <f t="shared" si="272"/>
        <v/>
      </c>
      <c r="GP52" s="107" t="str">
        <f t="shared" si="243"/>
        <v/>
      </c>
      <c r="GQ52" s="94" t="str">
        <f>IF(details!CY52="","",details!CY52)</f>
        <v/>
      </c>
      <c r="GR52" s="108" t="str">
        <f>IF(details!CZ52="","",details!CZ52)</f>
        <v/>
      </c>
      <c r="GS52" s="94" t="str">
        <f>IF(details!DC52="","",details!DC52)</f>
        <v/>
      </c>
      <c r="GT52" s="108" t="str">
        <f>IF(details!DD52="","",details!DD52)</f>
        <v/>
      </c>
      <c r="GU52" s="94" t="str">
        <f>IF(details!DG52="","",details!DG52)</f>
        <v/>
      </c>
      <c r="GV52" s="108" t="str">
        <f>IF(details!DH52="","",details!DH52)</f>
        <v/>
      </c>
      <c r="GW52" s="94" t="str">
        <f>IF(details!DK52="","",details!DK52)</f>
        <v/>
      </c>
      <c r="GX52" s="108" t="str">
        <f>IF(details!DL52="","",details!DL52)</f>
        <v/>
      </c>
      <c r="GY52" s="94" t="str">
        <f>IF(details!DO52="","",details!DO52)</f>
        <v/>
      </c>
      <c r="GZ52" s="108" t="str">
        <f>IF(details!DP52="","",details!DP52)</f>
        <v/>
      </c>
      <c r="HA52" s="95" t="e">
        <f t="shared" si="244"/>
        <v>#VALUE!</v>
      </c>
      <c r="HB52" s="47" t="str">
        <f t="shared" si="273"/>
        <v/>
      </c>
      <c r="HC52" s="47" t="str">
        <f t="shared" si="256"/>
        <v/>
      </c>
      <c r="HD52" s="47" t="str">
        <f t="shared" si="274"/>
        <v/>
      </c>
      <c r="HE52" s="47" t="str">
        <f t="shared" si="275"/>
        <v/>
      </c>
      <c r="HF52" s="47" t="str">
        <f t="shared" si="245"/>
        <v/>
      </c>
      <c r="HG52" s="47" t="str">
        <f t="shared" si="276"/>
        <v/>
      </c>
      <c r="HH52" s="47" t="str">
        <f t="shared" si="277"/>
        <v/>
      </c>
      <c r="HI52" s="47" t="str">
        <f t="shared" si="278"/>
        <v/>
      </c>
      <c r="HJ52" s="47" t="str">
        <f t="shared" si="279"/>
        <v/>
      </c>
      <c r="HK52" s="47" t="str">
        <f t="shared" si="280"/>
        <v/>
      </c>
      <c r="HL52" s="47" t="str">
        <f t="shared" si="281"/>
        <v/>
      </c>
      <c r="HM52" s="47" t="str">
        <f t="shared" si="282"/>
        <v/>
      </c>
      <c r="HN52" s="47" t="str">
        <f t="shared" si="246"/>
        <v/>
      </c>
      <c r="HO52" s="47" t="str">
        <f t="shared" si="283"/>
        <v/>
      </c>
      <c r="HP52" s="47" t="str">
        <f t="shared" si="284"/>
        <v/>
      </c>
      <c r="HQ52" s="47" t="str">
        <f t="shared" si="247"/>
        <v/>
      </c>
      <c r="HR52" s="47" t="str">
        <f t="shared" si="285"/>
        <v/>
      </c>
      <c r="HS52" s="47" t="str">
        <f t="shared" si="286"/>
        <v/>
      </c>
      <c r="HT52" s="47" t="str">
        <f t="shared" si="248"/>
        <v/>
      </c>
      <c r="HU52" s="47" t="str">
        <f t="shared" si="287"/>
        <v/>
      </c>
      <c r="HV52" s="47" t="str">
        <f t="shared" si="288"/>
        <v/>
      </c>
      <c r="HW52" s="47" t="str">
        <f t="shared" si="249"/>
        <v/>
      </c>
      <c r="HX52" s="47" t="str">
        <f t="shared" si="295"/>
        <v/>
      </c>
      <c r="HY52" s="47" t="str">
        <f t="shared" si="289"/>
        <v/>
      </c>
      <c r="HZ52" s="47" t="str">
        <f t="shared" si="290"/>
        <v/>
      </c>
      <c r="IA52" s="47" t="str">
        <f t="shared" si="291"/>
        <v/>
      </c>
      <c r="IB52" s="47" t="str">
        <f t="shared" si="292"/>
        <v/>
      </c>
      <c r="IC52" s="47" t="str">
        <f t="shared" si="293"/>
        <v/>
      </c>
      <c r="ID52" s="47" t="str">
        <f t="shared" si="251"/>
        <v xml:space="preserve">            </v>
      </c>
      <c r="IE52" s="47" t="str">
        <f t="shared" si="252"/>
        <v xml:space="preserve">            </v>
      </c>
      <c r="IF52" s="47" t="str">
        <f t="shared" si="266"/>
        <v xml:space="preserve">     </v>
      </c>
      <c r="IG52" s="109" t="str">
        <f t="shared" si="254"/>
        <v xml:space="preserve">            </v>
      </c>
      <c r="IH52" s="47" t="str">
        <f t="shared" si="294"/>
        <v xml:space="preserve">            </v>
      </c>
      <c r="II52" s="47" t="str">
        <f>IF(OR(GN52="SUPPL.",GN52="RE-EXAM."),'result subject-wise'!AV52,GN52)</f>
        <v/>
      </c>
      <c r="IJ52" s="99">
        <f>IF('result subject-wise'!AW52="",CT52,'result subject-wise'!AW52)</f>
        <v>0</v>
      </c>
      <c r="IK52" s="87" t="str">
        <f t="shared" si="255"/>
        <v/>
      </c>
      <c r="IL52" s="100"/>
      <c r="IO52" s="854" t="str">
        <f>'result aggregate'!X113</f>
        <v>TOTAL PASSED</v>
      </c>
      <c r="IP52" s="855">
        <f>'result aggregate'!Y113</f>
        <v>0</v>
      </c>
      <c r="IQ52" s="855">
        <f>'result aggregate'!Z113</f>
        <v>0</v>
      </c>
      <c r="IR52" s="855">
        <f>'result aggregate'!AA113</f>
        <v>0</v>
      </c>
      <c r="IS52" s="855">
        <f>'result aggregate'!AB113</f>
        <v>0</v>
      </c>
      <c r="IT52" s="855">
        <f>'result aggregate'!AC113</f>
        <v>0</v>
      </c>
      <c r="IU52" s="855">
        <f>'result aggregate'!AD113</f>
        <v>1</v>
      </c>
      <c r="IV52" s="855">
        <f>'result aggregate'!AE113</f>
        <v>0</v>
      </c>
      <c r="IW52" s="855">
        <f>'result aggregate'!AF113</f>
        <v>0</v>
      </c>
      <c r="IX52" s="855">
        <f>'result aggregate'!AG113</f>
        <v>0</v>
      </c>
      <c r="IY52" s="855">
        <f>'result aggregate'!AH113</f>
        <v>0</v>
      </c>
      <c r="IZ52" s="855">
        <f>'result aggregate'!AI113</f>
        <v>0</v>
      </c>
      <c r="JA52" s="855">
        <f>'result aggregate'!AJ113</f>
        <v>0</v>
      </c>
      <c r="JB52" s="733">
        <f>'result aggregate'!AK113</f>
        <v>1</v>
      </c>
      <c r="JC52" s="751"/>
      <c r="JE52" s="120"/>
      <c r="JF52" s="120"/>
      <c r="JG52" s="120"/>
      <c r="JH52" s="120"/>
    </row>
    <row r="53" spans="1:268" ht="14" customHeight="1">
      <c r="A53" s="4">
        <f>details!A53</f>
        <v>47</v>
      </c>
      <c r="B53" s="47" t="str">
        <f>IF(details!B53="","",details!B53)</f>
        <v>OBC</v>
      </c>
      <c r="C53" s="47" t="str">
        <f>IF(details!C53="","",details!C53)</f>
        <v>G</v>
      </c>
      <c r="D53" s="97">
        <f>IF(details!D53="","",details!D53)</f>
        <v>9147</v>
      </c>
      <c r="E53" s="47">
        <f>IF(details!E53="","",details!E53)</f>
        <v>11113</v>
      </c>
      <c r="F53" s="385">
        <f>IF(details!F53="","",details!F53)</f>
        <v>36342</v>
      </c>
      <c r="G53" s="49" t="str">
        <f>IF(details!G53="","",details!G53)</f>
        <v>A 047</v>
      </c>
      <c r="H53" s="49" t="str">
        <f>IF(details!H53="","",details!H53)</f>
        <v>B 047</v>
      </c>
      <c r="I53" s="49" t="str">
        <f>IF(details!I53="","",details!I53)</f>
        <v>C 047</v>
      </c>
      <c r="J53" s="47" t="str">
        <f>IF(details!J53="","",details!J53)</f>
        <v/>
      </c>
      <c r="K53" s="47" t="str">
        <f>IF(details!K53="","",details!K53)</f>
        <v/>
      </c>
      <c r="L53" s="47" t="str">
        <f>IF(details!L53="","",details!L53)</f>
        <v/>
      </c>
      <c r="M53" s="102" t="str">
        <f t="shared" si="134"/>
        <v/>
      </c>
      <c r="N53" s="47" t="str">
        <f>IF(details!M53="","",details!M53)</f>
        <v/>
      </c>
      <c r="O53" s="102" t="str">
        <f t="shared" si="135"/>
        <v/>
      </c>
      <c r="P53" s="47" t="str">
        <f>IF(details!N53="","",details!N53)</f>
        <v/>
      </c>
      <c r="Q53" s="88" t="str">
        <f t="shared" si="136"/>
        <v/>
      </c>
      <c r="R53" s="79">
        <f t="shared" si="137"/>
        <v>0</v>
      </c>
      <c r="S53" s="79">
        <f t="shared" si="138"/>
        <v>0</v>
      </c>
      <c r="T53" s="80" t="str">
        <f t="shared" si="139"/>
        <v/>
      </c>
      <c r="U53" s="79" t="str">
        <f t="shared" si="140"/>
        <v/>
      </c>
      <c r="V53" s="79" t="str">
        <f t="shared" si="141"/>
        <v/>
      </c>
      <c r="W53" s="79" t="str">
        <f t="shared" si="142"/>
        <v/>
      </c>
      <c r="X53" s="47" t="str">
        <f>IF(details!O53="","",details!O53)</f>
        <v/>
      </c>
      <c r="Y53" s="47" t="str">
        <f>IF(details!P53="","",details!P53)</f>
        <v/>
      </c>
      <c r="Z53" s="47" t="str">
        <f>IF(details!Q53="","",details!Q53)</f>
        <v/>
      </c>
      <c r="AA53" s="102" t="str">
        <f t="shared" si="143"/>
        <v/>
      </c>
      <c r="AB53" s="47" t="str">
        <f>IF(details!R53="","",details!R53)</f>
        <v/>
      </c>
      <c r="AC53" s="102" t="str">
        <f t="shared" si="144"/>
        <v/>
      </c>
      <c r="AD53" s="47" t="str">
        <f>IF(details!S53="","",details!S53)</f>
        <v/>
      </c>
      <c r="AE53" s="88" t="str">
        <f t="shared" si="145"/>
        <v/>
      </c>
      <c r="AF53" s="79">
        <f t="shared" si="146"/>
        <v>0</v>
      </c>
      <c r="AG53" s="79">
        <f t="shared" si="147"/>
        <v>0</v>
      </c>
      <c r="AH53" s="80" t="str">
        <f t="shared" si="148"/>
        <v/>
      </c>
      <c r="AI53" s="79" t="str">
        <f t="shared" si="149"/>
        <v/>
      </c>
      <c r="AJ53" s="79" t="str">
        <f t="shared" si="150"/>
        <v/>
      </c>
      <c r="AK53" s="79" t="str">
        <f t="shared" si="151"/>
        <v/>
      </c>
      <c r="AL53" s="97" t="str">
        <f>IF(details!T53="","",details!T53)</f>
        <v/>
      </c>
      <c r="AM53" s="103" t="str">
        <f>CONCATENATE(IF(details!T53="s"," SANSKRIT",IF(details!T53="u"," URDU",IF(details!T53="g"," GUJRATI",IF(details!T53="p"," PUNJABI",IF(details!T53="sd"," flU/kh",))))),"")</f>
        <v/>
      </c>
      <c r="AN53" s="47" t="str">
        <f>IF(details!U53="","",details!U53)</f>
        <v/>
      </c>
      <c r="AO53" s="47" t="str">
        <f>IF(details!V53="","",details!V53)</f>
        <v/>
      </c>
      <c r="AP53" s="47" t="str">
        <f>IF(details!W53="","",details!W53)</f>
        <v/>
      </c>
      <c r="AQ53" s="102" t="str">
        <f t="shared" si="152"/>
        <v/>
      </c>
      <c r="AR53" s="47" t="str">
        <f>IF(details!X53="","",details!X53)</f>
        <v/>
      </c>
      <c r="AS53" s="102" t="str">
        <f t="shared" si="153"/>
        <v/>
      </c>
      <c r="AT53" s="47" t="str">
        <f>IF(details!Y53="","",details!Y53)</f>
        <v/>
      </c>
      <c r="AU53" s="88" t="str">
        <f t="shared" si="154"/>
        <v/>
      </c>
      <c r="AV53" s="79">
        <f t="shared" si="155"/>
        <v>0</v>
      </c>
      <c r="AW53" s="79">
        <f t="shared" si="156"/>
        <v>0</v>
      </c>
      <c r="AX53" s="80" t="str">
        <f t="shared" si="157"/>
        <v/>
      </c>
      <c r="AY53" s="79" t="str">
        <f t="shared" si="158"/>
        <v/>
      </c>
      <c r="AZ53" s="79" t="str">
        <f t="shared" si="159"/>
        <v/>
      </c>
      <c r="BA53" s="79" t="str">
        <f t="shared" si="160"/>
        <v/>
      </c>
      <c r="BB53" s="47" t="str">
        <f>IF(details!Z53="","",details!Z53)</f>
        <v/>
      </c>
      <c r="BC53" s="47" t="str">
        <f>IF(details!AA53="","",details!AA53)</f>
        <v/>
      </c>
      <c r="BD53" s="47" t="str">
        <f>IF(details!AB53="","",details!AB53)</f>
        <v/>
      </c>
      <c r="BE53" s="102" t="str">
        <f t="shared" si="161"/>
        <v/>
      </c>
      <c r="BF53" s="47" t="str">
        <f>IF(details!AC53="","",details!AC53)</f>
        <v/>
      </c>
      <c r="BG53" s="102" t="str">
        <f t="shared" si="162"/>
        <v/>
      </c>
      <c r="BH53" s="47" t="str">
        <f>IF(details!AD53="","",details!AD53)</f>
        <v/>
      </c>
      <c r="BI53" s="88" t="str">
        <f t="shared" si="163"/>
        <v/>
      </c>
      <c r="BJ53" s="79">
        <f t="shared" si="164"/>
        <v>0</v>
      </c>
      <c r="BK53" s="79">
        <f t="shared" si="165"/>
        <v>0</v>
      </c>
      <c r="BL53" s="80" t="str">
        <f t="shared" si="166"/>
        <v/>
      </c>
      <c r="BM53" s="79" t="str">
        <f t="shared" si="167"/>
        <v/>
      </c>
      <c r="BN53" s="79" t="str">
        <f t="shared" si="168"/>
        <v/>
      </c>
      <c r="BO53" s="79" t="str">
        <f t="shared" si="169"/>
        <v/>
      </c>
      <c r="BP53" s="47" t="str">
        <f>IF(details!AE53="","",details!AE53)</f>
        <v/>
      </c>
      <c r="BQ53" s="47" t="str">
        <f>IF(details!AF53="","",details!AF53)</f>
        <v/>
      </c>
      <c r="BR53" s="47" t="str">
        <f>IF(details!AG53="","",details!AG53)</f>
        <v/>
      </c>
      <c r="BS53" s="102" t="str">
        <f t="shared" si="170"/>
        <v/>
      </c>
      <c r="BT53" s="47" t="str">
        <f>IF(details!AH53="","",details!AH53)</f>
        <v/>
      </c>
      <c r="BU53" s="102" t="str">
        <f t="shared" si="171"/>
        <v/>
      </c>
      <c r="BV53" s="47" t="str">
        <f>IF(details!AI53="","",details!AI53)</f>
        <v/>
      </c>
      <c r="BW53" s="88" t="str">
        <f t="shared" si="172"/>
        <v/>
      </c>
      <c r="BX53" s="79">
        <f t="shared" si="173"/>
        <v>0</v>
      </c>
      <c r="BY53" s="79">
        <f t="shared" si="174"/>
        <v>0</v>
      </c>
      <c r="BZ53" s="80" t="str">
        <f t="shared" si="175"/>
        <v/>
      </c>
      <c r="CA53" s="79" t="str">
        <f t="shared" si="176"/>
        <v/>
      </c>
      <c r="CB53" s="79" t="str">
        <f t="shared" si="177"/>
        <v/>
      </c>
      <c r="CC53" s="79" t="str">
        <f t="shared" si="178"/>
        <v/>
      </c>
      <c r="CD53" s="47" t="str">
        <f>IF(details!AJ53="","",details!AJ53)</f>
        <v/>
      </c>
      <c r="CE53" s="47" t="str">
        <f>IF(details!AK53="","",details!AK53)</f>
        <v/>
      </c>
      <c r="CF53" s="47" t="str">
        <f>IF(details!AL53="","",details!AL53)</f>
        <v/>
      </c>
      <c r="CG53" s="102" t="str">
        <f t="shared" si="179"/>
        <v/>
      </c>
      <c r="CH53" s="47" t="str">
        <f>IF(details!AM53="","",details!AM53)</f>
        <v/>
      </c>
      <c r="CI53" s="102" t="str">
        <f t="shared" si="180"/>
        <v/>
      </c>
      <c r="CJ53" s="47" t="str">
        <f>IF(details!AN53="","",details!AN53)</f>
        <v/>
      </c>
      <c r="CK53" s="88" t="str">
        <f t="shared" si="181"/>
        <v/>
      </c>
      <c r="CL53" s="79">
        <f t="shared" si="182"/>
        <v>0</v>
      </c>
      <c r="CM53" s="79">
        <f t="shared" si="183"/>
        <v>0</v>
      </c>
      <c r="CN53" s="80" t="str">
        <f t="shared" si="184"/>
        <v/>
      </c>
      <c r="CO53" s="79" t="str">
        <f t="shared" si="185"/>
        <v/>
      </c>
      <c r="CP53" s="79" t="str">
        <f t="shared" si="186"/>
        <v/>
      </c>
      <c r="CQ53" s="79" t="str">
        <f t="shared" si="187"/>
        <v/>
      </c>
      <c r="CR53" s="79">
        <f t="shared" si="188"/>
        <v>0</v>
      </c>
      <c r="CS53" s="104">
        <f t="shared" si="189"/>
        <v>0</v>
      </c>
      <c r="CT53" s="105">
        <f t="shared" si="190"/>
        <v>0</v>
      </c>
      <c r="CU53" s="87" t="str">
        <f t="shared" si="267"/>
        <v/>
      </c>
      <c r="CV53" s="47" t="str">
        <f>IF(details!AO53="","",details!AO53)</f>
        <v/>
      </c>
      <c r="CW53" s="47" t="str">
        <f>IF(details!AP53="","",details!AP53)</f>
        <v/>
      </c>
      <c r="CX53" s="47" t="str">
        <f>IF(details!AQ53="","",details!AQ53)</f>
        <v/>
      </c>
      <c r="CY53" s="102" t="str">
        <f t="shared" si="191"/>
        <v/>
      </c>
      <c r="CZ53" s="47" t="str">
        <f>IF(details!AR53="","",details!AR53)</f>
        <v/>
      </c>
      <c r="DA53" s="102" t="str">
        <f t="shared" si="192"/>
        <v/>
      </c>
      <c r="DB53" s="47" t="str">
        <f>IF(details!AS53="","",details!AS53)</f>
        <v/>
      </c>
      <c r="DC53" s="88" t="str">
        <f t="shared" si="193"/>
        <v/>
      </c>
      <c r="DD53" s="79">
        <f t="shared" si="194"/>
        <v>0</v>
      </c>
      <c r="DE53" s="79">
        <f t="shared" si="195"/>
        <v>0</v>
      </c>
      <c r="DF53" s="80" t="str">
        <f t="shared" si="196"/>
        <v/>
      </c>
      <c r="DG53" s="79" t="str">
        <f t="shared" si="197"/>
        <v/>
      </c>
      <c r="DH53" s="79" t="str">
        <f t="shared" si="198"/>
        <v/>
      </c>
      <c r="DI53" s="79" t="str">
        <f t="shared" si="199"/>
        <v/>
      </c>
      <c r="DJ53" s="47" t="str">
        <f>IF(details!AT53="","",details!AT53)</f>
        <v/>
      </c>
      <c r="DK53" s="47" t="str">
        <f>IF(details!AU53="","",details!AU53)</f>
        <v/>
      </c>
      <c r="DL53" s="102" t="str">
        <f t="shared" si="200"/>
        <v/>
      </c>
      <c r="DM53" s="47" t="str">
        <f>IF(details!AV53="","",details!AV53)</f>
        <v/>
      </c>
      <c r="DN53" s="47" t="str">
        <f>IF(details!AW53="","",details!AW53)</f>
        <v/>
      </c>
      <c r="DO53" s="102" t="str">
        <f t="shared" si="201"/>
        <v/>
      </c>
      <c r="DP53" s="47" t="str">
        <f>IF(details!AX53="","",details!AX53)</f>
        <v/>
      </c>
      <c r="DQ53" s="47" t="str">
        <f>IF(details!AY53="","",details!AY53)</f>
        <v/>
      </c>
      <c r="DR53" s="102" t="str">
        <f t="shared" si="202"/>
        <v/>
      </c>
      <c r="DS53" s="102" t="str">
        <f t="shared" si="203"/>
        <v/>
      </c>
      <c r="DT53" s="102" t="str">
        <f t="shared" si="204"/>
        <v/>
      </c>
      <c r="DU53" s="102" t="str">
        <f t="shared" si="205"/>
        <v/>
      </c>
      <c r="DV53" s="47" t="str">
        <f>IF(details!AZ53="","",details!AZ53)</f>
        <v/>
      </c>
      <c r="DW53" s="47" t="str">
        <f>IF(details!BA53="","",details!BA53)</f>
        <v/>
      </c>
      <c r="DX53" s="102" t="str">
        <f t="shared" si="206"/>
        <v/>
      </c>
      <c r="DY53" s="102" t="str">
        <f t="shared" si="207"/>
        <v/>
      </c>
      <c r="DZ53" s="102" t="str">
        <f t="shared" si="208"/>
        <v/>
      </c>
      <c r="EA53" s="47" t="str">
        <f>IF(details!BB53="","",details!BB53)</f>
        <v/>
      </c>
      <c r="EB53" s="47" t="str">
        <f>IF(details!BC53="","",details!BC53)</f>
        <v/>
      </c>
      <c r="EC53" s="102" t="str">
        <f t="shared" si="209"/>
        <v/>
      </c>
      <c r="ED53" s="102" t="str">
        <f t="shared" si="210"/>
        <v/>
      </c>
      <c r="EE53" s="102" t="str">
        <f t="shared" si="211"/>
        <v/>
      </c>
      <c r="EF53" s="97" t="str">
        <f t="shared" si="212"/>
        <v/>
      </c>
      <c r="EG53" s="79">
        <f t="shared" si="213"/>
        <v>0</v>
      </c>
      <c r="EH53" s="79">
        <f t="shared" si="214"/>
        <v>0</v>
      </c>
      <c r="EI53" s="80" t="str">
        <f t="shared" si="215"/>
        <v/>
      </c>
      <c r="EJ53" s="79" t="str">
        <f t="shared" si="216"/>
        <v/>
      </c>
      <c r="EK53" s="79" t="str">
        <f t="shared" si="217"/>
        <v/>
      </c>
      <c r="EL53" s="79" t="str">
        <f t="shared" si="218"/>
        <v/>
      </c>
      <c r="EM53" s="47" t="str">
        <f>IF(details!BD53="","",details!BD53)</f>
        <v/>
      </c>
      <c r="EN53" s="47" t="str">
        <f>IF(details!BE53="","",details!BE53)</f>
        <v/>
      </c>
      <c r="EO53" s="47" t="str">
        <f>IF(details!BF53="","",details!BF53)</f>
        <v/>
      </c>
      <c r="EP53" s="102" t="str">
        <f t="shared" si="219"/>
        <v/>
      </c>
      <c r="EQ53" s="47" t="str">
        <f>IF(details!BG53="","",details!BG53)</f>
        <v/>
      </c>
      <c r="ER53" s="47" t="str">
        <f>IF(details!BH53="","",details!BH53)</f>
        <v/>
      </c>
      <c r="ES53" s="106" t="str">
        <f t="shared" si="220"/>
        <v/>
      </c>
      <c r="ET53" s="102" t="str">
        <f t="shared" si="221"/>
        <v/>
      </c>
      <c r="EU53" s="102" t="str">
        <f t="shared" si="222"/>
        <v/>
      </c>
      <c r="EV53" s="47" t="str">
        <f>IF(details!BI53="","",details!BI53)</f>
        <v/>
      </c>
      <c r="EW53" s="47" t="str">
        <f>IF(details!BJ53="","",details!BJ53)</f>
        <v/>
      </c>
      <c r="EX53" s="106" t="str">
        <f t="shared" si="223"/>
        <v/>
      </c>
      <c r="EY53" s="102" t="str">
        <f t="shared" si="224"/>
        <v/>
      </c>
      <c r="EZ53" s="102" t="str">
        <f t="shared" si="225"/>
        <v/>
      </c>
      <c r="FA53" s="97" t="str">
        <f t="shared" si="226"/>
        <v/>
      </c>
      <c r="FB53" s="79">
        <f t="shared" si="227"/>
        <v>0</v>
      </c>
      <c r="FC53" s="79">
        <f t="shared" si="228"/>
        <v>0</v>
      </c>
      <c r="FD53" s="80" t="str">
        <f t="shared" si="229"/>
        <v/>
      </c>
      <c r="FE53" s="79" t="str">
        <f t="shared" si="230"/>
        <v/>
      </c>
      <c r="FF53" s="79" t="str">
        <f t="shared" si="231"/>
        <v/>
      </c>
      <c r="FG53" s="79" t="str">
        <f t="shared" si="232"/>
        <v/>
      </c>
      <c r="FH53" s="47" t="str">
        <f>IF(details!BK53="","",details!BK53)</f>
        <v/>
      </c>
      <c r="FI53" s="47" t="str">
        <f>IF(details!BL53="","",details!BL53)</f>
        <v/>
      </c>
      <c r="FJ53" s="47" t="str">
        <f>IF(details!BM53="","",details!BM53)</f>
        <v/>
      </c>
      <c r="FK53" s="97" t="str">
        <f t="shared" si="233"/>
        <v/>
      </c>
      <c r="FL53" s="79">
        <f t="shared" si="234"/>
        <v>0</v>
      </c>
      <c r="FM53" s="80" t="str">
        <f t="shared" si="235"/>
        <v/>
      </c>
      <c r="FN53" s="79" t="str">
        <f t="shared" si="236"/>
        <v/>
      </c>
      <c r="FO53" s="79" t="str">
        <f t="shared" si="237"/>
        <v/>
      </c>
      <c r="FP53" s="322" t="str">
        <f t="shared" si="238"/>
        <v/>
      </c>
      <c r="FQ53" s="47" t="str">
        <f>IF(details!BN53="","",details!BN53)</f>
        <v/>
      </c>
      <c r="FR53" s="47" t="str">
        <f>IF(details!BO53="","",details!BO53)</f>
        <v/>
      </c>
      <c r="FS53" s="47" t="str">
        <f>IF(details!BP53="","",details!BP53)</f>
        <v/>
      </c>
      <c r="FT53" s="47" t="str">
        <f>IF(details!BQ53="","",details!BQ53)</f>
        <v/>
      </c>
      <c r="FU53" s="97" t="str">
        <f t="shared" si="239"/>
        <v/>
      </c>
      <c r="FV53" s="79">
        <f t="shared" si="101"/>
        <v>0</v>
      </c>
      <c r="FW53" s="80" t="str">
        <f t="shared" si="102"/>
        <v/>
      </c>
      <c r="FX53" s="79" t="str">
        <f t="shared" si="103"/>
        <v/>
      </c>
      <c r="FY53" s="79" t="str">
        <f t="shared" si="268"/>
        <v/>
      </c>
      <c r="FZ53" s="322" t="str">
        <f t="shared" si="240"/>
        <v/>
      </c>
      <c r="GA53" s="79" t="str">
        <f t="shared" si="257"/>
        <v/>
      </c>
      <c r="GB53" s="79" t="str">
        <f t="shared" si="258"/>
        <v/>
      </c>
      <c r="GC53" s="79" t="str">
        <f t="shared" si="259"/>
        <v/>
      </c>
      <c r="GD53" s="79" t="str">
        <f t="shared" si="260"/>
        <v/>
      </c>
      <c r="GE53" s="79" t="str">
        <f t="shared" si="261"/>
        <v/>
      </c>
      <c r="GF53" s="79" t="str">
        <f t="shared" si="262"/>
        <v/>
      </c>
      <c r="GG53" s="79" t="str">
        <f t="shared" si="269"/>
        <v/>
      </c>
      <c r="GH53" s="313">
        <f t="shared" si="241"/>
        <v>0</v>
      </c>
      <c r="GI53" s="79">
        <f t="shared" si="263"/>
        <v>0</v>
      </c>
      <c r="GJ53" s="79">
        <f t="shared" si="264"/>
        <v>0</v>
      </c>
      <c r="GK53" s="79">
        <f t="shared" si="265"/>
        <v>0</v>
      </c>
      <c r="GL53" s="313">
        <f t="shared" si="242"/>
        <v>0</v>
      </c>
      <c r="GM53" s="79" t="str">
        <f t="shared" si="270"/>
        <v/>
      </c>
      <c r="GN53" s="47" t="str">
        <f t="shared" si="271"/>
        <v/>
      </c>
      <c r="GO53" s="79" t="str">
        <f t="shared" si="272"/>
        <v/>
      </c>
      <c r="GP53" s="107" t="str">
        <f t="shared" si="243"/>
        <v/>
      </c>
      <c r="GQ53" s="94" t="str">
        <f>IF(details!CY53="","",details!CY53)</f>
        <v/>
      </c>
      <c r="GR53" s="108" t="str">
        <f>IF(details!CZ53="","",details!CZ53)</f>
        <v/>
      </c>
      <c r="GS53" s="94" t="str">
        <f>IF(details!DC53="","",details!DC53)</f>
        <v/>
      </c>
      <c r="GT53" s="108" t="str">
        <f>IF(details!DD53="","",details!DD53)</f>
        <v/>
      </c>
      <c r="GU53" s="94" t="str">
        <f>IF(details!DG53="","",details!DG53)</f>
        <v/>
      </c>
      <c r="GV53" s="108" t="str">
        <f>IF(details!DH53="","",details!DH53)</f>
        <v/>
      </c>
      <c r="GW53" s="94" t="str">
        <f>IF(details!DK53="","",details!DK53)</f>
        <v/>
      </c>
      <c r="GX53" s="108" t="str">
        <f>IF(details!DL53="","",details!DL53)</f>
        <v/>
      </c>
      <c r="GY53" s="94" t="str">
        <f>IF(details!DO53="","",details!DO53)</f>
        <v/>
      </c>
      <c r="GZ53" s="108" t="str">
        <f>IF(details!DP53="","",details!DP53)</f>
        <v/>
      </c>
      <c r="HA53" s="95" t="e">
        <f t="shared" si="244"/>
        <v>#VALUE!</v>
      </c>
      <c r="HB53" s="47" t="str">
        <f t="shared" si="273"/>
        <v/>
      </c>
      <c r="HC53" s="47" t="str">
        <f t="shared" si="256"/>
        <v/>
      </c>
      <c r="HD53" s="47" t="str">
        <f t="shared" si="274"/>
        <v/>
      </c>
      <c r="HE53" s="47" t="str">
        <f t="shared" si="275"/>
        <v/>
      </c>
      <c r="HF53" s="47" t="str">
        <f t="shared" si="245"/>
        <v/>
      </c>
      <c r="HG53" s="47" t="str">
        <f t="shared" si="276"/>
        <v/>
      </c>
      <c r="HH53" s="47" t="str">
        <f t="shared" si="277"/>
        <v/>
      </c>
      <c r="HI53" s="47" t="str">
        <f t="shared" si="278"/>
        <v/>
      </c>
      <c r="HJ53" s="47" t="str">
        <f t="shared" si="279"/>
        <v/>
      </c>
      <c r="HK53" s="47" t="str">
        <f t="shared" si="280"/>
        <v/>
      </c>
      <c r="HL53" s="47" t="str">
        <f t="shared" si="281"/>
        <v/>
      </c>
      <c r="HM53" s="47" t="str">
        <f t="shared" si="282"/>
        <v/>
      </c>
      <c r="HN53" s="47" t="str">
        <f t="shared" si="246"/>
        <v/>
      </c>
      <c r="HO53" s="47" t="str">
        <f t="shared" si="283"/>
        <v/>
      </c>
      <c r="HP53" s="47" t="str">
        <f t="shared" si="284"/>
        <v/>
      </c>
      <c r="HQ53" s="47" t="str">
        <f t="shared" si="247"/>
        <v/>
      </c>
      <c r="HR53" s="47" t="str">
        <f t="shared" si="285"/>
        <v/>
      </c>
      <c r="HS53" s="47" t="str">
        <f t="shared" si="286"/>
        <v/>
      </c>
      <c r="HT53" s="47" t="str">
        <f t="shared" si="248"/>
        <v/>
      </c>
      <c r="HU53" s="47" t="str">
        <f t="shared" si="287"/>
        <v/>
      </c>
      <c r="HV53" s="47" t="str">
        <f t="shared" si="288"/>
        <v/>
      </c>
      <c r="HW53" s="47" t="str">
        <f t="shared" si="249"/>
        <v/>
      </c>
      <c r="HX53" s="47" t="str">
        <f t="shared" si="295"/>
        <v/>
      </c>
      <c r="HY53" s="47" t="str">
        <f t="shared" si="289"/>
        <v/>
      </c>
      <c r="HZ53" s="47" t="str">
        <f t="shared" si="290"/>
        <v/>
      </c>
      <c r="IA53" s="47" t="str">
        <f t="shared" si="291"/>
        <v/>
      </c>
      <c r="IB53" s="47" t="str">
        <f t="shared" si="292"/>
        <v/>
      </c>
      <c r="IC53" s="47" t="str">
        <f t="shared" si="293"/>
        <v/>
      </c>
      <c r="ID53" s="47" t="str">
        <f t="shared" si="251"/>
        <v xml:space="preserve">            </v>
      </c>
      <c r="IE53" s="47" t="str">
        <f t="shared" si="252"/>
        <v xml:space="preserve">            </v>
      </c>
      <c r="IF53" s="47" t="str">
        <f t="shared" si="266"/>
        <v xml:space="preserve">     </v>
      </c>
      <c r="IG53" s="109" t="str">
        <f t="shared" si="254"/>
        <v xml:space="preserve">            </v>
      </c>
      <c r="IH53" s="47" t="str">
        <f t="shared" si="294"/>
        <v xml:space="preserve">            </v>
      </c>
      <c r="II53" s="47" t="str">
        <f>IF(OR(GN53="SUPPL.",GN53="RE-EXAM."),'result subject-wise'!AV53,GN53)</f>
        <v/>
      </c>
      <c r="IJ53" s="99">
        <f>IF('result subject-wise'!AW53="",CT53,'result subject-wise'!AW53)</f>
        <v>0</v>
      </c>
      <c r="IK53" s="87" t="str">
        <f t="shared" si="255"/>
        <v/>
      </c>
      <c r="IL53" s="100"/>
      <c r="IO53" s="854"/>
      <c r="IP53" s="855"/>
      <c r="IQ53" s="855"/>
      <c r="IR53" s="855"/>
      <c r="IS53" s="855"/>
      <c r="IT53" s="855"/>
      <c r="IU53" s="855"/>
      <c r="IV53" s="855"/>
      <c r="IW53" s="855"/>
      <c r="IX53" s="855"/>
      <c r="IY53" s="855"/>
      <c r="IZ53" s="855"/>
      <c r="JA53" s="855"/>
      <c r="JB53" s="733"/>
      <c r="JC53" s="751"/>
      <c r="JE53" s="120"/>
      <c r="JF53" s="120"/>
      <c r="JG53" s="120"/>
      <c r="JH53" s="120"/>
    </row>
    <row r="54" spans="1:268" ht="14" customHeight="1">
      <c r="A54" s="4">
        <f>details!A54</f>
        <v>48</v>
      </c>
      <c r="B54" s="47" t="str">
        <f>IF(details!B54="","",details!B54)</f>
        <v>OBC</v>
      </c>
      <c r="C54" s="47" t="str">
        <f>IF(details!C54="","",details!C54)</f>
        <v>G</v>
      </c>
      <c r="D54" s="97">
        <f>IF(details!D54="","",details!D54)</f>
        <v>9148</v>
      </c>
      <c r="E54" s="47">
        <f>IF(details!E54="","",details!E54)</f>
        <v>11122</v>
      </c>
      <c r="F54" s="385">
        <f>IF(details!F54="","",details!F54)</f>
        <v>35874</v>
      </c>
      <c r="G54" s="49" t="str">
        <f>IF(details!G54="","",details!G54)</f>
        <v>A 048</v>
      </c>
      <c r="H54" s="49" t="str">
        <f>IF(details!H54="","",details!H54)</f>
        <v>B 048</v>
      </c>
      <c r="I54" s="49" t="str">
        <f>IF(details!I54="","",details!I54)</f>
        <v>C 048</v>
      </c>
      <c r="J54" s="47" t="str">
        <f>IF(details!J54="","",details!J54)</f>
        <v/>
      </c>
      <c r="K54" s="47" t="str">
        <f>IF(details!K54="","",details!K54)</f>
        <v/>
      </c>
      <c r="L54" s="47" t="str">
        <f>IF(details!L54="","",details!L54)</f>
        <v/>
      </c>
      <c r="M54" s="102" t="str">
        <f t="shared" si="134"/>
        <v/>
      </c>
      <c r="N54" s="47" t="str">
        <f>IF(details!M54="","",details!M54)</f>
        <v/>
      </c>
      <c r="O54" s="102" t="str">
        <f t="shared" si="135"/>
        <v/>
      </c>
      <c r="P54" s="47" t="str">
        <f>IF(details!N54="","",details!N54)</f>
        <v/>
      </c>
      <c r="Q54" s="88" t="str">
        <f t="shared" si="136"/>
        <v/>
      </c>
      <c r="R54" s="79">
        <f t="shared" si="137"/>
        <v>0</v>
      </c>
      <c r="S54" s="79">
        <f t="shared" si="138"/>
        <v>0</v>
      </c>
      <c r="T54" s="80" t="str">
        <f t="shared" si="139"/>
        <v/>
      </c>
      <c r="U54" s="79" t="str">
        <f t="shared" si="140"/>
        <v/>
      </c>
      <c r="V54" s="79" t="str">
        <f t="shared" si="141"/>
        <v/>
      </c>
      <c r="W54" s="79" t="str">
        <f t="shared" si="142"/>
        <v/>
      </c>
      <c r="X54" s="47" t="str">
        <f>IF(details!O54="","",details!O54)</f>
        <v/>
      </c>
      <c r="Y54" s="47" t="str">
        <f>IF(details!P54="","",details!P54)</f>
        <v/>
      </c>
      <c r="Z54" s="47" t="str">
        <f>IF(details!Q54="","",details!Q54)</f>
        <v/>
      </c>
      <c r="AA54" s="102" t="str">
        <f t="shared" si="143"/>
        <v/>
      </c>
      <c r="AB54" s="47" t="str">
        <f>IF(details!R54="","",details!R54)</f>
        <v/>
      </c>
      <c r="AC54" s="102" t="str">
        <f t="shared" si="144"/>
        <v/>
      </c>
      <c r="AD54" s="47" t="str">
        <f>IF(details!S54="","",details!S54)</f>
        <v/>
      </c>
      <c r="AE54" s="88" t="str">
        <f t="shared" si="145"/>
        <v/>
      </c>
      <c r="AF54" s="79">
        <f t="shared" si="146"/>
        <v>0</v>
      </c>
      <c r="AG54" s="79">
        <f t="shared" si="147"/>
        <v>0</v>
      </c>
      <c r="AH54" s="80" t="str">
        <f t="shared" si="148"/>
        <v/>
      </c>
      <c r="AI54" s="79" t="str">
        <f t="shared" si="149"/>
        <v/>
      </c>
      <c r="AJ54" s="79" t="str">
        <f t="shared" si="150"/>
        <v/>
      </c>
      <c r="AK54" s="79" t="str">
        <f t="shared" si="151"/>
        <v/>
      </c>
      <c r="AL54" s="97" t="str">
        <f>IF(details!T54="","",details!T54)</f>
        <v/>
      </c>
      <c r="AM54" s="103" t="str">
        <f>CONCATENATE(IF(details!T54="s"," SANSKRIT",IF(details!T54="u"," URDU",IF(details!T54="g"," GUJRATI",IF(details!T54="p"," PUNJABI",IF(details!T54="sd"," flU/kh",))))),"")</f>
        <v/>
      </c>
      <c r="AN54" s="47" t="str">
        <f>IF(details!U54="","",details!U54)</f>
        <v/>
      </c>
      <c r="AO54" s="47" t="str">
        <f>IF(details!V54="","",details!V54)</f>
        <v/>
      </c>
      <c r="AP54" s="47" t="str">
        <f>IF(details!W54="","",details!W54)</f>
        <v/>
      </c>
      <c r="AQ54" s="102" t="str">
        <f t="shared" si="152"/>
        <v/>
      </c>
      <c r="AR54" s="47" t="str">
        <f>IF(details!X54="","",details!X54)</f>
        <v/>
      </c>
      <c r="AS54" s="102" t="str">
        <f t="shared" si="153"/>
        <v/>
      </c>
      <c r="AT54" s="47" t="str">
        <f>IF(details!Y54="","",details!Y54)</f>
        <v/>
      </c>
      <c r="AU54" s="88" t="str">
        <f t="shared" si="154"/>
        <v/>
      </c>
      <c r="AV54" s="79">
        <f t="shared" si="155"/>
        <v>0</v>
      </c>
      <c r="AW54" s="79">
        <f t="shared" si="156"/>
        <v>0</v>
      </c>
      <c r="AX54" s="80" t="str">
        <f t="shared" si="157"/>
        <v/>
      </c>
      <c r="AY54" s="79" t="str">
        <f t="shared" si="158"/>
        <v/>
      </c>
      <c r="AZ54" s="79" t="str">
        <f t="shared" si="159"/>
        <v/>
      </c>
      <c r="BA54" s="79" t="str">
        <f t="shared" si="160"/>
        <v/>
      </c>
      <c r="BB54" s="47" t="str">
        <f>IF(details!Z54="","",details!Z54)</f>
        <v/>
      </c>
      <c r="BC54" s="47" t="str">
        <f>IF(details!AA54="","",details!AA54)</f>
        <v/>
      </c>
      <c r="BD54" s="47" t="str">
        <f>IF(details!AB54="","",details!AB54)</f>
        <v/>
      </c>
      <c r="BE54" s="102" t="str">
        <f t="shared" si="161"/>
        <v/>
      </c>
      <c r="BF54" s="47" t="str">
        <f>IF(details!AC54="","",details!AC54)</f>
        <v/>
      </c>
      <c r="BG54" s="102" t="str">
        <f t="shared" si="162"/>
        <v/>
      </c>
      <c r="BH54" s="47" t="str">
        <f>IF(details!AD54="","",details!AD54)</f>
        <v/>
      </c>
      <c r="BI54" s="88" t="str">
        <f t="shared" si="163"/>
        <v/>
      </c>
      <c r="BJ54" s="79">
        <f t="shared" si="164"/>
        <v>0</v>
      </c>
      <c r="BK54" s="79">
        <f t="shared" si="165"/>
        <v>0</v>
      </c>
      <c r="BL54" s="80" t="str">
        <f t="shared" si="166"/>
        <v/>
      </c>
      <c r="BM54" s="79" t="str">
        <f t="shared" si="167"/>
        <v/>
      </c>
      <c r="BN54" s="79" t="str">
        <f t="shared" si="168"/>
        <v/>
      </c>
      <c r="BO54" s="79" t="str">
        <f t="shared" si="169"/>
        <v/>
      </c>
      <c r="BP54" s="47" t="str">
        <f>IF(details!AE54="","",details!AE54)</f>
        <v/>
      </c>
      <c r="BQ54" s="47" t="str">
        <f>IF(details!AF54="","",details!AF54)</f>
        <v/>
      </c>
      <c r="BR54" s="47" t="str">
        <f>IF(details!AG54="","",details!AG54)</f>
        <v/>
      </c>
      <c r="BS54" s="102" t="str">
        <f t="shared" si="170"/>
        <v/>
      </c>
      <c r="BT54" s="47" t="str">
        <f>IF(details!AH54="","",details!AH54)</f>
        <v/>
      </c>
      <c r="BU54" s="102" t="str">
        <f t="shared" si="171"/>
        <v/>
      </c>
      <c r="BV54" s="47" t="str">
        <f>IF(details!AI54="","",details!AI54)</f>
        <v/>
      </c>
      <c r="BW54" s="88" t="str">
        <f t="shared" si="172"/>
        <v/>
      </c>
      <c r="BX54" s="79">
        <f t="shared" si="173"/>
        <v>0</v>
      </c>
      <c r="BY54" s="79">
        <f t="shared" si="174"/>
        <v>0</v>
      </c>
      <c r="BZ54" s="80" t="str">
        <f t="shared" si="175"/>
        <v/>
      </c>
      <c r="CA54" s="79" t="str">
        <f t="shared" si="176"/>
        <v/>
      </c>
      <c r="CB54" s="79" t="str">
        <f t="shared" si="177"/>
        <v/>
      </c>
      <c r="CC54" s="79" t="str">
        <f t="shared" si="178"/>
        <v/>
      </c>
      <c r="CD54" s="47" t="str">
        <f>IF(details!AJ54="","",details!AJ54)</f>
        <v/>
      </c>
      <c r="CE54" s="47" t="str">
        <f>IF(details!AK54="","",details!AK54)</f>
        <v/>
      </c>
      <c r="CF54" s="47" t="str">
        <f>IF(details!AL54="","",details!AL54)</f>
        <v/>
      </c>
      <c r="CG54" s="102" t="str">
        <f t="shared" si="179"/>
        <v/>
      </c>
      <c r="CH54" s="47" t="str">
        <f>IF(details!AM54="","",details!AM54)</f>
        <v/>
      </c>
      <c r="CI54" s="102" t="str">
        <f t="shared" si="180"/>
        <v/>
      </c>
      <c r="CJ54" s="47" t="str">
        <f>IF(details!AN54="","",details!AN54)</f>
        <v/>
      </c>
      <c r="CK54" s="88" t="str">
        <f t="shared" si="181"/>
        <v/>
      </c>
      <c r="CL54" s="79">
        <f t="shared" si="182"/>
        <v>0</v>
      </c>
      <c r="CM54" s="79">
        <f t="shared" si="183"/>
        <v>0</v>
      </c>
      <c r="CN54" s="80" t="str">
        <f t="shared" si="184"/>
        <v/>
      </c>
      <c r="CO54" s="79" t="str">
        <f t="shared" si="185"/>
        <v/>
      </c>
      <c r="CP54" s="79" t="str">
        <f t="shared" si="186"/>
        <v/>
      </c>
      <c r="CQ54" s="79" t="str">
        <f t="shared" si="187"/>
        <v/>
      </c>
      <c r="CR54" s="79">
        <f t="shared" si="188"/>
        <v>0</v>
      </c>
      <c r="CS54" s="104">
        <f t="shared" si="189"/>
        <v>0</v>
      </c>
      <c r="CT54" s="105">
        <f t="shared" si="190"/>
        <v>0</v>
      </c>
      <c r="CU54" s="87" t="str">
        <f t="shared" si="267"/>
        <v/>
      </c>
      <c r="CV54" s="47" t="str">
        <f>IF(details!AO54="","",details!AO54)</f>
        <v/>
      </c>
      <c r="CW54" s="47" t="str">
        <f>IF(details!AP54="","",details!AP54)</f>
        <v/>
      </c>
      <c r="CX54" s="47" t="str">
        <f>IF(details!AQ54="","",details!AQ54)</f>
        <v/>
      </c>
      <c r="CY54" s="102" t="str">
        <f t="shared" si="191"/>
        <v/>
      </c>
      <c r="CZ54" s="47" t="str">
        <f>IF(details!AR54="","",details!AR54)</f>
        <v/>
      </c>
      <c r="DA54" s="102" t="str">
        <f t="shared" si="192"/>
        <v/>
      </c>
      <c r="DB54" s="47" t="str">
        <f>IF(details!AS54="","",details!AS54)</f>
        <v/>
      </c>
      <c r="DC54" s="88" t="str">
        <f t="shared" si="193"/>
        <v/>
      </c>
      <c r="DD54" s="79">
        <f t="shared" si="194"/>
        <v>0</v>
      </c>
      <c r="DE54" s="79">
        <f t="shared" si="195"/>
        <v>0</v>
      </c>
      <c r="DF54" s="80" t="str">
        <f t="shared" si="196"/>
        <v/>
      </c>
      <c r="DG54" s="79" t="str">
        <f t="shared" si="197"/>
        <v/>
      </c>
      <c r="DH54" s="79" t="str">
        <f t="shared" si="198"/>
        <v/>
      </c>
      <c r="DI54" s="79" t="str">
        <f t="shared" si="199"/>
        <v/>
      </c>
      <c r="DJ54" s="47" t="str">
        <f>IF(details!AT54="","",details!AT54)</f>
        <v/>
      </c>
      <c r="DK54" s="47" t="str">
        <f>IF(details!AU54="","",details!AU54)</f>
        <v/>
      </c>
      <c r="DL54" s="102" t="str">
        <f t="shared" si="200"/>
        <v/>
      </c>
      <c r="DM54" s="47" t="str">
        <f>IF(details!AV54="","",details!AV54)</f>
        <v/>
      </c>
      <c r="DN54" s="47" t="str">
        <f>IF(details!AW54="","",details!AW54)</f>
        <v/>
      </c>
      <c r="DO54" s="102" t="str">
        <f t="shared" si="201"/>
        <v/>
      </c>
      <c r="DP54" s="47" t="str">
        <f>IF(details!AX54="","",details!AX54)</f>
        <v/>
      </c>
      <c r="DQ54" s="47" t="str">
        <f>IF(details!AY54="","",details!AY54)</f>
        <v/>
      </c>
      <c r="DR54" s="102" t="str">
        <f t="shared" si="202"/>
        <v/>
      </c>
      <c r="DS54" s="102" t="str">
        <f t="shared" si="203"/>
        <v/>
      </c>
      <c r="DT54" s="102" t="str">
        <f t="shared" si="204"/>
        <v/>
      </c>
      <c r="DU54" s="102" t="str">
        <f t="shared" si="205"/>
        <v/>
      </c>
      <c r="DV54" s="47" t="str">
        <f>IF(details!AZ54="","",details!AZ54)</f>
        <v/>
      </c>
      <c r="DW54" s="47" t="str">
        <f>IF(details!BA54="","",details!BA54)</f>
        <v/>
      </c>
      <c r="DX54" s="102" t="str">
        <f t="shared" si="206"/>
        <v/>
      </c>
      <c r="DY54" s="102" t="str">
        <f t="shared" si="207"/>
        <v/>
      </c>
      <c r="DZ54" s="102" t="str">
        <f t="shared" si="208"/>
        <v/>
      </c>
      <c r="EA54" s="47" t="str">
        <f>IF(details!BB54="","",details!BB54)</f>
        <v/>
      </c>
      <c r="EB54" s="47" t="str">
        <f>IF(details!BC54="","",details!BC54)</f>
        <v/>
      </c>
      <c r="EC54" s="102" t="str">
        <f t="shared" si="209"/>
        <v/>
      </c>
      <c r="ED54" s="102" t="str">
        <f t="shared" si="210"/>
        <v/>
      </c>
      <c r="EE54" s="102" t="str">
        <f t="shared" si="211"/>
        <v/>
      </c>
      <c r="EF54" s="97" t="str">
        <f t="shared" si="212"/>
        <v/>
      </c>
      <c r="EG54" s="79">
        <f t="shared" si="213"/>
        <v>0</v>
      </c>
      <c r="EH54" s="79">
        <f t="shared" si="214"/>
        <v>0</v>
      </c>
      <c r="EI54" s="80" t="str">
        <f t="shared" si="215"/>
        <v/>
      </c>
      <c r="EJ54" s="79" t="str">
        <f t="shared" si="216"/>
        <v/>
      </c>
      <c r="EK54" s="79" t="str">
        <f t="shared" si="217"/>
        <v/>
      </c>
      <c r="EL54" s="79" t="str">
        <f t="shared" si="218"/>
        <v/>
      </c>
      <c r="EM54" s="47" t="str">
        <f>IF(details!BD54="","",details!BD54)</f>
        <v/>
      </c>
      <c r="EN54" s="47" t="str">
        <f>IF(details!BE54="","",details!BE54)</f>
        <v/>
      </c>
      <c r="EO54" s="47" t="str">
        <f>IF(details!BF54="","",details!BF54)</f>
        <v/>
      </c>
      <c r="EP54" s="102" t="str">
        <f t="shared" si="219"/>
        <v/>
      </c>
      <c r="EQ54" s="47" t="str">
        <f>IF(details!BG54="","",details!BG54)</f>
        <v/>
      </c>
      <c r="ER54" s="47" t="str">
        <f>IF(details!BH54="","",details!BH54)</f>
        <v/>
      </c>
      <c r="ES54" s="106" t="str">
        <f t="shared" si="220"/>
        <v/>
      </c>
      <c r="ET54" s="102" t="str">
        <f t="shared" si="221"/>
        <v/>
      </c>
      <c r="EU54" s="102" t="str">
        <f t="shared" si="222"/>
        <v/>
      </c>
      <c r="EV54" s="47" t="str">
        <f>IF(details!BI54="","",details!BI54)</f>
        <v/>
      </c>
      <c r="EW54" s="47" t="str">
        <f>IF(details!BJ54="","",details!BJ54)</f>
        <v/>
      </c>
      <c r="EX54" s="106" t="str">
        <f t="shared" si="223"/>
        <v/>
      </c>
      <c r="EY54" s="102" t="str">
        <f t="shared" si="224"/>
        <v/>
      </c>
      <c r="EZ54" s="102" t="str">
        <f t="shared" si="225"/>
        <v/>
      </c>
      <c r="FA54" s="97" t="str">
        <f t="shared" si="226"/>
        <v/>
      </c>
      <c r="FB54" s="79">
        <f t="shared" si="227"/>
        <v>0</v>
      </c>
      <c r="FC54" s="79">
        <f t="shared" si="228"/>
        <v>0</v>
      </c>
      <c r="FD54" s="80" t="str">
        <f t="shared" si="229"/>
        <v/>
      </c>
      <c r="FE54" s="79" t="str">
        <f t="shared" si="230"/>
        <v/>
      </c>
      <c r="FF54" s="79" t="str">
        <f t="shared" si="231"/>
        <v/>
      </c>
      <c r="FG54" s="79" t="str">
        <f t="shared" si="232"/>
        <v/>
      </c>
      <c r="FH54" s="47" t="str">
        <f>IF(details!BK54="","",details!BK54)</f>
        <v/>
      </c>
      <c r="FI54" s="47" t="str">
        <f>IF(details!BL54="","",details!BL54)</f>
        <v/>
      </c>
      <c r="FJ54" s="47" t="str">
        <f>IF(details!BM54="","",details!BM54)</f>
        <v/>
      </c>
      <c r="FK54" s="97" t="str">
        <f t="shared" si="233"/>
        <v/>
      </c>
      <c r="FL54" s="79">
        <f t="shared" si="234"/>
        <v>0</v>
      </c>
      <c r="FM54" s="80" t="str">
        <f t="shared" si="235"/>
        <v/>
      </c>
      <c r="FN54" s="79" t="str">
        <f t="shared" si="236"/>
        <v/>
      </c>
      <c r="FO54" s="79" t="str">
        <f t="shared" si="237"/>
        <v/>
      </c>
      <c r="FP54" s="322" t="str">
        <f t="shared" si="238"/>
        <v/>
      </c>
      <c r="FQ54" s="47" t="str">
        <f>IF(details!BN54="","",details!BN54)</f>
        <v/>
      </c>
      <c r="FR54" s="47" t="str">
        <f>IF(details!BO54="","",details!BO54)</f>
        <v/>
      </c>
      <c r="FS54" s="47" t="str">
        <f>IF(details!BP54="","",details!BP54)</f>
        <v/>
      </c>
      <c r="FT54" s="47" t="str">
        <f>IF(details!BQ54="","",details!BQ54)</f>
        <v/>
      </c>
      <c r="FU54" s="97" t="str">
        <f t="shared" si="239"/>
        <v/>
      </c>
      <c r="FV54" s="79">
        <f t="shared" si="101"/>
        <v>0</v>
      </c>
      <c r="FW54" s="80" t="str">
        <f t="shared" si="102"/>
        <v/>
      </c>
      <c r="FX54" s="79" t="str">
        <f t="shared" si="103"/>
        <v/>
      </c>
      <c r="FY54" s="79" t="str">
        <f t="shared" si="268"/>
        <v/>
      </c>
      <c r="FZ54" s="322" t="str">
        <f t="shared" si="240"/>
        <v/>
      </c>
      <c r="GA54" s="79" t="str">
        <f t="shared" si="257"/>
        <v/>
      </c>
      <c r="GB54" s="79" t="str">
        <f t="shared" si="258"/>
        <v/>
      </c>
      <c r="GC54" s="79" t="str">
        <f t="shared" si="259"/>
        <v/>
      </c>
      <c r="GD54" s="79" t="str">
        <f t="shared" si="260"/>
        <v/>
      </c>
      <c r="GE54" s="79" t="str">
        <f t="shared" si="261"/>
        <v/>
      </c>
      <c r="GF54" s="79" t="str">
        <f t="shared" si="262"/>
        <v/>
      </c>
      <c r="GG54" s="79" t="str">
        <f t="shared" si="269"/>
        <v/>
      </c>
      <c r="GH54" s="313">
        <f t="shared" si="241"/>
        <v>0</v>
      </c>
      <c r="GI54" s="79">
        <f t="shared" si="263"/>
        <v>0</v>
      </c>
      <c r="GJ54" s="79">
        <f t="shared" si="264"/>
        <v>0</v>
      </c>
      <c r="GK54" s="79">
        <f t="shared" si="265"/>
        <v>0</v>
      </c>
      <c r="GL54" s="313">
        <f t="shared" si="242"/>
        <v>0</v>
      </c>
      <c r="GM54" s="79" t="str">
        <f t="shared" si="270"/>
        <v/>
      </c>
      <c r="GN54" s="47" t="str">
        <f t="shared" si="271"/>
        <v/>
      </c>
      <c r="GO54" s="79" t="str">
        <f t="shared" si="272"/>
        <v/>
      </c>
      <c r="GP54" s="107" t="str">
        <f t="shared" si="243"/>
        <v/>
      </c>
      <c r="GQ54" s="94" t="str">
        <f>IF(details!CY54="","",details!CY54)</f>
        <v/>
      </c>
      <c r="GR54" s="108" t="str">
        <f>IF(details!CZ54="","",details!CZ54)</f>
        <v/>
      </c>
      <c r="GS54" s="94" t="str">
        <f>IF(details!DC54="","",details!DC54)</f>
        <v/>
      </c>
      <c r="GT54" s="108" t="str">
        <f>IF(details!DD54="","",details!DD54)</f>
        <v/>
      </c>
      <c r="GU54" s="94" t="str">
        <f>IF(details!DG54="","",details!DG54)</f>
        <v/>
      </c>
      <c r="GV54" s="108" t="str">
        <f>IF(details!DH54="","",details!DH54)</f>
        <v/>
      </c>
      <c r="GW54" s="94" t="str">
        <f>IF(details!DK54="","",details!DK54)</f>
        <v/>
      </c>
      <c r="GX54" s="108" t="str">
        <f>IF(details!DL54="","",details!DL54)</f>
        <v/>
      </c>
      <c r="GY54" s="94" t="str">
        <f>IF(details!DO54="","",details!DO54)</f>
        <v/>
      </c>
      <c r="GZ54" s="108" t="str">
        <f>IF(details!DP54="","",details!DP54)</f>
        <v/>
      </c>
      <c r="HA54" s="95" t="e">
        <f t="shared" si="244"/>
        <v>#VALUE!</v>
      </c>
      <c r="HB54" s="47" t="str">
        <f t="shared" si="273"/>
        <v/>
      </c>
      <c r="HC54" s="47" t="str">
        <f t="shared" si="256"/>
        <v/>
      </c>
      <c r="HD54" s="47" t="str">
        <f t="shared" si="274"/>
        <v/>
      </c>
      <c r="HE54" s="47" t="str">
        <f t="shared" si="275"/>
        <v/>
      </c>
      <c r="HF54" s="47" t="str">
        <f t="shared" si="245"/>
        <v/>
      </c>
      <c r="HG54" s="47" t="str">
        <f t="shared" si="276"/>
        <v/>
      </c>
      <c r="HH54" s="47" t="str">
        <f t="shared" si="277"/>
        <v/>
      </c>
      <c r="HI54" s="47" t="str">
        <f t="shared" si="278"/>
        <v/>
      </c>
      <c r="HJ54" s="47" t="str">
        <f t="shared" si="279"/>
        <v/>
      </c>
      <c r="HK54" s="47" t="str">
        <f t="shared" si="280"/>
        <v/>
      </c>
      <c r="HL54" s="47" t="str">
        <f t="shared" si="281"/>
        <v/>
      </c>
      <c r="HM54" s="47" t="str">
        <f t="shared" si="282"/>
        <v/>
      </c>
      <c r="HN54" s="47" t="str">
        <f t="shared" si="246"/>
        <v/>
      </c>
      <c r="HO54" s="47" t="str">
        <f t="shared" si="283"/>
        <v/>
      </c>
      <c r="HP54" s="47" t="str">
        <f t="shared" si="284"/>
        <v/>
      </c>
      <c r="HQ54" s="47" t="str">
        <f t="shared" si="247"/>
        <v/>
      </c>
      <c r="HR54" s="47" t="str">
        <f t="shared" si="285"/>
        <v/>
      </c>
      <c r="HS54" s="47" t="str">
        <f t="shared" si="286"/>
        <v/>
      </c>
      <c r="HT54" s="47" t="str">
        <f t="shared" si="248"/>
        <v/>
      </c>
      <c r="HU54" s="47" t="str">
        <f t="shared" si="287"/>
        <v/>
      </c>
      <c r="HV54" s="47" t="str">
        <f t="shared" si="288"/>
        <v/>
      </c>
      <c r="HW54" s="47" t="str">
        <f t="shared" si="249"/>
        <v/>
      </c>
      <c r="HX54" s="47" t="str">
        <f t="shared" si="295"/>
        <v/>
      </c>
      <c r="HY54" s="47" t="str">
        <f t="shared" si="289"/>
        <v/>
      </c>
      <c r="HZ54" s="47" t="str">
        <f t="shared" si="290"/>
        <v/>
      </c>
      <c r="IA54" s="47" t="str">
        <f t="shared" si="291"/>
        <v/>
      </c>
      <c r="IB54" s="47" t="str">
        <f t="shared" si="292"/>
        <v/>
      </c>
      <c r="IC54" s="47" t="str">
        <f t="shared" si="293"/>
        <v/>
      </c>
      <c r="ID54" s="47" t="str">
        <f t="shared" si="251"/>
        <v xml:space="preserve">            </v>
      </c>
      <c r="IE54" s="47" t="str">
        <f t="shared" si="252"/>
        <v xml:space="preserve">            </v>
      </c>
      <c r="IF54" s="47" t="str">
        <f t="shared" si="266"/>
        <v xml:space="preserve">     </v>
      </c>
      <c r="IG54" s="109" t="str">
        <f t="shared" si="254"/>
        <v xml:space="preserve">            </v>
      </c>
      <c r="IH54" s="47" t="str">
        <f t="shared" si="294"/>
        <v xml:space="preserve">            </v>
      </c>
      <c r="II54" s="47" t="str">
        <f>IF(OR(GN54="SUPPL.",GN54="RE-EXAM."),'result subject-wise'!AV54,GN54)</f>
        <v/>
      </c>
      <c r="IJ54" s="99">
        <f>IF('result subject-wise'!AW54="",CT54,'result subject-wise'!AW54)</f>
        <v>0</v>
      </c>
      <c r="IK54" s="87" t="str">
        <f t="shared" si="255"/>
        <v/>
      </c>
      <c r="IL54" s="100"/>
      <c r="IO54" s="854" t="str">
        <f>'result aggregate'!X115</f>
        <v>FAILED</v>
      </c>
      <c r="IP54" s="855">
        <f>'result aggregate'!Y115</f>
        <v>0</v>
      </c>
      <c r="IQ54" s="855">
        <f>'result aggregate'!Z115</f>
        <v>0</v>
      </c>
      <c r="IR54" s="855">
        <f>'result aggregate'!AA115</f>
        <v>0</v>
      </c>
      <c r="IS54" s="855">
        <f>'result aggregate'!AB115</f>
        <v>0</v>
      </c>
      <c r="IT54" s="855">
        <f>'result aggregate'!AC115</f>
        <v>0</v>
      </c>
      <c r="IU54" s="855">
        <f>'result aggregate'!AD115</f>
        <v>0</v>
      </c>
      <c r="IV54" s="855">
        <f>'result aggregate'!AE115</f>
        <v>0</v>
      </c>
      <c r="IW54" s="855">
        <f>'result aggregate'!AF115</f>
        <v>0</v>
      </c>
      <c r="IX54" s="855">
        <f>'result aggregate'!AG115</f>
        <v>0</v>
      </c>
      <c r="IY54" s="855">
        <f>'result aggregate'!AH115</f>
        <v>0</v>
      </c>
      <c r="IZ54" s="855">
        <f>'result aggregate'!AI115</f>
        <v>0</v>
      </c>
      <c r="JA54" s="855">
        <f>'result aggregate'!AJ115</f>
        <v>0</v>
      </c>
      <c r="JB54" s="733">
        <f>'result aggregate'!AK115</f>
        <v>0</v>
      </c>
      <c r="JC54" s="751"/>
      <c r="JE54" s="120"/>
      <c r="JF54" s="120"/>
      <c r="JG54" s="120"/>
      <c r="JH54" s="120"/>
    </row>
    <row r="55" spans="1:268" ht="14" customHeight="1">
      <c r="A55" s="4">
        <f>details!A55</f>
        <v>49</v>
      </c>
      <c r="B55" s="47" t="str">
        <f>IF(details!B55="","",details!B55)</f>
        <v>MIN</v>
      </c>
      <c r="C55" s="47" t="str">
        <f>IF(details!C55="","",details!C55)</f>
        <v>G</v>
      </c>
      <c r="D55" s="97">
        <f>IF(details!D55="","",details!D55)</f>
        <v>9149</v>
      </c>
      <c r="E55" s="47">
        <f>IF(details!E55="","",details!E55)</f>
        <v>11366</v>
      </c>
      <c r="F55" s="385">
        <f>IF(details!F55="","",details!F55)</f>
        <v>37367</v>
      </c>
      <c r="G55" s="49" t="str">
        <f>IF(details!G55="","",details!G55)</f>
        <v>A 049</v>
      </c>
      <c r="H55" s="49" t="str">
        <f>IF(details!H55="","",details!H55)</f>
        <v>B 049</v>
      </c>
      <c r="I55" s="49" t="str">
        <f>IF(details!I55="","",details!I55)</f>
        <v>C 049</v>
      </c>
      <c r="J55" s="47" t="str">
        <f>IF(details!J55="","",details!J55)</f>
        <v/>
      </c>
      <c r="K55" s="47" t="str">
        <f>IF(details!K55="","",details!K55)</f>
        <v/>
      </c>
      <c r="L55" s="47" t="str">
        <f>IF(details!L55="","",details!L55)</f>
        <v/>
      </c>
      <c r="M55" s="102" t="str">
        <f t="shared" si="134"/>
        <v/>
      </c>
      <c r="N55" s="47" t="str">
        <f>IF(details!M55="","",details!M55)</f>
        <v/>
      </c>
      <c r="O55" s="102" t="str">
        <f t="shared" si="135"/>
        <v/>
      </c>
      <c r="P55" s="47" t="str">
        <f>IF(details!N55="","",details!N55)</f>
        <v/>
      </c>
      <c r="Q55" s="88" t="str">
        <f t="shared" si="136"/>
        <v/>
      </c>
      <c r="R55" s="79">
        <f t="shared" si="137"/>
        <v>0</v>
      </c>
      <c r="S55" s="79">
        <f t="shared" si="138"/>
        <v>0</v>
      </c>
      <c r="T55" s="80" t="str">
        <f t="shared" si="139"/>
        <v/>
      </c>
      <c r="U55" s="79" t="str">
        <f t="shared" si="140"/>
        <v/>
      </c>
      <c r="V55" s="79" t="str">
        <f t="shared" si="141"/>
        <v/>
      </c>
      <c r="W55" s="79" t="str">
        <f t="shared" si="142"/>
        <v/>
      </c>
      <c r="X55" s="47" t="str">
        <f>IF(details!O55="","",details!O55)</f>
        <v/>
      </c>
      <c r="Y55" s="47" t="str">
        <f>IF(details!P55="","",details!P55)</f>
        <v/>
      </c>
      <c r="Z55" s="47" t="str">
        <f>IF(details!Q55="","",details!Q55)</f>
        <v/>
      </c>
      <c r="AA55" s="102" t="str">
        <f t="shared" si="143"/>
        <v/>
      </c>
      <c r="AB55" s="47" t="str">
        <f>IF(details!R55="","",details!R55)</f>
        <v/>
      </c>
      <c r="AC55" s="102" t="str">
        <f t="shared" si="144"/>
        <v/>
      </c>
      <c r="AD55" s="47" t="str">
        <f>IF(details!S55="","",details!S55)</f>
        <v/>
      </c>
      <c r="AE55" s="88" t="str">
        <f t="shared" si="145"/>
        <v/>
      </c>
      <c r="AF55" s="79">
        <f t="shared" si="146"/>
        <v>0</v>
      </c>
      <c r="AG55" s="79">
        <f t="shared" si="147"/>
        <v>0</v>
      </c>
      <c r="AH55" s="80" t="str">
        <f t="shared" si="148"/>
        <v/>
      </c>
      <c r="AI55" s="79" t="str">
        <f t="shared" si="149"/>
        <v/>
      </c>
      <c r="AJ55" s="79" t="str">
        <f t="shared" si="150"/>
        <v/>
      </c>
      <c r="AK55" s="79" t="str">
        <f t="shared" si="151"/>
        <v/>
      </c>
      <c r="AL55" s="97" t="str">
        <f>IF(details!T55="","",details!T55)</f>
        <v/>
      </c>
      <c r="AM55" s="103" t="str">
        <f>CONCATENATE(IF(details!T55="s"," SANSKRIT",IF(details!T55="u"," URDU",IF(details!T55="g"," GUJRATI",IF(details!T55="p"," PUNJABI",IF(details!T55="sd"," flU/kh",))))),"")</f>
        <v/>
      </c>
      <c r="AN55" s="47" t="str">
        <f>IF(details!U55="","",details!U55)</f>
        <v/>
      </c>
      <c r="AO55" s="47" t="str">
        <f>IF(details!V55="","",details!V55)</f>
        <v/>
      </c>
      <c r="AP55" s="47" t="str">
        <f>IF(details!W55="","",details!W55)</f>
        <v/>
      </c>
      <c r="AQ55" s="102" t="str">
        <f t="shared" si="152"/>
        <v/>
      </c>
      <c r="AR55" s="47" t="str">
        <f>IF(details!X55="","",details!X55)</f>
        <v/>
      </c>
      <c r="AS55" s="102" t="str">
        <f t="shared" si="153"/>
        <v/>
      </c>
      <c r="AT55" s="47" t="str">
        <f>IF(details!Y55="","",details!Y55)</f>
        <v/>
      </c>
      <c r="AU55" s="88" t="str">
        <f t="shared" si="154"/>
        <v/>
      </c>
      <c r="AV55" s="79">
        <f t="shared" si="155"/>
        <v>0</v>
      </c>
      <c r="AW55" s="79">
        <f t="shared" si="156"/>
        <v>0</v>
      </c>
      <c r="AX55" s="80" t="str">
        <f t="shared" si="157"/>
        <v/>
      </c>
      <c r="AY55" s="79" t="str">
        <f t="shared" si="158"/>
        <v/>
      </c>
      <c r="AZ55" s="79" t="str">
        <f t="shared" si="159"/>
        <v/>
      </c>
      <c r="BA55" s="79" t="str">
        <f t="shared" si="160"/>
        <v/>
      </c>
      <c r="BB55" s="47" t="str">
        <f>IF(details!Z55="","",details!Z55)</f>
        <v/>
      </c>
      <c r="BC55" s="47" t="str">
        <f>IF(details!AA55="","",details!AA55)</f>
        <v/>
      </c>
      <c r="BD55" s="47" t="str">
        <f>IF(details!AB55="","",details!AB55)</f>
        <v/>
      </c>
      <c r="BE55" s="102" t="str">
        <f t="shared" si="161"/>
        <v/>
      </c>
      <c r="BF55" s="47" t="str">
        <f>IF(details!AC55="","",details!AC55)</f>
        <v/>
      </c>
      <c r="BG55" s="102" t="str">
        <f t="shared" si="162"/>
        <v/>
      </c>
      <c r="BH55" s="47" t="str">
        <f>IF(details!AD55="","",details!AD55)</f>
        <v/>
      </c>
      <c r="BI55" s="88" t="str">
        <f t="shared" si="163"/>
        <v/>
      </c>
      <c r="BJ55" s="79">
        <f t="shared" si="164"/>
        <v>0</v>
      </c>
      <c r="BK55" s="79">
        <f t="shared" si="165"/>
        <v>0</v>
      </c>
      <c r="BL55" s="80" t="str">
        <f t="shared" si="166"/>
        <v/>
      </c>
      <c r="BM55" s="79" t="str">
        <f t="shared" si="167"/>
        <v/>
      </c>
      <c r="BN55" s="79" t="str">
        <f t="shared" si="168"/>
        <v/>
      </c>
      <c r="BO55" s="79" t="str">
        <f t="shared" si="169"/>
        <v/>
      </c>
      <c r="BP55" s="47" t="str">
        <f>IF(details!AE55="","",details!AE55)</f>
        <v/>
      </c>
      <c r="BQ55" s="47" t="str">
        <f>IF(details!AF55="","",details!AF55)</f>
        <v/>
      </c>
      <c r="BR55" s="47" t="str">
        <f>IF(details!AG55="","",details!AG55)</f>
        <v/>
      </c>
      <c r="BS55" s="102" t="str">
        <f t="shared" si="170"/>
        <v/>
      </c>
      <c r="BT55" s="47" t="str">
        <f>IF(details!AH55="","",details!AH55)</f>
        <v/>
      </c>
      <c r="BU55" s="102" t="str">
        <f t="shared" si="171"/>
        <v/>
      </c>
      <c r="BV55" s="47" t="str">
        <f>IF(details!AI55="","",details!AI55)</f>
        <v/>
      </c>
      <c r="BW55" s="88" t="str">
        <f t="shared" si="172"/>
        <v/>
      </c>
      <c r="BX55" s="79">
        <f t="shared" si="173"/>
        <v>0</v>
      </c>
      <c r="BY55" s="79">
        <f t="shared" si="174"/>
        <v>0</v>
      </c>
      <c r="BZ55" s="80" t="str">
        <f t="shared" si="175"/>
        <v/>
      </c>
      <c r="CA55" s="79" t="str">
        <f t="shared" si="176"/>
        <v/>
      </c>
      <c r="CB55" s="79" t="str">
        <f t="shared" si="177"/>
        <v/>
      </c>
      <c r="CC55" s="79" t="str">
        <f t="shared" si="178"/>
        <v/>
      </c>
      <c r="CD55" s="47" t="str">
        <f>IF(details!AJ55="","",details!AJ55)</f>
        <v/>
      </c>
      <c r="CE55" s="47" t="str">
        <f>IF(details!AK55="","",details!AK55)</f>
        <v/>
      </c>
      <c r="CF55" s="47" t="str">
        <f>IF(details!AL55="","",details!AL55)</f>
        <v/>
      </c>
      <c r="CG55" s="102" t="str">
        <f t="shared" si="179"/>
        <v/>
      </c>
      <c r="CH55" s="47" t="str">
        <f>IF(details!AM55="","",details!AM55)</f>
        <v/>
      </c>
      <c r="CI55" s="102" t="str">
        <f t="shared" si="180"/>
        <v/>
      </c>
      <c r="CJ55" s="47" t="str">
        <f>IF(details!AN55="","",details!AN55)</f>
        <v/>
      </c>
      <c r="CK55" s="88" t="str">
        <f t="shared" si="181"/>
        <v/>
      </c>
      <c r="CL55" s="79">
        <f t="shared" si="182"/>
        <v>0</v>
      </c>
      <c r="CM55" s="79">
        <f t="shared" si="183"/>
        <v>0</v>
      </c>
      <c r="CN55" s="80" t="str">
        <f t="shared" si="184"/>
        <v/>
      </c>
      <c r="CO55" s="79" t="str">
        <f t="shared" si="185"/>
        <v/>
      </c>
      <c r="CP55" s="79" t="str">
        <f t="shared" si="186"/>
        <v/>
      </c>
      <c r="CQ55" s="79" t="str">
        <f t="shared" si="187"/>
        <v/>
      </c>
      <c r="CR55" s="79">
        <f t="shared" si="188"/>
        <v>0</v>
      </c>
      <c r="CS55" s="104">
        <f t="shared" si="189"/>
        <v>0</v>
      </c>
      <c r="CT55" s="105">
        <f t="shared" si="190"/>
        <v>0</v>
      </c>
      <c r="CU55" s="87" t="str">
        <f t="shared" si="267"/>
        <v/>
      </c>
      <c r="CV55" s="47" t="str">
        <f>IF(details!AO55="","",details!AO55)</f>
        <v/>
      </c>
      <c r="CW55" s="47" t="str">
        <f>IF(details!AP55="","",details!AP55)</f>
        <v/>
      </c>
      <c r="CX55" s="47" t="str">
        <f>IF(details!AQ55="","",details!AQ55)</f>
        <v/>
      </c>
      <c r="CY55" s="102" t="str">
        <f t="shared" si="191"/>
        <v/>
      </c>
      <c r="CZ55" s="47" t="str">
        <f>IF(details!AR55="","",details!AR55)</f>
        <v/>
      </c>
      <c r="DA55" s="102" t="str">
        <f t="shared" si="192"/>
        <v/>
      </c>
      <c r="DB55" s="47" t="str">
        <f>IF(details!AS55="","",details!AS55)</f>
        <v/>
      </c>
      <c r="DC55" s="88" t="str">
        <f t="shared" si="193"/>
        <v/>
      </c>
      <c r="DD55" s="79">
        <f t="shared" si="194"/>
        <v>0</v>
      </c>
      <c r="DE55" s="79">
        <f t="shared" si="195"/>
        <v>0</v>
      </c>
      <c r="DF55" s="80" t="str">
        <f t="shared" si="196"/>
        <v/>
      </c>
      <c r="DG55" s="79" t="str">
        <f t="shared" si="197"/>
        <v/>
      </c>
      <c r="DH55" s="79" t="str">
        <f t="shared" si="198"/>
        <v/>
      </c>
      <c r="DI55" s="79" t="str">
        <f t="shared" si="199"/>
        <v/>
      </c>
      <c r="DJ55" s="47" t="str">
        <f>IF(details!AT55="","",details!AT55)</f>
        <v/>
      </c>
      <c r="DK55" s="47" t="str">
        <f>IF(details!AU55="","",details!AU55)</f>
        <v/>
      </c>
      <c r="DL55" s="102" t="str">
        <f t="shared" si="200"/>
        <v/>
      </c>
      <c r="DM55" s="47" t="str">
        <f>IF(details!AV55="","",details!AV55)</f>
        <v/>
      </c>
      <c r="DN55" s="47" t="str">
        <f>IF(details!AW55="","",details!AW55)</f>
        <v/>
      </c>
      <c r="DO55" s="102" t="str">
        <f t="shared" si="201"/>
        <v/>
      </c>
      <c r="DP55" s="47" t="str">
        <f>IF(details!AX55="","",details!AX55)</f>
        <v/>
      </c>
      <c r="DQ55" s="47" t="str">
        <f>IF(details!AY55="","",details!AY55)</f>
        <v/>
      </c>
      <c r="DR55" s="102" t="str">
        <f t="shared" si="202"/>
        <v/>
      </c>
      <c r="DS55" s="102" t="str">
        <f t="shared" si="203"/>
        <v/>
      </c>
      <c r="DT55" s="102" t="str">
        <f t="shared" si="204"/>
        <v/>
      </c>
      <c r="DU55" s="102" t="str">
        <f t="shared" si="205"/>
        <v/>
      </c>
      <c r="DV55" s="47" t="str">
        <f>IF(details!AZ55="","",details!AZ55)</f>
        <v/>
      </c>
      <c r="DW55" s="47" t="str">
        <f>IF(details!BA55="","",details!BA55)</f>
        <v/>
      </c>
      <c r="DX55" s="102" t="str">
        <f t="shared" si="206"/>
        <v/>
      </c>
      <c r="DY55" s="102" t="str">
        <f t="shared" si="207"/>
        <v/>
      </c>
      <c r="DZ55" s="102" t="str">
        <f t="shared" si="208"/>
        <v/>
      </c>
      <c r="EA55" s="47" t="str">
        <f>IF(details!BB55="","",details!BB55)</f>
        <v/>
      </c>
      <c r="EB55" s="47" t="str">
        <f>IF(details!BC55="","",details!BC55)</f>
        <v/>
      </c>
      <c r="EC55" s="102" t="str">
        <f t="shared" si="209"/>
        <v/>
      </c>
      <c r="ED55" s="102" t="str">
        <f t="shared" si="210"/>
        <v/>
      </c>
      <c r="EE55" s="102" t="str">
        <f t="shared" si="211"/>
        <v/>
      </c>
      <c r="EF55" s="97" t="str">
        <f t="shared" si="212"/>
        <v/>
      </c>
      <c r="EG55" s="79">
        <f t="shared" si="213"/>
        <v>0</v>
      </c>
      <c r="EH55" s="79">
        <f t="shared" si="214"/>
        <v>0</v>
      </c>
      <c r="EI55" s="80" t="str">
        <f t="shared" si="215"/>
        <v/>
      </c>
      <c r="EJ55" s="79" t="str">
        <f t="shared" si="216"/>
        <v/>
      </c>
      <c r="EK55" s="79" t="str">
        <f t="shared" si="217"/>
        <v/>
      </c>
      <c r="EL55" s="79" t="str">
        <f t="shared" si="218"/>
        <v/>
      </c>
      <c r="EM55" s="47" t="str">
        <f>IF(details!BD55="","",details!BD55)</f>
        <v/>
      </c>
      <c r="EN55" s="47" t="str">
        <f>IF(details!BE55="","",details!BE55)</f>
        <v/>
      </c>
      <c r="EO55" s="47" t="str">
        <f>IF(details!BF55="","",details!BF55)</f>
        <v/>
      </c>
      <c r="EP55" s="102" t="str">
        <f t="shared" si="219"/>
        <v/>
      </c>
      <c r="EQ55" s="47" t="str">
        <f>IF(details!BG55="","",details!BG55)</f>
        <v/>
      </c>
      <c r="ER55" s="47" t="str">
        <f>IF(details!BH55="","",details!BH55)</f>
        <v/>
      </c>
      <c r="ES55" s="106" t="str">
        <f t="shared" si="220"/>
        <v/>
      </c>
      <c r="ET55" s="102" t="str">
        <f t="shared" si="221"/>
        <v/>
      </c>
      <c r="EU55" s="102" t="str">
        <f t="shared" si="222"/>
        <v/>
      </c>
      <c r="EV55" s="47" t="str">
        <f>IF(details!BI55="","",details!BI55)</f>
        <v/>
      </c>
      <c r="EW55" s="47" t="str">
        <f>IF(details!BJ55="","",details!BJ55)</f>
        <v/>
      </c>
      <c r="EX55" s="106" t="str">
        <f t="shared" si="223"/>
        <v/>
      </c>
      <c r="EY55" s="102" t="str">
        <f t="shared" si="224"/>
        <v/>
      </c>
      <c r="EZ55" s="102" t="str">
        <f t="shared" si="225"/>
        <v/>
      </c>
      <c r="FA55" s="97" t="str">
        <f t="shared" si="226"/>
        <v/>
      </c>
      <c r="FB55" s="79">
        <f t="shared" si="227"/>
        <v>0</v>
      </c>
      <c r="FC55" s="79">
        <f t="shared" si="228"/>
        <v>0</v>
      </c>
      <c r="FD55" s="80" t="str">
        <f t="shared" si="229"/>
        <v/>
      </c>
      <c r="FE55" s="79" t="str">
        <f t="shared" si="230"/>
        <v/>
      </c>
      <c r="FF55" s="79" t="str">
        <f t="shared" si="231"/>
        <v/>
      </c>
      <c r="FG55" s="79" t="str">
        <f t="shared" si="232"/>
        <v/>
      </c>
      <c r="FH55" s="47" t="str">
        <f>IF(details!BK55="","",details!BK55)</f>
        <v/>
      </c>
      <c r="FI55" s="47" t="str">
        <f>IF(details!BL55="","",details!BL55)</f>
        <v/>
      </c>
      <c r="FJ55" s="47" t="str">
        <f>IF(details!BM55="","",details!BM55)</f>
        <v/>
      </c>
      <c r="FK55" s="97" t="str">
        <f t="shared" si="233"/>
        <v/>
      </c>
      <c r="FL55" s="79">
        <f t="shared" si="234"/>
        <v>0</v>
      </c>
      <c r="FM55" s="80" t="str">
        <f t="shared" si="235"/>
        <v/>
      </c>
      <c r="FN55" s="79" t="str">
        <f t="shared" si="236"/>
        <v/>
      </c>
      <c r="FO55" s="79" t="str">
        <f t="shared" si="237"/>
        <v/>
      </c>
      <c r="FP55" s="322" t="str">
        <f t="shared" si="238"/>
        <v/>
      </c>
      <c r="FQ55" s="47" t="str">
        <f>IF(details!BN55="","",details!BN55)</f>
        <v/>
      </c>
      <c r="FR55" s="47" t="str">
        <f>IF(details!BO55="","",details!BO55)</f>
        <v/>
      </c>
      <c r="FS55" s="47" t="str">
        <f>IF(details!BP55="","",details!BP55)</f>
        <v/>
      </c>
      <c r="FT55" s="47" t="str">
        <f>IF(details!BQ55="","",details!BQ55)</f>
        <v/>
      </c>
      <c r="FU55" s="97" t="str">
        <f t="shared" si="239"/>
        <v/>
      </c>
      <c r="FV55" s="79">
        <f t="shared" si="101"/>
        <v>0</v>
      </c>
      <c r="FW55" s="80" t="str">
        <f t="shared" si="102"/>
        <v/>
      </c>
      <c r="FX55" s="79" t="str">
        <f t="shared" si="103"/>
        <v/>
      </c>
      <c r="FY55" s="79" t="str">
        <f t="shared" si="268"/>
        <v/>
      </c>
      <c r="FZ55" s="322" t="str">
        <f t="shared" si="240"/>
        <v/>
      </c>
      <c r="GA55" s="79" t="str">
        <f t="shared" si="257"/>
        <v/>
      </c>
      <c r="GB55" s="79" t="str">
        <f t="shared" si="258"/>
        <v/>
      </c>
      <c r="GC55" s="79" t="str">
        <f t="shared" si="259"/>
        <v/>
      </c>
      <c r="GD55" s="79" t="str">
        <f t="shared" si="260"/>
        <v/>
      </c>
      <c r="GE55" s="79" t="str">
        <f t="shared" si="261"/>
        <v/>
      </c>
      <c r="GF55" s="79" t="str">
        <f t="shared" si="262"/>
        <v/>
      </c>
      <c r="GG55" s="79" t="str">
        <f t="shared" si="269"/>
        <v/>
      </c>
      <c r="GH55" s="313">
        <f t="shared" si="241"/>
        <v>0</v>
      </c>
      <c r="GI55" s="79">
        <f t="shared" si="263"/>
        <v>0</v>
      </c>
      <c r="GJ55" s="79">
        <f t="shared" si="264"/>
        <v>0</v>
      </c>
      <c r="GK55" s="79">
        <f t="shared" si="265"/>
        <v>0</v>
      </c>
      <c r="GL55" s="313">
        <f t="shared" si="242"/>
        <v>0</v>
      </c>
      <c r="GM55" s="79" t="str">
        <f t="shared" si="270"/>
        <v/>
      </c>
      <c r="GN55" s="47" t="str">
        <f t="shared" si="271"/>
        <v/>
      </c>
      <c r="GO55" s="79" t="str">
        <f t="shared" si="272"/>
        <v/>
      </c>
      <c r="GP55" s="107" t="str">
        <f t="shared" si="243"/>
        <v/>
      </c>
      <c r="GQ55" s="94" t="str">
        <f>IF(details!CY55="","",details!CY55)</f>
        <v/>
      </c>
      <c r="GR55" s="108" t="str">
        <f>IF(details!CZ55="","",details!CZ55)</f>
        <v/>
      </c>
      <c r="GS55" s="94" t="str">
        <f>IF(details!DC55="","",details!DC55)</f>
        <v/>
      </c>
      <c r="GT55" s="108" t="str">
        <f>IF(details!DD55="","",details!DD55)</f>
        <v/>
      </c>
      <c r="GU55" s="94" t="str">
        <f>IF(details!DG55="","",details!DG55)</f>
        <v/>
      </c>
      <c r="GV55" s="108" t="str">
        <f>IF(details!DH55="","",details!DH55)</f>
        <v/>
      </c>
      <c r="GW55" s="94" t="str">
        <f>IF(details!DK55="","",details!DK55)</f>
        <v/>
      </c>
      <c r="GX55" s="108" t="str">
        <f>IF(details!DL55="","",details!DL55)</f>
        <v/>
      </c>
      <c r="GY55" s="94" t="str">
        <f>IF(details!DO55="","",details!DO55)</f>
        <v/>
      </c>
      <c r="GZ55" s="108" t="str">
        <f>IF(details!DP55="","",details!DP55)</f>
        <v/>
      </c>
      <c r="HA55" s="95" t="e">
        <f t="shared" si="244"/>
        <v>#VALUE!</v>
      </c>
      <c r="HB55" s="47" t="str">
        <f t="shared" si="273"/>
        <v/>
      </c>
      <c r="HC55" s="47" t="str">
        <f t="shared" si="256"/>
        <v/>
      </c>
      <c r="HD55" s="47" t="str">
        <f t="shared" si="274"/>
        <v/>
      </c>
      <c r="HE55" s="47" t="str">
        <f t="shared" si="275"/>
        <v/>
      </c>
      <c r="HF55" s="47" t="str">
        <f t="shared" si="245"/>
        <v/>
      </c>
      <c r="HG55" s="47" t="str">
        <f t="shared" si="276"/>
        <v/>
      </c>
      <c r="HH55" s="47" t="str">
        <f t="shared" si="277"/>
        <v/>
      </c>
      <c r="HI55" s="47" t="str">
        <f t="shared" si="278"/>
        <v/>
      </c>
      <c r="HJ55" s="47" t="str">
        <f t="shared" si="279"/>
        <v/>
      </c>
      <c r="HK55" s="47" t="str">
        <f t="shared" si="280"/>
        <v/>
      </c>
      <c r="HL55" s="47" t="str">
        <f t="shared" si="281"/>
        <v/>
      </c>
      <c r="HM55" s="47" t="str">
        <f t="shared" si="282"/>
        <v/>
      </c>
      <c r="HN55" s="47" t="str">
        <f t="shared" si="246"/>
        <v/>
      </c>
      <c r="HO55" s="47" t="str">
        <f t="shared" si="283"/>
        <v/>
      </c>
      <c r="HP55" s="47" t="str">
        <f t="shared" si="284"/>
        <v/>
      </c>
      <c r="HQ55" s="47" t="str">
        <f t="shared" si="247"/>
        <v/>
      </c>
      <c r="HR55" s="47" t="str">
        <f t="shared" si="285"/>
        <v/>
      </c>
      <c r="HS55" s="47" t="str">
        <f t="shared" si="286"/>
        <v/>
      </c>
      <c r="HT55" s="47" t="str">
        <f t="shared" si="248"/>
        <v/>
      </c>
      <c r="HU55" s="47" t="str">
        <f t="shared" si="287"/>
        <v/>
      </c>
      <c r="HV55" s="47" t="str">
        <f t="shared" si="288"/>
        <v/>
      </c>
      <c r="HW55" s="47" t="str">
        <f t="shared" si="249"/>
        <v/>
      </c>
      <c r="HX55" s="47" t="str">
        <f t="shared" si="295"/>
        <v/>
      </c>
      <c r="HY55" s="47" t="str">
        <f t="shared" si="289"/>
        <v/>
      </c>
      <c r="HZ55" s="47" t="str">
        <f t="shared" si="290"/>
        <v/>
      </c>
      <c r="IA55" s="47" t="str">
        <f t="shared" si="291"/>
        <v/>
      </c>
      <c r="IB55" s="47" t="str">
        <f t="shared" si="292"/>
        <v/>
      </c>
      <c r="IC55" s="47" t="str">
        <f t="shared" si="293"/>
        <v/>
      </c>
      <c r="ID55" s="47" t="str">
        <f t="shared" si="251"/>
        <v xml:space="preserve">            </v>
      </c>
      <c r="IE55" s="47" t="str">
        <f t="shared" si="252"/>
        <v xml:space="preserve">            </v>
      </c>
      <c r="IF55" s="47" t="str">
        <f t="shared" si="266"/>
        <v xml:space="preserve">     </v>
      </c>
      <c r="IG55" s="109" t="str">
        <f t="shared" si="254"/>
        <v xml:space="preserve">            </v>
      </c>
      <c r="IH55" s="47" t="str">
        <f t="shared" si="294"/>
        <v xml:space="preserve">            </v>
      </c>
      <c r="II55" s="47" t="str">
        <f>IF(OR(GN55="SUPPL.",GN55="RE-EXAM."),'result subject-wise'!AV55,GN55)</f>
        <v/>
      </c>
      <c r="IJ55" s="99">
        <f>IF('result subject-wise'!AW55="",CT55,'result subject-wise'!AW55)</f>
        <v>0</v>
      </c>
      <c r="IK55" s="87" t="str">
        <f t="shared" si="255"/>
        <v/>
      </c>
      <c r="IL55" s="100"/>
      <c r="IO55" s="854"/>
      <c r="IP55" s="855"/>
      <c r="IQ55" s="855"/>
      <c r="IR55" s="855"/>
      <c r="IS55" s="855"/>
      <c r="IT55" s="855"/>
      <c r="IU55" s="855"/>
      <c r="IV55" s="855"/>
      <c r="IW55" s="855"/>
      <c r="IX55" s="855"/>
      <c r="IY55" s="855"/>
      <c r="IZ55" s="855"/>
      <c r="JA55" s="855"/>
      <c r="JB55" s="733"/>
      <c r="JC55" s="751"/>
      <c r="JE55" s="120"/>
      <c r="JF55" s="120"/>
      <c r="JG55" s="120"/>
      <c r="JH55" s="120"/>
    </row>
    <row r="56" spans="1:268" ht="14" customHeight="1">
      <c r="A56" s="4">
        <f>details!A56</f>
        <v>50</v>
      </c>
      <c r="B56" s="47" t="str">
        <f>IF(details!B56="","",details!B56)</f>
        <v>MIN</v>
      </c>
      <c r="C56" s="47" t="str">
        <f>IF(details!C56="","",details!C56)</f>
        <v>G</v>
      </c>
      <c r="D56" s="97">
        <f>IF(details!D56="","",details!D56)</f>
        <v>9150</v>
      </c>
      <c r="E56" s="47">
        <f>IF(details!E56="","",details!E56)</f>
        <v>11031</v>
      </c>
      <c r="F56" s="385">
        <f>IF(details!F56="","",details!F56)</f>
        <v>37370</v>
      </c>
      <c r="G56" s="49" t="str">
        <f>IF(details!G56="","",details!G56)</f>
        <v>A 050</v>
      </c>
      <c r="H56" s="49" t="str">
        <f>IF(details!H56="","",details!H56)</f>
        <v>B 050</v>
      </c>
      <c r="I56" s="49" t="str">
        <f>IF(details!I56="","",details!I56)</f>
        <v>C 050</v>
      </c>
      <c r="J56" s="47" t="str">
        <f>IF(details!J56="","",details!J56)</f>
        <v/>
      </c>
      <c r="K56" s="47" t="str">
        <f>IF(details!K56="","",details!K56)</f>
        <v/>
      </c>
      <c r="L56" s="47" t="str">
        <f>IF(details!L56="","",details!L56)</f>
        <v/>
      </c>
      <c r="M56" s="102" t="str">
        <f t="shared" si="134"/>
        <v/>
      </c>
      <c r="N56" s="47" t="str">
        <f>IF(details!M56="","",details!M56)</f>
        <v/>
      </c>
      <c r="O56" s="102" t="str">
        <f t="shared" si="135"/>
        <v/>
      </c>
      <c r="P56" s="47" t="str">
        <f>IF(details!N56="","",details!N56)</f>
        <v/>
      </c>
      <c r="Q56" s="88" t="str">
        <f t="shared" si="136"/>
        <v/>
      </c>
      <c r="R56" s="79">
        <f t="shared" si="137"/>
        <v>0</v>
      </c>
      <c r="S56" s="79">
        <f t="shared" si="138"/>
        <v>0</v>
      </c>
      <c r="T56" s="80" t="str">
        <f t="shared" si="139"/>
        <v/>
      </c>
      <c r="U56" s="79" t="str">
        <f t="shared" si="140"/>
        <v/>
      </c>
      <c r="V56" s="79" t="str">
        <f t="shared" si="141"/>
        <v/>
      </c>
      <c r="W56" s="79" t="str">
        <f t="shared" si="142"/>
        <v/>
      </c>
      <c r="X56" s="47" t="str">
        <f>IF(details!O56="","",details!O56)</f>
        <v/>
      </c>
      <c r="Y56" s="47" t="str">
        <f>IF(details!P56="","",details!P56)</f>
        <v/>
      </c>
      <c r="Z56" s="47" t="str">
        <f>IF(details!Q56="","",details!Q56)</f>
        <v/>
      </c>
      <c r="AA56" s="102" t="str">
        <f t="shared" si="143"/>
        <v/>
      </c>
      <c r="AB56" s="47" t="str">
        <f>IF(details!R56="","",details!R56)</f>
        <v/>
      </c>
      <c r="AC56" s="102" t="str">
        <f t="shared" si="144"/>
        <v/>
      </c>
      <c r="AD56" s="47" t="str">
        <f>IF(details!S56="","",details!S56)</f>
        <v/>
      </c>
      <c r="AE56" s="88" t="str">
        <f t="shared" si="145"/>
        <v/>
      </c>
      <c r="AF56" s="79">
        <f t="shared" si="146"/>
        <v>0</v>
      </c>
      <c r="AG56" s="79">
        <f t="shared" si="147"/>
        <v>0</v>
      </c>
      <c r="AH56" s="80" t="str">
        <f t="shared" si="148"/>
        <v/>
      </c>
      <c r="AI56" s="79" t="str">
        <f t="shared" si="149"/>
        <v/>
      </c>
      <c r="AJ56" s="79" t="str">
        <f t="shared" si="150"/>
        <v/>
      </c>
      <c r="AK56" s="79" t="str">
        <f t="shared" si="151"/>
        <v/>
      </c>
      <c r="AL56" s="97" t="str">
        <f>IF(details!T56="","",details!T56)</f>
        <v/>
      </c>
      <c r="AM56" s="103" t="str">
        <f>CONCATENATE(IF(details!T56="s"," SANSKRIT",IF(details!T56="u"," URDU",IF(details!T56="g"," GUJRATI",IF(details!T56="p"," PUNJABI",IF(details!T56="sd"," flU/kh",))))),"")</f>
        <v/>
      </c>
      <c r="AN56" s="47" t="str">
        <f>IF(details!U56="","",details!U56)</f>
        <v/>
      </c>
      <c r="AO56" s="47" t="str">
        <f>IF(details!V56="","",details!V56)</f>
        <v/>
      </c>
      <c r="AP56" s="47" t="str">
        <f>IF(details!W56="","",details!W56)</f>
        <v/>
      </c>
      <c r="AQ56" s="102" t="str">
        <f t="shared" si="152"/>
        <v/>
      </c>
      <c r="AR56" s="47" t="str">
        <f>IF(details!X56="","",details!X56)</f>
        <v/>
      </c>
      <c r="AS56" s="102" t="str">
        <f t="shared" si="153"/>
        <v/>
      </c>
      <c r="AT56" s="47" t="str">
        <f>IF(details!Y56="","",details!Y56)</f>
        <v/>
      </c>
      <c r="AU56" s="88" t="str">
        <f t="shared" si="154"/>
        <v/>
      </c>
      <c r="AV56" s="79">
        <f t="shared" si="155"/>
        <v>0</v>
      </c>
      <c r="AW56" s="79">
        <f t="shared" si="156"/>
        <v>0</v>
      </c>
      <c r="AX56" s="80" t="str">
        <f t="shared" si="157"/>
        <v/>
      </c>
      <c r="AY56" s="79" t="str">
        <f t="shared" si="158"/>
        <v/>
      </c>
      <c r="AZ56" s="79" t="str">
        <f t="shared" si="159"/>
        <v/>
      </c>
      <c r="BA56" s="79" t="str">
        <f t="shared" si="160"/>
        <v/>
      </c>
      <c r="BB56" s="47" t="str">
        <f>IF(details!Z56="","",details!Z56)</f>
        <v/>
      </c>
      <c r="BC56" s="47" t="str">
        <f>IF(details!AA56="","",details!AA56)</f>
        <v/>
      </c>
      <c r="BD56" s="47" t="str">
        <f>IF(details!AB56="","",details!AB56)</f>
        <v/>
      </c>
      <c r="BE56" s="102" t="str">
        <f t="shared" si="161"/>
        <v/>
      </c>
      <c r="BF56" s="47" t="str">
        <f>IF(details!AC56="","",details!AC56)</f>
        <v/>
      </c>
      <c r="BG56" s="102" t="str">
        <f t="shared" si="162"/>
        <v/>
      </c>
      <c r="BH56" s="47" t="str">
        <f>IF(details!AD56="","",details!AD56)</f>
        <v/>
      </c>
      <c r="BI56" s="88" t="str">
        <f t="shared" si="163"/>
        <v/>
      </c>
      <c r="BJ56" s="79">
        <f t="shared" si="164"/>
        <v>0</v>
      </c>
      <c r="BK56" s="79">
        <f t="shared" si="165"/>
        <v>0</v>
      </c>
      <c r="BL56" s="80" t="str">
        <f t="shared" si="166"/>
        <v/>
      </c>
      <c r="BM56" s="79" t="str">
        <f t="shared" si="167"/>
        <v/>
      </c>
      <c r="BN56" s="79" t="str">
        <f t="shared" si="168"/>
        <v/>
      </c>
      <c r="BO56" s="79" t="str">
        <f t="shared" si="169"/>
        <v/>
      </c>
      <c r="BP56" s="47" t="str">
        <f>IF(details!AE56="","",details!AE56)</f>
        <v/>
      </c>
      <c r="BQ56" s="47" t="str">
        <f>IF(details!AF56="","",details!AF56)</f>
        <v/>
      </c>
      <c r="BR56" s="47" t="str">
        <f>IF(details!AG56="","",details!AG56)</f>
        <v/>
      </c>
      <c r="BS56" s="102" t="str">
        <f t="shared" si="170"/>
        <v/>
      </c>
      <c r="BT56" s="47" t="str">
        <f>IF(details!AH56="","",details!AH56)</f>
        <v/>
      </c>
      <c r="BU56" s="102" t="str">
        <f t="shared" si="171"/>
        <v/>
      </c>
      <c r="BV56" s="47" t="str">
        <f>IF(details!AI56="","",details!AI56)</f>
        <v/>
      </c>
      <c r="BW56" s="88" t="str">
        <f t="shared" si="172"/>
        <v/>
      </c>
      <c r="BX56" s="79">
        <f t="shared" si="173"/>
        <v>0</v>
      </c>
      <c r="BY56" s="79">
        <f t="shared" si="174"/>
        <v>0</v>
      </c>
      <c r="BZ56" s="80" t="str">
        <f t="shared" si="175"/>
        <v/>
      </c>
      <c r="CA56" s="79" t="str">
        <f t="shared" si="176"/>
        <v/>
      </c>
      <c r="CB56" s="79" t="str">
        <f t="shared" si="177"/>
        <v/>
      </c>
      <c r="CC56" s="79" t="str">
        <f t="shared" si="178"/>
        <v/>
      </c>
      <c r="CD56" s="47" t="str">
        <f>IF(details!AJ56="","",details!AJ56)</f>
        <v/>
      </c>
      <c r="CE56" s="47" t="str">
        <f>IF(details!AK56="","",details!AK56)</f>
        <v/>
      </c>
      <c r="CF56" s="47" t="str">
        <f>IF(details!AL56="","",details!AL56)</f>
        <v/>
      </c>
      <c r="CG56" s="102" t="str">
        <f t="shared" si="179"/>
        <v/>
      </c>
      <c r="CH56" s="47" t="str">
        <f>IF(details!AM56="","",details!AM56)</f>
        <v/>
      </c>
      <c r="CI56" s="102" t="str">
        <f t="shared" si="180"/>
        <v/>
      </c>
      <c r="CJ56" s="47" t="str">
        <f>IF(details!AN56="","",details!AN56)</f>
        <v/>
      </c>
      <c r="CK56" s="88" t="str">
        <f t="shared" si="181"/>
        <v/>
      </c>
      <c r="CL56" s="79">
        <f t="shared" si="182"/>
        <v>0</v>
      </c>
      <c r="CM56" s="79">
        <f t="shared" si="183"/>
        <v>0</v>
      </c>
      <c r="CN56" s="80" t="str">
        <f t="shared" si="184"/>
        <v/>
      </c>
      <c r="CO56" s="79" t="str">
        <f t="shared" si="185"/>
        <v/>
      </c>
      <c r="CP56" s="79" t="str">
        <f t="shared" si="186"/>
        <v/>
      </c>
      <c r="CQ56" s="79" t="str">
        <f t="shared" si="187"/>
        <v/>
      </c>
      <c r="CR56" s="79">
        <f t="shared" si="188"/>
        <v>0</v>
      </c>
      <c r="CS56" s="104">
        <f t="shared" si="189"/>
        <v>0</v>
      </c>
      <c r="CT56" s="105">
        <f t="shared" si="190"/>
        <v>0</v>
      </c>
      <c r="CU56" s="87" t="str">
        <f t="shared" si="267"/>
        <v/>
      </c>
      <c r="CV56" s="47" t="str">
        <f>IF(details!AO56="","",details!AO56)</f>
        <v/>
      </c>
      <c r="CW56" s="47" t="str">
        <f>IF(details!AP56="","",details!AP56)</f>
        <v/>
      </c>
      <c r="CX56" s="47" t="str">
        <f>IF(details!AQ56="","",details!AQ56)</f>
        <v/>
      </c>
      <c r="CY56" s="102" t="str">
        <f t="shared" si="191"/>
        <v/>
      </c>
      <c r="CZ56" s="47" t="str">
        <f>IF(details!AR56="","",details!AR56)</f>
        <v/>
      </c>
      <c r="DA56" s="102" t="str">
        <f t="shared" si="192"/>
        <v/>
      </c>
      <c r="DB56" s="47" t="str">
        <f>IF(details!AS56="","",details!AS56)</f>
        <v/>
      </c>
      <c r="DC56" s="88" t="str">
        <f t="shared" si="193"/>
        <v/>
      </c>
      <c r="DD56" s="79">
        <f t="shared" si="194"/>
        <v>0</v>
      </c>
      <c r="DE56" s="79">
        <f t="shared" si="195"/>
        <v>0</v>
      </c>
      <c r="DF56" s="80" t="str">
        <f t="shared" si="196"/>
        <v/>
      </c>
      <c r="DG56" s="79" t="str">
        <f t="shared" si="197"/>
        <v/>
      </c>
      <c r="DH56" s="79" t="str">
        <f t="shared" si="198"/>
        <v/>
      </c>
      <c r="DI56" s="79" t="str">
        <f t="shared" si="199"/>
        <v/>
      </c>
      <c r="DJ56" s="47" t="str">
        <f>IF(details!AT56="","",details!AT56)</f>
        <v/>
      </c>
      <c r="DK56" s="47" t="str">
        <f>IF(details!AU56="","",details!AU56)</f>
        <v/>
      </c>
      <c r="DL56" s="102" t="str">
        <f t="shared" si="200"/>
        <v/>
      </c>
      <c r="DM56" s="47" t="str">
        <f>IF(details!AV56="","",details!AV56)</f>
        <v/>
      </c>
      <c r="DN56" s="47" t="str">
        <f>IF(details!AW56="","",details!AW56)</f>
        <v/>
      </c>
      <c r="DO56" s="102" t="str">
        <f t="shared" si="201"/>
        <v/>
      </c>
      <c r="DP56" s="47" t="str">
        <f>IF(details!AX56="","",details!AX56)</f>
        <v/>
      </c>
      <c r="DQ56" s="47" t="str">
        <f>IF(details!AY56="","",details!AY56)</f>
        <v/>
      </c>
      <c r="DR56" s="102" t="str">
        <f t="shared" si="202"/>
        <v/>
      </c>
      <c r="DS56" s="102" t="str">
        <f t="shared" si="203"/>
        <v/>
      </c>
      <c r="DT56" s="102" t="str">
        <f t="shared" si="204"/>
        <v/>
      </c>
      <c r="DU56" s="102" t="str">
        <f t="shared" si="205"/>
        <v/>
      </c>
      <c r="DV56" s="47" t="str">
        <f>IF(details!AZ56="","",details!AZ56)</f>
        <v/>
      </c>
      <c r="DW56" s="47" t="str">
        <f>IF(details!BA56="","",details!BA56)</f>
        <v/>
      </c>
      <c r="DX56" s="102" t="str">
        <f t="shared" si="206"/>
        <v/>
      </c>
      <c r="DY56" s="102" t="str">
        <f t="shared" si="207"/>
        <v/>
      </c>
      <c r="DZ56" s="102" t="str">
        <f t="shared" si="208"/>
        <v/>
      </c>
      <c r="EA56" s="47" t="str">
        <f>IF(details!BB56="","",details!BB56)</f>
        <v/>
      </c>
      <c r="EB56" s="47" t="str">
        <f>IF(details!BC56="","",details!BC56)</f>
        <v/>
      </c>
      <c r="EC56" s="102" t="str">
        <f t="shared" si="209"/>
        <v/>
      </c>
      <c r="ED56" s="102" t="str">
        <f t="shared" si="210"/>
        <v/>
      </c>
      <c r="EE56" s="102" t="str">
        <f t="shared" si="211"/>
        <v/>
      </c>
      <c r="EF56" s="97" t="str">
        <f t="shared" si="212"/>
        <v/>
      </c>
      <c r="EG56" s="79">
        <f t="shared" si="213"/>
        <v>0</v>
      </c>
      <c r="EH56" s="79">
        <f t="shared" si="214"/>
        <v>0</v>
      </c>
      <c r="EI56" s="80" t="str">
        <f t="shared" si="215"/>
        <v/>
      </c>
      <c r="EJ56" s="79" t="str">
        <f t="shared" si="216"/>
        <v/>
      </c>
      <c r="EK56" s="79" t="str">
        <f t="shared" si="217"/>
        <v/>
      </c>
      <c r="EL56" s="79" t="str">
        <f t="shared" si="218"/>
        <v/>
      </c>
      <c r="EM56" s="47" t="str">
        <f>IF(details!BD56="","",details!BD56)</f>
        <v/>
      </c>
      <c r="EN56" s="47" t="str">
        <f>IF(details!BE56="","",details!BE56)</f>
        <v/>
      </c>
      <c r="EO56" s="47" t="str">
        <f>IF(details!BF56="","",details!BF56)</f>
        <v/>
      </c>
      <c r="EP56" s="102" t="str">
        <f t="shared" si="219"/>
        <v/>
      </c>
      <c r="EQ56" s="47" t="str">
        <f>IF(details!BG56="","",details!BG56)</f>
        <v/>
      </c>
      <c r="ER56" s="47" t="str">
        <f>IF(details!BH56="","",details!BH56)</f>
        <v/>
      </c>
      <c r="ES56" s="106" t="str">
        <f t="shared" si="220"/>
        <v/>
      </c>
      <c r="ET56" s="102" t="str">
        <f t="shared" si="221"/>
        <v/>
      </c>
      <c r="EU56" s="102" t="str">
        <f t="shared" si="222"/>
        <v/>
      </c>
      <c r="EV56" s="47" t="str">
        <f>IF(details!BI56="","",details!BI56)</f>
        <v/>
      </c>
      <c r="EW56" s="47" t="str">
        <f>IF(details!BJ56="","",details!BJ56)</f>
        <v/>
      </c>
      <c r="EX56" s="106" t="str">
        <f t="shared" si="223"/>
        <v/>
      </c>
      <c r="EY56" s="102" t="str">
        <f t="shared" si="224"/>
        <v/>
      </c>
      <c r="EZ56" s="102" t="str">
        <f t="shared" si="225"/>
        <v/>
      </c>
      <c r="FA56" s="97" t="str">
        <f t="shared" si="226"/>
        <v/>
      </c>
      <c r="FB56" s="79">
        <f t="shared" si="227"/>
        <v>0</v>
      </c>
      <c r="FC56" s="79">
        <f t="shared" si="228"/>
        <v>0</v>
      </c>
      <c r="FD56" s="80" t="str">
        <f t="shared" si="229"/>
        <v/>
      </c>
      <c r="FE56" s="79" t="str">
        <f t="shared" si="230"/>
        <v/>
      </c>
      <c r="FF56" s="79" t="str">
        <f t="shared" si="231"/>
        <v/>
      </c>
      <c r="FG56" s="79" t="str">
        <f t="shared" si="232"/>
        <v/>
      </c>
      <c r="FH56" s="47" t="str">
        <f>IF(details!BK56="","",details!BK56)</f>
        <v/>
      </c>
      <c r="FI56" s="47" t="str">
        <f>IF(details!BL56="","",details!BL56)</f>
        <v/>
      </c>
      <c r="FJ56" s="47" t="str">
        <f>IF(details!BM56="","",details!BM56)</f>
        <v/>
      </c>
      <c r="FK56" s="97" t="str">
        <f t="shared" si="233"/>
        <v/>
      </c>
      <c r="FL56" s="79">
        <f t="shared" si="234"/>
        <v>0</v>
      </c>
      <c r="FM56" s="80" t="str">
        <f t="shared" si="235"/>
        <v/>
      </c>
      <c r="FN56" s="79" t="str">
        <f t="shared" si="236"/>
        <v/>
      </c>
      <c r="FO56" s="79" t="str">
        <f t="shared" si="237"/>
        <v/>
      </c>
      <c r="FP56" s="322" t="str">
        <f t="shared" si="238"/>
        <v/>
      </c>
      <c r="FQ56" s="47" t="str">
        <f>IF(details!BN56="","",details!BN56)</f>
        <v/>
      </c>
      <c r="FR56" s="47" t="str">
        <f>IF(details!BO56="","",details!BO56)</f>
        <v/>
      </c>
      <c r="FS56" s="47" t="str">
        <f>IF(details!BP56="","",details!BP56)</f>
        <v/>
      </c>
      <c r="FT56" s="47" t="str">
        <f>IF(details!BQ56="","",details!BQ56)</f>
        <v/>
      </c>
      <c r="FU56" s="97" t="str">
        <f t="shared" si="239"/>
        <v/>
      </c>
      <c r="FV56" s="79">
        <f t="shared" si="101"/>
        <v>0</v>
      </c>
      <c r="FW56" s="80" t="str">
        <f t="shared" si="102"/>
        <v/>
      </c>
      <c r="FX56" s="79" t="str">
        <f t="shared" si="103"/>
        <v/>
      </c>
      <c r="FY56" s="79" t="str">
        <f t="shared" si="268"/>
        <v/>
      </c>
      <c r="FZ56" s="322" t="str">
        <f t="shared" si="240"/>
        <v/>
      </c>
      <c r="GA56" s="79" t="str">
        <f t="shared" si="257"/>
        <v/>
      </c>
      <c r="GB56" s="79" t="str">
        <f t="shared" si="258"/>
        <v/>
      </c>
      <c r="GC56" s="79" t="str">
        <f t="shared" si="259"/>
        <v/>
      </c>
      <c r="GD56" s="79" t="str">
        <f t="shared" si="260"/>
        <v/>
      </c>
      <c r="GE56" s="79" t="str">
        <f t="shared" si="261"/>
        <v/>
      </c>
      <c r="GF56" s="79" t="str">
        <f t="shared" si="262"/>
        <v/>
      </c>
      <c r="GG56" s="79" t="str">
        <f t="shared" si="269"/>
        <v/>
      </c>
      <c r="GH56" s="313">
        <f t="shared" si="241"/>
        <v>0</v>
      </c>
      <c r="GI56" s="79">
        <f t="shared" si="263"/>
        <v>0</v>
      </c>
      <c r="GJ56" s="79">
        <f t="shared" si="264"/>
        <v>0</v>
      </c>
      <c r="GK56" s="79">
        <f t="shared" si="265"/>
        <v>0</v>
      </c>
      <c r="GL56" s="313">
        <f t="shared" si="242"/>
        <v>0</v>
      </c>
      <c r="GM56" s="79" t="str">
        <f t="shared" si="270"/>
        <v/>
      </c>
      <c r="GN56" s="47" t="str">
        <f t="shared" si="271"/>
        <v/>
      </c>
      <c r="GO56" s="79" t="str">
        <f t="shared" si="272"/>
        <v/>
      </c>
      <c r="GP56" s="107" t="str">
        <f t="shared" si="243"/>
        <v/>
      </c>
      <c r="GQ56" s="94" t="str">
        <f>IF(details!CY56="","",details!CY56)</f>
        <v/>
      </c>
      <c r="GR56" s="108" t="str">
        <f>IF(details!CZ56="","",details!CZ56)</f>
        <v/>
      </c>
      <c r="GS56" s="94" t="str">
        <f>IF(details!DC56="","",details!DC56)</f>
        <v/>
      </c>
      <c r="GT56" s="108" t="str">
        <f>IF(details!DD56="","",details!DD56)</f>
        <v/>
      </c>
      <c r="GU56" s="94" t="str">
        <f>IF(details!DG56="","",details!DG56)</f>
        <v/>
      </c>
      <c r="GV56" s="108" t="str">
        <f>IF(details!DH56="","",details!DH56)</f>
        <v/>
      </c>
      <c r="GW56" s="94" t="str">
        <f>IF(details!DK56="","",details!DK56)</f>
        <v/>
      </c>
      <c r="GX56" s="108" t="str">
        <f>IF(details!DL56="","",details!DL56)</f>
        <v/>
      </c>
      <c r="GY56" s="94" t="str">
        <f>IF(details!DO56="","",details!DO56)</f>
        <v/>
      </c>
      <c r="GZ56" s="108" t="str">
        <f>IF(details!DP56="","",details!DP56)</f>
        <v/>
      </c>
      <c r="HA56" s="95" t="e">
        <f t="shared" si="244"/>
        <v>#VALUE!</v>
      </c>
      <c r="HB56" s="47" t="str">
        <f t="shared" si="273"/>
        <v/>
      </c>
      <c r="HC56" s="47" t="str">
        <f t="shared" si="256"/>
        <v/>
      </c>
      <c r="HD56" s="47" t="str">
        <f t="shared" si="274"/>
        <v/>
      </c>
      <c r="HE56" s="47" t="str">
        <f t="shared" si="275"/>
        <v/>
      </c>
      <c r="HF56" s="47" t="str">
        <f t="shared" si="245"/>
        <v/>
      </c>
      <c r="HG56" s="47" t="str">
        <f t="shared" si="276"/>
        <v/>
      </c>
      <c r="HH56" s="47" t="str">
        <f t="shared" si="277"/>
        <v/>
      </c>
      <c r="HI56" s="47" t="str">
        <f t="shared" si="278"/>
        <v/>
      </c>
      <c r="HJ56" s="47" t="str">
        <f t="shared" si="279"/>
        <v/>
      </c>
      <c r="HK56" s="47" t="str">
        <f t="shared" si="280"/>
        <v/>
      </c>
      <c r="HL56" s="47" t="str">
        <f t="shared" si="281"/>
        <v/>
      </c>
      <c r="HM56" s="47" t="str">
        <f t="shared" si="282"/>
        <v/>
      </c>
      <c r="HN56" s="47" t="str">
        <f t="shared" si="246"/>
        <v/>
      </c>
      <c r="HO56" s="47" t="str">
        <f t="shared" si="283"/>
        <v/>
      </c>
      <c r="HP56" s="47" t="str">
        <f t="shared" si="284"/>
        <v/>
      </c>
      <c r="HQ56" s="47" t="str">
        <f t="shared" si="247"/>
        <v/>
      </c>
      <c r="HR56" s="47" t="str">
        <f t="shared" si="285"/>
        <v/>
      </c>
      <c r="HS56" s="47" t="str">
        <f t="shared" si="286"/>
        <v/>
      </c>
      <c r="HT56" s="47" t="str">
        <f t="shared" si="248"/>
        <v/>
      </c>
      <c r="HU56" s="47" t="str">
        <f t="shared" si="287"/>
        <v/>
      </c>
      <c r="HV56" s="47" t="str">
        <f t="shared" si="288"/>
        <v/>
      </c>
      <c r="HW56" s="47" t="str">
        <f t="shared" si="249"/>
        <v/>
      </c>
      <c r="HX56" s="47" t="str">
        <f t="shared" si="295"/>
        <v/>
      </c>
      <c r="HY56" s="47" t="str">
        <f t="shared" si="289"/>
        <v/>
      </c>
      <c r="HZ56" s="47" t="str">
        <f t="shared" si="290"/>
        <v/>
      </c>
      <c r="IA56" s="47" t="str">
        <f t="shared" si="291"/>
        <v/>
      </c>
      <c r="IB56" s="47" t="str">
        <f t="shared" si="292"/>
        <v/>
      </c>
      <c r="IC56" s="47" t="str">
        <f t="shared" si="293"/>
        <v/>
      </c>
      <c r="ID56" s="47" t="str">
        <f t="shared" si="251"/>
        <v xml:space="preserve">            </v>
      </c>
      <c r="IE56" s="47" t="str">
        <f t="shared" si="252"/>
        <v xml:space="preserve">            </v>
      </c>
      <c r="IF56" s="47" t="str">
        <f t="shared" si="266"/>
        <v xml:space="preserve">     </v>
      </c>
      <c r="IG56" s="109" t="str">
        <f t="shared" si="254"/>
        <v xml:space="preserve">            </v>
      </c>
      <c r="IH56" s="47" t="str">
        <f t="shared" si="294"/>
        <v xml:space="preserve">            </v>
      </c>
      <c r="II56" s="47" t="str">
        <f>IF(OR(GN56="SUPPL.",GN56="RE-EXAM."),'result subject-wise'!AV56,GN56)</f>
        <v/>
      </c>
      <c r="IJ56" s="99">
        <f>IF('result subject-wise'!AW56="",CT56,'result subject-wise'!AW56)</f>
        <v>0</v>
      </c>
      <c r="IK56" s="87" t="str">
        <f t="shared" si="255"/>
        <v/>
      </c>
      <c r="IL56" s="100"/>
      <c r="IO56" s="854" t="str">
        <f>'result aggregate'!X116</f>
        <v>TOTAL APPEARED</v>
      </c>
      <c r="IP56" s="855">
        <f>'result aggregate'!Y116</f>
        <v>0</v>
      </c>
      <c r="IQ56" s="855">
        <f>'result aggregate'!Z116</f>
        <v>0</v>
      </c>
      <c r="IR56" s="855">
        <f>'result aggregate'!AA116</f>
        <v>0</v>
      </c>
      <c r="IS56" s="855">
        <f>'result aggregate'!AB116</f>
        <v>0</v>
      </c>
      <c r="IT56" s="855">
        <f>'result aggregate'!AC116</f>
        <v>0</v>
      </c>
      <c r="IU56" s="855">
        <f>'result aggregate'!AD116</f>
        <v>1</v>
      </c>
      <c r="IV56" s="855">
        <f>'result aggregate'!AE116</f>
        <v>0</v>
      </c>
      <c r="IW56" s="855">
        <f>'result aggregate'!AF116</f>
        <v>0</v>
      </c>
      <c r="IX56" s="855">
        <f>'result aggregate'!AG116</f>
        <v>0</v>
      </c>
      <c r="IY56" s="855">
        <f>'result aggregate'!AH116</f>
        <v>0</v>
      </c>
      <c r="IZ56" s="855">
        <f>'result aggregate'!AI116</f>
        <v>0</v>
      </c>
      <c r="JA56" s="855">
        <f>'result aggregate'!AJ116</f>
        <v>0</v>
      </c>
      <c r="JB56" s="733">
        <f>'result aggregate'!AK116</f>
        <v>1</v>
      </c>
      <c r="JC56" s="751"/>
      <c r="JE56" s="120"/>
      <c r="JF56" s="120"/>
      <c r="JG56" s="120"/>
      <c r="JH56" s="120"/>
    </row>
    <row r="57" spans="1:268" ht="14" customHeight="1">
      <c r="A57" s="4">
        <f>details!A57</f>
        <v>51</v>
      </c>
      <c r="B57" s="47" t="str">
        <f>IF(details!B57="","",details!B57)</f>
        <v>MIN</v>
      </c>
      <c r="C57" s="47" t="str">
        <f>IF(details!C57="","",details!C57)</f>
        <v>G</v>
      </c>
      <c r="D57" s="97">
        <f>IF(details!D57="","",details!D57)</f>
        <v>9151</v>
      </c>
      <c r="E57" s="47">
        <f>IF(details!E57="","",details!E57)</f>
        <v>11217</v>
      </c>
      <c r="F57" s="385">
        <f>IF(details!F57="","",details!F57)</f>
        <v>36442</v>
      </c>
      <c r="G57" s="49" t="str">
        <f>IF(details!G57="","",details!G57)</f>
        <v>A 051</v>
      </c>
      <c r="H57" s="49" t="str">
        <f>IF(details!H57="","",details!H57)</f>
        <v>B 051</v>
      </c>
      <c r="I57" s="49" t="str">
        <f>IF(details!I57="","",details!I57)</f>
        <v>C 051</v>
      </c>
      <c r="J57" s="47" t="str">
        <f>IF(details!J57="","",details!J57)</f>
        <v/>
      </c>
      <c r="K57" s="47" t="str">
        <f>IF(details!K57="","",details!K57)</f>
        <v/>
      </c>
      <c r="L57" s="47" t="str">
        <f>IF(details!L57="","",details!L57)</f>
        <v/>
      </c>
      <c r="M57" s="102" t="str">
        <f t="shared" si="134"/>
        <v/>
      </c>
      <c r="N57" s="47" t="str">
        <f>IF(details!M57="","",details!M57)</f>
        <v/>
      </c>
      <c r="O57" s="102" t="str">
        <f t="shared" si="135"/>
        <v/>
      </c>
      <c r="P57" s="47" t="str">
        <f>IF(details!N57="","",details!N57)</f>
        <v/>
      </c>
      <c r="Q57" s="88" t="str">
        <f t="shared" si="136"/>
        <v/>
      </c>
      <c r="R57" s="79">
        <f t="shared" si="137"/>
        <v>0</v>
      </c>
      <c r="S57" s="79">
        <f t="shared" si="138"/>
        <v>0</v>
      </c>
      <c r="T57" s="80" t="str">
        <f t="shared" si="139"/>
        <v/>
      </c>
      <c r="U57" s="79" t="str">
        <f t="shared" si="140"/>
        <v/>
      </c>
      <c r="V57" s="79" t="str">
        <f t="shared" si="141"/>
        <v/>
      </c>
      <c r="W57" s="79" t="str">
        <f t="shared" si="142"/>
        <v/>
      </c>
      <c r="X57" s="47" t="str">
        <f>IF(details!O57="","",details!O57)</f>
        <v/>
      </c>
      <c r="Y57" s="47" t="str">
        <f>IF(details!P57="","",details!P57)</f>
        <v/>
      </c>
      <c r="Z57" s="47" t="str">
        <f>IF(details!Q57="","",details!Q57)</f>
        <v/>
      </c>
      <c r="AA57" s="102" t="str">
        <f t="shared" si="143"/>
        <v/>
      </c>
      <c r="AB57" s="47" t="str">
        <f>IF(details!R57="","",details!R57)</f>
        <v/>
      </c>
      <c r="AC57" s="102" t="str">
        <f t="shared" si="144"/>
        <v/>
      </c>
      <c r="AD57" s="47" t="str">
        <f>IF(details!S57="","",details!S57)</f>
        <v/>
      </c>
      <c r="AE57" s="88" t="str">
        <f t="shared" si="145"/>
        <v/>
      </c>
      <c r="AF57" s="79">
        <f t="shared" si="146"/>
        <v>0</v>
      </c>
      <c r="AG57" s="79">
        <f t="shared" si="147"/>
        <v>0</v>
      </c>
      <c r="AH57" s="80" t="str">
        <f t="shared" si="148"/>
        <v/>
      </c>
      <c r="AI57" s="79" t="str">
        <f t="shared" si="149"/>
        <v/>
      </c>
      <c r="AJ57" s="79" t="str">
        <f t="shared" si="150"/>
        <v/>
      </c>
      <c r="AK57" s="79" t="str">
        <f t="shared" si="151"/>
        <v/>
      </c>
      <c r="AL57" s="97" t="str">
        <f>IF(details!T57="","",details!T57)</f>
        <v/>
      </c>
      <c r="AM57" s="103" t="str">
        <f>CONCATENATE(IF(details!T57="s"," SANSKRIT",IF(details!T57="u"," URDU",IF(details!T57="g"," GUJRATI",IF(details!T57="p"," PUNJABI",IF(details!T57="sd"," flU/kh",))))),"")</f>
        <v/>
      </c>
      <c r="AN57" s="47" t="str">
        <f>IF(details!U57="","",details!U57)</f>
        <v/>
      </c>
      <c r="AO57" s="47" t="str">
        <f>IF(details!V57="","",details!V57)</f>
        <v/>
      </c>
      <c r="AP57" s="47" t="str">
        <f>IF(details!W57="","",details!W57)</f>
        <v/>
      </c>
      <c r="AQ57" s="102" t="str">
        <f t="shared" si="152"/>
        <v/>
      </c>
      <c r="AR57" s="47" t="str">
        <f>IF(details!X57="","",details!X57)</f>
        <v/>
      </c>
      <c r="AS57" s="102" t="str">
        <f t="shared" si="153"/>
        <v/>
      </c>
      <c r="AT57" s="47" t="str">
        <f>IF(details!Y57="","",details!Y57)</f>
        <v/>
      </c>
      <c r="AU57" s="88" t="str">
        <f t="shared" si="154"/>
        <v/>
      </c>
      <c r="AV57" s="79">
        <f t="shared" si="155"/>
        <v>0</v>
      </c>
      <c r="AW57" s="79">
        <f t="shared" si="156"/>
        <v>0</v>
      </c>
      <c r="AX57" s="80" t="str">
        <f t="shared" si="157"/>
        <v/>
      </c>
      <c r="AY57" s="79" t="str">
        <f t="shared" si="158"/>
        <v/>
      </c>
      <c r="AZ57" s="79" t="str">
        <f t="shared" si="159"/>
        <v/>
      </c>
      <c r="BA57" s="79" t="str">
        <f t="shared" si="160"/>
        <v/>
      </c>
      <c r="BB57" s="47" t="str">
        <f>IF(details!Z57="","",details!Z57)</f>
        <v/>
      </c>
      <c r="BC57" s="47" t="str">
        <f>IF(details!AA57="","",details!AA57)</f>
        <v/>
      </c>
      <c r="BD57" s="47" t="str">
        <f>IF(details!AB57="","",details!AB57)</f>
        <v/>
      </c>
      <c r="BE57" s="102" t="str">
        <f t="shared" si="161"/>
        <v/>
      </c>
      <c r="BF57" s="47" t="str">
        <f>IF(details!AC57="","",details!AC57)</f>
        <v/>
      </c>
      <c r="BG57" s="102" t="str">
        <f t="shared" si="162"/>
        <v/>
      </c>
      <c r="BH57" s="47" t="str">
        <f>IF(details!AD57="","",details!AD57)</f>
        <v/>
      </c>
      <c r="BI57" s="88" t="str">
        <f t="shared" si="163"/>
        <v/>
      </c>
      <c r="BJ57" s="79">
        <f t="shared" si="164"/>
        <v>0</v>
      </c>
      <c r="BK57" s="79">
        <f t="shared" si="165"/>
        <v>0</v>
      </c>
      <c r="BL57" s="80" t="str">
        <f t="shared" si="166"/>
        <v/>
      </c>
      <c r="BM57" s="79" t="str">
        <f t="shared" si="167"/>
        <v/>
      </c>
      <c r="BN57" s="79" t="str">
        <f t="shared" si="168"/>
        <v/>
      </c>
      <c r="BO57" s="79" t="str">
        <f t="shared" si="169"/>
        <v/>
      </c>
      <c r="BP57" s="47" t="str">
        <f>IF(details!AE57="","",details!AE57)</f>
        <v/>
      </c>
      <c r="BQ57" s="47" t="str">
        <f>IF(details!AF57="","",details!AF57)</f>
        <v/>
      </c>
      <c r="BR57" s="47" t="str">
        <f>IF(details!AG57="","",details!AG57)</f>
        <v/>
      </c>
      <c r="BS57" s="102" t="str">
        <f t="shared" si="170"/>
        <v/>
      </c>
      <c r="BT57" s="47" t="str">
        <f>IF(details!AH57="","",details!AH57)</f>
        <v/>
      </c>
      <c r="BU57" s="102" t="str">
        <f t="shared" si="171"/>
        <v/>
      </c>
      <c r="BV57" s="47" t="str">
        <f>IF(details!AI57="","",details!AI57)</f>
        <v/>
      </c>
      <c r="BW57" s="88" t="str">
        <f t="shared" si="172"/>
        <v/>
      </c>
      <c r="BX57" s="79">
        <f t="shared" si="173"/>
        <v>0</v>
      </c>
      <c r="BY57" s="79">
        <f t="shared" si="174"/>
        <v>0</v>
      </c>
      <c r="BZ57" s="80" t="str">
        <f t="shared" si="175"/>
        <v/>
      </c>
      <c r="CA57" s="79" t="str">
        <f t="shared" si="176"/>
        <v/>
      </c>
      <c r="CB57" s="79" t="str">
        <f t="shared" si="177"/>
        <v/>
      </c>
      <c r="CC57" s="79" t="str">
        <f t="shared" si="178"/>
        <v/>
      </c>
      <c r="CD57" s="47" t="str">
        <f>IF(details!AJ57="","",details!AJ57)</f>
        <v/>
      </c>
      <c r="CE57" s="47" t="str">
        <f>IF(details!AK57="","",details!AK57)</f>
        <v/>
      </c>
      <c r="CF57" s="47" t="str">
        <f>IF(details!AL57="","",details!AL57)</f>
        <v/>
      </c>
      <c r="CG57" s="102" t="str">
        <f t="shared" si="179"/>
        <v/>
      </c>
      <c r="CH57" s="47" t="str">
        <f>IF(details!AM57="","",details!AM57)</f>
        <v/>
      </c>
      <c r="CI57" s="102" t="str">
        <f t="shared" si="180"/>
        <v/>
      </c>
      <c r="CJ57" s="47" t="str">
        <f>IF(details!AN57="","",details!AN57)</f>
        <v/>
      </c>
      <c r="CK57" s="88" t="str">
        <f t="shared" si="181"/>
        <v/>
      </c>
      <c r="CL57" s="79">
        <f t="shared" si="182"/>
        <v>0</v>
      </c>
      <c r="CM57" s="79">
        <f t="shared" si="183"/>
        <v>0</v>
      </c>
      <c r="CN57" s="80" t="str">
        <f t="shared" si="184"/>
        <v/>
      </c>
      <c r="CO57" s="79" t="str">
        <f t="shared" si="185"/>
        <v/>
      </c>
      <c r="CP57" s="79" t="str">
        <f t="shared" si="186"/>
        <v/>
      </c>
      <c r="CQ57" s="79" t="str">
        <f t="shared" si="187"/>
        <v/>
      </c>
      <c r="CR57" s="79">
        <f t="shared" si="188"/>
        <v>0</v>
      </c>
      <c r="CS57" s="104">
        <f t="shared" si="189"/>
        <v>0</v>
      </c>
      <c r="CT57" s="105">
        <f t="shared" si="190"/>
        <v>0</v>
      </c>
      <c r="CU57" s="87" t="str">
        <f t="shared" si="267"/>
        <v/>
      </c>
      <c r="CV57" s="47" t="str">
        <f>IF(details!AO57="","",details!AO57)</f>
        <v/>
      </c>
      <c r="CW57" s="47" t="str">
        <f>IF(details!AP57="","",details!AP57)</f>
        <v/>
      </c>
      <c r="CX57" s="47" t="str">
        <f>IF(details!AQ57="","",details!AQ57)</f>
        <v/>
      </c>
      <c r="CY57" s="102" t="str">
        <f t="shared" si="191"/>
        <v/>
      </c>
      <c r="CZ57" s="47" t="str">
        <f>IF(details!AR57="","",details!AR57)</f>
        <v/>
      </c>
      <c r="DA57" s="102" t="str">
        <f t="shared" si="192"/>
        <v/>
      </c>
      <c r="DB57" s="47" t="str">
        <f>IF(details!AS57="","",details!AS57)</f>
        <v/>
      </c>
      <c r="DC57" s="88" t="str">
        <f t="shared" si="193"/>
        <v/>
      </c>
      <c r="DD57" s="79">
        <f t="shared" si="194"/>
        <v>0</v>
      </c>
      <c r="DE57" s="79">
        <f t="shared" si="195"/>
        <v>0</v>
      </c>
      <c r="DF57" s="80" t="str">
        <f t="shared" si="196"/>
        <v/>
      </c>
      <c r="DG57" s="79" t="str">
        <f t="shared" si="197"/>
        <v/>
      </c>
      <c r="DH57" s="79" t="str">
        <f t="shared" si="198"/>
        <v/>
      </c>
      <c r="DI57" s="79" t="str">
        <f t="shared" si="199"/>
        <v/>
      </c>
      <c r="DJ57" s="47" t="str">
        <f>IF(details!AT57="","",details!AT57)</f>
        <v/>
      </c>
      <c r="DK57" s="47" t="str">
        <f>IF(details!AU57="","",details!AU57)</f>
        <v/>
      </c>
      <c r="DL57" s="102" t="str">
        <f t="shared" si="200"/>
        <v/>
      </c>
      <c r="DM57" s="47" t="str">
        <f>IF(details!AV57="","",details!AV57)</f>
        <v/>
      </c>
      <c r="DN57" s="47" t="str">
        <f>IF(details!AW57="","",details!AW57)</f>
        <v/>
      </c>
      <c r="DO57" s="102" t="str">
        <f t="shared" si="201"/>
        <v/>
      </c>
      <c r="DP57" s="47" t="str">
        <f>IF(details!AX57="","",details!AX57)</f>
        <v/>
      </c>
      <c r="DQ57" s="47" t="str">
        <f>IF(details!AY57="","",details!AY57)</f>
        <v/>
      </c>
      <c r="DR57" s="102" t="str">
        <f t="shared" si="202"/>
        <v/>
      </c>
      <c r="DS57" s="102" t="str">
        <f t="shared" si="203"/>
        <v/>
      </c>
      <c r="DT57" s="102" t="str">
        <f t="shared" si="204"/>
        <v/>
      </c>
      <c r="DU57" s="102" t="str">
        <f t="shared" si="205"/>
        <v/>
      </c>
      <c r="DV57" s="47" t="str">
        <f>IF(details!AZ57="","",details!AZ57)</f>
        <v/>
      </c>
      <c r="DW57" s="47" t="str">
        <f>IF(details!BA57="","",details!BA57)</f>
        <v/>
      </c>
      <c r="DX57" s="102" t="str">
        <f t="shared" si="206"/>
        <v/>
      </c>
      <c r="DY57" s="102" t="str">
        <f t="shared" si="207"/>
        <v/>
      </c>
      <c r="DZ57" s="102" t="str">
        <f t="shared" si="208"/>
        <v/>
      </c>
      <c r="EA57" s="47" t="str">
        <f>IF(details!BB57="","",details!BB57)</f>
        <v/>
      </c>
      <c r="EB57" s="47" t="str">
        <f>IF(details!BC57="","",details!BC57)</f>
        <v/>
      </c>
      <c r="EC57" s="102" t="str">
        <f t="shared" si="209"/>
        <v/>
      </c>
      <c r="ED57" s="102" t="str">
        <f t="shared" si="210"/>
        <v/>
      </c>
      <c r="EE57" s="102" t="str">
        <f t="shared" si="211"/>
        <v/>
      </c>
      <c r="EF57" s="97" t="str">
        <f t="shared" si="212"/>
        <v/>
      </c>
      <c r="EG57" s="79">
        <f t="shared" si="213"/>
        <v>0</v>
      </c>
      <c r="EH57" s="79">
        <f t="shared" si="214"/>
        <v>0</v>
      </c>
      <c r="EI57" s="80" t="str">
        <f t="shared" si="215"/>
        <v/>
      </c>
      <c r="EJ57" s="79" t="str">
        <f t="shared" si="216"/>
        <v/>
      </c>
      <c r="EK57" s="79" t="str">
        <f t="shared" si="217"/>
        <v/>
      </c>
      <c r="EL57" s="79" t="str">
        <f t="shared" si="218"/>
        <v/>
      </c>
      <c r="EM57" s="47" t="str">
        <f>IF(details!BD57="","",details!BD57)</f>
        <v/>
      </c>
      <c r="EN57" s="47" t="str">
        <f>IF(details!BE57="","",details!BE57)</f>
        <v/>
      </c>
      <c r="EO57" s="47" t="str">
        <f>IF(details!BF57="","",details!BF57)</f>
        <v/>
      </c>
      <c r="EP57" s="102" t="str">
        <f t="shared" si="219"/>
        <v/>
      </c>
      <c r="EQ57" s="47" t="str">
        <f>IF(details!BG57="","",details!BG57)</f>
        <v/>
      </c>
      <c r="ER57" s="47" t="str">
        <f>IF(details!BH57="","",details!BH57)</f>
        <v/>
      </c>
      <c r="ES57" s="106" t="str">
        <f t="shared" si="220"/>
        <v/>
      </c>
      <c r="ET57" s="102" t="str">
        <f t="shared" si="221"/>
        <v/>
      </c>
      <c r="EU57" s="102" t="str">
        <f t="shared" si="222"/>
        <v/>
      </c>
      <c r="EV57" s="47" t="str">
        <f>IF(details!BI57="","",details!BI57)</f>
        <v/>
      </c>
      <c r="EW57" s="47" t="str">
        <f>IF(details!BJ57="","",details!BJ57)</f>
        <v/>
      </c>
      <c r="EX57" s="106" t="str">
        <f t="shared" si="223"/>
        <v/>
      </c>
      <c r="EY57" s="102" t="str">
        <f t="shared" si="224"/>
        <v/>
      </c>
      <c r="EZ57" s="102" t="str">
        <f t="shared" si="225"/>
        <v/>
      </c>
      <c r="FA57" s="97" t="str">
        <f t="shared" si="226"/>
        <v/>
      </c>
      <c r="FB57" s="79">
        <f t="shared" si="227"/>
        <v>0</v>
      </c>
      <c r="FC57" s="79">
        <f t="shared" si="228"/>
        <v>0</v>
      </c>
      <c r="FD57" s="80" t="str">
        <f t="shared" si="229"/>
        <v/>
      </c>
      <c r="FE57" s="79" t="str">
        <f t="shared" si="230"/>
        <v/>
      </c>
      <c r="FF57" s="79" t="str">
        <f t="shared" si="231"/>
        <v/>
      </c>
      <c r="FG57" s="79" t="str">
        <f t="shared" si="232"/>
        <v/>
      </c>
      <c r="FH57" s="47" t="str">
        <f>IF(details!BK57="","",details!BK57)</f>
        <v/>
      </c>
      <c r="FI57" s="47" t="str">
        <f>IF(details!BL57="","",details!BL57)</f>
        <v/>
      </c>
      <c r="FJ57" s="47" t="str">
        <f>IF(details!BM57="","",details!BM57)</f>
        <v/>
      </c>
      <c r="FK57" s="97" t="str">
        <f t="shared" si="233"/>
        <v/>
      </c>
      <c r="FL57" s="79">
        <f t="shared" si="234"/>
        <v>0</v>
      </c>
      <c r="FM57" s="80" t="str">
        <f t="shared" si="235"/>
        <v/>
      </c>
      <c r="FN57" s="79" t="str">
        <f t="shared" si="236"/>
        <v/>
      </c>
      <c r="FO57" s="79" t="str">
        <f t="shared" si="237"/>
        <v/>
      </c>
      <c r="FP57" s="322" t="str">
        <f t="shared" si="238"/>
        <v/>
      </c>
      <c r="FQ57" s="47" t="str">
        <f>IF(details!BN57="","",details!BN57)</f>
        <v/>
      </c>
      <c r="FR57" s="47" t="str">
        <f>IF(details!BO57="","",details!BO57)</f>
        <v/>
      </c>
      <c r="FS57" s="47" t="str">
        <f>IF(details!BP57="","",details!BP57)</f>
        <v/>
      </c>
      <c r="FT57" s="47" t="str">
        <f>IF(details!BQ57="","",details!BQ57)</f>
        <v/>
      </c>
      <c r="FU57" s="97" t="str">
        <f t="shared" si="239"/>
        <v/>
      </c>
      <c r="FV57" s="79">
        <f t="shared" si="101"/>
        <v>0</v>
      </c>
      <c r="FW57" s="80" t="str">
        <f t="shared" si="102"/>
        <v/>
      </c>
      <c r="FX57" s="79" t="str">
        <f t="shared" si="103"/>
        <v/>
      </c>
      <c r="FY57" s="79" t="str">
        <f t="shared" si="268"/>
        <v/>
      </c>
      <c r="FZ57" s="322" t="str">
        <f t="shared" si="240"/>
        <v/>
      </c>
      <c r="GA57" s="79" t="str">
        <f t="shared" si="257"/>
        <v/>
      </c>
      <c r="GB57" s="79" t="str">
        <f t="shared" si="258"/>
        <v/>
      </c>
      <c r="GC57" s="79" t="str">
        <f t="shared" si="259"/>
        <v/>
      </c>
      <c r="GD57" s="79" t="str">
        <f t="shared" si="260"/>
        <v/>
      </c>
      <c r="GE57" s="79" t="str">
        <f t="shared" si="261"/>
        <v/>
      </c>
      <c r="GF57" s="79" t="str">
        <f t="shared" si="262"/>
        <v/>
      </c>
      <c r="GG57" s="79" t="str">
        <f t="shared" si="269"/>
        <v/>
      </c>
      <c r="GH57" s="313">
        <f t="shared" si="241"/>
        <v>0</v>
      </c>
      <c r="GI57" s="79">
        <f t="shared" si="263"/>
        <v>0</v>
      </c>
      <c r="GJ57" s="79">
        <f t="shared" si="264"/>
        <v>0</v>
      </c>
      <c r="GK57" s="79">
        <f t="shared" si="265"/>
        <v>0</v>
      </c>
      <c r="GL57" s="313">
        <f t="shared" si="242"/>
        <v>0</v>
      </c>
      <c r="GM57" s="79" t="str">
        <f t="shared" si="270"/>
        <v/>
      </c>
      <c r="GN57" s="47" t="str">
        <f t="shared" si="271"/>
        <v/>
      </c>
      <c r="GO57" s="79" t="str">
        <f t="shared" si="272"/>
        <v/>
      </c>
      <c r="GP57" s="107" t="str">
        <f t="shared" si="243"/>
        <v/>
      </c>
      <c r="GQ57" s="94" t="str">
        <f>IF(details!CY57="","",details!CY57)</f>
        <v/>
      </c>
      <c r="GR57" s="108" t="str">
        <f>IF(details!CZ57="","",details!CZ57)</f>
        <v/>
      </c>
      <c r="GS57" s="94" t="str">
        <f>IF(details!DC57="","",details!DC57)</f>
        <v/>
      </c>
      <c r="GT57" s="108" t="str">
        <f>IF(details!DD57="","",details!DD57)</f>
        <v/>
      </c>
      <c r="GU57" s="94" t="str">
        <f>IF(details!DG57="","",details!DG57)</f>
        <v/>
      </c>
      <c r="GV57" s="108" t="str">
        <f>IF(details!DH57="","",details!DH57)</f>
        <v/>
      </c>
      <c r="GW57" s="94" t="str">
        <f>IF(details!DK57="","",details!DK57)</f>
        <v/>
      </c>
      <c r="GX57" s="108" t="str">
        <f>IF(details!DL57="","",details!DL57)</f>
        <v/>
      </c>
      <c r="GY57" s="94" t="str">
        <f>IF(details!DO57="","",details!DO57)</f>
        <v/>
      </c>
      <c r="GZ57" s="108" t="str">
        <f>IF(details!DP57="","",details!DP57)</f>
        <v/>
      </c>
      <c r="HA57" s="95" t="e">
        <f t="shared" si="244"/>
        <v>#VALUE!</v>
      </c>
      <c r="HB57" s="47" t="str">
        <f t="shared" si="273"/>
        <v/>
      </c>
      <c r="HC57" s="47" t="str">
        <f t="shared" si="256"/>
        <v/>
      </c>
      <c r="HD57" s="47" t="str">
        <f t="shared" si="274"/>
        <v/>
      </c>
      <c r="HE57" s="47" t="str">
        <f t="shared" si="275"/>
        <v/>
      </c>
      <c r="HF57" s="47" t="str">
        <f t="shared" si="245"/>
        <v/>
      </c>
      <c r="HG57" s="47" t="str">
        <f t="shared" si="276"/>
        <v/>
      </c>
      <c r="HH57" s="47" t="str">
        <f t="shared" si="277"/>
        <v/>
      </c>
      <c r="HI57" s="47" t="str">
        <f t="shared" si="278"/>
        <v/>
      </c>
      <c r="HJ57" s="47" t="str">
        <f t="shared" si="279"/>
        <v/>
      </c>
      <c r="HK57" s="47" t="str">
        <f t="shared" si="280"/>
        <v/>
      </c>
      <c r="HL57" s="47" t="str">
        <f t="shared" si="281"/>
        <v/>
      </c>
      <c r="HM57" s="47" t="str">
        <f t="shared" si="282"/>
        <v/>
      </c>
      <c r="HN57" s="47" t="str">
        <f t="shared" si="246"/>
        <v/>
      </c>
      <c r="HO57" s="47" t="str">
        <f t="shared" si="283"/>
        <v/>
      </c>
      <c r="HP57" s="47" t="str">
        <f t="shared" si="284"/>
        <v/>
      </c>
      <c r="HQ57" s="47" t="str">
        <f t="shared" si="247"/>
        <v/>
      </c>
      <c r="HR57" s="47" t="str">
        <f t="shared" si="285"/>
        <v/>
      </c>
      <c r="HS57" s="47" t="str">
        <f t="shared" si="286"/>
        <v/>
      </c>
      <c r="HT57" s="47" t="str">
        <f t="shared" si="248"/>
        <v/>
      </c>
      <c r="HU57" s="47" t="str">
        <f t="shared" si="287"/>
        <v/>
      </c>
      <c r="HV57" s="47" t="str">
        <f t="shared" si="288"/>
        <v/>
      </c>
      <c r="HW57" s="47" t="str">
        <f t="shared" si="249"/>
        <v/>
      </c>
      <c r="HX57" s="47" t="str">
        <f t="shared" si="295"/>
        <v/>
      </c>
      <c r="HY57" s="47" t="str">
        <f t="shared" si="289"/>
        <v/>
      </c>
      <c r="HZ57" s="47" t="str">
        <f t="shared" si="290"/>
        <v/>
      </c>
      <c r="IA57" s="47" t="str">
        <f t="shared" si="291"/>
        <v/>
      </c>
      <c r="IB57" s="47" t="str">
        <f t="shared" si="292"/>
        <v/>
      </c>
      <c r="IC57" s="47" t="str">
        <f t="shared" si="293"/>
        <v/>
      </c>
      <c r="ID57" s="47" t="str">
        <f t="shared" si="251"/>
        <v xml:space="preserve">            </v>
      </c>
      <c r="IE57" s="47" t="str">
        <f t="shared" si="252"/>
        <v xml:space="preserve">            </v>
      </c>
      <c r="IF57" s="47" t="str">
        <f t="shared" si="266"/>
        <v xml:space="preserve">     </v>
      </c>
      <c r="IG57" s="109" t="str">
        <f t="shared" si="254"/>
        <v xml:space="preserve">            </v>
      </c>
      <c r="IH57" s="47" t="str">
        <f t="shared" si="294"/>
        <v xml:space="preserve">            </v>
      </c>
      <c r="II57" s="47" t="str">
        <f>IF(OR(GN57="SUPPL.",GN57="RE-EXAM."),'result subject-wise'!AV57,GN57)</f>
        <v/>
      </c>
      <c r="IJ57" s="99">
        <f>IF('result subject-wise'!AW57="",CT57,'result subject-wise'!AW57)</f>
        <v>0</v>
      </c>
      <c r="IK57" s="87" t="str">
        <f t="shared" si="255"/>
        <v/>
      </c>
      <c r="IL57" s="100"/>
      <c r="IO57" s="854"/>
      <c r="IP57" s="855"/>
      <c r="IQ57" s="855"/>
      <c r="IR57" s="855"/>
      <c r="IS57" s="855"/>
      <c r="IT57" s="855"/>
      <c r="IU57" s="855"/>
      <c r="IV57" s="855"/>
      <c r="IW57" s="855"/>
      <c r="IX57" s="855"/>
      <c r="IY57" s="855"/>
      <c r="IZ57" s="855"/>
      <c r="JA57" s="855"/>
      <c r="JB57" s="733"/>
      <c r="JC57" s="751"/>
      <c r="JE57" s="120"/>
      <c r="JF57" s="120"/>
      <c r="JG57" s="120"/>
      <c r="JH57" s="120"/>
    </row>
    <row r="58" spans="1:268" ht="14" customHeight="1">
      <c r="A58" s="4">
        <f>details!A58</f>
        <v>52</v>
      </c>
      <c r="B58" s="47" t="str">
        <f>IF(details!B58="","",details!B58)</f>
        <v>OBC</v>
      </c>
      <c r="C58" s="47" t="str">
        <f>IF(details!C58="","",details!C58)</f>
        <v>G</v>
      </c>
      <c r="D58" s="97">
        <f>IF(details!D58="","",details!D58)</f>
        <v>9152</v>
      </c>
      <c r="E58" s="47">
        <f>IF(details!E58="","",details!E58)</f>
        <v>11210</v>
      </c>
      <c r="F58" s="385">
        <f>IF(details!F58="","",details!F58)</f>
        <v>37091</v>
      </c>
      <c r="G58" s="49" t="str">
        <f>IF(details!G58="","",details!G58)</f>
        <v>A 052</v>
      </c>
      <c r="H58" s="49" t="str">
        <f>IF(details!H58="","",details!H58)</f>
        <v>B 052</v>
      </c>
      <c r="I58" s="49" t="str">
        <f>IF(details!I58="","",details!I58)</f>
        <v>C 052</v>
      </c>
      <c r="J58" s="47" t="str">
        <f>IF(details!J58="","",details!J58)</f>
        <v/>
      </c>
      <c r="K58" s="47" t="str">
        <f>IF(details!K58="","",details!K58)</f>
        <v/>
      </c>
      <c r="L58" s="47" t="str">
        <f>IF(details!L58="","",details!L58)</f>
        <v/>
      </c>
      <c r="M58" s="102" t="str">
        <f t="shared" si="134"/>
        <v/>
      </c>
      <c r="N58" s="47" t="str">
        <f>IF(details!M58="","",details!M58)</f>
        <v/>
      </c>
      <c r="O58" s="102" t="str">
        <f t="shared" si="135"/>
        <v/>
      </c>
      <c r="P58" s="47" t="str">
        <f>IF(details!N58="","",details!N58)</f>
        <v/>
      </c>
      <c r="Q58" s="88" t="str">
        <f t="shared" si="136"/>
        <v/>
      </c>
      <c r="R58" s="79">
        <f t="shared" si="137"/>
        <v>0</v>
      </c>
      <c r="S58" s="79">
        <f t="shared" si="138"/>
        <v>0</v>
      </c>
      <c r="T58" s="80" t="str">
        <f t="shared" si="139"/>
        <v/>
      </c>
      <c r="U58" s="79" t="str">
        <f t="shared" si="140"/>
        <v/>
      </c>
      <c r="V58" s="79" t="str">
        <f t="shared" si="141"/>
        <v/>
      </c>
      <c r="W58" s="79" t="str">
        <f t="shared" si="142"/>
        <v/>
      </c>
      <c r="X58" s="47" t="str">
        <f>IF(details!O58="","",details!O58)</f>
        <v/>
      </c>
      <c r="Y58" s="47" t="str">
        <f>IF(details!P58="","",details!P58)</f>
        <v/>
      </c>
      <c r="Z58" s="47" t="str">
        <f>IF(details!Q58="","",details!Q58)</f>
        <v/>
      </c>
      <c r="AA58" s="102" t="str">
        <f t="shared" si="143"/>
        <v/>
      </c>
      <c r="AB58" s="47" t="str">
        <f>IF(details!R58="","",details!R58)</f>
        <v/>
      </c>
      <c r="AC58" s="102" t="str">
        <f t="shared" si="144"/>
        <v/>
      </c>
      <c r="AD58" s="47" t="str">
        <f>IF(details!S58="","",details!S58)</f>
        <v/>
      </c>
      <c r="AE58" s="88" t="str">
        <f t="shared" si="145"/>
        <v/>
      </c>
      <c r="AF58" s="79">
        <f t="shared" si="146"/>
        <v>0</v>
      </c>
      <c r="AG58" s="79">
        <f t="shared" si="147"/>
        <v>0</v>
      </c>
      <c r="AH58" s="80" t="str">
        <f t="shared" si="148"/>
        <v/>
      </c>
      <c r="AI58" s="79" t="str">
        <f t="shared" si="149"/>
        <v/>
      </c>
      <c r="AJ58" s="79" t="str">
        <f t="shared" si="150"/>
        <v/>
      </c>
      <c r="AK58" s="79" t="str">
        <f t="shared" si="151"/>
        <v/>
      </c>
      <c r="AL58" s="97" t="str">
        <f>IF(details!T58="","",details!T58)</f>
        <v/>
      </c>
      <c r="AM58" s="103" t="str">
        <f>CONCATENATE(IF(details!T58="s"," SANSKRIT",IF(details!T58="u"," URDU",IF(details!T58="g"," GUJRATI",IF(details!T58="p"," PUNJABI",IF(details!T58="sd"," flU/kh",))))),"")</f>
        <v/>
      </c>
      <c r="AN58" s="47" t="str">
        <f>IF(details!U58="","",details!U58)</f>
        <v/>
      </c>
      <c r="AO58" s="47" t="str">
        <f>IF(details!V58="","",details!V58)</f>
        <v/>
      </c>
      <c r="AP58" s="47" t="str">
        <f>IF(details!W58="","",details!W58)</f>
        <v/>
      </c>
      <c r="AQ58" s="102" t="str">
        <f t="shared" si="152"/>
        <v/>
      </c>
      <c r="AR58" s="47" t="str">
        <f>IF(details!X58="","",details!X58)</f>
        <v/>
      </c>
      <c r="AS58" s="102" t="str">
        <f t="shared" si="153"/>
        <v/>
      </c>
      <c r="AT58" s="47" t="str">
        <f>IF(details!Y58="","",details!Y58)</f>
        <v/>
      </c>
      <c r="AU58" s="88" t="str">
        <f t="shared" si="154"/>
        <v/>
      </c>
      <c r="AV58" s="79">
        <f t="shared" si="155"/>
        <v>0</v>
      </c>
      <c r="AW58" s="79">
        <f t="shared" si="156"/>
        <v>0</v>
      </c>
      <c r="AX58" s="80" t="str">
        <f t="shared" si="157"/>
        <v/>
      </c>
      <c r="AY58" s="79" t="str">
        <f t="shared" si="158"/>
        <v/>
      </c>
      <c r="AZ58" s="79" t="str">
        <f t="shared" si="159"/>
        <v/>
      </c>
      <c r="BA58" s="79" t="str">
        <f t="shared" si="160"/>
        <v/>
      </c>
      <c r="BB58" s="47" t="str">
        <f>IF(details!Z58="","",details!Z58)</f>
        <v/>
      </c>
      <c r="BC58" s="47" t="str">
        <f>IF(details!AA58="","",details!AA58)</f>
        <v/>
      </c>
      <c r="BD58" s="47" t="str">
        <f>IF(details!AB58="","",details!AB58)</f>
        <v/>
      </c>
      <c r="BE58" s="102" t="str">
        <f t="shared" si="161"/>
        <v/>
      </c>
      <c r="BF58" s="47" t="str">
        <f>IF(details!AC58="","",details!AC58)</f>
        <v/>
      </c>
      <c r="BG58" s="102" t="str">
        <f t="shared" si="162"/>
        <v/>
      </c>
      <c r="BH58" s="47" t="str">
        <f>IF(details!AD58="","",details!AD58)</f>
        <v/>
      </c>
      <c r="BI58" s="88" t="str">
        <f t="shared" si="163"/>
        <v/>
      </c>
      <c r="BJ58" s="79">
        <f t="shared" si="164"/>
        <v>0</v>
      </c>
      <c r="BK58" s="79">
        <f t="shared" si="165"/>
        <v>0</v>
      </c>
      <c r="BL58" s="80" t="str">
        <f t="shared" si="166"/>
        <v/>
      </c>
      <c r="BM58" s="79" t="str">
        <f t="shared" si="167"/>
        <v/>
      </c>
      <c r="BN58" s="79" t="str">
        <f t="shared" si="168"/>
        <v/>
      </c>
      <c r="BO58" s="79" t="str">
        <f t="shared" si="169"/>
        <v/>
      </c>
      <c r="BP58" s="47" t="str">
        <f>IF(details!AE58="","",details!AE58)</f>
        <v/>
      </c>
      <c r="BQ58" s="47" t="str">
        <f>IF(details!AF58="","",details!AF58)</f>
        <v/>
      </c>
      <c r="BR58" s="47" t="str">
        <f>IF(details!AG58="","",details!AG58)</f>
        <v/>
      </c>
      <c r="BS58" s="102" t="str">
        <f t="shared" si="170"/>
        <v/>
      </c>
      <c r="BT58" s="47" t="str">
        <f>IF(details!AH58="","",details!AH58)</f>
        <v/>
      </c>
      <c r="BU58" s="102" t="str">
        <f t="shared" si="171"/>
        <v/>
      </c>
      <c r="BV58" s="47" t="str">
        <f>IF(details!AI58="","",details!AI58)</f>
        <v/>
      </c>
      <c r="BW58" s="88" t="str">
        <f t="shared" si="172"/>
        <v/>
      </c>
      <c r="BX58" s="79">
        <f t="shared" si="173"/>
        <v>0</v>
      </c>
      <c r="BY58" s="79">
        <f t="shared" si="174"/>
        <v>0</v>
      </c>
      <c r="BZ58" s="80" t="str">
        <f t="shared" si="175"/>
        <v/>
      </c>
      <c r="CA58" s="79" t="str">
        <f t="shared" si="176"/>
        <v/>
      </c>
      <c r="CB58" s="79" t="str">
        <f t="shared" si="177"/>
        <v/>
      </c>
      <c r="CC58" s="79" t="str">
        <f t="shared" si="178"/>
        <v/>
      </c>
      <c r="CD58" s="47" t="str">
        <f>IF(details!AJ58="","",details!AJ58)</f>
        <v/>
      </c>
      <c r="CE58" s="47" t="str">
        <f>IF(details!AK58="","",details!AK58)</f>
        <v/>
      </c>
      <c r="CF58" s="47" t="str">
        <f>IF(details!AL58="","",details!AL58)</f>
        <v/>
      </c>
      <c r="CG58" s="102" t="str">
        <f t="shared" si="179"/>
        <v/>
      </c>
      <c r="CH58" s="47" t="str">
        <f>IF(details!AM58="","",details!AM58)</f>
        <v/>
      </c>
      <c r="CI58" s="102" t="str">
        <f t="shared" si="180"/>
        <v/>
      </c>
      <c r="CJ58" s="47" t="str">
        <f>IF(details!AN58="","",details!AN58)</f>
        <v/>
      </c>
      <c r="CK58" s="88" t="str">
        <f t="shared" si="181"/>
        <v/>
      </c>
      <c r="CL58" s="79">
        <f t="shared" si="182"/>
        <v>0</v>
      </c>
      <c r="CM58" s="79">
        <f t="shared" si="183"/>
        <v>0</v>
      </c>
      <c r="CN58" s="80" t="str">
        <f t="shared" si="184"/>
        <v/>
      </c>
      <c r="CO58" s="79" t="str">
        <f t="shared" si="185"/>
        <v/>
      </c>
      <c r="CP58" s="79" t="str">
        <f t="shared" si="186"/>
        <v/>
      </c>
      <c r="CQ58" s="79" t="str">
        <f t="shared" si="187"/>
        <v/>
      </c>
      <c r="CR58" s="79">
        <f t="shared" si="188"/>
        <v>0</v>
      </c>
      <c r="CS58" s="104">
        <f t="shared" si="189"/>
        <v>0</v>
      </c>
      <c r="CT58" s="105">
        <f t="shared" si="190"/>
        <v>0</v>
      </c>
      <c r="CU58" s="87" t="str">
        <f t="shared" si="267"/>
        <v/>
      </c>
      <c r="CV58" s="47" t="str">
        <f>IF(details!AO58="","",details!AO58)</f>
        <v/>
      </c>
      <c r="CW58" s="47" t="str">
        <f>IF(details!AP58="","",details!AP58)</f>
        <v/>
      </c>
      <c r="CX58" s="47" t="str">
        <f>IF(details!AQ58="","",details!AQ58)</f>
        <v/>
      </c>
      <c r="CY58" s="102" t="str">
        <f t="shared" si="191"/>
        <v/>
      </c>
      <c r="CZ58" s="47" t="str">
        <f>IF(details!AR58="","",details!AR58)</f>
        <v/>
      </c>
      <c r="DA58" s="102" t="str">
        <f t="shared" si="192"/>
        <v/>
      </c>
      <c r="DB58" s="47" t="str">
        <f>IF(details!AS58="","",details!AS58)</f>
        <v/>
      </c>
      <c r="DC58" s="88" t="str">
        <f t="shared" si="193"/>
        <v/>
      </c>
      <c r="DD58" s="79">
        <f t="shared" si="194"/>
        <v>0</v>
      </c>
      <c r="DE58" s="79">
        <f t="shared" si="195"/>
        <v>0</v>
      </c>
      <c r="DF58" s="80" t="str">
        <f t="shared" si="196"/>
        <v/>
      </c>
      <c r="DG58" s="79" t="str">
        <f t="shared" si="197"/>
        <v/>
      </c>
      <c r="DH58" s="79" t="str">
        <f t="shared" si="198"/>
        <v/>
      </c>
      <c r="DI58" s="79" t="str">
        <f t="shared" si="199"/>
        <v/>
      </c>
      <c r="DJ58" s="47" t="str">
        <f>IF(details!AT58="","",details!AT58)</f>
        <v/>
      </c>
      <c r="DK58" s="47" t="str">
        <f>IF(details!AU58="","",details!AU58)</f>
        <v/>
      </c>
      <c r="DL58" s="102" t="str">
        <f t="shared" si="200"/>
        <v/>
      </c>
      <c r="DM58" s="47" t="str">
        <f>IF(details!AV58="","",details!AV58)</f>
        <v/>
      </c>
      <c r="DN58" s="47" t="str">
        <f>IF(details!AW58="","",details!AW58)</f>
        <v/>
      </c>
      <c r="DO58" s="102" t="str">
        <f t="shared" si="201"/>
        <v/>
      </c>
      <c r="DP58" s="47" t="str">
        <f>IF(details!AX58="","",details!AX58)</f>
        <v/>
      </c>
      <c r="DQ58" s="47" t="str">
        <f>IF(details!AY58="","",details!AY58)</f>
        <v/>
      </c>
      <c r="DR58" s="102" t="str">
        <f t="shared" si="202"/>
        <v/>
      </c>
      <c r="DS58" s="102" t="str">
        <f t="shared" si="203"/>
        <v/>
      </c>
      <c r="DT58" s="102" t="str">
        <f t="shared" si="204"/>
        <v/>
      </c>
      <c r="DU58" s="102" t="str">
        <f t="shared" si="205"/>
        <v/>
      </c>
      <c r="DV58" s="47" t="str">
        <f>IF(details!AZ58="","",details!AZ58)</f>
        <v/>
      </c>
      <c r="DW58" s="47" t="str">
        <f>IF(details!BA58="","",details!BA58)</f>
        <v/>
      </c>
      <c r="DX58" s="102" t="str">
        <f t="shared" si="206"/>
        <v/>
      </c>
      <c r="DY58" s="102" t="str">
        <f t="shared" si="207"/>
        <v/>
      </c>
      <c r="DZ58" s="102" t="str">
        <f t="shared" si="208"/>
        <v/>
      </c>
      <c r="EA58" s="47" t="str">
        <f>IF(details!BB58="","",details!BB58)</f>
        <v/>
      </c>
      <c r="EB58" s="47" t="str">
        <f>IF(details!BC58="","",details!BC58)</f>
        <v/>
      </c>
      <c r="EC58" s="102" t="str">
        <f t="shared" si="209"/>
        <v/>
      </c>
      <c r="ED58" s="102" t="str">
        <f t="shared" si="210"/>
        <v/>
      </c>
      <c r="EE58" s="102" t="str">
        <f t="shared" si="211"/>
        <v/>
      </c>
      <c r="EF58" s="97" t="str">
        <f t="shared" si="212"/>
        <v/>
      </c>
      <c r="EG58" s="79">
        <f t="shared" si="213"/>
        <v>0</v>
      </c>
      <c r="EH58" s="79">
        <f t="shared" si="214"/>
        <v>0</v>
      </c>
      <c r="EI58" s="80" t="str">
        <f t="shared" si="215"/>
        <v/>
      </c>
      <c r="EJ58" s="79" t="str">
        <f t="shared" si="216"/>
        <v/>
      </c>
      <c r="EK58" s="79" t="str">
        <f t="shared" si="217"/>
        <v/>
      </c>
      <c r="EL58" s="79" t="str">
        <f t="shared" si="218"/>
        <v/>
      </c>
      <c r="EM58" s="47" t="str">
        <f>IF(details!BD58="","",details!BD58)</f>
        <v/>
      </c>
      <c r="EN58" s="47" t="str">
        <f>IF(details!BE58="","",details!BE58)</f>
        <v/>
      </c>
      <c r="EO58" s="47" t="str">
        <f>IF(details!BF58="","",details!BF58)</f>
        <v/>
      </c>
      <c r="EP58" s="102" t="str">
        <f t="shared" si="219"/>
        <v/>
      </c>
      <c r="EQ58" s="47" t="str">
        <f>IF(details!BG58="","",details!BG58)</f>
        <v/>
      </c>
      <c r="ER58" s="47" t="str">
        <f>IF(details!BH58="","",details!BH58)</f>
        <v/>
      </c>
      <c r="ES58" s="106" t="str">
        <f t="shared" si="220"/>
        <v/>
      </c>
      <c r="ET58" s="102" t="str">
        <f t="shared" si="221"/>
        <v/>
      </c>
      <c r="EU58" s="102" t="str">
        <f t="shared" si="222"/>
        <v/>
      </c>
      <c r="EV58" s="47" t="str">
        <f>IF(details!BI58="","",details!BI58)</f>
        <v/>
      </c>
      <c r="EW58" s="47" t="str">
        <f>IF(details!BJ58="","",details!BJ58)</f>
        <v/>
      </c>
      <c r="EX58" s="106" t="str">
        <f t="shared" si="223"/>
        <v/>
      </c>
      <c r="EY58" s="102" t="str">
        <f t="shared" si="224"/>
        <v/>
      </c>
      <c r="EZ58" s="102" t="str">
        <f t="shared" si="225"/>
        <v/>
      </c>
      <c r="FA58" s="97" t="str">
        <f t="shared" si="226"/>
        <v/>
      </c>
      <c r="FB58" s="79">
        <f t="shared" si="227"/>
        <v>0</v>
      </c>
      <c r="FC58" s="79">
        <f t="shared" si="228"/>
        <v>0</v>
      </c>
      <c r="FD58" s="80" t="str">
        <f t="shared" si="229"/>
        <v/>
      </c>
      <c r="FE58" s="79" t="str">
        <f t="shared" si="230"/>
        <v/>
      </c>
      <c r="FF58" s="79" t="str">
        <f t="shared" si="231"/>
        <v/>
      </c>
      <c r="FG58" s="79" t="str">
        <f t="shared" si="232"/>
        <v/>
      </c>
      <c r="FH58" s="47" t="str">
        <f>IF(details!BK58="","",details!BK58)</f>
        <v/>
      </c>
      <c r="FI58" s="47" t="str">
        <f>IF(details!BL58="","",details!BL58)</f>
        <v/>
      </c>
      <c r="FJ58" s="47" t="str">
        <f>IF(details!BM58="","",details!BM58)</f>
        <v/>
      </c>
      <c r="FK58" s="97" t="str">
        <f t="shared" si="233"/>
        <v/>
      </c>
      <c r="FL58" s="79">
        <f t="shared" si="234"/>
        <v>0</v>
      </c>
      <c r="FM58" s="80" t="str">
        <f t="shared" si="235"/>
        <v/>
      </c>
      <c r="FN58" s="79" t="str">
        <f t="shared" si="236"/>
        <v/>
      </c>
      <c r="FO58" s="79" t="str">
        <f t="shared" si="237"/>
        <v/>
      </c>
      <c r="FP58" s="322" t="str">
        <f t="shared" si="238"/>
        <v/>
      </c>
      <c r="FQ58" s="47" t="str">
        <f>IF(details!BN58="","",details!BN58)</f>
        <v/>
      </c>
      <c r="FR58" s="47" t="str">
        <f>IF(details!BO58="","",details!BO58)</f>
        <v/>
      </c>
      <c r="FS58" s="47" t="str">
        <f>IF(details!BP58="","",details!BP58)</f>
        <v/>
      </c>
      <c r="FT58" s="47" t="str">
        <f>IF(details!BQ58="","",details!BQ58)</f>
        <v/>
      </c>
      <c r="FU58" s="97" t="str">
        <f t="shared" si="239"/>
        <v/>
      </c>
      <c r="FV58" s="79">
        <f t="shared" si="101"/>
        <v>0</v>
      </c>
      <c r="FW58" s="80" t="str">
        <f t="shared" si="102"/>
        <v/>
      </c>
      <c r="FX58" s="79" t="str">
        <f t="shared" si="103"/>
        <v/>
      </c>
      <c r="FY58" s="79" t="str">
        <f t="shared" si="268"/>
        <v/>
      </c>
      <c r="FZ58" s="322" t="str">
        <f t="shared" si="240"/>
        <v/>
      </c>
      <c r="GA58" s="79" t="str">
        <f t="shared" si="257"/>
        <v/>
      </c>
      <c r="GB58" s="79" t="str">
        <f t="shared" si="258"/>
        <v/>
      </c>
      <c r="GC58" s="79" t="str">
        <f t="shared" si="259"/>
        <v/>
      </c>
      <c r="GD58" s="79" t="str">
        <f t="shared" si="260"/>
        <v/>
      </c>
      <c r="GE58" s="79" t="str">
        <f t="shared" si="261"/>
        <v/>
      </c>
      <c r="GF58" s="79" t="str">
        <f t="shared" si="262"/>
        <v/>
      </c>
      <c r="GG58" s="79" t="str">
        <f t="shared" si="269"/>
        <v/>
      </c>
      <c r="GH58" s="313">
        <f t="shared" si="241"/>
        <v>0</v>
      </c>
      <c r="GI58" s="79">
        <f t="shared" si="263"/>
        <v>0</v>
      </c>
      <c r="GJ58" s="79">
        <f t="shared" si="264"/>
        <v>0</v>
      </c>
      <c r="GK58" s="79">
        <f t="shared" si="265"/>
        <v>0</v>
      </c>
      <c r="GL58" s="313">
        <f t="shared" si="242"/>
        <v>0</v>
      </c>
      <c r="GM58" s="79" t="str">
        <f t="shared" si="270"/>
        <v/>
      </c>
      <c r="GN58" s="47" t="str">
        <f t="shared" si="271"/>
        <v/>
      </c>
      <c r="GO58" s="79" t="str">
        <f t="shared" si="272"/>
        <v/>
      </c>
      <c r="GP58" s="107" t="str">
        <f t="shared" si="243"/>
        <v/>
      </c>
      <c r="GQ58" s="94" t="str">
        <f>IF(details!CY58="","",details!CY58)</f>
        <v/>
      </c>
      <c r="GR58" s="108" t="str">
        <f>IF(details!CZ58="","",details!CZ58)</f>
        <v/>
      </c>
      <c r="GS58" s="94" t="str">
        <f>IF(details!DC58="","",details!DC58)</f>
        <v/>
      </c>
      <c r="GT58" s="108" t="str">
        <f>IF(details!DD58="","",details!DD58)</f>
        <v/>
      </c>
      <c r="GU58" s="94" t="str">
        <f>IF(details!DG58="","",details!DG58)</f>
        <v/>
      </c>
      <c r="GV58" s="108" t="str">
        <f>IF(details!DH58="","",details!DH58)</f>
        <v/>
      </c>
      <c r="GW58" s="94" t="str">
        <f>IF(details!DK58="","",details!DK58)</f>
        <v/>
      </c>
      <c r="GX58" s="108" t="str">
        <f>IF(details!DL58="","",details!DL58)</f>
        <v/>
      </c>
      <c r="GY58" s="94" t="str">
        <f>IF(details!DO58="","",details!DO58)</f>
        <v/>
      </c>
      <c r="GZ58" s="108" t="str">
        <f>IF(details!DP58="","",details!DP58)</f>
        <v/>
      </c>
      <c r="HA58" s="95" t="e">
        <f t="shared" si="244"/>
        <v>#VALUE!</v>
      </c>
      <c r="HB58" s="47" t="str">
        <f t="shared" si="273"/>
        <v/>
      </c>
      <c r="HC58" s="47" t="str">
        <f t="shared" si="256"/>
        <v/>
      </c>
      <c r="HD58" s="47" t="str">
        <f t="shared" si="274"/>
        <v/>
      </c>
      <c r="HE58" s="47" t="str">
        <f t="shared" si="275"/>
        <v/>
      </c>
      <c r="HF58" s="47" t="str">
        <f t="shared" si="245"/>
        <v/>
      </c>
      <c r="HG58" s="47" t="str">
        <f t="shared" si="276"/>
        <v/>
      </c>
      <c r="HH58" s="47" t="str">
        <f t="shared" si="277"/>
        <v/>
      </c>
      <c r="HI58" s="47" t="str">
        <f t="shared" si="278"/>
        <v/>
      </c>
      <c r="HJ58" s="47" t="str">
        <f t="shared" si="279"/>
        <v/>
      </c>
      <c r="HK58" s="47" t="str">
        <f t="shared" si="280"/>
        <v/>
      </c>
      <c r="HL58" s="47" t="str">
        <f t="shared" si="281"/>
        <v/>
      </c>
      <c r="HM58" s="47" t="str">
        <f t="shared" si="282"/>
        <v/>
      </c>
      <c r="HN58" s="47" t="str">
        <f t="shared" si="246"/>
        <v/>
      </c>
      <c r="HO58" s="47" t="str">
        <f t="shared" si="283"/>
        <v/>
      </c>
      <c r="HP58" s="47" t="str">
        <f t="shared" si="284"/>
        <v/>
      </c>
      <c r="HQ58" s="47" t="str">
        <f t="shared" si="247"/>
        <v/>
      </c>
      <c r="HR58" s="47" t="str">
        <f t="shared" si="285"/>
        <v/>
      </c>
      <c r="HS58" s="47" t="str">
        <f t="shared" si="286"/>
        <v/>
      </c>
      <c r="HT58" s="47" t="str">
        <f t="shared" si="248"/>
        <v/>
      </c>
      <c r="HU58" s="47" t="str">
        <f t="shared" si="287"/>
        <v/>
      </c>
      <c r="HV58" s="47" t="str">
        <f t="shared" si="288"/>
        <v/>
      </c>
      <c r="HW58" s="47" t="str">
        <f t="shared" si="249"/>
        <v/>
      </c>
      <c r="HX58" s="47" t="str">
        <f t="shared" si="295"/>
        <v/>
      </c>
      <c r="HY58" s="47" t="str">
        <f t="shared" si="289"/>
        <v/>
      </c>
      <c r="HZ58" s="47" t="str">
        <f t="shared" si="290"/>
        <v/>
      </c>
      <c r="IA58" s="47" t="str">
        <f t="shared" si="291"/>
        <v/>
      </c>
      <c r="IB58" s="47" t="str">
        <f t="shared" si="292"/>
        <v/>
      </c>
      <c r="IC58" s="47" t="str">
        <f t="shared" si="293"/>
        <v/>
      </c>
      <c r="ID58" s="47" t="str">
        <f t="shared" si="251"/>
        <v xml:space="preserve">            </v>
      </c>
      <c r="IE58" s="47" t="str">
        <f t="shared" si="252"/>
        <v xml:space="preserve">            </v>
      </c>
      <c r="IF58" s="47" t="str">
        <f t="shared" si="266"/>
        <v xml:space="preserve">     </v>
      </c>
      <c r="IG58" s="109" t="str">
        <f t="shared" si="254"/>
        <v xml:space="preserve">            </v>
      </c>
      <c r="IH58" s="47" t="str">
        <f t="shared" si="294"/>
        <v xml:space="preserve">            </v>
      </c>
      <c r="II58" s="47" t="str">
        <f>IF(OR(GN58="SUPPL.",GN58="RE-EXAM."),'result subject-wise'!AV58,GN58)</f>
        <v/>
      </c>
      <c r="IJ58" s="99">
        <f>IF('result subject-wise'!AW58="",CT58,'result subject-wise'!AW58)</f>
        <v>0</v>
      </c>
      <c r="IK58" s="87" t="str">
        <f t="shared" si="255"/>
        <v/>
      </c>
      <c r="IL58" s="100"/>
      <c r="IO58" s="854" t="str">
        <f>'result aggregate'!X117</f>
        <v>PASS PERCENTAGE</v>
      </c>
      <c r="IP58" s="855" t="str">
        <f>'result aggregate'!Y117</f>
        <v/>
      </c>
      <c r="IQ58" s="892" t="str">
        <f>'result aggregate'!Z117</f>
        <v/>
      </c>
      <c r="IR58" s="892" t="str">
        <f>'result aggregate'!AA117</f>
        <v/>
      </c>
      <c r="IS58" s="892" t="str">
        <f>'result aggregate'!AB117</f>
        <v/>
      </c>
      <c r="IT58" s="892" t="str">
        <f>'result aggregate'!AC117</f>
        <v/>
      </c>
      <c r="IU58" s="892">
        <f>'result aggregate'!AD117</f>
        <v>100</v>
      </c>
      <c r="IV58" s="892" t="str">
        <f>'result aggregate'!AE117</f>
        <v/>
      </c>
      <c r="IW58" s="892" t="str">
        <f>'result aggregate'!AF117</f>
        <v/>
      </c>
      <c r="IX58" s="892" t="str">
        <f>'result aggregate'!AG117</f>
        <v/>
      </c>
      <c r="IY58" s="892" t="str">
        <f>'result aggregate'!AH117</f>
        <v/>
      </c>
      <c r="IZ58" s="892" t="str">
        <f>'result aggregate'!AI117</f>
        <v/>
      </c>
      <c r="JA58" s="892" t="str">
        <f>'result aggregate'!AJ117</f>
        <v/>
      </c>
      <c r="JB58" s="915">
        <f>'result aggregate'!AK117</f>
        <v>100</v>
      </c>
      <c r="JC58" s="916"/>
      <c r="JE58" s="120"/>
      <c r="JF58" s="120"/>
      <c r="JG58" s="120"/>
      <c r="JH58" s="120"/>
    </row>
    <row r="59" spans="1:268" ht="14" customHeight="1">
      <c r="A59" s="4">
        <f>details!A59</f>
        <v>53</v>
      </c>
      <c r="B59" s="47" t="str">
        <f>IF(details!B59="","",details!B59)</f>
        <v>OBC</v>
      </c>
      <c r="C59" s="47" t="str">
        <f>IF(details!C59="","",details!C59)</f>
        <v>G</v>
      </c>
      <c r="D59" s="97">
        <f>IF(details!D59="","",details!D59)</f>
        <v>9153</v>
      </c>
      <c r="E59" s="47">
        <f>IF(details!E59="","",details!E59)</f>
        <v>11045</v>
      </c>
      <c r="F59" s="385">
        <f>IF(details!F59="","",details!F59)</f>
        <v>36694</v>
      </c>
      <c r="G59" s="49" t="str">
        <f>IF(details!G59="","",details!G59)</f>
        <v>A 053</v>
      </c>
      <c r="H59" s="49" t="str">
        <f>IF(details!H59="","",details!H59)</f>
        <v>B 053</v>
      </c>
      <c r="I59" s="49" t="str">
        <f>IF(details!I59="","",details!I59)</f>
        <v>C 053</v>
      </c>
      <c r="J59" s="47" t="str">
        <f>IF(details!J59="","",details!J59)</f>
        <v/>
      </c>
      <c r="K59" s="47" t="str">
        <f>IF(details!K59="","",details!K59)</f>
        <v/>
      </c>
      <c r="L59" s="47" t="str">
        <f>IF(details!L59="","",details!L59)</f>
        <v/>
      </c>
      <c r="M59" s="102" t="str">
        <f t="shared" si="134"/>
        <v/>
      </c>
      <c r="N59" s="47" t="str">
        <f>IF(details!M59="","",details!M59)</f>
        <v/>
      </c>
      <c r="O59" s="102" t="str">
        <f t="shared" si="135"/>
        <v/>
      </c>
      <c r="P59" s="47" t="str">
        <f>IF(details!N59="","",details!N59)</f>
        <v/>
      </c>
      <c r="Q59" s="88" t="str">
        <f t="shared" si="136"/>
        <v/>
      </c>
      <c r="R59" s="79">
        <f t="shared" si="137"/>
        <v>0</v>
      </c>
      <c r="S59" s="79">
        <f t="shared" si="138"/>
        <v>0</v>
      </c>
      <c r="T59" s="80" t="str">
        <f t="shared" si="139"/>
        <v/>
      </c>
      <c r="U59" s="79" t="str">
        <f t="shared" si="140"/>
        <v/>
      </c>
      <c r="V59" s="79" t="str">
        <f t="shared" si="141"/>
        <v/>
      </c>
      <c r="W59" s="79" t="str">
        <f t="shared" si="142"/>
        <v/>
      </c>
      <c r="X59" s="47" t="str">
        <f>IF(details!O59="","",details!O59)</f>
        <v/>
      </c>
      <c r="Y59" s="47" t="str">
        <f>IF(details!P59="","",details!P59)</f>
        <v/>
      </c>
      <c r="Z59" s="47" t="str">
        <f>IF(details!Q59="","",details!Q59)</f>
        <v/>
      </c>
      <c r="AA59" s="102" t="str">
        <f t="shared" si="143"/>
        <v/>
      </c>
      <c r="AB59" s="47" t="str">
        <f>IF(details!R59="","",details!R59)</f>
        <v/>
      </c>
      <c r="AC59" s="102" t="str">
        <f t="shared" si="144"/>
        <v/>
      </c>
      <c r="AD59" s="47" t="str">
        <f>IF(details!S59="","",details!S59)</f>
        <v/>
      </c>
      <c r="AE59" s="88" t="str">
        <f t="shared" si="145"/>
        <v/>
      </c>
      <c r="AF59" s="79">
        <f t="shared" si="146"/>
        <v>0</v>
      </c>
      <c r="AG59" s="79">
        <f t="shared" si="147"/>
        <v>0</v>
      </c>
      <c r="AH59" s="80" t="str">
        <f t="shared" si="148"/>
        <v/>
      </c>
      <c r="AI59" s="79" t="str">
        <f t="shared" si="149"/>
        <v/>
      </c>
      <c r="AJ59" s="79" t="str">
        <f t="shared" si="150"/>
        <v/>
      </c>
      <c r="AK59" s="79" t="str">
        <f t="shared" si="151"/>
        <v/>
      </c>
      <c r="AL59" s="97" t="str">
        <f>IF(details!T59="","",details!T59)</f>
        <v/>
      </c>
      <c r="AM59" s="103" t="str">
        <f>CONCATENATE(IF(details!T59="s"," SANSKRIT",IF(details!T59="u"," URDU",IF(details!T59="g"," GUJRATI",IF(details!T59="p"," PUNJABI",IF(details!T59="sd"," flU/kh",))))),"")</f>
        <v/>
      </c>
      <c r="AN59" s="47" t="str">
        <f>IF(details!U59="","",details!U59)</f>
        <v/>
      </c>
      <c r="AO59" s="47" t="str">
        <f>IF(details!V59="","",details!V59)</f>
        <v/>
      </c>
      <c r="AP59" s="47" t="str">
        <f>IF(details!W59="","",details!W59)</f>
        <v/>
      </c>
      <c r="AQ59" s="102" t="str">
        <f t="shared" si="152"/>
        <v/>
      </c>
      <c r="AR59" s="47" t="str">
        <f>IF(details!X59="","",details!X59)</f>
        <v/>
      </c>
      <c r="AS59" s="102" t="str">
        <f t="shared" si="153"/>
        <v/>
      </c>
      <c r="AT59" s="47" t="str">
        <f>IF(details!Y59="","",details!Y59)</f>
        <v/>
      </c>
      <c r="AU59" s="88" t="str">
        <f t="shared" si="154"/>
        <v/>
      </c>
      <c r="AV59" s="79">
        <f t="shared" si="155"/>
        <v>0</v>
      </c>
      <c r="AW59" s="79">
        <f t="shared" si="156"/>
        <v>0</v>
      </c>
      <c r="AX59" s="80" t="str">
        <f t="shared" si="157"/>
        <v/>
      </c>
      <c r="AY59" s="79" t="str">
        <f t="shared" si="158"/>
        <v/>
      </c>
      <c r="AZ59" s="79" t="str">
        <f t="shared" si="159"/>
        <v/>
      </c>
      <c r="BA59" s="79" t="str">
        <f t="shared" si="160"/>
        <v/>
      </c>
      <c r="BB59" s="47" t="str">
        <f>IF(details!Z59="","",details!Z59)</f>
        <v/>
      </c>
      <c r="BC59" s="47" t="str">
        <f>IF(details!AA59="","",details!AA59)</f>
        <v/>
      </c>
      <c r="BD59" s="47" t="str">
        <f>IF(details!AB59="","",details!AB59)</f>
        <v/>
      </c>
      <c r="BE59" s="102" t="str">
        <f t="shared" si="161"/>
        <v/>
      </c>
      <c r="BF59" s="47" t="str">
        <f>IF(details!AC59="","",details!AC59)</f>
        <v/>
      </c>
      <c r="BG59" s="102" t="str">
        <f t="shared" si="162"/>
        <v/>
      </c>
      <c r="BH59" s="47" t="str">
        <f>IF(details!AD59="","",details!AD59)</f>
        <v/>
      </c>
      <c r="BI59" s="88" t="str">
        <f t="shared" si="163"/>
        <v/>
      </c>
      <c r="BJ59" s="79">
        <f t="shared" si="164"/>
        <v>0</v>
      </c>
      <c r="BK59" s="79">
        <f t="shared" si="165"/>
        <v>0</v>
      </c>
      <c r="BL59" s="80" t="str">
        <f t="shared" si="166"/>
        <v/>
      </c>
      <c r="BM59" s="79" t="str">
        <f t="shared" si="167"/>
        <v/>
      </c>
      <c r="BN59" s="79" t="str">
        <f t="shared" si="168"/>
        <v/>
      </c>
      <c r="BO59" s="79" t="str">
        <f t="shared" si="169"/>
        <v/>
      </c>
      <c r="BP59" s="47" t="str">
        <f>IF(details!AE59="","",details!AE59)</f>
        <v/>
      </c>
      <c r="BQ59" s="47" t="str">
        <f>IF(details!AF59="","",details!AF59)</f>
        <v/>
      </c>
      <c r="BR59" s="47" t="str">
        <f>IF(details!AG59="","",details!AG59)</f>
        <v/>
      </c>
      <c r="BS59" s="102" t="str">
        <f t="shared" si="170"/>
        <v/>
      </c>
      <c r="BT59" s="47" t="str">
        <f>IF(details!AH59="","",details!AH59)</f>
        <v/>
      </c>
      <c r="BU59" s="102" t="str">
        <f t="shared" si="171"/>
        <v/>
      </c>
      <c r="BV59" s="47" t="str">
        <f>IF(details!AI59="","",details!AI59)</f>
        <v/>
      </c>
      <c r="BW59" s="88" t="str">
        <f t="shared" si="172"/>
        <v/>
      </c>
      <c r="BX59" s="79">
        <f t="shared" si="173"/>
        <v>0</v>
      </c>
      <c r="BY59" s="79">
        <f t="shared" si="174"/>
        <v>0</v>
      </c>
      <c r="BZ59" s="80" t="str">
        <f t="shared" si="175"/>
        <v/>
      </c>
      <c r="CA59" s="79" t="str">
        <f t="shared" si="176"/>
        <v/>
      </c>
      <c r="CB59" s="79" t="str">
        <f t="shared" si="177"/>
        <v/>
      </c>
      <c r="CC59" s="79" t="str">
        <f t="shared" si="178"/>
        <v/>
      </c>
      <c r="CD59" s="47" t="str">
        <f>IF(details!AJ59="","",details!AJ59)</f>
        <v/>
      </c>
      <c r="CE59" s="47" t="str">
        <f>IF(details!AK59="","",details!AK59)</f>
        <v/>
      </c>
      <c r="CF59" s="47" t="str">
        <f>IF(details!AL59="","",details!AL59)</f>
        <v/>
      </c>
      <c r="CG59" s="102" t="str">
        <f t="shared" si="179"/>
        <v/>
      </c>
      <c r="CH59" s="47" t="str">
        <f>IF(details!AM59="","",details!AM59)</f>
        <v/>
      </c>
      <c r="CI59" s="102" t="str">
        <f t="shared" si="180"/>
        <v/>
      </c>
      <c r="CJ59" s="47" t="str">
        <f>IF(details!AN59="","",details!AN59)</f>
        <v/>
      </c>
      <c r="CK59" s="88" t="str">
        <f t="shared" si="181"/>
        <v/>
      </c>
      <c r="CL59" s="79">
        <f t="shared" si="182"/>
        <v>0</v>
      </c>
      <c r="CM59" s="79">
        <f t="shared" si="183"/>
        <v>0</v>
      </c>
      <c r="CN59" s="80" t="str">
        <f t="shared" si="184"/>
        <v/>
      </c>
      <c r="CO59" s="79" t="str">
        <f t="shared" si="185"/>
        <v/>
      </c>
      <c r="CP59" s="79" t="str">
        <f t="shared" si="186"/>
        <v/>
      </c>
      <c r="CQ59" s="79" t="str">
        <f t="shared" si="187"/>
        <v/>
      </c>
      <c r="CR59" s="79">
        <f t="shared" si="188"/>
        <v>0</v>
      </c>
      <c r="CS59" s="104">
        <f t="shared" si="189"/>
        <v>0</v>
      </c>
      <c r="CT59" s="105">
        <f t="shared" si="190"/>
        <v>0</v>
      </c>
      <c r="CU59" s="87" t="str">
        <f t="shared" si="267"/>
        <v/>
      </c>
      <c r="CV59" s="47" t="str">
        <f>IF(details!AO59="","",details!AO59)</f>
        <v/>
      </c>
      <c r="CW59" s="47" t="str">
        <f>IF(details!AP59="","",details!AP59)</f>
        <v/>
      </c>
      <c r="CX59" s="47" t="str">
        <f>IF(details!AQ59="","",details!AQ59)</f>
        <v/>
      </c>
      <c r="CY59" s="102" t="str">
        <f t="shared" si="191"/>
        <v/>
      </c>
      <c r="CZ59" s="47" t="str">
        <f>IF(details!AR59="","",details!AR59)</f>
        <v/>
      </c>
      <c r="DA59" s="102" t="str">
        <f t="shared" si="192"/>
        <v/>
      </c>
      <c r="DB59" s="47" t="str">
        <f>IF(details!AS59="","",details!AS59)</f>
        <v/>
      </c>
      <c r="DC59" s="88" t="str">
        <f t="shared" si="193"/>
        <v/>
      </c>
      <c r="DD59" s="79">
        <f t="shared" si="194"/>
        <v>0</v>
      </c>
      <c r="DE59" s="79">
        <f t="shared" si="195"/>
        <v>0</v>
      </c>
      <c r="DF59" s="80" t="str">
        <f t="shared" si="196"/>
        <v/>
      </c>
      <c r="DG59" s="79" t="str">
        <f t="shared" si="197"/>
        <v/>
      </c>
      <c r="DH59" s="79" t="str">
        <f t="shared" si="198"/>
        <v/>
      </c>
      <c r="DI59" s="79" t="str">
        <f t="shared" si="199"/>
        <v/>
      </c>
      <c r="DJ59" s="47" t="str">
        <f>IF(details!AT59="","",details!AT59)</f>
        <v/>
      </c>
      <c r="DK59" s="47" t="str">
        <f>IF(details!AU59="","",details!AU59)</f>
        <v/>
      </c>
      <c r="DL59" s="102" t="str">
        <f t="shared" si="200"/>
        <v/>
      </c>
      <c r="DM59" s="47" t="str">
        <f>IF(details!AV59="","",details!AV59)</f>
        <v/>
      </c>
      <c r="DN59" s="47" t="str">
        <f>IF(details!AW59="","",details!AW59)</f>
        <v/>
      </c>
      <c r="DO59" s="102" t="str">
        <f t="shared" si="201"/>
        <v/>
      </c>
      <c r="DP59" s="47" t="str">
        <f>IF(details!AX59="","",details!AX59)</f>
        <v/>
      </c>
      <c r="DQ59" s="47" t="str">
        <f>IF(details!AY59="","",details!AY59)</f>
        <v/>
      </c>
      <c r="DR59" s="102" t="str">
        <f t="shared" si="202"/>
        <v/>
      </c>
      <c r="DS59" s="102" t="str">
        <f t="shared" si="203"/>
        <v/>
      </c>
      <c r="DT59" s="102" t="str">
        <f t="shared" si="204"/>
        <v/>
      </c>
      <c r="DU59" s="102" t="str">
        <f t="shared" si="205"/>
        <v/>
      </c>
      <c r="DV59" s="47" t="str">
        <f>IF(details!AZ59="","",details!AZ59)</f>
        <v/>
      </c>
      <c r="DW59" s="47" t="str">
        <f>IF(details!BA59="","",details!BA59)</f>
        <v/>
      </c>
      <c r="DX59" s="102" t="str">
        <f t="shared" si="206"/>
        <v/>
      </c>
      <c r="DY59" s="102" t="str">
        <f t="shared" si="207"/>
        <v/>
      </c>
      <c r="DZ59" s="102" t="str">
        <f t="shared" si="208"/>
        <v/>
      </c>
      <c r="EA59" s="47" t="str">
        <f>IF(details!BB59="","",details!BB59)</f>
        <v/>
      </c>
      <c r="EB59" s="47" t="str">
        <f>IF(details!BC59="","",details!BC59)</f>
        <v/>
      </c>
      <c r="EC59" s="102" t="str">
        <f t="shared" si="209"/>
        <v/>
      </c>
      <c r="ED59" s="102" t="str">
        <f t="shared" si="210"/>
        <v/>
      </c>
      <c r="EE59" s="102" t="str">
        <f t="shared" si="211"/>
        <v/>
      </c>
      <c r="EF59" s="97" t="str">
        <f t="shared" si="212"/>
        <v/>
      </c>
      <c r="EG59" s="79">
        <f t="shared" si="213"/>
        <v>0</v>
      </c>
      <c r="EH59" s="79">
        <f t="shared" si="214"/>
        <v>0</v>
      </c>
      <c r="EI59" s="80" t="str">
        <f t="shared" si="215"/>
        <v/>
      </c>
      <c r="EJ59" s="79" t="str">
        <f t="shared" si="216"/>
        <v/>
      </c>
      <c r="EK59" s="79" t="str">
        <f t="shared" si="217"/>
        <v/>
      </c>
      <c r="EL59" s="79" t="str">
        <f t="shared" si="218"/>
        <v/>
      </c>
      <c r="EM59" s="47" t="str">
        <f>IF(details!BD59="","",details!BD59)</f>
        <v/>
      </c>
      <c r="EN59" s="47" t="str">
        <f>IF(details!BE59="","",details!BE59)</f>
        <v/>
      </c>
      <c r="EO59" s="47" t="str">
        <f>IF(details!BF59="","",details!BF59)</f>
        <v/>
      </c>
      <c r="EP59" s="102" t="str">
        <f t="shared" si="219"/>
        <v/>
      </c>
      <c r="EQ59" s="47" t="str">
        <f>IF(details!BG59="","",details!BG59)</f>
        <v/>
      </c>
      <c r="ER59" s="47" t="str">
        <f>IF(details!BH59="","",details!BH59)</f>
        <v/>
      </c>
      <c r="ES59" s="106" t="str">
        <f t="shared" si="220"/>
        <v/>
      </c>
      <c r="ET59" s="102" t="str">
        <f t="shared" si="221"/>
        <v/>
      </c>
      <c r="EU59" s="102" t="str">
        <f t="shared" si="222"/>
        <v/>
      </c>
      <c r="EV59" s="47" t="str">
        <f>IF(details!BI59="","",details!BI59)</f>
        <v/>
      </c>
      <c r="EW59" s="47" t="str">
        <f>IF(details!BJ59="","",details!BJ59)</f>
        <v/>
      </c>
      <c r="EX59" s="106" t="str">
        <f t="shared" si="223"/>
        <v/>
      </c>
      <c r="EY59" s="102" t="str">
        <f t="shared" si="224"/>
        <v/>
      </c>
      <c r="EZ59" s="102" t="str">
        <f t="shared" si="225"/>
        <v/>
      </c>
      <c r="FA59" s="97" t="str">
        <f t="shared" si="226"/>
        <v/>
      </c>
      <c r="FB59" s="79">
        <f t="shared" si="227"/>
        <v>0</v>
      </c>
      <c r="FC59" s="79">
        <f t="shared" si="228"/>
        <v>0</v>
      </c>
      <c r="FD59" s="80" t="str">
        <f t="shared" si="229"/>
        <v/>
      </c>
      <c r="FE59" s="79" t="str">
        <f t="shared" si="230"/>
        <v/>
      </c>
      <c r="FF59" s="79" t="str">
        <f t="shared" si="231"/>
        <v/>
      </c>
      <c r="FG59" s="79" t="str">
        <f t="shared" si="232"/>
        <v/>
      </c>
      <c r="FH59" s="47" t="str">
        <f>IF(details!BK59="","",details!BK59)</f>
        <v/>
      </c>
      <c r="FI59" s="47" t="str">
        <f>IF(details!BL59="","",details!BL59)</f>
        <v/>
      </c>
      <c r="FJ59" s="47" t="str">
        <f>IF(details!BM59="","",details!BM59)</f>
        <v/>
      </c>
      <c r="FK59" s="97" t="str">
        <f t="shared" si="233"/>
        <v/>
      </c>
      <c r="FL59" s="79">
        <f t="shared" si="234"/>
        <v>0</v>
      </c>
      <c r="FM59" s="80" t="str">
        <f t="shared" si="235"/>
        <v/>
      </c>
      <c r="FN59" s="79" t="str">
        <f t="shared" si="236"/>
        <v/>
      </c>
      <c r="FO59" s="79" t="str">
        <f t="shared" si="237"/>
        <v/>
      </c>
      <c r="FP59" s="322" t="str">
        <f t="shared" si="238"/>
        <v/>
      </c>
      <c r="FQ59" s="47" t="str">
        <f>IF(details!BN59="","",details!BN59)</f>
        <v/>
      </c>
      <c r="FR59" s="47" t="str">
        <f>IF(details!BO59="","",details!BO59)</f>
        <v/>
      </c>
      <c r="FS59" s="47" t="str">
        <f>IF(details!BP59="","",details!BP59)</f>
        <v/>
      </c>
      <c r="FT59" s="47" t="str">
        <f>IF(details!BQ59="","",details!BQ59)</f>
        <v/>
      </c>
      <c r="FU59" s="97" t="str">
        <f t="shared" si="239"/>
        <v/>
      </c>
      <c r="FV59" s="79">
        <f t="shared" si="101"/>
        <v>0</v>
      </c>
      <c r="FW59" s="80" t="str">
        <f t="shared" si="102"/>
        <v/>
      </c>
      <c r="FX59" s="79" t="str">
        <f t="shared" si="103"/>
        <v/>
      </c>
      <c r="FY59" s="79" t="str">
        <f t="shared" si="268"/>
        <v/>
      </c>
      <c r="FZ59" s="322" t="str">
        <f t="shared" si="240"/>
        <v/>
      </c>
      <c r="GA59" s="79" t="str">
        <f t="shared" si="257"/>
        <v/>
      </c>
      <c r="GB59" s="79" t="str">
        <f t="shared" si="258"/>
        <v/>
      </c>
      <c r="GC59" s="79" t="str">
        <f t="shared" si="259"/>
        <v/>
      </c>
      <c r="GD59" s="79" t="str">
        <f t="shared" si="260"/>
        <v/>
      </c>
      <c r="GE59" s="79" t="str">
        <f t="shared" si="261"/>
        <v/>
      </c>
      <c r="GF59" s="79" t="str">
        <f t="shared" si="262"/>
        <v/>
      </c>
      <c r="GG59" s="79" t="str">
        <f t="shared" si="269"/>
        <v/>
      </c>
      <c r="GH59" s="313">
        <f t="shared" si="241"/>
        <v>0</v>
      </c>
      <c r="GI59" s="79">
        <f t="shared" si="263"/>
        <v>0</v>
      </c>
      <c r="GJ59" s="79">
        <f t="shared" si="264"/>
        <v>0</v>
      </c>
      <c r="GK59" s="79">
        <f t="shared" si="265"/>
        <v>0</v>
      </c>
      <c r="GL59" s="313">
        <f t="shared" si="242"/>
        <v>0</v>
      </c>
      <c r="GM59" s="79" t="str">
        <f t="shared" si="270"/>
        <v/>
      </c>
      <c r="GN59" s="47" t="str">
        <f t="shared" si="271"/>
        <v/>
      </c>
      <c r="GO59" s="79" t="str">
        <f t="shared" si="272"/>
        <v/>
      </c>
      <c r="GP59" s="107" t="str">
        <f t="shared" si="243"/>
        <v/>
      </c>
      <c r="GQ59" s="94" t="str">
        <f>IF(details!CY59="","",details!CY59)</f>
        <v/>
      </c>
      <c r="GR59" s="108" t="str">
        <f>IF(details!CZ59="","",details!CZ59)</f>
        <v/>
      </c>
      <c r="GS59" s="94" t="str">
        <f>IF(details!DC59="","",details!DC59)</f>
        <v/>
      </c>
      <c r="GT59" s="108" t="str">
        <f>IF(details!DD59="","",details!DD59)</f>
        <v/>
      </c>
      <c r="GU59" s="94" t="str">
        <f>IF(details!DG59="","",details!DG59)</f>
        <v/>
      </c>
      <c r="GV59" s="108" t="str">
        <f>IF(details!DH59="","",details!DH59)</f>
        <v/>
      </c>
      <c r="GW59" s="94" t="str">
        <f>IF(details!DK59="","",details!DK59)</f>
        <v/>
      </c>
      <c r="GX59" s="108" t="str">
        <f>IF(details!DL59="","",details!DL59)</f>
        <v/>
      </c>
      <c r="GY59" s="94" t="str">
        <f>IF(details!DO59="","",details!DO59)</f>
        <v/>
      </c>
      <c r="GZ59" s="108" t="str">
        <f>IF(details!DP59="","",details!DP59)</f>
        <v/>
      </c>
      <c r="HA59" s="95" t="e">
        <f t="shared" si="244"/>
        <v>#VALUE!</v>
      </c>
      <c r="HB59" s="47" t="str">
        <f t="shared" si="273"/>
        <v/>
      </c>
      <c r="HC59" s="47" t="str">
        <f t="shared" si="256"/>
        <v/>
      </c>
      <c r="HD59" s="47" t="str">
        <f t="shared" si="274"/>
        <v/>
      </c>
      <c r="HE59" s="47" t="str">
        <f t="shared" si="275"/>
        <v/>
      </c>
      <c r="HF59" s="47" t="str">
        <f t="shared" si="245"/>
        <v/>
      </c>
      <c r="HG59" s="47" t="str">
        <f t="shared" si="276"/>
        <v/>
      </c>
      <c r="HH59" s="47" t="str">
        <f t="shared" si="277"/>
        <v/>
      </c>
      <c r="HI59" s="47" t="str">
        <f t="shared" si="278"/>
        <v/>
      </c>
      <c r="HJ59" s="47" t="str">
        <f t="shared" si="279"/>
        <v/>
      </c>
      <c r="HK59" s="47" t="str">
        <f t="shared" si="280"/>
        <v/>
      </c>
      <c r="HL59" s="47" t="str">
        <f t="shared" si="281"/>
        <v/>
      </c>
      <c r="HM59" s="47" t="str">
        <f t="shared" si="282"/>
        <v/>
      </c>
      <c r="HN59" s="47" t="str">
        <f t="shared" si="246"/>
        <v/>
      </c>
      <c r="HO59" s="47" t="str">
        <f t="shared" si="283"/>
        <v/>
      </c>
      <c r="HP59" s="47" t="str">
        <f t="shared" si="284"/>
        <v/>
      </c>
      <c r="HQ59" s="47" t="str">
        <f t="shared" si="247"/>
        <v/>
      </c>
      <c r="HR59" s="47" t="str">
        <f t="shared" si="285"/>
        <v/>
      </c>
      <c r="HS59" s="47" t="str">
        <f t="shared" si="286"/>
        <v/>
      </c>
      <c r="HT59" s="47" t="str">
        <f t="shared" si="248"/>
        <v/>
      </c>
      <c r="HU59" s="47" t="str">
        <f t="shared" si="287"/>
        <v/>
      </c>
      <c r="HV59" s="47" t="str">
        <f t="shared" si="288"/>
        <v/>
      </c>
      <c r="HW59" s="47" t="str">
        <f t="shared" si="249"/>
        <v/>
      </c>
      <c r="HX59" s="47" t="str">
        <f t="shared" si="295"/>
        <v/>
      </c>
      <c r="HY59" s="47" t="str">
        <f t="shared" si="289"/>
        <v/>
      </c>
      <c r="HZ59" s="47" t="str">
        <f t="shared" si="290"/>
        <v/>
      </c>
      <c r="IA59" s="47" t="str">
        <f t="shared" si="291"/>
        <v/>
      </c>
      <c r="IB59" s="47" t="str">
        <f t="shared" si="292"/>
        <v/>
      </c>
      <c r="IC59" s="47" t="str">
        <f t="shared" si="293"/>
        <v/>
      </c>
      <c r="ID59" s="47" t="str">
        <f t="shared" si="251"/>
        <v xml:space="preserve">            </v>
      </c>
      <c r="IE59" s="47" t="str">
        <f t="shared" si="252"/>
        <v xml:space="preserve">            </v>
      </c>
      <c r="IF59" s="47" t="str">
        <f t="shared" si="266"/>
        <v xml:space="preserve">     </v>
      </c>
      <c r="IG59" s="109" t="str">
        <f t="shared" si="254"/>
        <v xml:space="preserve">            </v>
      </c>
      <c r="IH59" s="47" t="str">
        <f t="shared" si="294"/>
        <v xml:space="preserve">            </v>
      </c>
      <c r="II59" s="47" t="str">
        <f>IF(OR(GN59="SUPPL.",GN59="RE-EXAM."),'result subject-wise'!AV59,GN59)</f>
        <v/>
      </c>
      <c r="IJ59" s="99">
        <f>IF('result subject-wise'!AW59="",CT59,'result subject-wise'!AW59)</f>
        <v>0</v>
      </c>
      <c r="IK59" s="87" t="str">
        <f t="shared" si="255"/>
        <v/>
      </c>
      <c r="IL59" s="100"/>
      <c r="IO59" s="890"/>
      <c r="IP59" s="891"/>
      <c r="IQ59" s="893"/>
      <c r="IR59" s="893"/>
      <c r="IS59" s="893"/>
      <c r="IT59" s="893"/>
      <c r="IU59" s="893"/>
      <c r="IV59" s="893"/>
      <c r="IW59" s="893"/>
      <c r="IX59" s="893"/>
      <c r="IY59" s="893"/>
      <c r="IZ59" s="893"/>
      <c r="JA59" s="893"/>
      <c r="JB59" s="917"/>
      <c r="JC59" s="918"/>
      <c r="JE59" s="120"/>
      <c r="JF59" s="120"/>
      <c r="JG59" s="120"/>
      <c r="JH59" s="120"/>
    </row>
    <row r="60" spans="1:268" ht="14" customHeight="1">
      <c r="A60" s="4">
        <f>details!A60</f>
        <v>54</v>
      </c>
      <c r="B60" s="47" t="str">
        <f>IF(details!B60="","",details!B60)</f>
        <v>OBC</v>
      </c>
      <c r="C60" s="47" t="str">
        <f>IF(details!C60="","",details!C60)</f>
        <v>G</v>
      </c>
      <c r="D60" s="97">
        <f>IF(details!D60="","",details!D60)</f>
        <v>9154</v>
      </c>
      <c r="E60" s="47">
        <f>IF(details!E60="","",details!E60)</f>
        <v>11064</v>
      </c>
      <c r="F60" s="385">
        <f>IF(details!F60="","",details!F60)</f>
        <v>36889</v>
      </c>
      <c r="G60" s="49" t="str">
        <f>IF(details!G60="","",details!G60)</f>
        <v>A 054</v>
      </c>
      <c r="H60" s="49" t="str">
        <f>IF(details!H60="","",details!H60)</f>
        <v>B 054</v>
      </c>
      <c r="I60" s="49" t="str">
        <f>IF(details!I60="","",details!I60)</f>
        <v>C 054</v>
      </c>
      <c r="J60" s="47" t="str">
        <f>IF(details!J60="","",details!J60)</f>
        <v/>
      </c>
      <c r="K60" s="47" t="str">
        <f>IF(details!K60="","",details!K60)</f>
        <v/>
      </c>
      <c r="L60" s="47" t="str">
        <f>IF(details!L60="","",details!L60)</f>
        <v/>
      </c>
      <c r="M60" s="102" t="str">
        <f t="shared" si="134"/>
        <v/>
      </c>
      <c r="N60" s="47" t="str">
        <f>IF(details!M60="","",details!M60)</f>
        <v/>
      </c>
      <c r="O60" s="102" t="str">
        <f t="shared" si="135"/>
        <v/>
      </c>
      <c r="P60" s="47" t="str">
        <f>IF(details!N60="","",details!N60)</f>
        <v/>
      </c>
      <c r="Q60" s="88" t="str">
        <f t="shared" si="136"/>
        <v/>
      </c>
      <c r="R60" s="79">
        <f t="shared" si="137"/>
        <v>0</v>
      </c>
      <c r="S60" s="79">
        <f t="shared" si="138"/>
        <v>0</v>
      </c>
      <c r="T60" s="80" t="str">
        <f t="shared" si="139"/>
        <v/>
      </c>
      <c r="U60" s="79" t="str">
        <f t="shared" si="140"/>
        <v/>
      </c>
      <c r="V60" s="79" t="str">
        <f t="shared" si="141"/>
        <v/>
      </c>
      <c r="W60" s="79" t="str">
        <f t="shared" si="142"/>
        <v/>
      </c>
      <c r="X60" s="47" t="str">
        <f>IF(details!O60="","",details!O60)</f>
        <v/>
      </c>
      <c r="Y60" s="47" t="str">
        <f>IF(details!P60="","",details!P60)</f>
        <v/>
      </c>
      <c r="Z60" s="47" t="str">
        <f>IF(details!Q60="","",details!Q60)</f>
        <v/>
      </c>
      <c r="AA60" s="102" t="str">
        <f t="shared" si="143"/>
        <v/>
      </c>
      <c r="AB60" s="47" t="str">
        <f>IF(details!R60="","",details!R60)</f>
        <v/>
      </c>
      <c r="AC60" s="102" t="str">
        <f t="shared" si="144"/>
        <v/>
      </c>
      <c r="AD60" s="47" t="str">
        <f>IF(details!S60="","",details!S60)</f>
        <v/>
      </c>
      <c r="AE60" s="88" t="str">
        <f t="shared" si="145"/>
        <v/>
      </c>
      <c r="AF60" s="79">
        <f t="shared" si="146"/>
        <v>0</v>
      </c>
      <c r="AG60" s="79">
        <f t="shared" si="147"/>
        <v>0</v>
      </c>
      <c r="AH60" s="80" t="str">
        <f t="shared" si="148"/>
        <v/>
      </c>
      <c r="AI60" s="79" t="str">
        <f t="shared" si="149"/>
        <v/>
      </c>
      <c r="AJ60" s="79" t="str">
        <f t="shared" si="150"/>
        <v/>
      </c>
      <c r="AK60" s="79" t="str">
        <f t="shared" si="151"/>
        <v/>
      </c>
      <c r="AL60" s="97" t="str">
        <f>IF(details!T60="","",details!T60)</f>
        <v/>
      </c>
      <c r="AM60" s="103" t="str">
        <f>CONCATENATE(IF(details!T60="s"," SANSKRIT",IF(details!T60="u"," URDU",IF(details!T60="g"," GUJRATI",IF(details!T60="p"," PUNJABI",IF(details!T60="sd"," flU/kh",))))),"")</f>
        <v/>
      </c>
      <c r="AN60" s="47" t="str">
        <f>IF(details!U60="","",details!U60)</f>
        <v/>
      </c>
      <c r="AO60" s="47" t="str">
        <f>IF(details!V60="","",details!V60)</f>
        <v/>
      </c>
      <c r="AP60" s="47" t="str">
        <f>IF(details!W60="","",details!W60)</f>
        <v/>
      </c>
      <c r="AQ60" s="102" t="str">
        <f t="shared" si="152"/>
        <v/>
      </c>
      <c r="AR60" s="47" t="str">
        <f>IF(details!X60="","",details!X60)</f>
        <v/>
      </c>
      <c r="AS60" s="102" t="str">
        <f t="shared" si="153"/>
        <v/>
      </c>
      <c r="AT60" s="47" t="str">
        <f>IF(details!Y60="","",details!Y60)</f>
        <v/>
      </c>
      <c r="AU60" s="88" t="str">
        <f t="shared" si="154"/>
        <v/>
      </c>
      <c r="AV60" s="79">
        <f t="shared" si="155"/>
        <v>0</v>
      </c>
      <c r="AW60" s="79">
        <f t="shared" si="156"/>
        <v>0</v>
      </c>
      <c r="AX60" s="80" t="str">
        <f t="shared" si="157"/>
        <v/>
      </c>
      <c r="AY60" s="79" t="str">
        <f t="shared" si="158"/>
        <v/>
      </c>
      <c r="AZ60" s="79" t="str">
        <f t="shared" si="159"/>
        <v/>
      </c>
      <c r="BA60" s="79" t="str">
        <f t="shared" si="160"/>
        <v/>
      </c>
      <c r="BB60" s="47" t="str">
        <f>IF(details!Z60="","",details!Z60)</f>
        <v/>
      </c>
      <c r="BC60" s="47" t="str">
        <f>IF(details!AA60="","",details!AA60)</f>
        <v/>
      </c>
      <c r="BD60" s="47" t="str">
        <f>IF(details!AB60="","",details!AB60)</f>
        <v/>
      </c>
      <c r="BE60" s="102" t="str">
        <f t="shared" si="161"/>
        <v/>
      </c>
      <c r="BF60" s="47" t="str">
        <f>IF(details!AC60="","",details!AC60)</f>
        <v/>
      </c>
      <c r="BG60" s="102" t="str">
        <f t="shared" si="162"/>
        <v/>
      </c>
      <c r="BH60" s="47" t="str">
        <f>IF(details!AD60="","",details!AD60)</f>
        <v/>
      </c>
      <c r="BI60" s="88" t="str">
        <f t="shared" si="163"/>
        <v/>
      </c>
      <c r="BJ60" s="79">
        <f t="shared" si="164"/>
        <v>0</v>
      </c>
      <c r="BK60" s="79">
        <f t="shared" si="165"/>
        <v>0</v>
      </c>
      <c r="BL60" s="80" t="str">
        <f t="shared" si="166"/>
        <v/>
      </c>
      <c r="BM60" s="79" t="str">
        <f t="shared" si="167"/>
        <v/>
      </c>
      <c r="BN60" s="79" t="str">
        <f t="shared" si="168"/>
        <v/>
      </c>
      <c r="BO60" s="79" t="str">
        <f t="shared" si="169"/>
        <v/>
      </c>
      <c r="BP60" s="47" t="str">
        <f>IF(details!AE60="","",details!AE60)</f>
        <v/>
      </c>
      <c r="BQ60" s="47" t="str">
        <f>IF(details!AF60="","",details!AF60)</f>
        <v/>
      </c>
      <c r="BR60" s="47" t="str">
        <f>IF(details!AG60="","",details!AG60)</f>
        <v/>
      </c>
      <c r="BS60" s="102" t="str">
        <f t="shared" si="170"/>
        <v/>
      </c>
      <c r="BT60" s="47" t="str">
        <f>IF(details!AH60="","",details!AH60)</f>
        <v/>
      </c>
      <c r="BU60" s="102" t="str">
        <f t="shared" si="171"/>
        <v/>
      </c>
      <c r="BV60" s="47" t="str">
        <f>IF(details!AI60="","",details!AI60)</f>
        <v/>
      </c>
      <c r="BW60" s="88" t="str">
        <f t="shared" si="172"/>
        <v/>
      </c>
      <c r="BX60" s="79">
        <f t="shared" si="173"/>
        <v>0</v>
      </c>
      <c r="BY60" s="79">
        <f t="shared" si="174"/>
        <v>0</v>
      </c>
      <c r="BZ60" s="80" t="str">
        <f t="shared" si="175"/>
        <v/>
      </c>
      <c r="CA60" s="79" t="str">
        <f t="shared" si="176"/>
        <v/>
      </c>
      <c r="CB60" s="79" t="str">
        <f t="shared" si="177"/>
        <v/>
      </c>
      <c r="CC60" s="79" t="str">
        <f t="shared" si="178"/>
        <v/>
      </c>
      <c r="CD60" s="47" t="str">
        <f>IF(details!AJ60="","",details!AJ60)</f>
        <v/>
      </c>
      <c r="CE60" s="47" t="str">
        <f>IF(details!AK60="","",details!AK60)</f>
        <v/>
      </c>
      <c r="CF60" s="47" t="str">
        <f>IF(details!AL60="","",details!AL60)</f>
        <v/>
      </c>
      <c r="CG60" s="102" t="str">
        <f t="shared" si="179"/>
        <v/>
      </c>
      <c r="CH60" s="47" t="str">
        <f>IF(details!AM60="","",details!AM60)</f>
        <v/>
      </c>
      <c r="CI60" s="102" t="str">
        <f t="shared" si="180"/>
        <v/>
      </c>
      <c r="CJ60" s="47" t="str">
        <f>IF(details!AN60="","",details!AN60)</f>
        <v/>
      </c>
      <c r="CK60" s="88" t="str">
        <f t="shared" si="181"/>
        <v/>
      </c>
      <c r="CL60" s="79">
        <f t="shared" si="182"/>
        <v>0</v>
      </c>
      <c r="CM60" s="79">
        <f t="shared" si="183"/>
        <v>0</v>
      </c>
      <c r="CN60" s="80" t="str">
        <f t="shared" si="184"/>
        <v/>
      </c>
      <c r="CO60" s="79" t="str">
        <f t="shared" si="185"/>
        <v/>
      </c>
      <c r="CP60" s="79" t="str">
        <f t="shared" si="186"/>
        <v/>
      </c>
      <c r="CQ60" s="79" t="str">
        <f t="shared" si="187"/>
        <v/>
      </c>
      <c r="CR60" s="79">
        <f t="shared" si="188"/>
        <v>0</v>
      </c>
      <c r="CS60" s="104">
        <f t="shared" si="189"/>
        <v>0</v>
      </c>
      <c r="CT60" s="105">
        <f t="shared" si="190"/>
        <v>0</v>
      </c>
      <c r="CU60" s="87" t="str">
        <f t="shared" si="267"/>
        <v/>
      </c>
      <c r="CV60" s="47" t="str">
        <f>IF(details!AO60="","",details!AO60)</f>
        <v/>
      </c>
      <c r="CW60" s="47" t="str">
        <f>IF(details!AP60="","",details!AP60)</f>
        <v/>
      </c>
      <c r="CX60" s="47" t="str">
        <f>IF(details!AQ60="","",details!AQ60)</f>
        <v/>
      </c>
      <c r="CY60" s="102" t="str">
        <f t="shared" si="191"/>
        <v/>
      </c>
      <c r="CZ60" s="47" t="str">
        <f>IF(details!AR60="","",details!AR60)</f>
        <v/>
      </c>
      <c r="DA60" s="102" t="str">
        <f t="shared" si="192"/>
        <v/>
      </c>
      <c r="DB60" s="47" t="str">
        <f>IF(details!AS60="","",details!AS60)</f>
        <v/>
      </c>
      <c r="DC60" s="88" t="str">
        <f t="shared" si="193"/>
        <v/>
      </c>
      <c r="DD60" s="79">
        <f t="shared" si="194"/>
        <v>0</v>
      </c>
      <c r="DE60" s="79">
        <f t="shared" si="195"/>
        <v>0</v>
      </c>
      <c r="DF60" s="80" t="str">
        <f t="shared" si="196"/>
        <v/>
      </c>
      <c r="DG60" s="79" t="str">
        <f t="shared" si="197"/>
        <v/>
      </c>
      <c r="DH60" s="79" t="str">
        <f t="shared" si="198"/>
        <v/>
      </c>
      <c r="DI60" s="79" t="str">
        <f t="shared" si="199"/>
        <v/>
      </c>
      <c r="DJ60" s="47" t="str">
        <f>IF(details!AT60="","",details!AT60)</f>
        <v/>
      </c>
      <c r="DK60" s="47" t="str">
        <f>IF(details!AU60="","",details!AU60)</f>
        <v/>
      </c>
      <c r="DL60" s="102" t="str">
        <f t="shared" si="200"/>
        <v/>
      </c>
      <c r="DM60" s="47" t="str">
        <f>IF(details!AV60="","",details!AV60)</f>
        <v/>
      </c>
      <c r="DN60" s="47" t="str">
        <f>IF(details!AW60="","",details!AW60)</f>
        <v/>
      </c>
      <c r="DO60" s="102" t="str">
        <f t="shared" si="201"/>
        <v/>
      </c>
      <c r="DP60" s="47" t="str">
        <f>IF(details!AX60="","",details!AX60)</f>
        <v/>
      </c>
      <c r="DQ60" s="47" t="str">
        <f>IF(details!AY60="","",details!AY60)</f>
        <v/>
      </c>
      <c r="DR60" s="102" t="str">
        <f t="shared" si="202"/>
        <v/>
      </c>
      <c r="DS60" s="102" t="str">
        <f t="shared" si="203"/>
        <v/>
      </c>
      <c r="DT60" s="102" t="str">
        <f t="shared" si="204"/>
        <v/>
      </c>
      <c r="DU60" s="102" t="str">
        <f t="shared" si="205"/>
        <v/>
      </c>
      <c r="DV60" s="47" t="str">
        <f>IF(details!AZ60="","",details!AZ60)</f>
        <v/>
      </c>
      <c r="DW60" s="47" t="str">
        <f>IF(details!BA60="","",details!BA60)</f>
        <v/>
      </c>
      <c r="DX60" s="102" t="str">
        <f t="shared" si="206"/>
        <v/>
      </c>
      <c r="DY60" s="102" t="str">
        <f t="shared" si="207"/>
        <v/>
      </c>
      <c r="DZ60" s="102" t="str">
        <f t="shared" si="208"/>
        <v/>
      </c>
      <c r="EA60" s="47" t="str">
        <f>IF(details!BB60="","",details!BB60)</f>
        <v/>
      </c>
      <c r="EB60" s="47" t="str">
        <f>IF(details!BC60="","",details!BC60)</f>
        <v/>
      </c>
      <c r="EC60" s="102" t="str">
        <f t="shared" si="209"/>
        <v/>
      </c>
      <c r="ED60" s="102" t="str">
        <f t="shared" si="210"/>
        <v/>
      </c>
      <c r="EE60" s="102" t="str">
        <f t="shared" si="211"/>
        <v/>
      </c>
      <c r="EF60" s="97" t="str">
        <f t="shared" si="212"/>
        <v/>
      </c>
      <c r="EG60" s="79">
        <f t="shared" si="213"/>
        <v>0</v>
      </c>
      <c r="EH60" s="79">
        <f t="shared" si="214"/>
        <v>0</v>
      </c>
      <c r="EI60" s="80" t="str">
        <f t="shared" si="215"/>
        <v/>
      </c>
      <c r="EJ60" s="79" t="str">
        <f t="shared" si="216"/>
        <v/>
      </c>
      <c r="EK60" s="79" t="str">
        <f t="shared" si="217"/>
        <v/>
      </c>
      <c r="EL60" s="79" t="str">
        <f t="shared" si="218"/>
        <v/>
      </c>
      <c r="EM60" s="47" t="str">
        <f>IF(details!BD60="","",details!BD60)</f>
        <v/>
      </c>
      <c r="EN60" s="47" t="str">
        <f>IF(details!BE60="","",details!BE60)</f>
        <v/>
      </c>
      <c r="EO60" s="47" t="str">
        <f>IF(details!BF60="","",details!BF60)</f>
        <v/>
      </c>
      <c r="EP60" s="102" t="str">
        <f t="shared" si="219"/>
        <v/>
      </c>
      <c r="EQ60" s="47" t="str">
        <f>IF(details!BG60="","",details!BG60)</f>
        <v/>
      </c>
      <c r="ER60" s="47" t="str">
        <f>IF(details!BH60="","",details!BH60)</f>
        <v/>
      </c>
      <c r="ES60" s="106" t="str">
        <f t="shared" si="220"/>
        <v/>
      </c>
      <c r="ET60" s="102" t="str">
        <f t="shared" si="221"/>
        <v/>
      </c>
      <c r="EU60" s="102" t="str">
        <f t="shared" si="222"/>
        <v/>
      </c>
      <c r="EV60" s="47" t="str">
        <f>IF(details!BI60="","",details!BI60)</f>
        <v/>
      </c>
      <c r="EW60" s="47" t="str">
        <f>IF(details!BJ60="","",details!BJ60)</f>
        <v/>
      </c>
      <c r="EX60" s="106" t="str">
        <f t="shared" si="223"/>
        <v/>
      </c>
      <c r="EY60" s="102" t="str">
        <f t="shared" si="224"/>
        <v/>
      </c>
      <c r="EZ60" s="102" t="str">
        <f t="shared" si="225"/>
        <v/>
      </c>
      <c r="FA60" s="97" t="str">
        <f t="shared" si="226"/>
        <v/>
      </c>
      <c r="FB60" s="79">
        <f t="shared" si="227"/>
        <v>0</v>
      </c>
      <c r="FC60" s="79">
        <f t="shared" si="228"/>
        <v>0</v>
      </c>
      <c r="FD60" s="80" t="str">
        <f t="shared" si="229"/>
        <v/>
      </c>
      <c r="FE60" s="79" t="str">
        <f t="shared" si="230"/>
        <v/>
      </c>
      <c r="FF60" s="79" t="str">
        <f t="shared" si="231"/>
        <v/>
      </c>
      <c r="FG60" s="79" t="str">
        <f t="shared" si="232"/>
        <v/>
      </c>
      <c r="FH60" s="47" t="str">
        <f>IF(details!BK60="","",details!BK60)</f>
        <v/>
      </c>
      <c r="FI60" s="47" t="str">
        <f>IF(details!BL60="","",details!BL60)</f>
        <v/>
      </c>
      <c r="FJ60" s="47" t="str">
        <f>IF(details!BM60="","",details!BM60)</f>
        <v/>
      </c>
      <c r="FK60" s="97" t="str">
        <f t="shared" si="233"/>
        <v/>
      </c>
      <c r="FL60" s="79">
        <f t="shared" si="234"/>
        <v>0</v>
      </c>
      <c r="FM60" s="80" t="str">
        <f t="shared" si="235"/>
        <v/>
      </c>
      <c r="FN60" s="79" t="str">
        <f t="shared" si="236"/>
        <v/>
      </c>
      <c r="FO60" s="79" t="str">
        <f t="shared" si="237"/>
        <v/>
      </c>
      <c r="FP60" s="322" t="str">
        <f t="shared" si="238"/>
        <v/>
      </c>
      <c r="FQ60" s="47" t="str">
        <f>IF(details!BN60="","",details!BN60)</f>
        <v/>
      </c>
      <c r="FR60" s="47" t="str">
        <f>IF(details!BO60="","",details!BO60)</f>
        <v/>
      </c>
      <c r="FS60" s="47" t="str">
        <f>IF(details!BP60="","",details!BP60)</f>
        <v/>
      </c>
      <c r="FT60" s="47" t="str">
        <f>IF(details!BQ60="","",details!BQ60)</f>
        <v/>
      </c>
      <c r="FU60" s="97" t="str">
        <f t="shared" si="239"/>
        <v/>
      </c>
      <c r="FV60" s="79">
        <f t="shared" si="101"/>
        <v>0</v>
      </c>
      <c r="FW60" s="80" t="str">
        <f t="shared" si="102"/>
        <v/>
      </c>
      <c r="FX60" s="79" t="str">
        <f t="shared" si="103"/>
        <v/>
      </c>
      <c r="FY60" s="79" t="str">
        <f t="shared" si="268"/>
        <v/>
      </c>
      <c r="FZ60" s="322" t="str">
        <f t="shared" si="240"/>
        <v/>
      </c>
      <c r="GA60" s="79" t="str">
        <f t="shared" si="257"/>
        <v/>
      </c>
      <c r="GB60" s="79" t="str">
        <f t="shared" si="258"/>
        <v/>
      </c>
      <c r="GC60" s="79" t="str">
        <f t="shared" si="259"/>
        <v/>
      </c>
      <c r="GD60" s="79" t="str">
        <f t="shared" si="260"/>
        <v/>
      </c>
      <c r="GE60" s="79" t="str">
        <f t="shared" si="261"/>
        <v/>
      </c>
      <c r="GF60" s="79" t="str">
        <f t="shared" si="262"/>
        <v/>
      </c>
      <c r="GG60" s="79" t="str">
        <f t="shared" si="269"/>
        <v/>
      </c>
      <c r="GH60" s="313">
        <f t="shared" si="241"/>
        <v>0</v>
      </c>
      <c r="GI60" s="79">
        <f t="shared" si="263"/>
        <v>0</v>
      </c>
      <c r="GJ60" s="79">
        <f t="shared" si="264"/>
        <v>0</v>
      </c>
      <c r="GK60" s="79">
        <f t="shared" si="265"/>
        <v>0</v>
      </c>
      <c r="GL60" s="313">
        <f t="shared" si="242"/>
        <v>0</v>
      </c>
      <c r="GM60" s="79" t="str">
        <f t="shared" si="270"/>
        <v/>
      </c>
      <c r="GN60" s="47" t="str">
        <f t="shared" si="271"/>
        <v/>
      </c>
      <c r="GO60" s="79" t="str">
        <f t="shared" si="272"/>
        <v/>
      </c>
      <c r="GP60" s="107" t="str">
        <f t="shared" si="243"/>
        <v/>
      </c>
      <c r="GQ60" s="94" t="str">
        <f>IF(details!CY60="","",details!CY60)</f>
        <v/>
      </c>
      <c r="GR60" s="108" t="str">
        <f>IF(details!CZ60="","",details!CZ60)</f>
        <v/>
      </c>
      <c r="GS60" s="94" t="str">
        <f>IF(details!DC60="","",details!DC60)</f>
        <v/>
      </c>
      <c r="GT60" s="108" t="str">
        <f>IF(details!DD60="","",details!DD60)</f>
        <v/>
      </c>
      <c r="GU60" s="94" t="str">
        <f>IF(details!DG60="","",details!DG60)</f>
        <v/>
      </c>
      <c r="GV60" s="108" t="str">
        <f>IF(details!DH60="","",details!DH60)</f>
        <v/>
      </c>
      <c r="GW60" s="94" t="str">
        <f>IF(details!DK60="","",details!DK60)</f>
        <v/>
      </c>
      <c r="GX60" s="108" t="str">
        <f>IF(details!DL60="","",details!DL60)</f>
        <v/>
      </c>
      <c r="GY60" s="94" t="str">
        <f>IF(details!DO60="","",details!DO60)</f>
        <v/>
      </c>
      <c r="GZ60" s="108" t="str">
        <f>IF(details!DP60="","",details!DP60)</f>
        <v/>
      </c>
      <c r="HA60" s="95" t="e">
        <f t="shared" si="244"/>
        <v>#VALUE!</v>
      </c>
      <c r="HB60" s="47" t="str">
        <f t="shared" si="273"/>
        <v/>
      </c>
      <c r="HC60" s="47" t="str">
        <f t="shared" si="256"/>
        <v/>
      </c>
      <c r="HD60" s="47" t="str">
        <f t="shared" si="274"/>
        <v/>
      </c>
      <c r="HE60" s="47" t="str">
        <f t="shared" si="275"/>
        <v/>
      </c>
      <c r="HF60" s="47" t="str">
        <f t="shared" si="245"/>
        <v/>
      </c>
      <c r="HG60" s="47" t="str">
        <f t="shared" si="276"/>
        <v/>
      </c>
      <c r="HH60" s="47" t="str">
        <f t="shared" si="277"/>
        <v/>
      </c>
      <c r="HI60" s="47" t="str">
        <f t="shared" si="278"/>
        <v/>
      </c>
      <c r="HJ60" s="47" t="str">
        <f t="shared" si="279"/>
        <v/>
      </c>
      <c r="HK60" s="47" t="str">
        <f t="shared" si="280"/>
        <v/>
      </c>
      <c r="HL60" s="47" t="str">
        <f t="shared" si="281"/>
        <v/>
      </c>
      <c r="HM60" s="47" t="str">
        <f t="shared" si="282"/>
        <v/>
      </c>
      <c r="HN60" s="47" t="str">
        <f t="shared" si="246"/>
        <v/>
      </c>
      <c r="HO60" s="47" t="str">
        <f t="shared" si="283"/>
        <v/>
      </c>
      <c r="HP60" s="47" t="str">
        <f t="shared" si="284"/>
        <v/>
      </c>
      <c r="HQ60" s="47" t="str">
        <f t="shared" si="247"/>
        <v/>
      </c>
      <c r="HR60" s="47" t="str">
        <f t="shared" si="285"/>
        <v/>
      </c>
      <c r="HS60" s="47" t="str">
        <f t="shared" si="286"/>
        <v/>
      </c>
      <c r="HT60" s="47" t="str">
        <f t="shared" si="248"/>
        <v/>
      </c>
      <c r="HU60" s="47" t="str">
        <f t="shared" si="287"/>
        <v/>
      </c>
      <c r="HV60" s="47" t="str">
        <f t="shared" si="288"/>
        <v/>
      </c>
      <c r="HW60" s="47" t="str">
        <f t="shared" si="249"/>
        <v/>
      </c>
      <c r="HX60" s="47" t="str">
        <f t="shared" si="295"/>
        <v/>
      </c>
      <c r="HY60" s="47" t="str">
        <f t="shared" si="289"/>
        <v/>
      </c>
      <c r="HZ60" s="47" t="str">
        <f t="shared" si="290"/>
        <v/>
      </c>
      <c r="IA60" s="47" t="str">
        <f t="shared" si="291"/>
        <v/>
      </c>
      <c r="IB60" s="47" t="str">
        <f t="shared" si="292"/>
        <v/>
      </c>
      <c r="IC60" s="47" t="str">
        <f t="shared" si="293"/>
        <v/>
      </c>
      <c r="ID60" s="47" t="str">
        <f t="shared" si="251"/>
        <v xml:space="preserve">            </v>
      </c>
      <c r="IE60" s="47" t="str">
        <f t="shared" si="252"/>
        <v xml:space="preserve">            </v>
      </c>
      <c r="IF60" s="47" t="str">
        <f t="shared" si="266"/>
        <v xml:space="preserve">     </v>
      </c>
      <c r="IG60" s="109" t="str">
        <f t="shared" si="254"/>
        <v xml:space="preserve">            </v>
      </c>
      <c r="IH60" s="47" t="str">
        <f t="shared" si="294"/>
        <v xml:space="preserve">            </v>
      </c>
      <c r="II60" s="47" t="str">
        <f>IF(OR(GN60="SUPPL.",GN60="RE-EXAM."),'result subject-wise'!AV60,GN60)</f>
        <v/>
      </c>
      <c r="IJ60" s="99">
        <f>IF('result subject-wise'!AW60="",CT60,'result subject-wise'!AW60)</f>
        <v>0</v>
      </c>
      <c r="IK60" s="87" t="str">
        <f t="shared" si="255"/>
        <v/>
      </c>
      <c r="IL60" s="100"/>
      <c r="JE60" s="120"/>
      <c r="JF60" s="120"/>
      <c r="JG60" s="120"/>
      <c r="JH60" s="120"/>
    </row>
    <row r="61" spans="1:268" ht="14" customHeight="1">
      <c r="A61" s="4">
        <f>details!A61</f>
        <v>55</v>
      </c>
      <c r="B61" s="47" t="str">
        <f>IF(details!B61="","",details!B61)</f>
        <v>OBC</v>
      </c>
      <c r="C61" s="47" t="str">
        <f>IF(details!C61="","",details!C61)</f>
        <v>G</v>
      </c>
      <c r="D61" s="97">
        <f>IF(details!D61="","",details!D61)</f>
        <v>9155</v>
      </c>
      <c r="E61" s="47">
        <f>IF(details!E61="","",details!E61)</f>
        <v>11114</v>
      </c>
      <c r="F61" s="385">
        <f>IF(details!F61="","",details!F61)</f>
        <v>37575</v>
      </c>
      <c r="G61" s="49" t="str">
        <f>IF(details!G61="","",details!G61)</f>
        <v>A 055</v>
      </c>
      <c r="H61" s="49" t="str">
        <f>IF(details!H61="","",details!H61)</f>
        <v>B 055</v>
      </c>
      <c r="I61" s="49" t="str">
        <f>IF(details!I61="","",details!I61)</f>
        <v>C 055</v>
      </c>
      <c r="J61" s="47" t="str">
        <f>IF(details!J61="","",details!J61)</f>
        <v/>
      </c>
      <c r="K61" s="47" t="str">
        <f>IF(details!K61="","",details!K61)</f>
        <v/>
      </c>
      <c r="L61" s="47" t="str">
        <f>IF(details!L61="","",details!L61)</f>
        <v/>
      </c>
      <c r="M61" s="102" t="str">
        <f t="shared" si="134"/>
        <v/>
      </c>
      <c r="N61" s="47" t="str">
        <f>IF(details!M61="","",details!M61)</f>
        <v/>
      </c>
      <c r="O61" s="102" t="str">
        <f t="shared" si="135"/>
        <v/>
      </c>
      <c r="P61" s="47" t="str">
        <f>IF(details!N61="","",details!N61)</f>
        <v/>
      </c>
      <c r="Q61" s="88" t="str">
        <f t="shared" si="136"/>
        <v/>
      </c>
      <c r="R61" s="79">
        <f t="shared" si="137"/>
        <v>0</v>
      </c>
      <c r="S61" s="79">
        <f t="shared" si="138"/>
        <v>0</v>
      </c>
      <c r="T61" s="80" t="str">
        <f t="shared" si="139"/>
        <v/>
      </c>
      <c r="U61" s="79" t="str">
        <f t="shared" si="140"/>
        <v/>
      </c>
      <c r="V61" s="79" t="str">
        <f t="shared" si="141"/>
        <v/>
      </c>
      <c r="W61" s="79" t="str">
        <f t="shared" si="142"/>
        <v/>
      </c>
      <c r="X61" s="47" t="str">
        <f>IF(details!O61="","",details!O61)</f>
        <v/>
      </c>
      <c r="Y61" s="47" t="str">
        <f>IF(details!P61="","",details!P61)</f>
        <v/>
      </c>
      <c r="Z61" s="47" t="str">
        <f>IF(details!Q61="","",details!Q61)</f>
        <v/>
      </c>
      <c r="AA61" s="102" t="str">
        <f t="shared" si="143"/>
        <v/>
      </c>
      <c r="AB61" s="47" t="str">
        <f>IF(details!R61="","",details!R61)</f>
        <v/>
      </c>
      <c r="AC61" s="102" t="str">
        <f t="shared" si="144"/>
        <v/>
      </c>
      <c r="AD61" s="47" t="str">
        <f>IF(details!S61="","",details!S61)</f>
        <v/>
      </c>
      <c r="AE61" s="88" t="str">
        <f t="shared" si="145"/>
        <v/>
      </c>
      <c r="AF61" s="79">
        <f t="shared" si="146"/>
        <v>0</v>
      </c>
      <c r="AG61" s="79">
        <f t="shared" si="147"/>
        <v>0</v>
      </c>
      <c r="AH61" s="80" t="str">
        <f t="shared" si="148"/>
        <v/>
      </c>
      <c r="AI61" s="79" t="str">
        <f t="shared" si="149"/>
        <v/>
      </c>
      <c r="AJ61" s="79" t="str">
        <f t="shared" si="150"/>
        <v/>
      </c>
      <c r="AK61" s="79" t="str">
        <f t="shared" si="151"/>
        <v/>
      </c>
      <c r="AL61" s="97" t="str">
        <f>IF(details!T61="","",details!T61)</f>
        <v/>
      </c>
      <c r="AM61" s="103" t="str">
        <f>CONCATENATE(IF(details!T61="s"," SANSKRIT",IF(details!T61="u"," URDU",IF(details!T61="g"," GUJRATI",IF(details!T61="p"," PUNJABI",IF(details!T61="sd"," flU/kh",))))),"")</f>
        <v/>
      </c>
      <c r="AN61" s="47" t="str">
        <f>IF(details!U61="","",details!U61)</f>
        <v/>
      </c>
      <c r="AO61" s="47" t="str">
        <f>IF(details!V61="","",details!V61)</f>
        <v/>
      </c>
      <c r="AP61" s="47" t="str">
        <f>IF(details!W61="","",details!W61)</f>
        <v/>
      </c>
      <c r="AQ61" s="102" t="str">
        <f t="shared" si="152"/>
        <v/>
      </c>
      <c r="AR61" s="47" t="str">
        <f>IF(details!X61="","",details!X61)</f>
        <v/>
      </c>
      <c r="AS61" s="102" t="str">
        <f t="shared" si="153"/>
        <v/>
      </c>
      <c r="AT61" s="47" t="str">
        <f>IF(details!Y61="","",details!Y61)</f>
        <v/>
      </c>
      <c r="AU61" s="88" t="str">
        <f t="shared" si="154"/>
        <v/>
      </c>
      <c r="AV61" s="79">
        <f t="shared" si="155"/>
        <v>0</v>
      </c>
      <c r="AW61" s="79">
        <f t="shared" si="156"/>
        <v>0</v>
      </c>
      <c r="AX61" s="80" t="str">
        <f t="shared" si="157"/>
        <v/>
      </c>
      <c r="AY61" s="79" t="str">
        <f t="shared" si="158"/>
        <v/>
      </c>
      <c r="AZ61" s="79" t="str">
        <f t="shared" si="159"/>
        <v/>
      </c>
      <c r="BA61" s="79" t="str">
        <f t="shared" si="160"/>
        <v/>
      </c>
      <c r="BB61" s="47" t="str">
        <f>IF(details!Z61="","",details!Z61)</f>
        <v/>
      </c>
      <c r="BC61" s="47" t="str">
        <f>IF(details!AA61="","",details!AA61)</f>
        <v/>
      </c>
      <c r="BD61" s="47" t="str">
        <f>IF(details!AB61="","",details!AB61)</f>
        <v/>
      </c>
      <c r="BE61" s="102" t="str">
        <f t="shared" si="161"/>
        <v/>
      </c>
      <c r="BF61" s="47" t="str">
        <f>IF(details!AC61="","",details!AC61)</f>
        <v/>
      </c>
      <c r="BG61" s="102" t="str">
        <f t="shared" si="162"/>
        <v/>
      </c>
      <c r="BH61" s="47" t="str">
        <f>IF(details!AD61="","",details!AD61)</f>
        <v/>
      </c>
      <c r="BI61" s="88" t="str">
        <f t="shared" si="163"/>
        <v/>
      </c>
      <c r="BJ61" s="79">
        <f t="shared" si="164"/>
        <v>0</v>
      </c>
      <c r="BK61" s="79">
        <f t="shared" si="165"/>
        <v>0</v>
      </c>
      <c r="BL61" s="80" t="str">
        <f t="shared" si="166"/>
        <v/>
      </c>
      <c r="BM61" s="79" t="str">
        <f t="shared" si="167"/>
        <v/>
      </c>
      <c r="BN61" s="79" t="str">
        <f t="shared" si="168"/>
        <v/>
      </c>
      <c r="BO61" s="79" t="str">
        <f t="shared" si="169"/>
        <v/>
      </c>
      <c r="BP61" s="47" t="str">
        <f>IF(details!AE61="","",details!AE61)</f>
        <v/>
      </c>
      <c r="BQ61" s="47" t="str">
        <f>IF(details!AF61="","",details!AF61)</f>
        <v/>
      </c>
      <c r="BR61" s="47" t="str">
        <f>IF(details!AG61="","",details!AG61)</f>
        <v/>
      </c>
      <c r="BS61" s="102" t="str">
        <f t="shared" si="170"/>
        <v/>
      </c>
      <c r="BT61" s="47" t="str">
        <f>IF(details!AH61="","",details!AH61)</f>
        <v/>
      </c>
      <c r="BU61" s="102" t="str">
        <f t="shared" si="171"/>
        <v/>
      </c>
      <c r="BV61" s="47" t="str">
        <f>IF(details!AI61="","",details!AI61)</f>
        <v/>
      </c>
      <c r="BW61" s="88" t="str">
        <f t="shared" si="172"/>
        <v/>
      </c>
      <c r="BX61" s="79">
        <f t="shared" si="173"/>
        <v>0</v>
      </c>
      <c r="BY61" s="79">
        <f t="shared" si="174"/>
        <v>0</v>
      </c>
      <c r="BZ61" s="80" t="str">
        <f t="shared" si="175"/>
        <v/>
      </c>
      <c r="CA61" s="79" t="str">
        <f t="shared" si="176"/>
        <v/>
      </c>
      <c r="CB61" s="79" t="str">
        <f t="shared" si="177"/>
        <v/>
      </c>
      <c r="CC61" s="79" t="str">
        <f t="shared" si="178"/>
        <v/>
      </c>
      <c r="CD61" s="47" t="str">
        <f>IF(details!AJ61="","",details!AJ61)</f>
        <v/>
      </c>
      <c r="CE61" s="47" t="str">
        <f>IF(details!AK61="","",details!AK61)</f>
        <v/>
      </c>
      <c r="CF61" s="47" t="str">
        <f>IF(details!AL61="","",details!AL61)</f>
        <v/>
      </c>
      <c r="CG61" s="102" t="str">
        <f t="shared" si="179"/>
        <v/>
      </c>
      <c r="CH61" s="47" t="str">
        <f>IF(details!AM61="","",details!AM61)</f>
        <v/>
      </c>
      <c r="CI61" s="102" t="str">
        <f t="shared" si="180"/>
        <v/>
      </c>
      <c r="CJ61" s="47" t="str">
        <f>IF(details!AN61="","",details!AN61)</f>
        <v/>
      </c>
      <c r="CK61" s="88" t="str">
        <f t="shared" si="181"/>
        <v/>
      </c>
      <c r="CL61" s="79">
        <f t="shared" si="182"/>
        <v>0</v>
      </c>
      <c r="CM61" s="79">
        <f t="shared" si="183"/>
        <v>0</v>
      </c>
      <c r="CN61" s="80" t="str">
        <f t="shared" si="184"/>
        <v/>
      </c>
      <c r="CO61" s="79" t="str">
        <f t="shared" si="185"/>
        <v/>
      </c>
      <c r="CP61" s="79" t="str">
        <f t="shared" si="186"/>
        <v/>
      </c>
      <c r="CQ61" s="79" t="str">
        <f t="shared" si="187"/>
        <v/>
      </c>
      <c r="CR61" s="79">
        <f t="shared" si="188"/>
        <v>0</v>
      </c>
      <c r="CS61" s="104">
        <f t="shared" si="189"/>
        <v>0</v>
      </c>
      <c r="CT61" s="105">
        <f t="shared" si="190"/>
        <v>0</v>
      </c>
      <c r="CU61" s="87" t="str">
        <f t="shared" si="267"/>
        <v/>
      </c>
      <c r="CV61" s="47" t="str">
        <f>IF(details!AO61="","",details!AO61)</f>
        <v/>
      </c>
      <c r="CW61" s="47" t="str">
        <f>IF(details!AP61="","",details!AP61)</f>
        <v/>
      </c>
      <c r="CX61" s="47" t="str">
        <f>IF(details!AQ61="","",details!AQ61)</f>
        <v/>
      </c>
      <c r="CY61" s="102" t="str">
        <f t="shared" si="191"/>
        <v/>
      </c>
      <c r="CZ61" s="47" t="str">
        <f>IF(details!AR61="","",details!AR61)</f>
        <v/>
      </c>
      <c r="DA61" s="102" t="str">
        <f t="shared" si="192"/>
        <v/>
      </c>
      <c r="DB61" s="47" t="str">
        <f>IF(details!AS61="","",details!AS61)</f>
        <v/>
      </c>
      <c r="DC61" s="88" t="str">
        <f t="shared" si="193"/>
        <v/>
      </c>
      <c r="DD61" s="79">
        <f t="shared" si="194"/>
        <v>0</v>
      </c>
      <c r="DE61" s="79">
        <f t="shared" si="195"/>
        <v>0</v>
      </c>
      <c r="DF61" s="80" t="str">
        <f t="shared" si="196"/>
        <v/>
      </c>
      <c r="DG61" s="79" t="str">
        <f t="shared" si="197"/>
        <v/>
      </c>
      <c r="DH61" s="79" t="str">
        <f t="shared" si="198"/>
        <v/>
      </c>
      <c r="DI61" s="79" t="str">
        <f t="shared" si="199"/>
        <v/>
      </c>
      <c r="DJ61" s="47" t="str">
        <f>IF(details!AT61="","",details!AT61)</f>
        <v/>
      </c>
      <c r="DK61" s="47" t="str">
        <f>IF(details!AU61="","",details!AU61)</f>
        <v/>
      </c>
      <c r="DL61" s="102" t="str">
        <f t="shared" si="200"/>
        <v/>
      </c>
      <c r="DM61" s="47" t="str">
        <f>IF(details!AV61="","",details!AV61)</f>
        <v/>
      </c>
      <c r="DN61" s="47" t="str">
        <f>IF(details!AW61="","",details!AW61)</f>
        <v/>
      </c>
      <c r="DO61" s="102" t="str">
        <f t="shared" si="201"/>
        <v/>
      </c>
      <c r="DP61" s="47" t="str">
        <f>IF(details!AX61="","",details!AX61)</f>
        <v/>
      </c>
      <c r="DQ61" s="47" t="str">
        <f>IF(details!AY61="","",details!AY61)</f>
        <v/>
      </c>
      <c r="DR61" s="102" t="str">
        <f t="shared" si="202"/>
        <v/>
      </c>
      <c r="DS61" s="102" t="str">
        <f t="shared" si="203"/>
        <v/>
      </c>
      <c r="DT61" s="102" t="str">
        <f t="shared" si="204"/>
        <v/>
      </c>
      <c r="DU61" s="102" t="str">
        <f t="shared" si="205"/>
        <v/>
      </c>
      <c r="DV61" s="47" t="str">
        <f>IF(details!AZ61="","",details!AZ61)</f>
        <v/>
      </c>
      <c r="DW61" s="47" t="str">
        <f>IF(details!BA61="","",details!BA61)</f>
        <v/>
      </c>
      <c r="DX61" s="102" t="str">
        <f t="shared" si="206"/>
        <v/>
      </c>
      <c r="DY61" s="102" t="str">
        <f t="shared" si="207"/>
        <v/>
      </c>
      <c r="DZ61" s="102" t="str">
        <f t="shared" si="208"/>
        <v/>
      </c>
      <c r="EA61" s="47" t="str">
        <f>IF(details!BB61="","",details!BB61)</f>
        <v/>
      </c>
      <c r="EB61" s="47" t="str">
        <f>IF(details!BC61="","",details!BC61)</f>
        <v/>
      </c>
      <c r="EC61" s="102" t="str">
        <f t="shared" si="209"/>
        <v/>
      </c>
      <c r="ED61" s="102" t="str">
        <f t="shared" si="210"/>
        <v/>
      </c>
      <c r="EE61" s="102" t="str">
        <f t="shared" si="211"/>
        <v/>
      </c>
      <c r="EF61" s="97" t="str">
        <f t="shared" si="212"/>
        <v/>
      </c>
      <c r="EG61" s="79">
        <f t="shared" si="213"/>
        <v>0</v>
      </c>
      <c r="EH61" s="79">
        <f t="shared" si="214"/>
        <v>0</v>
      </c>
      <c r="EI61" s="80" t="str">
        <f t="shared" si="215"/>
        <v/>
      </c>
      <c r="EJ61" s="79" t="str">
        <f t="shared" si="216"/>
        <v/>
      </c>
      <c r="EK61" s="79" t="str">
        <f t="shared" si="217"/>
        <v/>
      </c>
      <c r="EL61" s="79" t="str">
        <f t="shared" si="218"/>
        <v/>
      </c>
      <c r="EM61" s="47" t="str">
        <f>IF(details!BD61="","",details!BD61)</f>
        <v/>
      </c>
      <c r="EN61" s="47" t="str">
        <f>IF(details!BE61="","",details!BE61)</f>
        <v/>
      </c>
      <c r="EO61" s="47" t="str">
        <f>IF(details!BF61="","",details!BF61)</f>
        <v/>
      </c>
      <c r="EP61" s="102" t="str">
        <f t="shared" si="219"/>
        <v/>
      </c>
      <c r="EQ61" s="47" t="str">
        <f>IF(details!BG61="","",details!BG61)</f>
        <v/>
      </c>
      <c r="ER61" s="47" t="str">
        <f>IF(details!BH61="","",details!BH61)</f>
        <v/>
      </c>
      <c r="ES61" s="106" t="str">
        <f t="shared" si="220"/>
        <v/>
      </c>
      <c r="ET61" s="102" t="str">
        <f t="shared" si="221"/>
        <v/>
      </c>
      <c r="EU61" s="102" t="str">
        <f t="shared" si="222"/>
        <v/>
      </c>
      <c r="EV61" s="47" t="str">
        <f>IF(details!BI61="","",details!BI61)</f>
        <v/>
      </c>
      <c r="EW61" s="47" t="str">
        <f>IF(details!BJ61="","",details!BJ61)</f>
        <v/>
      </c>
      <c r="EX61" s="106" t="str">
        <f t="shared" si="223"/>
        <v/>
      </c>
      <c r="EY61" s="102" t="str">
        <f t="shared" si="224"/>
        <v/>
      </c>
      <c r="EZ61" s="102" t="str">
        <f t="shared" si="225"/>
        <v/>
      </c>
      <c r="FA61" s="97" t="str">
        <f t="shared" si="226"/>
        <v/>
      </c>
      <c r="FB61" s="79">
        <f t="shared" si="227"/>
        <v>0</v>
      </c>
      <c r="FC61" s="79">
        <f t="shared" si="228"/>
        <v>0</v>
      </c>
      <c r="FD61" s="80" t="str">
        <f t="shared" si="229"/>
        <v/>
      </c>
      <c r="FE61" s="79" t="str">
        <f t="shared" si="230"/>
        <v/>
      </c>
      <c r="FF61" s="79" t="str">
        <f t="shared" si="231"/>
        <v/>
      </c>
      <c r="FG61" s="79" t="str">
        <f t="shared" si="232"/>
        <v/>
      </c>
      <c r="FH61" s="47" t="str">
        <f>IF(details!BK61="","",details!BK61)</f>
        <v/>
      </c>
      <c r="FI61" s="47" t="str">
        <f>IF(details!BL61="","",details!BL61)</f>
        <v/>
      </c>
      <c r="FJ61" s="47" t="str">
        <f>IF(details!BM61="","",details!BM61)</f>
        <v/>
      </c>
      <c r="FK61" s="97" t="str">
        <f t="shared" si="233"/>
        <v/>
      </c>
      <c r="FL61" s="79">
        <f t="shared" si="234"/>
        <v>0</v>
      </c>
      <c r="FM61" s="80" t="str">
        <f t="shared" si="235"/>
        <v/>
      </c>
      <c r="FN61" s="79" t="str">
        <f t="shared" si="236"/>
        <v/>
      </c>
      <c r="FO61" s="79" t="str">
        <f t="shared" si="237"/>
        <v/>
      </c>
      <c r="FP61" s="322" t="str">
        <f t="shared" si="238"/>
        <v/>
      </c>
      <c r="FQ61" s="47" t="str">
        <f>IF(details!BN61="","",details!BN61)</f>
        <v/>
      </c>
      <c r="FR61" s="47" t="str">
        <f>IF(details!BO61="","",details!BO61)</f>
        <v/>
      </c>
      <c r="FS61" s="47" t="str">
        <f>IF(details!BP61="","",details!BP61)</f>
        <v/>
      </c>
      <c r="FT61" s="47" t="str">
        <f>IF(details!BQ61="","",details!BQ61)</f>
        <v/>
      </c>
      <c r="FU61" s="97" t="str">
        <f t="shared" si="239"/>
        <v/>
      </c>
      <c r="FV61" s="79">
        <f t="shared" si="101"/>
        <v>0</v>
      </c>
      <c r="FW61" s="80" t="str">
        <f t="shared" si="102"/>
        <v/>
      </c>
      <c r="FX61" s="79" t="str">
        <f t="shared" si="103"/>
        <v/>
      </c>
      <c r="FY61" s="79" t="str">
        <f t="shared" si="268"/>
        <v/>
      </c>
      <c r="FZ61" s="322" t="str">
        <f t="shared" si="240"/>
        <v/>
      </c>
      <c r="GA61" s="79" t="str">
        <f t="shared" si="257"/>
        <v/>
      </c>
      <c r="GB61" s="79" t="str">
        <f t="shared" si="258"/>
        <v/>
      </c>
      <c r="GC61" s="79" t="str">
        <f t="shared" si="259"/>
        <v/>
      </c>
      <c r="GD61" s="79" t="str">
        <f t="shared" si="260"/>
        <v/>
      </c>
      <c r="GE61" s="79" t="str">
        <f t="shared" si="261"/>
        <v/>
      </c>
      <c r="GF61" s="79" t="str">
        <f t="shared" si="262"/>
        <v/>
      </c>
      <c r="GG61" s="79" t="str">
        <f t="shared" si="269"/>
        <v/>
      </c>
      <c r="GH61" s="313">
        <f t="shared" si="241"/>
        <v>0</v>
      </c>
      <c r="GI61" s="79">
        <f t="shared" si="263"/>
        <v>0</v>
      </c>
      <c r="GJ61" s="79">
        <f t="shared" si="264"/>
        <v>0</v>
      </c>
      <c r="GK61" s="79">
        <f t="shared" si="265"/>
        <v>0</v>
      </c>
      <c r="GL61" s="313">
        <f t="shared" si="242"/>
        <v>0</v>
      </c>
      <c r="GM61" s="79" t="str">
        <f t="shared" si="270"/>
        <v/>
      </c>
      <c r="GN61" s="47" t="str">
        <f t="shared" si="271"/>
        <v/>
      </c>
      <c r="GO61" s="79" t="str">
        <f t="shared" si="272"/>
        <v/>
      </c>
      <c r="GP61" s="107" t="str">
        <f t="shared" si="243"/>
        <v/>
      </c>
      <c r="GQ61" s="94" t="str">
        <f>IF(details!CY61="","",details!CY61)</f>
        <v/>
      </c>
      <c r="GR61" s="108" t="str">
        <f>IF(details!CZ61="","",details!CZ61)</f>
        <v/>
      </c>
      <c r="GS61" s="94" t="str">
        <f>IF(details!DC61="","",details!DC61)</f>
        <v/>
      </c>
      <c r="GT61" s="108" t="str">
        <f>IF(details!DD61="","",details!DD61)</f>
        <v/>
      </c>
      <c r="GU61" s="94" t="str">
        <f>IF(details!DG61="","",details!DG61)</f>
        <v/>
      </c>
      <c r="GV61" s="108" t="str">
        <f>IF(details!DH61="","",details!DH61)</f>
        <v/>
      </c>
      <c r="GW61" s="94" t="str">
        <f>IF(details!DK61="","",details!DK61)</f>
        <v/>
      </c>
      <c r="GX61" s="108" t="str">
        <f>IF(details!DL61="","",details!DL61)</f>
        <v/>
      </c>
      <c r="GY61" s="94" t="str">
        <f>IF(details!DO61="","",details!DO61)</f>
        <v/>
      </c>
      <c r="GZ61" s="108" t="str">
        <f>IF(details!DP61="","",details!DP61)</f>
        <v/>
      </c>
      <c r="HA61" s="95" t="e">
        <f t="shared" si="244"/>
        <v>#VALUE!</v>
      </c>
      <c r="HB61" s="47" t="str">
        <f t="shared" si="273"/>
        <v/>
      </c>
      <c r="HC61" s="47" t="str">
        <f t="shared" si="256"/>
        <v/>
      </c>
      <c r="HD61" s="47" t="str">
        <f t="shared" si="274"/>
        <v/>
      </c>
      <c r="HE61" s="47" t="str">
        <f t="shared" si="275"/>
        <v/>
      </c>
      <c r="HF61" s="47" t="str">
        <f t="shared" si="245"/>
        <v/>
      </c>
      <c r="HG61" s="47" t="str">
        <f t="shared" si="276"/>
        <v/>
      </c>
      <c r="HH61" s="47" t="str">
        <f t="shared" si="277"/>
        <v/>
      </c>
      <c r="HI61" s="47" t="str">
        <f t="shared" si="278"/>
        <v/>
      </c>
      <c r="HJ61" s="47" t="str">
        <f t="shared" si="279"/>
        <v/>
      </c>
      <c r="HK61" s="47" t="str">
        <f t="shared" si="280"/>
        <v/>
      </c>
      <c r="HL61" s="47" t="str">
        <f t="shared" si="281"/>
        <v/>
      </c>
      <c r="HM61" s="47" t="str">
        <f t="shared" si="282"/>
        <v/>
      </c>
      <c r="HN61" s="47" t="str">
        <f t="shared" si="246"/>
        <v/>
      </c>
      <c r="HO61" s="47" t="str">
        <f t="shared" si="283"/>
        <v/>
      </c>
      <c r="HP61" s="47" t="str">
        <f t="shared" si="284"/>
        <v/>
      </c>
      <c r="HQ61" s="47" t="str">
        <f t="shared" si="247"/>
        <v/>
      </c>
      <c r="HR61" s="47" t="str">
        <f t="shared" si="285"/>
        <v/>
      </c>
      <c r="HS61" s="47" t="str">
        <f t="shared" si="286"/>
        <v/>
      </c>
      <c r="HT61" s="47" t="str">
        <f t="shared" si="248"/>
        <v/>
      </c>
      <c r="HU61" s="47" t="str">
        <f t="shared" si="287"/>
        <v/>
      </c>
      <c r="HV61" s="47" t="str">
        <f t="shared" si="288"/>
        <v/>
      </c>
      <c r="HW61" s="47" t="str">
        <f t="shared" si="249"/>
        <v/>
      </c>
      <c r="HX61" s="47" t="str">
        <f t="shared" si="295"/>
        <v/>
      </c>
      <c r="HY61" s="47" t="str">
        <f t="shared" si="289"/>
        <v/>
      </c>
      <c r="HZ61" s="47" t="str">
        <f t="shared" si="290"/>
        <v/>
      </c>
      <c r="IA61" s="47" t="str">
        <f t="shared" si="291"/>
        <v/>
      </c>
      <c r="IB61" s="47" t="str">
        <f t="shared" si="292"/>
        <v/>
      </c>
      <c r="IC61" s="47" t="str">
        <f t="shared" si="293"/>
        <v/>
      </c>
      <c r="ID61" s="47" t="str">
        <f t="shared" si="251"/>
        <v xml:space="preserve">            </v>
      </c>
      <c r="IE61" s="47" t="str">
        <f t="shared" si="252"/>
        <v xml:space="preserve">            </v>
      </c>
      <c r="IF61" s="47" t="str">
        <f t="shared" si="266"/>
        <v xml:space="preserve">     </v>
      </c>
      <c r="IG61" s="109" t="str">
        <f t="shared" si="254"/>
        <v xml:space="preserve">            </v>
      </c>
      <c r="IH61" s="47" t="str">
        <f t="shared" si="294"/>
        <v xml:space="preserve">            </v>
      </c>
      <c r="II61" s="47" t="str">
        <f>IF(OR(GN61="SUPPL.",GN61="RE-EXAM."),'result subject-wise'!AV61,GN61)</f>
        <v/>
      </c>
      <c r="IJ61" s="99">
        <f>IF('result subject-wise'!AW61="",CT61,'result subject-wise'!AW61)</f>
        <v>0</v>
      </c>
      <c r="IK61" s="87" t="str">
        <f t="shared" si="255"/>
        <v/>
      </c>
      <c r="IL61" s="100"/>
      <c r="JE61" s="120"/>
      <c r="JF61" s="120"/>
      <c r="JG61" s="120"/>
      <c r="JH61" s="120"/>
    </row>
    <row r="62" spans="1:268" ht="14" customHeight="1">
      <c r="A62" s="4">
        <f>details!A62</f>
        <v>56</v>
      </c>
      <c r="B62" s="47" t="str">
        <f>IF(details!B62="","",details!B62)</f>
        <v>OBC</v>
      </c>
      <c r="C62" s="47" t="str">
        <f>IF(details!C62="","",details!C62)</f>
        <v>G</v>
      </c>
      <c r="D62" s="97">
        <f>IF(details!D62="","",details!D62)</f>
        <v>9156</v>
      </c>
      <c r="E62" s="47">
        <f>IF(details!E62="","",details!E62)</f>
        <v>10896</v>
      </c>
      <c r="F62" s="385">
        <f>IF(details!F62="","",details!F62)</f>
        <v>36042</v>
      </c>
      <c r="G62" s="49" t="str">
        <f>IF(details!G62="","",details!G62)</f>
        <v>A 056</v>
      </c>
      <c r="H62" s="49" t="str">
        <f>IF(details!H62="","",details!H62)</f>
        <v>B 056</v>
      </c>
      <c r="I62" s="49" t="str">
        <f>IF(details!I62="","",details!I62)</f>
        <v>C 056</v>
      </c>
      <c r="J62" s="47" t="str">
        <f>IF(details!J62="","",details!J62)</f>
        <v/>
      </c>
      <c r="K62" s="47" t="str">
        <f>IF(details!K62="","",details!K62)</f>
        <v/>
      </c>
      <c r="L62" s="47" t="str">
        <f>IF(details!L62="","",details!L62)</f>
        <v/>
      </c>
      <c r="M62" s="102" t="str">
        <f t="shared" si="134"/>
        <v/>
      </c>
      <c r="N62" s="47" t="str">
        <f>IF(details!M62="","",details!M62)</f>
        <v/>
      </c>
      <c r="O62" s="102" t="str">
        <f t="shared" si="135"/>
        <v/>
      </c>
      <c r="P62" s="47" t="str">
        <f>IF(details!N62="","",details!N62)</f>
        <v/>
      </c>
      <c r="Q62" s="88" t="str">
        <f t="shared" si="136"/>
        <v/>
      </c>
      <c r="R62" s="79">
        <f t="shared" si="137"/>
        <v>0</v>
      </c>
      <c r="S62" s="79">
        <f t="shared" si="138"/>
        <v>0</v>
      </c>
      <c r="T62" s="80" t="str">
        <f t="shared" si="139"/>
        <v/>
      </c>
      <c r="U62" s="79" t="str">
        <f t="shared" si="140"/>
        <v/>
      </c>
      <c r="V62" s="79" t="str">
        <f t="shared" si="141"/>
        <v/>
      </c>
      <c r="W62" s="79" t="str">
        <f t="shared" si="142"/>
        <v/>
      </c>
      <c r="X62" s="47" t="str">
        <f>IF(details!O62="","",details!O62)</f>
        <v/>
      </c>
      <c r="Y62" s="47" t="str">
        <f>IF(details!P62="","",details!P62)</f>
        <v/>
      </c>
      <c r="Z62" s="47" t="str">
        <f>IF(details!Q62="","",details!Q62)</f>
        <v/>
      </c>
      <c r="AA62" s="102" t="str">
        <f t="shared" si="143"/>
        <v/>
      </c>
      <c r="AB62" s="47" t="str">
        <f>IF(details!R62="","",details!R62)</f>
        <v/>
      </c>
      <c r="AC62" s="102" t="str">
        <f t="shared" si="144"/>
        <v/>
      </c>
      <c r="AD62" s="47" t="str">
        <f>IF(details!S62="","",details!S62)</f>
        <v/>
      </c>
      <c r="AE62" s="88" t="str">
        <f t="shared" si="145"/>
        <v/>
      </c>
      <c r="AF62" s="79">
        <f t="shared" si="146"/>
        <v>0</v>
      </c>
      <c r="AG62" s="79">
        <f t="shared" si="147"/>
        <v>0</v>
      </c>
      <c r="AH62" s="80" t="str">
        <f t="shared" si="148"/>
        <v/>
      </c>
      <c r="AI62" s="79" t="str">
        <f t="shared" si="149"/>
        <v/>
      </c>
      <c r="AJ62" s="79" t="str">
        <f t="shared" si="150"/>
        <v/>
      </c>
      <c r="AK62" s="79" t="str">
        <f t="shared" si="151"/>
        <v/>
      </c>
      <c r="AL62" s="97" t="str">
        <f>IF(details!T62="","",details!T62)</f>
        <v/>
      </c>
      <c r="AM62" s="103" t="str">
        <f>CONCATENATE(IF(details!T62="s"," SANSKRIT",IF(details!T62="u"," URDU",IF(details!T62="g"," GUJRATI",IF(details!T62="p"," PUNJABI",IF(details!T62="sd"," flU/kh",))))),"")</f>
        <v/>
      </c>
      <c r="AN62" s="47" t="str">
        <f>IF(details!U62="","",details!U62)</f>
        <v/>
      </c>
      <c r="AO62" s="47" t="str">
        <f>IF(details!V62="","",details!V62)</f>
        <v/>
      </c>
      <c r="AP62" s="47" t="str">
        <f>IF(details!W62="","",details!W62)</f>
        <v/>
      </c>
      <c r="AQ62" s="102" t="str">
        <f t="shared" si="152"/>
        <v/>
      </c>
      <c r="AR62" s="47" t="str">
        <f>IF(details!X62="","",details!X62)</f>
        <v/>
      </c>
      <c r="AS62" s="102" t="str">
        <f t="shared" si="153"/>
        <v/>
      </c>
      <c r="AT62" s="47" t="str">
        <f>IF(details!Y62="","",details!Y62)</f>
        <v/>
      </c>
      <c r="AU62" s="88" t="str">
        <f t="shared" si="154"/>
        <v/>
      </c>
      <c r="AV62" s="79">
        <f t="shared" si="155"/>
        <v>0</v>
      </c>
      <c r="AW62" s="79">
        <f t="shared" si="156"/>
        <v>0</v>
      </c>
      <c r="AX62" s="80" t="str">
        <f t="shared" si="157"/>
        <v/>
      </c>
      <c r="AY62" s="79" t="str">
        <f t="shared" si="158"/>
        <v/>
      </c>
      <c r="AZ62" s="79" t="str">
        <f t="shared" si="159"/>
        <v/>
      </c>
      <c r="BA62" s="79" t="str">
        <f t="shared" si="160"/>
        <v/>
      </c>
      <c r="BB62" s="47" t="str">
        <f>IF(details!Z62="","",details!Z62)</f>
        <v/>
      </c>
      <c r="BC62" s="47" t="str">
        <f>IF(details!AA62="","",details!AA62)</f>
        <v/>
      </c>
      <c r="BD62" s="47" t="str">
        <f>IF(details!AB62="","",details!AB62)</f>
        <v/>
      </c>
      <c r="BE62" s="102" t="str">
        <f t="shared" si="161"/>
        <v/>
      </c>
      <c r="BF62" s="47" t="str">
        <f>IF(details!AC62="","",details!AC62)</f>
        <v/>
      </c>
      <c r="BG62" s="102" t="str">
        <f t="shared" si="162"/>
        <v/>
      </c>
      <c r="BH62" s="47" t="str">
        <f>IF(details!AD62="","",details!AD62)</f>
        <v/>
      </c>
      <c r="BI62" s="88" t="str">
        <f t="shared" si="163"/>
        <v/>
      </c>
      <c r="BJ62" s="79">
        <f t="shared" si="164"/>
        <v>0</v>
      </c>
      <c r="BK62" s="79">
        <f t="shared" si="165"/>
        <v>0</v>
      </c>
      <c r="BL62" s="80" t="str">
        <f t="shared" si="166"/>
        <v/>
      </c>
      <c r="BM62" s="79" t="str">
        <f t="shared" si="167"/>
        <v/>
      </c>
      <c r="BN62" s="79" t="str">
        <f t="shared" si="168"/>
        <v/>
      </c>
      <c r="BO62" s="79" t="str">
        <f t="shared" si="169"/>
        <v/>
      </c>
      <c r="BP62" s="47" t="str">
        <f>IF(details!AE62="","",details!AE62)</f>
        <v/>
      </c>
      <c r="BQ62" s="47" t="str">
        <f>IF(details!AF62="","",details!AF62)</f>
        <v/>
      </c>
      <c r="BR62" s="47" t="str">
        <f>IF(details!AG62="","",details!AG62)</f>
        <v/>
      </c>
      <c r="BS62" s="102" t="str">
        <f t="shared" si="170"/>
        <v/>
      </c>
      <c r="BT62" s="47" t="str">
        <f>IF(details!AH62="","",details!AH62)</f>
        <v/>
      </c>
      <c r="BU62" s="102" t="str">
        <f t="shared" si="171"/>
        <v/>
      </c>
      <c r="BV62" s="47" t="str">
        <f>IF(details!AI62="","",details!AI62)</f>
        <v/>
      </c>
      <c r="BW62" s="88" t="str">
        <f t="shared" si="172"/>
        <v/>
      </c>
      <c r="BX62" s="79">
        <f t="shared" si="173"/>
        <v>0</v>
      </c>
      <c r="BY62" s="79">
        <f t="shared" si="174"/>
        <v>0</v>
      </c>
      <c r="BZ62" s="80" t="str">
        <f t="shared" si="175"/>
        <v/>
      </c>
      <c r="CA62" s="79" t="str">
        <f t="shared" si="176"/>
        <v/>
      </c>
      <c r="CB62" s="79" t="str">
        <f t="shared" si="177"/>
        <v/>
      </c>
      <c r="CC62" s="79" t="str">
        <f t="shared" si="178"/>
        <v/>
      </c>
      <c r="CD62" s="47" t="str">
        <f>IF(details!AJ62="","",details!AJ62)</f>
        <v/>
      </c>
      <c r="CE62" s="47" t="str">
        <f>IF(details!AK62="","",details!AK62)</f>
        <v/>
      </c>
      <c r="CF62" s="47" t="str">
        <f>IF(details!AL62="","",details!AL62)</f>
        <v/>
      </c>
      <c r="CG62" s="102" t="str">
        <f t="shared" si="179"/>
        <v/>
      </c>
      <c r="CH62" s="47" t="str">
        <f>IF(details!AM62="","",details!AM62)</f>
        <v/>
      </c>
      <c r="CI62" s="102" t="str">
        <f t="shared" si="180"/>
        <v/>
      </c>
      <c r="CJ62" s="47" t="str">
        <f>IF(details!AN62="","",details!AN62)</f>
        <v/>
      </c>
      <c r="CK62" s="88" t="str">
        <f t="shared" si="181"/>
        <v/>
      </c>
      <c r="CL62" s="79">
        <f t="shared" si="182"/>
        <v>0</v>
      </c>
      <c r="CM62" s="79">
        <f t="shared" si="183"/>
        <v>0</v>
      </c>
      <c r="CN62" s="80" t="str">
        <f t="shared" si="184"/>
        <v/>
      </c>
      <c r="CO62" s="79" t="str">
        <f t="shared" si="185"/>
        <v/>
      </c>
      <c r="CP62" s="79" t="str">
        <f t="shared" si="186"/>
        <v/>
      </c>
      <c r="CQ62" s="79" t="str">
        <f t="shared" si="187"/>
        <v/>
      </c>
      <c r="CR62" s="79">
        <f t="shared" si="188"/>
        <v>0</v>
      </c>
      <c r="CS62" s="104">
        <f t="shared" si="189"/>
        <v>0</v>
      </c>
      <c r="CT62" s="105">
        <f t="shared" si="190"/>
        <v>0</v>
      </c>
      <c r="CU62" s="87" t="str">
        <f t="shared" si="267"/>
        <v/>
      </c>
      <c r="CV62" s="47" t="str">
        <f>IF(details!AO62="","",details!AO62)</f>
        <v/>
      </c>
      <c r="CW62" s="47" t="str">
        <f>IF(details!AP62="","",details!AP62)</f>
        <v/>
      </c>
      <c r="CX62" s="47" t="str">
        <f>IF(details!AQ62="","",details!AQ62)</f>
        <v/>
      </c>
      <c r="CY62" s="102" t="str">
        <f t="shared" si="191"/>
        <v/>
      </c>
      <c r="CZ62" s="47" t="str">
        <f>IF(details!AR62="","",details!AR62)</f>
        <v/>
      </c>
      <c r="DA62" s="102" t="str">
        <f t="shared" si="192"/>
        <v/>
      </c>
      <c r="DB62" s="47" t="str">
        <f>IF(details!AS62="","",details!AS62)</f>
        <v/>
      </c>
      <c r="DC62" s="88" t="str">
        <f t="shared" si="193"/>
        <v/>
      </c>
      <c r="DD62" s="79">
        <f t="shared" si="194"/>
        <v>0</v>
      </c>
      <c r="DE62" s="79">
        <f t="shared" si="195"/>
        <v>0</v>
      </c>
      <c r="DF62" s="80" t="str">
        <f t="shared" si="196"/>
        <v/>
      </c>
      <c r="DG62" s="79" t="str">
        <f t="shared" si="197"/>
        <v/>
      </c>
      <c r="DH62" s="79" t="str">
        <f t="shared" si="198"/>
        <v/>
      </c>
      <c r="DI62" s="79" t="str">
        <f t="shared" si="199"/>
        <v/>
      </c>
      <c r="DJ62" s="47" t="str">
        <f>IF(details!AT62="","",details!AT62)</f>
        <v/>
      </c>
      <c r="DK62" s="47" t="str">
        <f>IF(details!AU62="","",details!AU62)</f>
        <v/>
      </c>
      <c r="DL62" s="102" t="str">
        <f t="shared" si="200"/>
        <v/>
      </c>
      <c r="DM62" s="47" t="str">
        <f>IF(details!AV62="","",details!AV62)</f>
        <v/>
      </c>
      <c r="DN62" s="47" t="str">
        <f>IF(details!AW62="","",details!AW62)</f>
        <v/>
      </c>
      <c r="DO62" s="102" t="str">
        <f t="shared" si="201"/>
        <v/>
      </c>
      <c r="DP62" s="47" t="str">
        <f>IF(details!AX62="","",details!AX62)</f>
        <v/>
      </c>
      <c r="DQ62" s="47" t="str">
        <f>IF(details!AY62="","",details!AY62)</f>
        <v/>
      </c>
      <c r="DR62" s="102" t="str">
        <f t="shared" si="202"/>
        <v/>
      </c>
      <c r="DS62" s="102" t="str">
        <f t="shared" si="203"/>
        <v/>
      </c>
      <c r="DT62" s="102" t="str">
        <f t="shared" si="204"/>
        <v/>
      </c>
      <c r="DU62" s="102" t="str">
        <f t="shared" si="205"/>
        <v/>
      </c>
      <c r="DV62" s="47" t="str">
        <f>IF(details!AZ62="","",details!AZ62)</f>
        <v/>
      </c>
      <c r="DW62" s="47" t="str">
        <f>IF(details!BA62="","",details!BA62)</f>
        <v/>
      </c>
      <c r="DX62" s="102" t="str">
        <f t="shared" si="206"/>
        <v/>
      </c>
      <c r="DY62" s="102" t="str">
        <f t="shared" si="207"/>
        <v/>
      </c>
      <c r="DZ62" s="102" t="str">
        <f t="shared" si="208"/>
        <v/>
      </c>
      <c r="EA62" s="47" t="str">
        <f>IF(details!BB62="","",details!BB62)</f>
        <v/>
      </c>
      <c r="EB62" s="47" t="str">
        <f>IF(details!BC62="","",details!BC62)</f>
        <v/>
      </c>
      <c r="EC62" s="102" t="str">
        <f t="shared" si="209"/>
        <v/>
      </c>
      <c r="ED62" s="102" t="str">
        <f t="shared" si="210"/>
        <v/>
      </c>
      <c r="EE62" s="102" t="str">
        <f t="shared" si="211"/>
        <v/>
      </c>
      <c r="EF62" s="97" t="str">
        <f t="shared" si="212"/>
        <v/>
      </c>
      <c r="EG62" s="79">
        <f t="shared" si="213"/>
        <v>0</v>
      </c>
      <c r="EH62" s="79">
        <f t="shared" si="214"/>
        <v>0</v>
      </c>
      <c r="EI62" s="80" t="str">
        <f t="shared" si="215"/>
        <v/>
      </c>
      <c r="EJ62" s="79" t="str">
        <f t="shared" si="216"/>
        <v/>
      </c>
      <c r="EK62" s="79" t="str">
        <f t="shared" si="217"/>
        <v/>
      </c>
      <c r="EL62" s="79" t="str">
        <f t="shared" si="218"/>
        <v/>
      </c>
      <c r="EM62" s="47" t="str">
        <f>IF(details!BD62="","",details!BD62)</f>
        <v/>
      </c>
      <c r="EN62" s="47" t="str">
        <f>IF(details!BE62="","",details!BE62)</f>
        <v/>
      </c>
      <c r="EO62" s="47" t="str">
        <f>IF(details!BF62="","",details!BF62)</f>
        <v/>
      </c>
      <c r="EP62" s="102" t="str">
        <f t="shared" si="219"/>
        <v/>
      </c>
      <c r="EQ62" s="47" t="str">
        <f>IF(details!BG62="","",details!BG62)</f>
        <v/>
      </c>
      <c r="ER62" s="47" t="str">
        <f>IF(details!BH62="","",details!BH62)</f>
        <v/>
      </c>
      <c r="ES62" s="106" t="str">
        <f t="shared" si="220"/>
        <v/>
      </c>
      <c r="ET62" s="102" t="str">
        <f t="shared" si="221"/>
        <v/>
      </c>
      <c r="EU62" s="102" t="str">
        <f t="shared" si="222"/>
        <v/>
      </c>
      <c r="EV62" s="47" t="str">
        <f>IF(details!BI62="","",details!BI62)</f>
        <v/>
      </c>
      <c r="EW62" s="47" t="str">
        <f>IF(details!BJ62="","",details!BJ62)</f>
        <v/>
      </c>
      <c r="EX62" s="106" t="str">
        <f t="shared" si="223"/>
        <v/>
      </c>
      <c r="EY62" s="102" t="str">
        <f t="shared" si="224"/>
        <v/>
      </c>
      <c r="EZ62" s="102" t="str">
        <f t="shared" si="225"/>
        <v/>
      </c>
      <c r="FA62" s="97" t="str">
        <f t="shared" si="226"/>
        <v/>
      </c>
      <c r="FB62" s="79">
        <f t="shared" si="227"/>
        <v>0</v>
      </c>
      <c r="FC62" s="79">
        <f t="shared" si="228"/>
        <v>0</v>
      </c>
      <c r="FD62" s="80" t="str">
        <f t="shared" si="229"/>
        <v/>
      </c>
      <c r="FE62" s="79" t="str">
        <f t="shared" si="230"/>
        <v/>
      </c>
      <c r="FF62" s="79" t="str">
        <f t="shared" si="231"/>
        <v/>
      </c>
      <c r="FG62" s="79" t="str">
        <f t="shared" si="232"/>
        <v/>
      </c>
      <c r="FH62" s="47" t="str">
        <f>IF(details!BK62="","",details!BK62)</f>
        <v/>
      </c>
      <c r="FI62" s="47" t="str">
        <f>IF(details!BL62="","",details!BL62)</f>
        <v/>
      </c>
      <c r="FJ62" s="47" t="str">
        <f>IF(details!BM62="","",details!BM62)</f>
        <v/>
      </c>
      <c r="FK62" s="97" t="str">
        <f t="shared" si="233"/>
        <v/>
      </c>
      <c r="FL62" s="79">
        <f t="shared" si="234"/>
        <v>0</v>
      </c>
      <c r="FM62" s="80" t="str">
        <f t="shared" si="235"/>
        <v/>
      </c>
      <c r="FN62" s="79" t="str">
        <f t="shared" si="236"/>
        <v/>
      </c>
      <c r="FO62" s="79" t="str">
        <f t="shared" si="237"/>
        <v/>
      </c>
      <c r="FP62" s="322" t="str">
        <f>IF(OR(FO62="RE",FO62="",FO62="F",FO62="AB"),FO62,IF(FK62&gt;=81%*FM62,"A",IF(FK62&gt;=61%*FM62,"B",IF(FK62&gt;=41%*FM62,"C",IF(FK62&gt;=21%*FM62,"D","E")))))</f>
        <v/>
      </c>
      <c r="FQ62" s="47" t="str">
        <f>IF(details!BN62="","",details!BN62)</f>
        <v/>
      </c>
      <c r="FR62" s="47" t="str">
        <f>IF(details!BO62="","",details!BO62)</f>
        <v/>
      </c>
      <c r="FS62" s="47" t="str">
        <f>IF(details!BP62="","",details!BP62)</f>
        <v/>
      </c>
      <c r="FT62" s="47" t="str">
        <f>IF(details!BQ62="","",details!BQ62)</f>
        <v/>
      </c>
      <c r="FU62" s="97" t="str">
        <f t="shared" si="239"/>
        <v/>
      </c>
      <c r="FV62" s="79">
        <f t="shared" si="101"/>
        <v>0</v>
      </c>
      <c r="FW62" s="80" t="str">
        <f t="shared" si="102"/>
        <v/>
      </c>
      <c r="FX62" s="79" t="str">
        <f t="shared" si="103"/>
        <v/>
      </c>
      <c r="FY62" s="79" t="str">
        <f t="shared" si="268"/>
        <v/>
      </c>
      <c r="FZ62" s="322" t="str">
        <f t="shared" si="240"/>
        <v/>
      </c>
      <c r="GA62" s="79" t="str">
        <f t="shared" si="257"/>
        <v/>
      </c>
      <c r="GB62" s="79" t="str">
        <f t="shared" si="258"/>
        <v/>
      </c>
      <c r="GC62" s="79" t="str">
        <f t="shared" si="259"/>
        <v/>
      </c>
      <c r="GD62" s="79" t="str">
        <f t="shared" si="260"/>
        <v/>
      </c>
      <c r="GE62" s="79" t="str">
        <f t="shared" si="261"/>
        <v/>
      </c>
      <c r="GF62" s="79" t="str">
        <f t="shared" si="262"/>
        <v/>
      </c>
      <c r="GG62" s="79" t="str">
        <f t="shared" si="269"/>
        <v/>
      </c>
      <c r="GH62" s="313">
        <f t="shared" si="241"/>
        <v>0</v>
      </c>
      <c r="GI62" s="79">
        <f t="shared" si="263"/>
        <v>0</v>
      </c>
      <c r="GJ62" s="79">
        <f t="shared" si="264"/>
        <v>0</v>
      </c>
      <c r="GK62" s="79">
        <f t="shared" si="265"/>
        <v>0</v>
      </c>
      <c r="GL62" s="313">
        <f t="shared" si="242"/>
        <v>0</v>
      </c>
      <c r="GM62" s="79" t="str">
        <f t="shared" si="270"/>
        <v/>
      </c>
      <c r="GN62" s="47" t="str">
        <f t="shared" si="271"/>
        <v/>
      </c>
      <c r="GO62" s="79" t="str">
        <f t="shared" si="272"/>
        <v/>
      </c>
      <c r="GP62" s="107" t="str">
        <f t="shared" si="243"/>
        <v/>
      </c>
      <c r="GQ62" s="94" t="str">
        <f>IF(details!CY62="","",details!CY62)</f>
        <v/>
      </c>
      <c r="GR62" s="108" t="str">
        <f>IF(details!CZ62="","",details!CZ62)</f>
        <v/>
      </c>
      <c r="GS62" s="94" t="str">
        <f>IF(details!DC62="","",details!DC62)</f>
        <v/>
      </c>
      <c r="GT62" s="108" t="str">
        <f>IF(details!DD62="","",details!DD62)</f>
        <v/>
      </c>
      <c r="GU62" s="94" t="str">
        <f>IF(details!DG62="","",details!DG62)</f>
        <v/>
      </c>
      <c r="GV62" s="108" t="str">
        <f>IF(details!DH62="","",details!DH62)</f>
        <v/>
      </c>
      <c r="GW62" s="94" t="str">
        <f>IF(details!DK62="","",details!DK62)</f>
        <v/>
      </c>
      <c r="GX62" s="108" t="str">
        <f>IF(details!DL62="","",details!DL62)</f>
        <v/>
      </c>
      <c r="GY62" s="94" t="str">
        <f>IF(details!DO62="","",details!DO62)</f>
        <v/>
      </c>
      <c r="GZ62" s="108" t="str">
        <f>IF(details!DP62="","",details!DP62)</f>
        <v/>
      </c>
      <c r="HA62" s="95" t="e">
        <f t="shared" si="244"/>
        <v>#VALUE!</v>
      </c>
      <c r="HB62" s="47" t="str">
        <f t="shared" si="273"/>
        <v/>
      </c>
      <c r="HC62" s="47" t="str">
        <f t="shared" si="256"/>
        <v/>
      </c>
      <c r="HD62" s="47" t="str">
        <f t="shared" si="274"/>
        <v/>
      </c>
      <c r="HE62" s="47" t="str">
        <f t="shared" si="275"/>
        <v/>
      </c>
      <c r="HF62" s="47" t="str">
        <f t="shared" si="245"/>
        <v/>
      </c>
      <c r="HG62" s="47" t="str">
        <f t="shared" si="276"/>
        <v/>
      </c>
      <c r="HH62" s="47" t="str">
        <f t="shared" si="277"/>
        <v/>
      </c>
      <c r="HI62" s="47" t="str">
        <f t="shared" si="278"/>
        <v/>
      </c>
      <c r="HJ62" s="47" t="str">
        <f t="shared" si="279"/>
        <v/>
      </c>
      <c r="HK62" s="47" t="str">
        <f t="shared" si="280"/>
        <v/>
      </c>
      <c r="HL62" s="47" t="str">
        <f t="shared" si="281"/>
        <v/>
      </c>
      <c r="HM62" s="47" t="str">
        <f t="shared" si="282"/>
        <v/>
      </c>
      <c r="HN62" s="47" t="str">
        <f t="shared" si="246"/>
        <v/>
      </c>
      <c r="HO62" s="47" t="str">
        <f t="shared" si="283"/>
        <v/>
      </c>
      <c r="HP62" s="47" t="str">
        <f t="shared" si="284"/>
        <v/>
      </c>
      <c r="HQ62" s="47" t="str">
        <f t="shared" si="247"/>
        <v/>
      </c>
      <c r="HR62" s="47" t="str">
        <f t="shared" si="285"/>
        <v/>
      </c>
      <c r="HS62" s="47" t="str">
        <f t="shared" si="286"/>
        <v/>
      </c>
      <c r="HT62" s="47" t="str">
        <f t="shared" si="248"/>
        <v/>
      </c>
      <c r="HU62" s="47" t="str">
        <f t="shared" si="287"/>
        <v/>
      </c>
      <c r="HV62" s="47" t="str">
        <f t="shared" si="288"/>
        <v/>
      </c>
      <c r="HW62" s="47" t="str">
        <f t="shared" si="249"/>
        <v/>
      </c>
      <c r="HX62" s="47" t="str">
        <f t="shared" si="295"/>
        <v/>
      </c>
      <c r="HY62" s="47" t="str">
        <f t="shared" si="289"/>
        <v/>
      </c>
      <c r="HZ62" s="47" t="str">
        <f t="shared" si="290"/>
        <v/>
      </c>
      <c r="IA62" s="47" t="str">
        <f t="shared" si="291"/>
        <v/>
      </c>
      <c r="IB62" s="47" t="str">
        <f t="shared" si="292"/>
        <v/>
      </c>
      <c r="IC62" s="47" t="str">
        <f t="shared" si="293"/>
        <v/>
      </c>
      <c r="ID62" s="47" t="str">
        <f t="shared" si="251"/>
        <v xml:space="preserve">            </v>
      </c>
      <c r="IE62" s="47" t="str">
        <f t="shared" si="252"/>
        <v xml:space="preserve">            </v>
      </c>
      <c r="IF62" s="47" t="str">
        <f t="shared" si="266"/>
        <v xml:space="preserve">     </v>
      </c>
      <c r="IG62" s="109" t="str">
        <f t="shared" si="254"/>
        <v xml:space="preserve">            </v>
      </c>
      <c r="IH62" s="47" t="str">
        <f t="shared" si="294"/>
        <v xml:space="preserve">            </v>
      </c>
      <c r="II62" s="47" t="str">
        <f>IF(OR(GN62="SUPPL.",GN62="RE-EXAM."),'result subject-wise'!AV62,GN62)</f>
        <v/>
      </c>
      <c r="IJ62" s="99">
        <f>IF('result subject-wise'!AW62="",CT62,'result subject-wise'!AW62)</f>
        <v>0</v>
      </c>
      <c r="IK62" s="87" t="str">
        <f t="shared" si="255"/>
        <v/>
      </c>
      <c r="IL62" s="100"/>
      <c r="JE62" s="120"/>
      <c r="JF62" s="120"/>
      <c r="JG62" s="120"/>
      <c r="JH62" s="120"/>
    </row>
    <row r="63" spans="1:268" ht="14" customHeight="1">
      <c r="A63" s="4">
        <f>details!A63</f>
        <v>57</v>
      </c>
      <c r="B63" s="47" t="str">
        <f>IF(details!B63="","",details!B63)</f>
        <v>MIN</v>
      </c>
      <c r="C63" s="47" t="str">
        <f>IF(details!C63="","",details!C63)</f>
        <v>G</v>
      </c>
      <c r="D63" s="97">
        <f>IF(details!D63="","",details!D63)</f>
        <v>9157</v>
      </c>
      <c r="E63" s="47">
        <f>IF(details!E63="","",details!E63)</f>
        <v>10850</v>
      </c>
      <c r="F63" s="385">
        <f>IF(details!F63="","",details!F63)</f>
        <v>35976</v>
      </c>
      <c r="G63" s="49" t="str">
        <f>IF(details!G63="","",details!G63)</f>
        <v>A 057</v>
      </c>
      <c r="H63" s="49" t="str">
        <f>IF(details!H63="","",details!H63)</f>
        <v>B 057</v>
      </c>
      <c r="I63" s="49" t="str">
        <f>IF(details!I63="","",details!I63)</f>
        <v>C 057</v>
      </c>
      <c r="J63" s="47" t="str">
        <f>IF(details!J63="","",details!J63)</f>
        <v/>
      </c>
      <c r="K63" s="47" t="str">
        <f>IF(details!K63="","",details!K63)</f>
        <v/>
      </c>
      <c r="L63" s="47" t="str">
        <f>IF(details!L63="","",details!L63)</f>
        <v/>
      </c>
      <c r="M63" s="102" t="str">
        <f t="shared" si="134"/>
        <v/>
      </c>
      <c r="N63" s="47" t="str">
        <f>IF(details!M63="","",details!M63)</f>
        <v/>
      </c>
      <c r="O63" s="102" t="str">
        <f t="shared" si="135"/>
        <v/>
      </c>
      <c r="P63" s="47" t="str">
        <f>IF(details!N63="","",details!N63)</f>
        <v/>
      </c>
      <c r="Q63" s="88" t="str">
        <f t="shared" si="136"/>
        <v/>
      </c>
      <c r="R63" s="79">
        <f t="shared" si="137"/>
        <v>0</v>
      </c>
      <c r="S63" s="79">
        <f t="shared" si="138"/>
        <v>0</v>
      </c>
      <c r="T63" s="80" t="str">
        <f t="shared" si="139"/>
        <v/>
      </c>
      <c r="U63" s="79" t="str">
        <f t="shared" si="140"/>
        <v/>
      </c>
      <c r="V63" s="79" t="str">
        <f t="shared" si="141"/>
        <v/>
      </c>
      <c r="W63" s="79" t="str">
        <f t="shared" si="142"/>
        <v/>
      </c>
      <c r="X63" s="47" t="str">
        <f>IF(details!O63="","",details!O63)</f>
        <v/>
      </c>
      <c r="Y63" s="47" t="str">
        <f>IF(details!P63="","",details!P63)</f>
        <v/>
      </c>
      <c r="Z63" s="47" t="str">
        <f>IF(details!Q63="","",details!Q63)</f>
        <v/>
      </c>
      <c r="AA63" s="102" t="str">
        <f t="shared" si="143"/>
        <v/>
      </c>
      <c r="AB63" s="47" t="str">
        <f>IF(details!R63="","",details!R63)</f>
        <v/>
      </c>
      <c r="AC63" s="102" t="str">
        <f t="shared" si="144"/>
        <v/>
      </c>
      <c r="AD63" s="47" t="str">
        <f>IF(details!S63="","",details!S63)</f>
        <v/>
      </c>
      <c r="AE63" s="88" t="str">
        <f t="shared" si="145"/>
        <v/>
      </c>
      <c r="AF63" s="79">
        <f t="shared" si="146"/>
        <v>0</v>
      </c>
      <c r="AG63" s="79">
        <f t="shared" si="147"/>
        <v>0</v>
      </c>
      <c r="AH63" s="80" t="str">
        <f t="shared" si="148"/>
        <v/>
      </c>
      <c r="AI63" s="79" t="str">
        <f t="shared" si="149"/>
        <v/>
      </c>
      <c r="AJ63" s="79" t="str">
        <f t="shared" si="150"/>
        <v/>
      </c>
      <c r="AK63" s="79" t="str">
        <f t="shared" si="151"/>
        <v/>
      </c>
      <c r="AL63" s="97" t="str">
        <f>IF(details!T63="","",details!T63)</f>
        <v/>
      </c>
      <c r="AM63" s="103" t="str">
        <f>CONCATENATE(IF(details!T63="s"," SANSKRIT",IF(details!T63="u"," URDU",IF(details!T63="g"," GUJRATI",IF(details!T63="p"," PUNJABI",IF(details!T63="sd"," flU/kh",))))),"")</f>
        <v/>
      </c>
      <c r="AN63" s="47" t="str">
        <f>IF(details!U63="","",details!U63)</f>
        <v/>
      </c>
      <c r="AO63" s="47" t="str">
        <f>IF(details!V63="","",details!V63)</f>
        <v/>
      </c>
      <c r="AP63" s="47" t="str">
        <f>IF(details!W63="","",details!W63)</f>
        <v/>
      </c>
      <c r="AQ63" s="102" t="str">
        <f t="shared" si="152"/>
        <v/>
      </c>
      <c r="AR63" s="47" t="str">
        <f>IF(details!X63="","",details!X63)</f>
        <v/>
      </c>
      <c r="AS63" s="102" t="str">
        <f t="shared" si="153"/>
        <v/>
      </c>
      <c r="AT63" s="47" t="str">
        <f>IF(details!Y63="","",details!Y63)</f>
        <v/>
      </c>
      <c r="AU63" s="88" t="str">
        <f t="shared" si="154"/>
        <v/>
      </c>
      <c r="AV63" s="79">
        <f t="shared" si="155"/>
        <v>0</v>
      </c>
      <c r="AW63" s="79">
        <f t="shared" si="156"/>
        <v>0</v>
      </c>
      <c r="AX63" s="80" t="str">
        <f t="shared" si="157"/>
        <v/>
      </c>
      <c r="AY63" s="79" t="str">
        <f t="shared" si="158"/>
        <v/>
      </c>
      <c r="AZ63" s="79" t="str">
        <f t="shared" si="159"/>
        <v/>
      </c>
      <c r="BA63" s="79" t="str">
        <f t="shared" si="160"/>
        <v/>
      </c>
      <c r="BB63" s="47" t="str">
        <f>IF(details!Z63="","",details!Z63)</f>
        <v/>
      </c>
      <c r="BC63" s="47" t="str">
        <f>IF(details!AA63="","",details!AA63)</f>
        <v/>
      </c>
      <c r="BD63" s="47" t="str">
        <f>IF(details!AB63="","",details!AB63)</f>
        <v/>
      </c>
      <c r="BE63" s="102" t="str">
        <f t="shared" si="161"/>
        <v/>
      </c>
      <c r="BF63" s="47" t="str">
        <f>IF(details!AC63="","",details!AC63)</f>
        <v/>
      </c>
      <c r="BG63" s="102" t="str">
        <f t="shared" si="162"/>
        <v/>
      </c>
      <c r="BH63" s="47" t="str">
        <f>IF(details!AD63="","",details!AD63)</f>
        <v/>
      </c>
      <c r="BI63" s="88" t="str">
        <f t="shared" si="163"/>
        <v/>
      </c>
      <c r="BJ63" s="79">
        <f t="shared" si="164"/>
        <v>0</v>
      </c>
      <c r="BK63" s="79">
        <f t="shared" si="165"/>
        <v>0</v>
      </c>
      <c r="BL63" s="80" t="str">
        <f t="shared" si="166"/>
        <v/>
      </c>
      <c r="BM63" s="79" t="str">
        <f t="shared" si="167"/>
        <v/>
      </c>
      <c r="BN63" s="79" t="str">
        <f t="shared" si="168"/>
        <v/>
      </c>
      <c r="BO63" s="79" t="str">
        <f t="shared" si="169"/>
        <v/>
      </c>
      <c r="BP63" s="47" t="str">
        <f>IF(details!AE63="","",details!AE63)</f>
        <v/>
      </c>
      <c r="BQ63" s="47" t="str">
        <f>IF(details!AF63="","",details!AF63)</f>
        <v/>
      </c>
      <c r="BR63" s="47" t="str">
        <f>IF(details!AG63="","",details!AG63)</f>
        <v/>
      </c>
      <c r="BS63" s="102" t="str">
        <f t="shared" si="170"/>
        <v/>
      </c>
      <c r="BT63" s="47" t="str">
        <f>IF(details!AH63="","",details!AH63)</f>
        <v/>
      </c>
      <c r="BU63" s="102" t="str">
        <f t="shared" si="171"/>
        <v/>
      </c>
      <c r="BV63" s="47" t="str">
        <f>IF(details!AI63="","",details!AI63)</f>
        <v/>
      </c>
      <c r="BW63" s="88" t="str">
        <f t="shared" si="172"/>
        <v/>
      </c>
      <c r="BX63" s="79">
        <f t="shared" si="173"/>
        <v>0</v>
      </c>
      <c r="BY63" s="79">
        <f t="shared" si="174"/>
        <v>0</v>
      </c>
      <c r="BZ63" s="80" t="str">
        <f t="shared" si="175"/>
        <v/>
      </c>
      <c r="CA63" s="79" t="str">
        <f t="shared" si="176"/>
        <v/>
      </c>
      <c r="CB63" s="79" t="str">
        <f t="shared" si="177"/>
        <v/>
      </c>
      <c r="CC63" s="79" t="str">
        <f t="shared" si="178"/>
        <v/>
      </c>
      <c r="CD63" s="47" t="str">
        <f>IF(details!AJ63="","",details!AJ63)</f>
        <v/>
      </c>
      <c r="CE63" s="47" t="str">
        <f>IF(details!AK63="","",details!AK63)</f>
        <v/>
      </c>
      <c r="CF63" s="47" t="str">
        <f>IF(details!AL63="","",details!AL63)</f>
        <v/>
      </c>
      <c r="CG63" s="102" t="str">
        <f t="shared" si="179"/>
        <v/>
      </c>
      <c r="CH63" s="47" t="str">
        <f>IF(details!AM63="","",details!AM63)</f>
        <v/>
      </c>
      <c r="CI63" s="102" t="str">
        <f t="shared" si="180"/>
        <v/>
      </c>
      <c r="CJ63" s="47" t="str">
        <f>IF(details!AN63="","",details!AN63)</f>
        <v/>
      </c>
      <c r="CK63" s="88" t="str">
        <f t="shared" si="181"/>
        <v/>
      </c>
      <c r="CL63" s="79">
        <f t="shared" si="182"/>
        <v>0</v>
      </c>
      <c r="CM63" s="79">
        <f t="shared" si="183"/>
        <v>0</v>
      </c>
      <c r="CN63" s="80" t="str">
        <f t="shared" si="184"/>
        <v/>
      </c>
      <c r="CO63" s="79" t="str">
        <f t="shared" si="185"/>
        <v/>
      </c>
      <c r="CP63" s="79" t="str">
        <f t="shared" si="186"/>
        <v/>
      </c>
      <c r="CQ63" s="79" t="str">
        <f t="shared" si="187"/>
        <v/>
      </c>
      <c r="CR63" s="79">
        <f t="shared" si="188"/>
        <v>0</v>
      </c>
      <c r="CS63" s="104">
        <f t="shared" si="189"/>
        <v>0</v>
      </c>
      <c r="CT63" s="105">
        <f t="shared" si="190"/>
        <v>0</v>
      </c>
      <c r="CU63" s="87" t="str">
        <f t="shared" si="267"/>
        <v/>
      </c>
      <c r="CV63" s="47" t="str">
        <f>IF(details!AO63="","",details!AO63)</f>
        <v/>
      </c>
      <c r="CW63" s="47" t="str">
        <f>IF(details!AP63="","",details!AP63)</f>
        <v/>
      </c>
      <c r="CX63" s="47" t="str">
        <f>IF(details!AQ63="","",details!AQ63)</f>
        <v/>
      </c>
      <c r="CY63" s="102" t="str">
        <f t="shared" si="191"/>
        <v/>
      </c>
      <c r="CZ63" s="47" t="str">
        <f>IF(details!AR63="","",details!AR63)</f>
        <v/>
      </c>
      <c r="DA63" s="102" t="str">
        <f t="shared" si="192"/>
        <v/>
      </c>
      <c r="DB63" s="47" t="str">
        <f>IF(details!AS63="","",details!AS63)</f>
        <v/>
      </c>
      <c r="DC63" s="88" t="str">
        <f t="shared" si="193"/>
        <v/>
      </c>
      <c r="DD63" s="79">
        <f t="shared" si="194"/>
        <v>0</v>
      </c>
      <c r="DE63" s="79">
        <f t="shared" si="195"/>
        <v>0</v>
      </c>
      <c r="DF63" s="80" t="str">
        <f t="shared" si="196"/>
        <v/>
      </c>
      <c r="DG63" s="79" t="str">
        <f t="shared" si="197"/>
        <v/>
      </c>
      <c r="DH63" s="79" t="str">
        <f t="shared" si="198"/>
        <v/>
      </c>
      <c r="DI63" s="79" t="str">
        <f t="shared" si="199"/>
        <v/>
      </c>
      <c r="DJ63" s="47" t="str">
        <f>IF(details!AT63="","",details!AT63)</f>
        <v/>
      </c>
      <c r="DK63" s="47" t="str">
        <f>IF(details!AU63="","",details!AU63)</f>
        <v/>
      </c>
      <c r="DL63" s="102" t="str">
        <f t="shared" si="200"/>
        <v/>
      </c>
      <c r="DM63" s="47" t="str">
        <f>IF(details!AV63="","",details!AV63)</f>
        <v/>
      </c>
      <c r="DN63" s="47" t="str">
        <f>IF(details!AW63="","",details!AW63)</f>
        <v/>
      </c>
      <c r="DO63" s="102" t="str">
        <f t="shared" si="201"/>
        <v/>
      </c>
      <c r="DP63" s="47" t="str">
        <f>IF(details!AX63="","",details!AX63)</f>
        <v/>
      </c>
      <c r="DQ63" s="47" t="str">
        <f>IF(details!AY63="","",details!AY63)</f>
        <v/>
      </c>
      <c r="DR63" s="102" t="str">
        <f t="shared" si="202"/>
        <v/>
      </c>
      <c r="DS63" s="102" t="str">
        <f t="shared" si="203"/>
        <v/>
      </c>
      <c r="DT63" s="102" t="str">
        <f t="shared" si="204"/>
        <v/>
      </c>
      <c r="DU63" s="102" t="str">
        <f t="shared" si="205"/>
        <v/>
      </c>
      <c r="DV63" s="47" t="str">
        <f>IF(details!AZ63="","",details!AZ63)</f>
        <v/>
      </c>
      <c r="DW63" s="47" t="str">
        <f>IF(details!BA63="","",details!BA63)</f>
        <v/>
      </c>
      <c r="DX63" s="102" t="str">
        <f t="shared" si="206"/>
        <v/>
      </c>
      <c r="DY63" s="102" t="str">
        <f t="shared" si="207"/>
        <v/>
      </c>
      <c r="DZ63" s="102" t="str">
        <f t="shared" si="208"/>
        <v/>
      </c>
      <c r="EA63" s="47" t="str">
        <f>IF(details!BB63="","",details!BB63)</f>
        <v/>
      </c>
      <c r="EB63" s="47" t="str">
        <f>IF(details!BC63="","",details!BC63)</f>
        <v/>
      </c>
      <c r="EC63" s="102" t="str">
        <f t="shared" si="209"/>
        <v/>
      </c>
      <c r="ED63" s="102" t="str">
        <f t="shared" si="210"/>
        <v/>
      </c>
      <c r="EE63" s="102" t="str">
        <f t="shared" si="211"/>
        <v/>
      </c>
      <c r="EF63" s="97" t="str">
        <f t="shared" si="212"/>
        <v/>
      </c>
      <c r="EG63" s="79">
        <f t="shared" si="213"/>
        <v>0</v>
      </c>
      <c r="EH63" s="79">
        <f t="shared" si="214"/>
        <v>0</v>
      </c>
      <c r="EI63" s="80" t="str">
        <f t="shared" si="215"/>
        <v/>
      </c>
      <c r="EJ63" s="79" t="str">
        <f t="shared" si="216"/>
        <v/>
      </c>
      <c r="EK63" s="79" t="str">
        <f t="shared" si="217"/>
        <v/>
      </c>
      <c r="EL63" s="79" t="str">
        <f t="shared" si="218"/>
        <v/>
      </c>
      <c r="EM63" s="47" t="str">
        <f>IF(details!BD63="","",details!BD63)</f>
        <v/>
      </c>
      <c r="EN63" s="47" t="str">
        <f>IF(details!BE63="","",details!BE63)</f>
        <v/>
      </c>
      <c r="EO63" s="47" t="str">
        <f>IF(details!BF63="","",details!BF63)</f>
        <v/>
      </c>
      <c r="EP63" s="102" t="str">
        <f t="shared" si="219"/>
        <v/>
      </c>
      <c r="EQ63" s="47" t="str">
        <f>IF(details!BG63="","",details!BG63)</f>
        <v/>
      </c>
      <c r="ER63" s="47" t="str">
        <f>IF(details!BH63="","",details!BH63)</f>
        <v/>
      </c>
      <c r="ES63" s="106" t="str">
        <f t="shared" si="220"/>
        <v/>
      </c>
      <c r="ET63" s="102" t="str">
        <f t="shared" si="221"/>
        <v/>
      </c>
      <c r="EU63" s="102" t="str">
        <f t="shared" si="222"/>
        <v/>
      </c>
      <c r="EV63" s="47" t="str">
        <f>IF(details!BI63="","",details!BI63)</f>
        <v/>
      </c>
      <c r="EW63" s="47" t="str">
        <f>IF(details!BJ63="","",details!BJ63)</f>
        <v/>
      </c>
      <c r="EX63" s="106" t="str">
        <f t="shared" si="223"/>
        <v/>
      </c>
      <c r="EY63" s="102" t="str">
        <f t="shared" si="224"/>
        <v/>
      </c>
      <c r="EZ63" s="102" t="str">
        <f t="shared" si="225"/>
        <v/>
      </c>
      <c r="FA63" s="97" t="str">
        <f t="shared" si="226"/>
        <v/>
      </c>
      <c r="FB63" s="79">
        <f t="shared" si="227"/>
        <v>0</v>
      </c>
      <c r="FC63" s="79">
        <f t="shared" si="228"/>
        <v>0</v>
      </c>
      <c r="FD63" s="80" t="str">
        <f t="shared" si="229"/>
        <v/>
      </c>
      <c r="FE63" s="79" t="str">
        <f t="shared" si="230"/>
        <v/>
      </c>
      <c r="FF63" s="79" t="str">
        <f t="shared" si="231"/>
        <v/>
      </c>
      <c r="FG63" s="79" t="str">
        <f t="shared" si="232"/>
        <v/>
      </c>
      <c r="FH63" s="47" t="str">
        <f>IF(details!BK63="","",details!BK63)</f>
        <v/>
      </c>
      <c r="FI63" s="47" t="str">
        <f>IF(details!BL63="","",details!BL63)</f>
        <v/>
      </c>
      <c r="FJ63" s="47" t="str">
        <f>IF(details!BM63="","",details!BM63)</f>
        <v/>
      </c>
      <c r="FK63" s="97" t="str">
        <f t="shared" si="233"/>
        <v/>
      </c>
      <c r="FL63" s="79">
        <f t="shared" si="234"/>
        <v>0</v>
      </c>
      <c r="FM63" s="80" t="str">
        <f t="shared" si="235"/>
        <v/>
      </c>
      <c r="FN63" s="79" t="str">
        <f t="shared" si="236"/>
        <v/>
      </c>
      <c r="FO63" s="79" t="str">
        <f t="shared" si="237"/>
        <v/>
      </c>
      <c r="FP63" s="322" t="str">
        <f t="shared" si="238"/>
        <v/>
      </c>
      <c r="FQ63" s="47" t="str">
        <f>IF(details!BN63="","",details!BN63)</f>
        <v/>
      </c>
      <c r="FR63" s="47" t="str">
        <f>IF(details!BO63="","",details!BO63)</f>
        <v/>
      </c>
      <c r="FS63" s="47" t="str">
        <f>IF(details!BP63="","",details!BP63)</f>
        <v/>
      </c>
      <c r="FT63" s="47" t="str">
        <f>IF(details!BQ63="","",details!BQ63)</f>
        <v/>
      </c>
      <c r="FU63" s="97" t="str">
        <f t="shared" si="239"/>
        <v/>
      </c>
      <c r="FV63" s="79">
        <f t="shared" si="101"/>
        <v>0</v>
      </c>
      <c r="FW63" s="80" t="str">
        <f t="shared" si="102"/>
        <v/>
      </c>
      <c r="FX63" s="79" t="str">
        <f t="shared" si="103"/>
        <v/>
      </c>
      <c r="FY63" s="79" t="str">
        <f t="shared" si="268"/>
        <v/>
      </c>
      <c r="FZ63" s="322" t="str">
        <f t="shared" si="240"/>
        <v/>
      </c>
      <c r="GA63" s="79" t="str">
        <f t="shared" si="257"/>
        <v/>
      </c>
      <c r="GB63" s="79" t="str">
        <f t="shared" si="258"/>
        <v/>
      </c>
      <c r="GC63" s="79" t="str">
        <f t="shared" si="259"/>
        <v/>
      </c>
      <c r="GD63" s="79" t="str">
        <f t="shared" si="260"/>
        <v/>
      </c>
      <c r="GE63" s="79" t="str">
        <f t="shared" si="261"/>
        <v/>
      </c>
      <c r="GF63" s="79" t="str">
        <f t="shared" si="262"/>
        <v/>
      </c>
      <c r="GG63" s="79" t="str">
        <f t="shared" si="269"/>
        <v/>
      </c>
      <c r="GH63" s="313">
        <f t="shared" si="241"/>
        <v>0</v>
      </c>
      <c r="GI63" s="79">
        <f t="shared" si="263"/>
        <v>0</v>
      </c>
      <c r="GJ63" s="79">
        <f t="shared" si="264"/>
        <v>0</v>
      </c>
      <c r="GK63" s="79">
        <f t="shared" si="265"/>
        <v>0</v>
      </c>
      <c r="GL63" s="313">
        <f t="shared" si="242"/>
        <v>0</v>
      </c>
      <c r="GM63" s="79" t="str">
        <f t="shared" si="270"/>
        <v/>
      </c>
      <c r="GN63" s="47" t="str">
        <f t="shared" si="271"/>
        <v/>
      </c>
      <c r="GO63" s="79" t="str">
        <f t="shared" si="272"/>
        <v/>
      </c>
      <c r="GP63" s="107" t="str">
        <f t="shared" si="243"/>
        <v/>
      </c>
      <c r="GQ63" s="94" t="str">
        <f>IF(details!CY63="","",details!CY63)</f>
        <v/>
      </c>
      <c r="GR63" s="108" t="str">
        <f>IF(details!CZ63="","",details!CZ63)</f>
        <v/>
      </c>
      <c r="GS63" s="94" t="str">
        <f>IF(details!DC63="","",details!DC63)</f>
        <v/>
      </c>
      <c r="GT63" s="108" t="str">
        <f>IF(details!DD63="","",details!DD63)</f>
        <v/>
      </c>
      <c r="GU63" s="94" t="str">
        <f>IF(details!DG63="","",details!DG63)</f>
        <v/>
      </c>
      <c r="GV63" s="108" t="str">
        <f>IF(details!DH63="","",details!DH63)</f>
        <v/>
      </c>
      <c r="GW63" s="94" t="str">
        <f>IF(details!DK63="","",details!DK63)</f>
        <v/>
      </c>
      <c r="GX63" s="108" t="str">
        <f>IF(details!DL63="","",details!DL63)</f>
        <v/>
      </c>
      <c r="GY63" s="94" t="str">
        <f>IF(details!DO63="","",details!DO63)</f>
        <v/>
      </c>
      <c r="GZ63" s="108" t="str">
        <f>IF(details!DP63="","",details!DP63)</f>
        <v/>
      </c>
      <c r="HA63" s="95" t="e">
        <f t="shared" si="244"/>
        <v>#VALUE!</v>
      </c>
      <c r="HB63" s="47" t="str">
        <f t="shared" si="273"/>
        <v/>
      </c>
      <c r="HC63" s="47" t="str">
        <f t="shared" si="256"/>
        <v/>
      </c>
      <c r="HD63" s="47" t="str">
        <f t="shared" si="274"/>
        <v/>
      </c>
      <c r="HE63" s="47" t="str">
        <f t="shared" si="275"/>
        <v/>
      </c>
      <c r="HF63" s="47" t="str">
        <f t="shared" si="245"/>
        <v/>
      </c>
      <c r="HG63" s="47" t="str">
        <f t="shared" si="276"/>
        <v/>
      </c>
      <c r="HH63" s="47" t="str">
        <f t="shared" si="277"/>
        <v/>
      </c>
      <c r="HI63" s="47" t="str">
        <f t="shared" si="278"/>
        <v/>
      </c>
      <c r="HJ63" s="47" t="str">
        <f t="shared" si="279"/>
        <v/>
      </c>
      <c r="HK63" s="47" t="str">
        <f t="shared" si="280"/>
        <v/>
      </c>
      <c r="HL63" s="47" t="str">
        <f t="shared" si="281"/>
        <v/>
      </c>
      <c r="HM63" s="47" t="str">
        <f t="shared" si="282"/>
        <v/>
      </c>
      <c r="HN63" s="47" t="str">
        <f t="shared" si="246"/>
        <v/>
      </c>
      <c r="HO63" s="47" t="str">
        <f t="shared" si="283"/>
        <v/>
      </c>
      <c r="HP63" s="47" t="str">
        <f t="shared" si="284"/>
        <v/>
      </c>
      <c r="HQ63" s="47" t="str">
        <f t="shared" si="247"/>
        <v/>
      </c>
      <c r="HR63" s="47" t="str">
        <f t="shared" si="285"/>
        <v/>
      </c>
      <c r="HS63" s="47" t="str">
        <f t="shared" si="286"/>
        <v/>
      </c>
      <c r="HT63" s="47" t="str">
        <f t="shared" si="248"/>
        <v/>
      </c>
      <c r="HU63" s="47" t="str">
        <f t="shared" si="287"/>
        <v/>
      </c>
      <c r="HV63" s="47" t="str">
        <f t="shared" si="288"/>
        <v/>
      </c>
      <c r="HW63" s="47" t="str">
        <f t="shared" si="249"/>
        <v/>
      </c>
      <c r="HX63" s="47" t="str">
        <f t="shared" si="295"/>
        <v/>
      </c>
      <c r="HY63" s="47" t="str">
        <f t="shared" si="289"/>
        <v/>
      </c>
      <c r="HZ63" s="47" t="str">
        <f t="shared" si="290"/>
        <v/>
      </c>
      <c r="IA63" s="47" t="str">
        <f t="shared" si="291"/>
        <v/>
      </c>
      <c r="IB63" s="47" t="str">
        <f t="shared" si="292"/>
        <v/>
      </c>
      <c r="IC63" s="47" t="str">
        <f t="shared" si="293"/>
        <v/>
      </c>
      <c r="ID63" s="47" t="str">
        <f t="shared" si="251"/>
        <v xml:space="preserve">            </v>
      </c>
      <c r="IE63" s="47" t="str">
        <f t="shared" si="252"/>
        <v xml:space="preserve">            </v>
      </c>
      <c r="IF63" s="47" t="str">
        <f t="shared" si="266"/>
        <v xml:space="preserve">     </v>
      </c>
      <c r="IG63" s="109" t="str">
        <f t="shared" si="254"/>
        <v xml:space="preserve">            </v>
      </c>
      <c r="IH63" s="47" t="str">
        <f t="shared" si="294"/>
        <v xml:space="preserve">            </v>
      </c>
      <c r="II63" s="47" t="str">
        <f>IF(OR(GN63="SUPPL.",GN63="RE-EXAM."),'result subject-wise'!AV63,GN63)</f>
        <v/>
      </c>
      <c r="IJ63" s="99">
        <f>IF('result subject-wise'!AW63="",CT63,'result subject-wise'!AW63)</f>
        <v>0</v>
      </c>
      <c r="IK63" s="87" t="str">
        <f t="shared" si="255"/>
        <v/>
      </c>
      <c r="IL63" s="100"/>
      <c r="JE63" s="120"/>
      <c r="JF63" s="120"/>
      <c r="JG63" s="120"/>
      <c r="JH63" s="120"/>
    </row>
    <row r="64" spans="1:268" ht="20" customHeight="1">
      <c r="A64" s="4">
        <f>details!A64</f>
        <v>58</v>
      </c>
      <c r="B64" s="47" t="str">
        <f>IF(details!B64="","",details!B64)</f>
        <v>MIN</v>
      </c>
      <c r="C64" s="47" t="str">
        <f>IF(details!C64="","",details!C64)</f>
        <v>G</v>
      </c>
      <c r="D64" s="97">
        <f>IF(details!D64="","",details!D64)</f>
        <v>9158</v>
      </c>
      <c r="E64" s="47">
        <f>IF(details!E64="","",details!E64)</f>
        <v>11258</v>
      </c>
      <c r="F64" s="385">
        <f>IF(details!F64="","",details!F64)</f>
        <v>36689</v>
      </c>
      <c r="G64" s="49" t="str">
        <f>IF(details!G64="","",details!G64)</f>
        <v>A 058</v>
      </c>
      <c r="H64" s="49" t="str">
        <f>IF(details!H64="","",details!H64)</f>
        <v>B 058</v>
      </c>
      <c r="I64" s="49" t="str">
        <f>IF(details!I64="","",details!I64)</f>
        <v>C 058</v>
      </c>
      <c r="J64" s="47" t="str">
        <f>IF(details!J64="","",details!J64)</f>
        <v/>
      </c>
      <c r="K64" s="47" t="str">
        <f>IF(details!K64="","",details!K64)</f>
        <v/>
      </c>
      <c r="L64" s="47" t="str">
        <f>IF(details!L64="","",details!L64)</f>
        <v/>
      </c>
      <c r="M64" s="102" t="str">
        <f t="shared" si="134"/>
        <v/>
      </c>
      <c r="N64" s="47" t="str">
        <f>IF(details!M64="","",details!M64)</f>
        <v/>
      </c>
      <c r="O64" s="102" t="str">
        <f t="shared" si="135"/>
        <v/>
      </c>
      <c r="P64" s="47" t="str">
        <f>IF(details!N64="","",details!N64)</f>
        <v/>
      </c>
      <c r="Q64" s="88" t="str">
        <f t="shared" si="136"/>
        <v/>
      </c>
      <c r="R64" s="79">
        <f t="shared" si="137"/>
        <v>0</v>
      </c>
      <c r="S64" s="79">
        <f t="shared" si="138"/>
        <v>0</v>
      </c>
      <c r="T64" s="80" t="str">
        <f t="shared" si="139"/>
        <v/>
      </c>
      <c r="U64" s="79" t="str">
        <f t="shared" si="140"/>
        <v/>
      </c>
      <c r="V64" s="79" t="str">
        <f t="shared" si="141"/>
        <v/>
      </c>
      <c r="W64" s="79" t="str">
        <f t="shared" si="142"/>
        <v/>
      </c>
      <c r="X64" s="47" t="str">
        <f>IF(details!O64="","",details!O64)</f>
        <v/>
      </c>
      <c r="Y64" s="47" t="str">
        <f>IF(details!P64="","",details!P64)</f>
        <v/>
      </c>
      <c r="Z64" s="47" t="str">
        <f>IF(details!Q64="","",details!Q64)</f>
        <v/>
      </c>
      <c r="AA64" s="102" t="str">
        <f t="shared" si="143"/>
        <v/>
      </c>
      <c r="AB64" s="47" t="str">
        <f>IF(details!R64="","",details!R64)</f>
        <v/>
      </c>
      <c r="AC64" s="102" t="str">
        <f t="shared" si="144"/>
        <v/>
      </c>
      <c r="AD64" s="47" t="str">
        <f>IF(details!S64="","",details!S64)</f>
        <v/>
      </c>
      <c r="AE64" s="88" t="str">
        <f t="shared" si="145"/>
        <v/>
      </c>
      <c r="AF64" s="79">
        <f t="shared" si="146"/>
        <v>0</v>
      </c>
      <c r="AG64" s="79">
        <f t="shared" si="147"/>
        <v>0</v>
      </c>
      <c r="AH64" s="80" t="str">
        <f t="shared" si="148"/>
        <v/>
      </c>
      <c r="AI64" s="79" t="str">
        <f t="shared" si="149"/>
        <v/>
      </c>
      <c r="AJ64" s="79" t="str">
        <f t="shared" si="150"/>
        <v/>
      </c>
      <c r="AK64" s="79" t="str">
        <f t="shared" si="151"/>
        <v/>
      </c>
      <c r="AL64" s="97" t="str">
        <f>IF(details!T64="","",details!T64)</f>
        <v/>
      </c>
      <c r="AM64" s="103" t="str">
        <f>CONCATENATE(IF(details!T64="s"," SANSKRIT",IF(details!T64="u"," URDU",IF(details!T64="g"," GUJRATI",IF(details!T64="p"," PUNJABI",IF(details!T64="sd"," flU/kh",))))),"")</f>
        <v/>
      </c>
      <c r="AN64" s="47" t="str">
        <f>IF(details!U64="","",details!U64)</f>
        <v/>
      </c>
      <c r="AO64" s="47" t="str">
        <f>IF(details!V64="","",details!V64)</f>
        <v/>
      </c>
      <c r="AP64" s="47" t="str">
        <f>IF(details!W64="","",details!W64)</f>
        <v/>
      </c>
      <c r="AQ64" s="102" t="str">
        <f t="shared" si="152"/>
        <v/>
      </c>
      <c r="AR64" s="47" t="str">
        <f>IF(details!X64="","",details!X64)</f>
        <v/>
      </c>
      <c r="AS64" s="102" t="str">
        <f t="shared" si="153"/>
        <v/>
      </c>
      <c r="AT64" s="47" t="str">
        <f>IF(details!Y64="","",details!Y64)</f>
        <v/>
      </c>
      <c r="AU64" s="88" t="str">
        <f t="shared" si="154"/>
        <v/>
      </c>
      <c r="AV64" s="79">
        <f t="shared" si="155"/>
        <v>0</v>
      </c>
      <c r="AW64" s="79">
        <f t="shared" si="156"/>
        <v>0</v>
      </c>
      <c r="AX64" s="80" t="str">
        <f t="shared" si="157"/>
        <v/>
      </c>
      <c r="AY64" s="79" t="str">
        <f t="shared" si="158"/>
        <v/>
      </c>
      <c r="AZ64" s="79" t="str">
        <f t="shared" si="159"/>
        <v/>
      </c>
      <c r="BA64" s="79" t="str">
        <f t="shared" si="160"/>
        <v/>
      </c>
      <c r="BB64" s="47" t="str">
        <f>IF(details!Z64="","",details!Z64)</f>
        <v/>
      </c>
      <c r="BC64" s="47" t="str">
        <f>IF(details!AA64="","",details!AA64)</f>
        <v/>
      </c>
      <c r="BD64" s="47" t="str">
        <f>IF(details!AB64="","",details!AB64)</f>
        <v/>
      </c>
      <c r="BE64" s="102" t="str">
        <f t="shared" si="161"/>
        <v/>
      </c>
      <c r="BF64" s="47" t="str">
        <f>IF(details!AC64="","",details!AC64)</f>
        <v/>
      </c>
      <c r="BG64" s="102" t="str">
        <f t="shared" si="162"/>
        <v/>
      </c>
      <c r="BH64" s="47" t="str">
        <f>IF(details!AD64="","",details!AD64)</f>
        <v/>
      </c>
      <c r="BI64" s="88" t="str">
        <f t="shared" si="163"/>
        <v/>
      </c>
      <c r="BJ64" s="79">
        <f t="shared" si="164"/>
        <v>0</v>
      </c>
      <c r="BK64" s="79">
        <f t="shared" si="165"/>
        <v>0</v>
      </c>
      <c r="BL64" s="80" t="str">
        <f t="shared" si="166"/>
        <v/>
      </c>
      <c r="BM64" s="79" t="str">
        <f t="shared" si="167"/>
        <v/>
      </c>
      <c r="BN64" s="79" t="str">
        <f t="shared" si="168"/>
        <v/>
      </c>
      <c r="BO64" s="79" t="str">
        <f t="shared" si="169"/>
        <v/>
      </c>
      <c r="BP64" s="47" t="str">
        <f>IF(details!AE64="","",details!AE64)</f>
        <v/>
      </c>
      <c r="BQ64" s="47" t="str">
        <f>IF(details!AF64="","",details!AF64)</f>
        <v/>
      </c>
      <c r="BR64" s="47" t="str">
        <f>IF(details!AG64="","",details!AG64)</f>
        <v/>
      </c>
      <c r="BS64" s="102" t="str">
        <f t="shared" si="170"/>
        <v/>
      </c>
      <c r="BT64" s="47" t="str">
        <f>IF(details!AH64="","",details!AH64)</f>
        <v/>
      </c>
      <c r="BU64" s="102" t="str">
        <f t="shared" si="171"/>
        <v/>
      </c>
      <c r="BV64" s="47" t="str">
        <f>IF(details!AI64="","",details!AI64)</f>
        <v/>
      </c>
      <c r="BW64" s="88" t="str">
        <f t="shared" si="172"/>
        <v/>
      </c>
      <c r="BX64" s="79">
        <f t="shared" si="173"/>
        <v>0</v>
      </c>
      <c r="BY64" s="79">
        <f t="shared" si="174"/>
        <v>0</v>
      </c>
      <c r="BZ64" s="80" t="str">
        <f t="shared" si="175"/>
        <v/>
      </c>
      <c r="CA64" s="79" t="str">
        <f t="shared" si="176"/>
        <v/>
      </c>
      <c r="CB64" s="79" t="str">
        <f t="shared" si="177"/>
        <v/>
      </c>
      <c r="CC64" s="79" t="str">
        <f t="shared" si="178"/>
        <v/>
      </c>
      <c r="CD64" s="47" t="str">
        <f>IF(details!AJ64="","",details!AJ64)</f>
        <v/>
      </c>
      <c r="CE64" s="47" t="str">
        <f>IF(details!AK64="","",details!AK64)</f>
        <v/>
      </c>
      <c r="CF64" s="47" t="str">
        <f>IF(details!AL64="","",details!AL64)</f>
        <v/>
      </c>
      <c r="CG64" s="102" t="str">
        <f t="shared" si="179"/>
        <v/>
      </c>
      <c r="CH64" s="47" t="str">
        <f>IF(details!AM64="","",details!AM64)</f>
        <v/>
      </c>
      <c r="CI64" s="102" t="str">
        <f t="shared" si="180"/>
        <v/>
      </c>
      <c r="CJ64" s="47" t="str">
        <f>IF(details!AN64="","",details!AN64)</f>
        <v/>
      </c>
      <c r="CK64" s="88" t="str">
        <f t="shared" si="181"/>
        <v/>
      </c>
      <c r="CL64" s="79">
        <f t="shared" si="182"/>
        <v>0</v>
      </c>
      <c r="CM64" s="79">
        <f t="shared" si="183"/>
        <v>0</v>
      </c>
      <c r="CN64" s="80" t="str">
        <f t="shared" si="184"/>
        <v/>
      </c>
      <c r="CO64" s="79" t="str">
        <f t="shared" si="185"/>
        <v/>
      </c>
      <c r="CP64" s="79" t="str">
        <f t="shared" si="186"/>
        <v/>
      </c>
      <c r="CQ64" s="79" t="str">
        <f t="shared" si="187"/>
        <v/>
      </c>
      <c r="CR64" s="79">
        <f t="shared" si="188"/>
        <v>0</v>
      </c>
      <c r="CS64" s="104">
        <f t="shared" si="189"/>
        <v>0</v>
      </c>
      <c r="CT64" s="105">
        <f t="shared" si="190"/>
        <v>0</v>
      </c>
      <c r="CU64" s="87" t="str">
        <f t="shared" si="267"/>
        <v/>
      </c>
      <c r="CV64" s="47" t="str">
        <f>IF(details!AO64="","",details!AO64)</f>
        <v/>
      </c>
      <c r="CW64" s="47" t="str">
        <f>IF(details!AP64="","",details!AP64)</f>
        <v/>
      </c>
      <c r="CX64" s="47" t="str">
        <f>IF(details!AQ64="","",details!AQ64)</f>
        <v/>
      </c>
      <c r="CY64" s="102" t="str">
        <f t="shared" si="191"/>
        <v/>
      </c>
      <c r="CZ64" s="47" t="str">
        <f>IF(details!AR64="","",details!AR64)</f>
        <v/>
      </c>
      <c r="DA64" s="102" t="str">
        <f t="shared" si="192"/>
        <v/>
      </c>
      <c r="DB64" s="47" t="str">
        <f>IF(details!AS64="","",details!AS64)</f>
        <v/>
      </c>
      <c r="DC64" s="88" t="str">
        <f t="shared" si="193"/>
        <v/>
      </c>
      <c r="DD64" s="79">
        <f t="shared" si="194"/>
        <v>0</v>
      </c>
      <c r="DE64" s="79">
        <f t="shared" si="195"/>
        <v>0</v>
      </c>
      <c r="DF64" s="80" t="str">
        <f t="shared" si="196"/>
        <v/>
      </c>
      <c r="DG64" s="79" t="str">
        <f t="shared" si="197"/>
        <v/>
      </c>
      <c r="DH64" s="79" t="str">
        <f t="shared" si="198"/>
        <v/>
      </c>
      <c r="DI64" s="79" t="str">
        <f t="shared" si="199"/>
        <v/>
      </c>
      <c r="DJ64" s="47" t="str">
        <f>IF(details!AT64="","",details!AT64)</f>
        <v/>
      </c>
      <c r="DK64" s="47" t="str">
        <f>IF(details!AU64="","",details!AU64)</f>
        <v/>
      </c>
      <c r="DL64" s="102" t="str">
        <f t="shared" si="200"/>
        <v/>
      </c>
      <c r="DM64" s="47" t="str">
        <f>IF(details!AV64="","",details!AV64)</f>
        <v/>
      </c>
      <c r="DN64" s="47" t="str">
        <f>IF(details!AW64="","",details!AW64)</f>
        <v/>
      </c>
      <c r="DO64" s="102" t="str">
        <f t="shared" si="201"/>
        <v/>
      </c>
      <c r="DP64" s="47" t="str">
        <f>IF(details!AX64="","",details!AX64)</f>
        <v/>
      </c>
      <c r="DQ64" s="47" t="str">
        <f>IF(details!AY64="","",details!AY64)</f>
        <v/>
      </c>
      <c r="DR64" s="102" t="str">
        <f t="shared" si="202"/>
        <v/>
      </c>
      <c r="DS64" s="102" t="str">
        <f t="shared" si="203"/>
        <v/>
      </c>
      <c r="DT64" s="102" t="str">
        <f t="shared" si="204"/>
        <v/>
      </c>
      <c r="DU64" s="102" t="str">
        <f t="shared" si="205"/>
        <v/>
      </c>
      <c r="DV64" s="47" t="str">
        <f>IF(details!AZ64="","",details!AZ64)</f>
        <v/>
      </c>
      <c r="DW64" s="47" t="str">
        <f>IF(details!BA64="","",details!BA64)</f>
        <v/>
      </c>
      <c r="DX64" s="102" t="str">
        <f t="shared" si="206"/>
        <v/>
      </c>
      <c r="DY64" s="102" t="str">
        <f t="shared" si="207"/>
        <v/>
      </c>
      <c r="DZ64" s="102" t="str">
        <f t="shared" si="208"/>
        <v/>
      </c>
      <c r="EA64" s="47" t="str">
        <f>IF(details!BB64="","",details!BB64)</f>
        <v/>
      </c>
      <c r="EB64" s="47" t="str">
        <f>IF(details!BC64="","",details!BC64)</f>
        <v/>
      </c>
      <c r="EC64" s="102" t="str">
        <f t="shared" si="209"/>
        <v/>
      </c>
      <c r="ED64" s="102" t="str">
        <f t="shared" si="210"/>
        <v/>
      </c>
      <c r="EE64" s="102" t="str">
        <f t="shared" si="211"/>
        <v/>
      </c>
      <c r="EF64" s="97" t="str">
        <f t="shared" si="212"/>
        <v/>
      </c>
      <c r="EG64" s="79">
        <f t="shared" si="213"/>
        <v>0</v>
      </c>
      <c r="EH64" s="79">
        <f t="shared" si="214"/>
        <v>0</v>
      </c>
      <c r="EI64" s="80" t="str">
        <f t="shared" si="215"/>
        <v/>
      </c>
      <c r="EJ64" s="79" t="str">
        <f t="shared" si="216"/>
        <v/>
      </c>
      <c r="EK64" s="79" t="str">
        <f t="shared" si="217"/>
        <v/>
      </c>
      <c r="EL64" s="79" t="str">
        <f t="shared" si="218"/>
        <v/>
      </c>
      <c r="EM64" s="47" t="str">
        <f>IF(details!BD64="","",details!BD64)</f>
        <v/>
      </c>
      <c r="EN64" s="47" t="str">
        <f>IF(details!BE64="","",details!BE64)</f>
        <v/>
      </c>
      <c r="EO64" s="47" t="str">
        <f>IF(details!BF64="","",details!BF64)</f>
        <v/>
      </c>
      <c r="EP64" s="102" t="str">
        <f t="shared" si="219"/>
        <v/>
      </c>
      <c r="EQ64" s="47" t="str">
        <f>IF(details!BG64="","",details!BG64)</f>
        <v/>
      </c>
      <c r="ER64" s="47" t="str">
        <f>IF(details!BH64="","",details!BH64)</f>
        <v/>
      </c>
      <c r="ES64" s="106" t="str">
        <f t="shared" si="220"/>
        <v/>
      </c>
      <c r="ET64" s="102" t="str">
        <f t="shared" si="221"/>
        <v/>
      </c>
      <c r="EU64" s="102" t="str">
        <f t="shared" si="222"/>
        <v/>
      </c>
      <c r="EV64" s="47" t="str">
        <f>IF(details!BI64="","",details!BI64)</f>
        <v/>
      </c>
      <c r="EW64" s="47" t="str">
        <f>IF(details!BJ64="","",details!BJ64)</f>
        <v/>
      </c>
      <c r="EX64" s="106" t="str">
        <f t="shared" si="223"/>
        <v/>
      </c>
      <c r="EY64" s="102" t="str">
        <f t="shared" si="224"/>
        <v/>
      </c>
      <c r="EZ64" s="102" t="str">
        <f t="shared" si="225"/>
        <v/>
      </c>
      <c r="FA64" s="97" t="str">
        <f t="shared" si="226"/>
        <v/>
      </c>
      <c r="FB64" s="79">
        <f t="shared" si="227"/>
        <v>0</v>
      </c>
      <c r="FC64" s="79">
        <f t="shared" si="228"/>
        <v>0</v>
      </c>
      <c r="FD64" s="80" t="str">
        <f t="shared" si="229"/>
        <v/>
      </c>
      <c r="FE64" s="79" t="str">
        <f t="shared" si="230"/>
        <v/>
      </c>
      <c r="FF64" s="79" t="str">
        <f t="shared" si="231"/>
        <v/>
      </c>
      <c r="FG64" s="79" t="str">
        <f t="shared" si="232"/>
        <v/>
      </c>
      <c r="FH64" s="47" t="str">
        <f>IF(details!BK64="","",details!BK64)</f>
        <v/>
      </c>
      <c r="FI64" s="47" t="str">
        <f>IF(details!BL64="","",details!BL64)</f>
        <v/>
      </c>
      <c r="FJ64" s="47" t="str">
        <f>IF(details!BM64="","",details!BM64)</f>
        <v/>
      </c>
      <c r="FK64" s="97" t="str">
        <f t="shared" si="233"/>
        <v/>
      </c>
      <c r="FL64" s="79">
        <f t="shared" si="234"/>
        <v>0</v>
      </c>
      <c r="FM64" s="80" t="str">
        <f t="shared" si="235"/>
        <v/>
      </c>
      <c r="FN64" s="79" t="str">
        <f t="shared" si="236"/>
        <v/>
      </c>
      <c r="FO64" s="79" t="str">
        <f t="shared" si="237"/>
        <v/>
      </c>
      <c r="FP64" s="322" t="str">
        <f t="shared" si="238"/>
        <v/>
      </c>
      <c r="FQ64" s="47" t="str">
        <f>IF(details!BN64="","",details!BN64)</f>
        <v/>
      </c>
      <c r="FR64" s="47" t="str">
        <f>IF(details!BO64="","",details!BO64)</f>
        <v/>
      </c>
      <c r="FS64" s="47" t="str">
        <f>IF(details!BP64="","",details!BP64)</f>
        <v/>
      </c>
      <c r="FT64" s="47" t="str">
        <f>IF(details!BQ64="","",details!BQ64)</f>
        <v/>
      </c>
      <c r="FU64" s="97" t="str">
        <f t="shared" si="239"/>
        <v/>
      </c>
      <c r="FV64" s="79">
        <f t="shared" si="101"/>
        <v>0</v>
      </c>
      <c r="FW64" s="80" t="str">
        <f t="shared" si="102"/>
        <v/>
      </c>
      <c r="FX64" s="79" t="str">
        <f t="shared" si="103"/>
        <v/>
      </c>
      <c r="FY64" s="79" t="str">
        <f t="shared" si="268"/>
        <v/>
      </c>
      <c r="FZ64" s="322" t="str">
        <f t="shared" si="240"/>
        <v/>
      </c>
      <c r="GA64" s="79" t="str">
        <f t="shared" si="257"/>
        <v/>
      </c>
      <c r="GB64" s="79" t="str">
        <f t="shared" si="258"/>
        <v/>
      </c>
      <c r="GC64" s="79" t="str">
        <f t="shared" si="259"/>
        <v/>
      </c>
      <c r="GD64" s="79" t="str">
        <f t="shared" si="260"/>
        <v/>
      </c>
      <c r="GE64" s="79" t="str">
        <f t="shared" si="261"/>
        <v/>
      </c>
      <c r="GF64" s="79" t="str">
        <f t="shared" si="262"/>
        <v/>
      </c>
      <c r="GG64" s="79" t="str">
        <f t="shared" si="269"/>
        <v/>
      </c>
      <c r="GH64" s="313">
        <f t="shared" si="241"/>
        <v>0</v>
      </c>
      <c r="GI64" s="79">
        <f t="shared" si="263"/>
        <v>0</v>
      </c>
      <c r="GJ64" s="79">
        <f t="shared" si="264"/>
        <v>0</v>
      </c>
      <c r="GK64" s="79">
        <f t="shared" si="265"/>
        <v>0</v>
      </c>
      <c r="GL64" s="313">
        <f t="shared" si="242"/>
        <v>0</v>
      </c>
      <c r="GM64" s="79" t="str">
        <f t="shared" si="270"/>
        <v/>
      </c>
      <c r="GN64" s="47" t="str">
        <f t="shared" si="271"/>
        <v/>
      </c>
      <c r="GO64" s="79" t="str">
        <f t="shared" si="272"/>
        <v/>
      </c>
      <c r="GP64" s="107" t="str">
        <f t="shared" si="243"/>
        <v/>
      </c>
      <c r="GQ64" s="94" t="str">
        <f>IF(details!CY64="","",details!CY64)</f>
        <v/>
      </c>
      <c r="GR64" s="108" t="str">
        <f>IF(details!CZ64="","",details!CZ64)</f>
        <v/>
      </c>
      <c r="GS64" s="94" t="str">
        <f>IF(details!DC64="","",details!DC64)</f>
        <v/>
      </c>
      <c r="GT64" s="108" t="str">
        <f>IF(details!DD64="","",details!DD64)</f>
        <v/>
      </c>
      <c r="GU64" s="94" t="str">
        <f>IF(details!DG64="","",details!DG64)</f>
        <v/>
      </c>
      <c r="GV64" s="108" t="str">
        <f>IF(details!DH64="","",details!DH64)</f>
        <v/>
      </c>
      <c r="GW64" s="94" t="str">
        <f>IF(details!DK64="","",details!DK64)</f>
        <v/>
      </c>
      <c r="GX64" s="108" t="str">
        <f>IF(details!DL64="","",details!DL64)</f>
        <v/>
      </c>
      <c r="GY64" s="94" t="str">
        <f>IF(details!DO64="","",details!DO64)</f>
        <v/>
      </c>
      <c r="GZ64" s="108" t="str">
        <f>IF(details!DP64="","",details!DP64)</f>
        <v/>
      </c>
      <c r="HA64" s="95" t="e">
        <f t="shared" si="244"/>
        <v>#VALUE!</v>
      </c>
      <c r="HB64" s="47" t="str">
        <f t="shared" si="273"/>
        <v/>
      </c>
      <c r="HC64" s="47" t="str">
        <f t="shared" si="256"/>
        <v/>
      </c>
      <c r="HD64" s="47" t="str">
        <f t="shared" si="274"/>
        <v/>
      </c>
      <c r="HE64" s="47" t="str">
        <f t="shared" si="275"/>
        <v/>
      </c>
      <c r="HF64" s="47" t="str">
        <f t="shared" si="245"/>
        <v/>
      </c>
      <c r="HG64" s="47" t="str">
        <f t="shared" si="276"/>
        <v/>
      </c>
      <c r="HH64" s="47" t="str">
        <f t="shared" si="277"/>
        <v/>
      </c>
      <c r="HI64" s="47" t="str">
        <f t="shared" si="278"/>
        <v/>
      </c>
      <c r="HJ64" s="47" t="str">
        <f t="shared" si="279"/>
        <v/>
      </c>
      <c r="HK64" s="47" t="str">
        <f t="shared" si="280"/>
        <v/>
      </c>
      <c r="HL64" s="47" t="str">
        <f t="shared" si="281"/>
        <v/>
      </c>
      <c r="HM64" s="47" t="str">
        <f t="shared" si="282"/>
        <v/>
      </c>
      <c r="HN64" s="47" t="str">
        <f t="shared" si="246"/>
        <v/>
      </c>
      <c r="HO64" s="47" t="str">
        <f t="shared" si="283"/>
        <v/>
      </c>
      <c r="HP64" s="47" t="str">
        <f t="shared" si="284"/>
        <v/>
      </c>
      <c r="HQ64" s="47" t="str">
        <f t="shared" si="247"/>
        <v/>
      </c>
      <c r="HR64" s="47" t="str">
        <f t="shared" si="285"/>
        <v/>
      </c>
      <c r="HS64" s="47" t="str">
        <f t="shared" si="286"/>
        <v/>
      </c>
      <c r="HT64" s="47" t="str">
        <f t="shared" si="248"/>
        <v/>
      </c>
      <c r="HU64" s="47" t="str">
        <f t="shared" si="287"/>
        <v/>
      </c>
      <c r="HV64" s="47" t="str">
        <f t="shared" si="288"/>
        <v/>
      </c>
      <c r="HW64" s="47" t="str">
        <f t="shared" si="249"/>
        <v/>
      </c>
      <c r="HX64" s="47" t="str">
        <f t="shared" si="295"/>
        <v/>
      </c>
      <c r="HY64" s="47" t="str">
        <f t="shared" si="289"/>
        <v/>
      </c>
      <c r="HZ64" s="47" t="str">
        <f t="shared" si="290"/>
        <v/>
      </c>
      <c r="IA64" s="47" t="str">
        <f t="shared" si="291"/>
        <v/>
      </c>
      <c r="IB64" s="47" t="str">
        <f t="shared" si="292"/>
        <v/>
      </c>
      <c r="IC64" s="47" t="str">
        <f t="shared" si="293"/>
        <v/>
      </c>
      <c r="ID64" s="47" t="str">
        <f t="shared" si="251"/>
        <v xml:space="preserve">            </v>
      </c>
      <c r="IE64" s="47" t="str">
        <f t="shared" si="252"/>
        <v xml:space="preserve">            </v>
      </c>
      <c r="IF64" s="47" t="str">
        <f t="shared" si="266"/>
        <v xml:space="preserve">     </v>
      </c>
      <c r="IG64" s="109" t="str">
        <f t="shared" si="254"/>
        <v xml:space="preserve">            </v>
      </c>
      <c r="IH64" s="47" t="str">
        <f t="shared" si="294"/>
        <v xml:space="preserve">            </v>
      </c>
      <c r="II64" s="47" t="str">
        <f>IF(OR(GN64="SUPPL.",GN64="RE-EXAM."),'result subject-wise'!AV64,GN64)</f>
        <v/>
      </c>
      <c r="IJ64" s="99">
        <f>IF('result subject-wise'!AW64="",CT64,'result subject-wise'!AW64)</f>
        <v>0</v>
      </c>
      <c r="IK64" s="87" t="str">
        <f t="shared" si="255"/>
        <v/>
      </c>
      <c r="IL64" s="100"/>
      <c r="JE64" s="120"/>
      <c r="JF64" s="120"/>
      <c r="JG64" s="120"/>
      <c r="JH64" s="120"/>
    </row>
    <row r="65" spans="1:268" ht="14" customHeight="1">
      <c r="A65" s="4">
        <f>details!A65</f>
        <v>59</v>
      </c>
      <c r="B65" s="47" t="str">
        <f>IF(details!B65="","",details!B65)</f>
        <v>OBC</v>
      </c>
      <c r="C65" s="47" t="str">
        <f>IF(details!C65="","",details!C65)</f>
        <v>G</v>
      </c>
      <c r="D65" s="97">
        <f>IF(details!D65="","",details!D65)</f>
        <v>9159</v>
      </c>
      <c r="E65" s="47">
        <f>IF(details!E65="","",details!E65)</f>
        <v>11048</v>
      </c>
      <c r="F65" s="385">
        <f>IF(details!F65="","",details!F65)</f>
        <v>36758</v>
      </c>
      <c r="G65" s="49" t="str">
        <f>IF(details!G65="","",details!G65)</f>
        <v>A 059</v>
      </c>
      <c r="H65" s="49" t="str">
        <f>IF(details!H65="","",details!H65)</f>
        <v>B 059</v>
      </c>
      <c r="I65" s="49" t="str">
        <f>IF(details!I65="","",details!I65)</f>
        <v>C 059</v>
      </c>
      <c r="J65" s="47" t="str">
        <f>IF(details!J65="","",details!J65)</f>
        <v/>
      </c>
      <c r="K65" s="47" t="str">
        <f>IF(details!K65="","",details!K65)</f>
        <v/>
      </c>
      <c r="L65" s="47" t="str">
        <f>IF(details!L65="","",details!L65)</f>
        <v/>
      </c>
      <c r="M65" s="102" t="str">
        <f t="shared" si="134"/>
        <v/>
      </c>
      <c r="N65" s="47" t="str">
        <f>IF(details!M65="","",details!M65)</f>
        <v/>
      </c>
      <c r="O65" s="102" t="str">
        <f t="shared" si="135"/>
        <v/>
      </c>
      <c r="P65" s="47" t="str">
        <f>IF(details!N65="","",details!N65)</f>
        <v/>
      </c>
      <c r="Q65" s="88" t="str">
        <f t="shared" si="136"/>
        <v/>
      </c>
      <c r="R65" s="79">
        <f t="shared" si="137"/>
        <v>0</v>
      </c>
      <c r="S65" s="79">
        <f t="shared" si="138"/>
        <v>0</v>
      </c>
      <c r="T65" s="80" t="str">
        <f t="shared" si="139"/>
        <v/>
      </c>
      <c r="U65" s="79" t="str">
        <f t="shared" si="140"/>
        <v/>
      </c>
      <c r="V65" s="79" t="str">
        <f t="shared" si="141"/>
        <v/>
      </c>
      <c r="W65" s="79" t="str">
        <f t="shared" si="142"/>
        <v/>
      </c>
      <c r="X65" s="47" t="str">
        <f>IF(details!O65="","",details!O65)</f>
        <v/>
      </c>
      <c r="Y65" s="47" t="str">
        <f>IF(details!P65="","",details!P65)</f>
        <v/>
      </c>
      <c r="Z65" s="47" t="str">
        <f>IF(details!Q65="","",details!Q65)</f>
        <v/>
      </c>
      <c r="AA65" s="102" t="str">
        <f t="shared" si="143"/>
        <v/>
      </c>
      <c r="AB65" s="47" t="str">
        <f>IF(details!R65="","",details!R65)</f>
        <v/>
      </c>
      <c r="AC65" s="102" t="str">
        <f t="shared" si="144"/>
        <v/>
      </c>
      <c r="AD65" s="47" t="str">
        <f>IF(details!S65="","",details!S65)</f>
        <v/>
      </c>
      <c r="AE65" s="88" t="str">
        <f t="shared" si="145"/>
        <v/>
      </c>
      <c r="AF65" s="79">
        <f t="shared" si="146"/>
        <v>0</v>
      </c>
      <c r="AG65" s="79">
        <f t="shared" si="147"/>
        <v>0</v>
      </c>
      <c r="AH65" s="80" t="str">
        <f t="shared" si="148"/>
        <v/>
      </c>
      <c r="AI65" s="79" t="str">
        <f t="shared" si="149"/>
        <v/>
      </c>
      <c r="AJ65" s="79" t="str">
        <f t="shared" si="150"/>
        <v/>
      </c>
      <c r="AK65" s="79" t="str">
        <f t="shared" si="151"/>
        <v/>
      </c>
      <c r="AL65" s="97" t="str">
        <f>IF(details!T65="","",details!T65)</f>
        <v/>
      </c>
      <c r="AM65" s="103" t="str">
        <f>CONCATENATE(IF(details!T65="s"," SANSKRIT",IF(details!T65="u"," URDU",IF(details!T65="g"," GUJRATI",IF(details!T65="p"," PUNJABI",IF(details!T65="sd"," flU/kh",))))),"")</f>
        <v/>
      </c>
      <c r="AN65" s="47" t="str">
        <f>IF(details!U65="","",details!U65)</f>
        <v/>
      </c>
      <c r="AO65" s="47" t="str">
        <f>IF(details!V65="","",details!V65)</f>
        <v/>
      </c>
      <c r="AP65" s="47" t="str">
        <f>IF(details!W65="","",details!W65)</f>
        <v/>
      </c>
      <c r="AQ65" s="102" t="str">
        <f t="shared" si="152"/>
        <v/>
      </c>
      <c r="AR65" s="47" t="str">
        <f>IF(details!X65="","",details!X65)</f>
        <v/>
      </c>
      <c r="AS65" s="102" t="str">
        <f t="shared" si="153"/>
        <v/>
      </c>
      <c r="AT65" s="47" t="str">
        <f>IF(details!Y65="","",details!Y65)</f>
        <v/>
      </c>
      <c r="AU65" s="88" t="str">
        <f t="shared" si="154"/>
        <v/>
      </c>
      <c r="AV65" s="79">
        <f t="shared" si="155"/>
        <v>0</v>
      </c>
      <c r="AW65" s="79">
        <f t="shared" si="156"/>
        <v>0</v>
      </c>
      <c r="AX65" s="80" t="str">
        <f t="shared" si="157"/>
        <v/>
      </c>
      <c r="AY65" s="79" t="str">
        <f t="shared" si="158"/>
        <v/>
      </c>
      <c r="AZ65" s="79" t="str">
        <f t="shared" si="159"/>
        <v/>
      </c>
      <c r="BA65" s="79" t="str">
        <f t="shared" si="160"/>
        <v/>
      </c>
      <c r="BB65" s="47" t="str">
        <f>IF(details!Z65="","",details!Z65)</f>
        <v/>
      </c>
      <c r="BC65" s="47" t="str">
        <f>IF(details!AA65="","",details!AA65)</f>
        <v/>
      </c>
      <c r="BD65" s="47" t="str">
        <f>IF(details!AB65="","",details!AB65)</f>
        <v/>
      </c>
      <c r="BE65" s="102" t="str">
        <f t="shared" si="161"/>
        <v/>
      </c>
      <c r="BF65" s="47" t="str">
        <f>IF(details!AC65="","",details!AC65)</f>
        <v/>
      </c>
      <c r="BG65" s="102" t="str">
        <f t="shared" si="162"/>
        <v/>
      </c>
      <c r="BH65" s="47" t="str">
        <f>IF(details!AD65="","",details!AD65)</f>
        <v/>
      </c>
      <c r="BI65" s="88" t="str">
        <f t="shared" si="163"/>
        <v/>
      </c>
      <c r="BJ65" s="79">
        <f t="shared" si="164"/>
        <v>0</v>
      </c>
      <c r="BK65" s="79">
        <f t="shared" si="165"/>
        <v>0</v>
      </c>
      <c r="BL65" s="80" t="str">
        <f t="shared" si="166"/>
        <v/>
      </c>
      <c r="BM65" s="79" t="str">
        <f t="shared" si="167"/>
        <v/>
      </c>
      <c r="BN65" s="79" t="str">
        <f t="shared" si="168"/>
        <v/>
      </c>
      <c r="BO65" s="79" t="str">
        <f t="shared" si="169"/>
        <v/>
      </c>
      <c r="BP65" s="47" t="str">
        <f>IF(details!AE65="","",details!AE65)</f>
        <v/>
      </c>
      <c r="BQ65" s="47" t="str">
        <f>IF(details!AF65="","",details!AF65)</f>
        <v/>
      </c>
      <c r="BR65" s="47" t="str">
        <f>IF(details!AG65="","",details!AG65)</f>
        <v/>
      </c>
      <c r="BS65" s="102" t="str">
        <f t="shared" si="170"/>
        <v/>
      </c>
      <c r="BT65" s="47" t="str">
        <f>IF(details!AH65="","",details!AH65)</f>
        <v/>
      </c>
      <c r="BU65" s="102" t="str">
        <f t="shared" si="171"/>
        <v/>
      </c>
      <c r="BV65" s="47" t="str">
        <f>IF(details!AI65="","",details!AI65)</f>
        <v/>
      </c>
      <c r="BW65" s="88" t="str">
        <f t="shared" si="172"/>
        <v/>
      </c>
      <c r="BX65" s="79">
        <f t="shared" si="173"/>
        <v>0</v>
      </c>
      <c r="BY65" s="79">
        <f t="shared" si="174"/>
        <v>0</v>
      </c>
      <c r="BZ65" s="80" t="str">
        <f t="shared" si="175"/>
        <v/>
      </c>
      <c r="CA65" s="79" t="str">
        <f t="shared" si="176"/>
        <v/>
      </c>
      <c r="CB65" s="79" t="str">
        <f t="shared" si="177"/>
        <v/>
      </c>
      <c r="CC65" s="79" t="str">
        <f t="shared" si="178"/>
        <v/>
      </c>
      <c r="CD65" s="47" t="str">
        <f>IF(details!AJ65="","",details!AJ65)</f>
        <v/>
      </c>
      <c r="CE65" s="47" t="str">
        <f>IF(details!AK65="","",details!AK65)</f>
        <v/>
      </c>
      <c r="CF65" s="47" t="str">
        <f>IF(details!AL65="","",details!AL65)</f>
        <v/>
      </c>
      <c r="CG65" s="102" t="str">
        <f t="shared" si="179"/>
        <v/>
      </c>
      <c r="CH65" s="47" t="str">
        <f>IF(details!AM65="","",details!AM65)</f>
        <v/>
      </c>
      <c r="CI65" s="102" t="str">
        <f t="shared" si="180"/>
        <v/>
      </c>
      <c r="CJ65" s="47" t="str">
        <f>IF(details!AN65="","",details!AN65)</f>
        <v/>
      </c>
      <c r="CK65" s="88" t="str">
        <f t="shared" si="181"/>
        <v/>
      </c>
      <c r="CL65" s="79">
        <f t="shared" si="182"/>
        <v>0</v>
      </c>
      <c r="CM65" s="79">
        <f t="shared" si="183"/>
        <v>0</v>
      </c>
      <c r="CN65" s="80" t="str">
        <f t="shared" si="184"/>
        <v/>
      </c>
      <c r="CO65" s="79" t="str">
        <f t="shared" si="185"/>
        <v/>
      </c>
      <c r="CP65" s="79" t="str">
        <f t="shared" si="186"/>
        <v/>
      </c>
      <c r="CQ65" s="79" t="str">
        <f t="shared" si="187"/>
        <v/>
      </c>
      <c r="CR65" s="79">
        <f t="shared" si="188"/>
        <v>0</v>
      </c>
      <c r="CS65" s="104">
        <f t="shared" si="189"/>
        <v>0</v>
      </c>
      <c r="CT65" s="105">
        <f t="shared" si="190"/>
        <v>0</v>
      </c>
      <c r="CU65" s="87" t="str">
        <f t="shared" si="267"/>
        <v/>
      </c>
      <c r="CV65" s="47" t="str">
        <f>IF(details!AO65="","",details!AO65)</f>
        <v/>
      </c>
      <c r="CW65" s="47" t="str">
        <f>IF(details!AP65="","",details!AP65)</f>
        <v/>
      </c>
      <c r="CX65" s="47" t="str">
        <f>IF(details!AQ65="","",details!AQ65)</f>
        <v/>
      </c>
      <c r="CY65" s="102" t="str">
        <f t="shared" si="191"/>
        <v/>
      </c>
      <c r="CZ65" s="47" t="str">
        <f>IF(details!AR65="","",details!AR65)</f>
        <v/>
      </c>
      <c r="DA65" s="102" t="str">
        <f t="shared" si="192"/>
        <v/>
      </c>
      <c r="DB65" s="47" t="str">
        <f>IF(details!AS65="","",details!AS65)</f>
        <v/>
      </c>
      <c r="DC65" s="88" t="str">
        <f t="shared" si="193"/>
        <v/>
      </c>
      <c r="DD65" s="79">
        <f t="shared" si="194"/>
        <v>0</v>
      </c>
      <c r="DE65" s="79">
        <f t="shared" si="195"/>
        <v>0</v>
      </c>
      <c r="DF65" s="80" t="str">
        <f t="shared" si="196"/>
        <v/>
      </c>
      <c r="DG65" s="79" t="str">
        <f t="shared" si="197"/>
        <v/>
      </c>
      <c r="DH65" s="79" t="str">
        <f t="shared" si="198"/>
        <v/>
      </c>
      <c r="DI65" s="79" t="str">
        <f t="shared" si="199"/>
        <v/>
      </c>
      <c r="DJ65" s="47" t="str">
        <f>IF(details!AT65="","",details!AT65)</f>
        <v/>
      </c>
      <c r="DK65" s="47" t="str">
        <f>IF(details!AU65="","",details!AU65)</f>
        <v/>
      </c>
      <c r="DL65" s="102" t="str">
        <f t="shared" si="200"/>
        <v/>
      </c>
      <c r="DM65" s="47" t="str">
        <f>IF(details!AV65="","",details!AV65)</f>
        <v/>
      </c>
      <c r="DN65" s="47" t="str">
        <f>IF(details!AW65="","",details!AW65)</f>
        <v/>
      </c>
      <c r="DO65" s="102" t="str">
        <f t="shared" si="201"/>
        <v/>
      </c>
      <c r="DP65" s="47" t="str">
        <f>IF(details!AX65="","",details!AX65)</f>
        <v/>
      </c>
      <c r="DQ65" s="47" t="str">
        <f>IF(details!AY65="","",details!AY65)</f>
        <v/>
      </c>
      <c r="DR65" s="102" t="str">
        <f t="shared" si="202"/>
        <v/>
      </c>
      <c r="DS65" s="102" t="str">
        <f t="shared" si="203"/>
        <v/>
      </c>
      <c r="DT65" s="102" t="str">
        <f t="shared" si="204"/>
        <v/>
      </c>
      <c r="DU65" s="102" t="str">
        <f t="shared" si="205"/>
        <v/>
      </c>
      <c r="DV65" s="47" t="str">
        <f>IF(details!AZ65="","",details!AZ65)</f>
        <v/>
      </c>
      <c r="DW65" s="47" t="str">
        <f>IF(details!BA65="","",details!BA65)</f>
        <v/>
      </c>
      <c r="DX65" s="102" t="str">
        <f t="shared" si="206"/>
        <v/>
      </c>
      <c r="DY65" s="102" t="str">
        <f t="shared" si="207"/>
        <v/>
      </c>
      <c r="DZ65" s="102" t="str">
        <f t="shared" si="208"/>
        <v/>
      </c>
      <c r="EA65" s="47" t="str">
        <f>IF(details!BB65="","",details!BB65)</f>
        <v/>
      </c>
      <c r="EB65" s="47" t="str">
        <f>IF(details!BC65="","",details!BC65)</f>
        <v/>
      </c>
      <c r="EC65" s="102" t="str">
        <f t="shared" si="209"/>
        <v/>
      </c>
      <c r="ED65" s="102" t="str">
        <f t="shared" si="210"/>
        <v/>
      </c>
      <c r="EE65" s="102" t="str">
        <f t="shared" si="211"/>
        <v/>
      </c>
      <c r="EF65" s="97" t="str">
        <f t="shared" si="212"/>
        <v/>
      </c>
      <c r="EG65" s="79">
        <f t="shared" si="213"/>
        <v>0</v>
      </c>
      <c r="EH65" s="79">
        <f t="shared" si="214"/>
        <v>0</v>
      </c>
      <c r="EI65" s="80" t="str">
        <f t="shared" si="215"/>
        <v/>
      </c>
      <c r="EJ65" s="79" t="str">
        <f t="shared" si="216"/>
        <v/>
      </c>
      <c r="EK65" s="79" t="str">
        <f t="shared" si="217"/>
        <v/>
      </c>
      <c r="EL65" s="79" t="str">
        <f t="shared" si="218"/>
        <v/>
      </c>
      <c r="EM65" s="47" t="str">
        <f>IF(details!BD65="","",details!BD65)</f>
        <v/>
      </c>
      <c r="EN65" s="47" t="str">
        <f>IF(details!BE65="","",details!BE65)</f>
        <v/>
      </c>
      <c r="EO65" s="47" t="str">
        <f>IF(details!BF65="","",details!BF65)</f>
        <v/>
      </c>
      <c r="EP65" s="102" t="str">
        <f t="shared" si="219"/>
        <v/>
      </c>
      <c r="EQ65" s="47" t="str">
        <f>IF(details!BG65="","",details!BG65)</f>
        <v/>
      </c>
      <c r="ER65" s="47" t="str">
        <f>IF(details!BH65="","",details!BH65)</f>
        <v/>
      </c>
      <c r="ES65" s="106" t="str">
        <f t="shared" si="220"/>
        <v/>
      </c>
      <c r="ET65" s="102" t="str">
        <f t="shared" si="221"/>
        <v/>
      </c>
      <c r="EU65" s="102" t="str">
        <f t="shared" si="222"/>
        <v/>
      </c>
      <c r="EV65" s="47" t="str">
        <f>IF(details!BI65="","",details!BI65)</f>
        <v/>
      </c>
      <c r="EW65" s="47" t="str">
        <f>IF(details!BJ65="","",details!BJ65)</f>
        <v/>
      </c>
      <c r="EX65" s="106" t="str">
        <f t="shared" si="223"/>
        <v/>
      </c>
      <c r="EY65" s="102" t="str">
        <f t="shared" si="224"/>
        <v/>
      </c>
      <c r="EZ65" s="102" t="str">
        <f t="shared" si="225"/>
        <v/>
      </c>
      <c r="FA65" s="97" t="str">
        <f t="shared" si="226"/>
        <v/>
      </c>
      <c r="FB65" s="79">
        <f t="shared" si="227"/>
        <v>0</v>
      </c>
      <c r="FC65" s="79">
        <f t="shared" si="228"/>
        <v>0</v>
      </c>
      <c r="FD65" s="80" t="str">
        <f t="shared" si="229"/>
        <v/>
      </c>
      <c r="FE65" s="79" t="str">
        <f t="shared" si="230"/>
        <v/>
      </c>
      <c r="FF65" s="79" t="str">
        <f t="shared" si="231"/>
        <v/>
      </c>
      <c r="FG65" s="79" t="str">
        <f t="shared" si="232"/>
        <v/>
      </c>
      <c r="FH65" s="47" t="str">
        <f>IF(details!BK65="","",details!BK65)</f>
        <v/>
      </c>
      <c r="FI65" s="47" t="str">
        <f>IF(details!BL65="","",details!BL65)</f>
        <v/>
      </c>
      <c r="FJ65" s="47" t="str">
        <f>IF(details!BM65="","",details!BM65)</f>
        <v/>
      </c>
      <c r="FK65" s="97" t="str">
        <f t="shared" si="233"/>
        <v/>
      </c>
      <c r="FL65" s="79">
        <f t="shared" si="234"/>
        <v>0</v>
      </c>
      <c r="FM65" s="80" t="str">
        <f t="shared" si="235"/>
        <v/>
      </c>
      <c r="FN65" s="79" t="str">
        <f t="shared" si="236"/>
        <v/>
      </c>
      <c r="FO65" s="79" t="str">
        <f t="shared" si="237"/>
        <v/>
      </c>
      <c r="FP65" s="322" t="str">
        <f t="shared" si="238"/>
        <v/>
      </c>
      <c r="FQ65" s="47" t="str">
        <f>IF(details!BN65="","",details!BN65)</f>
        <v/>
      </c>
      <c r="FR65" s="47" t="str">
        <f>IF(details!BO65="","",details!BO65)</f>
        <v/>
      </c>
      <c r="FS65" s="47" t="str">
        <f>IF(details!BP65="","",details!BP65)</f>
        <v/>
      </c>
      <c r="FT65" s="47" t="str">
        <f>IF(details!BQ65="","",details!BQ65)</f>
        <v/>
      </c>
      <c r="FU65" s="97" t="str">
        <f t="shared" si="239"/>
        <v/>
      </c>
      <c r="FV65" s="79">
        <f t="shared" si="101"/>
        <v>0</v>
      </c>
      <c r="FW65" s="80" t="str">
        <f t="shared" si="102"/>
        <v/>
      </c>
      <c r="FX65" s="79" t="str">
        <f t="shared" si="103"/>
        <v/>
      </c>
      <c r="FY65" s="79" t="str">
        <f t="shared" si="268"/>
        <v/>
      </c>
      <c r="FZ65" s="322" t="str">
        <f>IF(OR(FY65="RE",FY65="",FY65="F",FY65="AB"),FY65,IF(FU65&gt;=81%*FW65,"A",IF(FU65&gt;=61%*FW65,"B",IF(FU65&gt;=41%*FW65,"C",IF(FU65&gt;=21%*FW65,"D","E")))))</f>
        <v/>
      </c>
      <c r="GA65" s="79" t="str">
        <f t="shared" si="257"/>
        <v/>
      </c>
      <c r="GB65" s="79" t="str">
        <f t="shared" si="258"/>
        <v/>
      </c>
      <c r="GC65" s="79" t="str">
        <f t="shared" si="259"/>
        <v/>
      </c>
      <c r="GD65" s="79" t="str">
        <f t="shared" si="260"/>
        <v/>
      </c>
      <c r="GE65" s="79" t="str">
        <f t="shared" si="261"/>
        <v/>
      </c>
      <c r="GF65" s="79" t="str">
        <f t="shared" si="262"/>
        <v/>
      </c>
      <c r="GG65" s="79" t="str">
        <f t="shared" si="269"/>
        <v/>
      </c>
      <c r="GH65" s="313">
        <f t="shared" si="241"/>
        <v>0</v>
      </c>
      <c r="GI65" s="79">
        <f t="shared" si="263"/>
        <v>0</v>
      </c>
      <c r="GJ65" s="79">
        <f t="shared" si="264"/>
        <v>0</v>
      </c>
      <c r="GK65" s="79">
        <f t="shared" si="265"/>
        <v>0</v>
      </c>
      <c r="GL65" s="313">
        <f t="shared" si="242"/>
        <v>0</v>
      </c>
      <c r="GM65" s="79" t="str">
        <f t="shared" si="270"/>
        <v/>
      </c>
      <c r="GN65" s="47" t="str">
        <f t="shared" si="271"/>
        <v/>
      </c>
      <c r="GO65" s="79" t="str">
        <f t="shared" si="272"/>
        <v/>
      </c>
      <c r="GP65" s="107" t="str">
        <f t="shared" si="243"/>
        <v/>
      </c>
      <c r="GQ65" s="94" t="str">
        <f>IF(details!CY65="","",details!CY65)</f>
        <v/>
      </c>
      <c r="GR65" s="108" t="str">
        <f>IF(details!CZ65="","",details!CZ65)</f>
        <v/>
      </c>
      <c r="GS65" s="94" t="str">
        <f>IF(details!DC65="","",details!DC65)</f>
        <v/>
      </c>
      <c r="GT65" s="108" t="str">
        <f>IF(details!DD65="","",details!DD65)</f>
        <v/>
      </c>
      <c r="GU65" s="94" t="str">
        <f>IF(details!DG65="","",details!DG65)</f>
        <v/>
      </c>
      <c r="GV65" s="108" t="str">
        <f>IF(details!DH65="","",details!DH65)</f>
        <v/>
      </c>
      <c r="GW65" s="94" t="str">
        <f>IF(details!DK65="","",details!DK65)</f>
        <v/>
      </c>
      <c r="GX65" s="108" t="str">
        <f>IF(details!DL65="","",details!DL65)</f>
        <v/>
      </c>
      <c r="GY65" s="94" t="str">
        <f>IF(details!DO65="","",details!DO65)</f>
        <v/>
      </c>
      <c r="GZ65" s="108" t="str">
        <f>IF(details!DP65="","",details!DP65)</f>
        <v/>
      </c>
      <c r="HA65" s="95" t="e">
        <f t="shared" si="244"/>
        <v>#VALUE!</v>
      </c>
      <c r="HB65" s="47" t="str">
        <f t="shared" si="273"/>
        <v/>
      </c>
      <c r="HC65" s="47" t="str">
        <f t="shared" si="256"/>
        <v/>
      </c>
      <c r="HD65" s="47" t="str">
        <f t="shared" si="274"/>
        <v/>
      </c>
      <c r="HE65" s="47" t="str">
        <f t="shared" si="275"/>
        <v/>
      </c>
      <c r="HF65" s="47" t="str">
        <f t="shared" si="245"/>
        <v/>
      </c>
      <c r="HG65" s="47" t="str">
        <f t="shared" si="276"/>
        <v/>
      </c>
      <c r="HH65" s="47" t="str">
        <f t="shared" si="277"/>
        <v/>
      </c>
      <c r="HI65" s="47" t="str">
        <f t="shared" si="278"/>
        <v/>
      </c>
      <c r="HJ65" s="47" t="str">
        <f t="shared" si="279"/>
        <v/>
      </c>
      <c r="HK65" s="47" t="str">
        <f t="shared" si="280"/>
        <v/>
      </c>
      <c r="HL65" s="47" t="str">
        <f t="shared" si="281"/>
        <v/>
      </c>
      <c r="HM65" s="47" t="str">
        <f t="shared" si="282"/>
        <v/>
      </c>
      <c r="HN65" s="47" t="str">
        <f t="shared" si="246"/>
        <v/>
      </c>
      <c r="HO65" s="47" t="str">
        <f t="shared" si="283"/>
        <v/>
      </c>
      <c r="HP65" s="47" t="str">
        <f t="shared" si="284"/>
        <v/>
      </c>
      <c r="HQ65" s="47" t="str">
        <f t="shared" si="247"/>
        <v/>
      </c>
      <c r="HR65" s="47" t="str">
        <f t="shared" si="285"/>
        <v/>
      </c>
      <c r="HS65" s="47" t="str">
        <f t="shared" si="286"/>
        <v/>
      </c>
      <c r="HT65" s="47" t="str">
        <f t="shared" si="248"/>
        <v/>
      </c>
      <c r="HU65" s="47" t="str">
        <f t="shared" si="287"/>
        <v/>
      </c>
      <c r="HV65" s="47" t="str">
        <f t="shared" si="288"/>
        <v/>
      </c>
      <c r="HW65" s="47" t="str">
        <f t="shared" si="249"/>
        <v/>
      </c>
      <c r="HX65" s="47" t="str">
        <f t="shared" si="295"/>
        <v/>
      </c>
      <c r="HY65" s="47" t="str">
        <f t="shared" si="289"/>
        <v/>
      </c>
      <c r="HZ65" s="47" t="str">
        <f t="shared" si="290"/>
        <v/>
      </c>
      <c r="IA65" s="47" t="str">
        <f t="shared" si="291"/>
        <v/>
      </c>
      <c r="IB65" s="47" t="str">
        <f t="shared" si="292"/>
        <v/>
      </c>
      <c r="IC65" s="47" t="str">
        <f t="shared" si="293"/>
        <v/>
      </c>
      <c r="ID65" s="47" t="str">
        <f t="shared" si="251"/>
        <v xml:space="preserve">            </v>
      </c>
      <c r="IE65" s="47" t="str">
        <f t="shared" si="252"/>
        <v xml:space="preserve">            </v>
      </c>
      <c r="IF65" s="47" t="str">
        <f t="shared" si="266"/>
        <v xml:space="preserve">     </v>
      </c>
      <c r="IG65" s="109" t="str">
        <f t="shared" si="254"/>
        <v xml:space="preserve">            </v>
      </c>
      <c r="IH65" s="47" t="str">
        <f t="shared" si="294"/>
        <v xml:space="preserve">            </v>
      </c>
      <c r="II65" s="47" t="str">
        <f>IF(OR(GN65="SUPPL.",GN65="RE-EXAM."),'result subject-wise'!AV65,GN65)</f>
        <v/>
      </c>
      <c r="IJ65" s="99">
        <f>IF('result subject-wise'!AW65="",CT65,'result subject-wise'!AW65)</f>
        <v>0</v>
      </c>
      <c r="IK65" s="87" t="str">
        <f t="shared" si="255"/>
        <v/>
      </c>
      <c r="IL65" s="100"/>
      <c r="JE65" s="120"/>
      <c r="JF65" s="120"/>
      <c r="JG65" s="120"/>
      <c r="JH65" s="120"/>
    </row>
    <row r="66" spans="1:268" ht="14" customHeight="1">
      <c r="A66" s="4">
        <f>details!A66</f>
        <v>60</v>
      </c>
      <c r="B66" s="47" t="str">
        <f>IF(details!B66="","",details!B66)</f>
        <v>OBC</v>
      </c>
      <c r="C66" s="47" t="str">
        <f>IF(details!C66="","",details!C66)</f>
        <v>G</v>
      </c>
      <c r="D66" s="97">
        <f>IF(details!D66="","",details!D66)</f>
        <v>9160</v>
      </c>
      <c r="E66" s="47">
        <f>IF(details!E66="","",details!E66)</f>
        <v>11215</v>
      </c>
      <c r="F66" s="385">
        <f>IF(details!F66="","",details!F66)</f>
        <v>37037</v>
      </c>
      <c r="G66" s="49" t="str">
        <f>IF(details!G66="","",details!G66)</f>
        <v>A 060</v>
      </c>
      <c r="H66" s="49" t="str">
        <f>IF(details!H66="","",details!H66)</f>
        <v>B 060</v>
      </c>
      <c r="I66" s="49" t="str">
        <f>IF(details!I66="","",details!I66)</f>
        <v>C 060</v>
      </c>
      <c r="J66" s="47" t="str">
        <f>IF(details!J66="","",details!J66)</f>
        <v/>
      </c>
      <c r="K66" s="47" t="str">
        <f>IF(details!K66="","",details!K66)</f>
        <v/>
      </c>
      <c r="L66" s="47" t="str">
        <f>IF(details!L66="","",details!L66)</f>
        <v/>
      </c>
      <c r="M66" s="102" t="str">
        <f t="shared" si="134"/>
        <v/>
      </c>
      <c r="N66" s="47" t="str">
        <f>IF(details!M66="","",details!M66)</f>
        <v/>
      </c>
      <c r="O66" s="102" t="str">
        <f t="shared" si="135"/>
        <v/>
      </c>
      <c r="P66" s="47" t="str">
        <f>IF(details!N66="","",details!N66)</f>
        <v/>
      </c>
      <c r="Q66" s="88" t="str">
        <f t="shared" si="136"/>
        <v/>
      </c>
      <c r="R66" s="79">
        <f t="shared" si="137"/>
        <v>0</v>
      </c>
      <c r="S66" s="79">
        <f t="shared" si="138"/>
        <v>0</v>
      </c>
      <c r="T66" s="80" t="str">
        <f t="shared" si="139"/>
        <v/>
      </c>
      <c r="U66" s="79" t="str">
        <f t="shared" si="140"/>
        <v/>
      </c>
      <c r="V66" s="79" t="str">
        <f t="shared" si="141"/>
        <v/>
      </c>
      <c r="W66" s="79" t="str">
        <f t="shared" si="142"/>
        <v/>
      </c>
      <c r="X66" s="47" t="str">
        <f>IF(details!O66="","",details!O66)</f>
        <v/>
      </c>
      <c r="Y66" s="47" t="str">
        <f>IF(details!P66="","",details!P66)</f>
        <v/>
      </c>
      <c r="Z66" s="47" t="str">
        <f>IF(details!Q66="","",details!Q66)</f>
        <v/>
      </c>
      <c r="AA66" s="102" t="str">
        <f t="shared" si="143"/>
        <v/>
      </c>
      <c r="AB66" s="47" t="str">
        <f>IF(details!R66="","",details!R66)</f>
        <v/>
      </c>
      <c r="AC66" s="102" t="str">
        <f t="shared" si="144"/>
        <v/>
      </c>
      <c r="AD66" s="47" t="str">
        <f>IF(details!S66="","",details!S66)</f>
        <v/>
      </c>
      <c r="AE66" s="88" t="str">
        <f t="shared" si="145"/>
        <v/>
      </c>
      <c r="AF66" s="79">
        <f t="shared" si="146"/>
        <v>0</v>
      </c>
      <c r="AG66" s="79">
        <f t="shared" si="147"/>
        <v>0</v>
      </c>
      <c r="AH66" s="80" t="str">
        <f t="shared" si="148"/>
        <v/>
      </c>
      <c r="AI66" s="79" t="str">
        <f t="shared" si="149"/>
        <v/>
      </c>
      <c r="AJ66" s="79" t="str">
        <f t="shared" si="150"/>
        <v/>
      </c>
      <c r="AK66" s="79" t="str">
        <f t="shared" si="151"/>
        <v/>
      </c>
      <c r="AL66" s="97" t="str">
        <f>IF(details!T66="","",details!T66)</f>
        <v/>
      </c>
      <c r="AM66" s="103" t="str">
        <f>CONCATENATE(IF(details!T66="s"," SANSKRIT",IF(details!T66="u"," URDU",IF(details!T66="g"," GUJRATI",IF(details!T66="p"," PUNJABI",IF(details!T66="sd"," flU/kh",))))),"")</f>
        <v/>
      </c>
      <c r="AN66" s="47" t="str">
        <f>IF(details!U66="","",details!U66)</f>
        <v/>
      </c>
      <c r="AO66" s="47" t="str">
        <f>IF(details!V66="","",details!V66)</f>
        <v/>
      </c>
      <c r="AP66" s="47" t="str">
        <f>IF(details!W66="","",details!W66)</f>
        <v/>
      </c>
      <c r="AQ66" s="102" t="str">
        <f t="shared" si="152"/>
        <v/>
      </c>
      <c r="AR66" s="47" t="str">
        <f>IF(details!X66="","",details!X66)</f>
        <v/>
      </c>
      <c r="AS66" s="102" t="str">
        <f t="shared" si="153"/>
        <v/>
      </c>
      <c r="AT66" s="47" t="str">
        <f>IF(details!Y66="","",details!Y66)</f>
        <v/>
      </c>
      <c r="AU66" s="88" t="str">
        <f t="shared" si="154"/>
        <v/>
      </c>
      <c r="AV66" s="79">
        <f t="shared" si="155"/>
        <v>0</v>
      </c>
      <c r="AW66" s="79">
        <f t="shared" si="156"/>
        <v>0</v>
      </c>
      <c r="AX66" s="80" t="str">
        <f t="shared" si="157"/>
        <v/>
      </c>
      <c r="AY66" s="79" t="str">
        <f t="shared" si="158"/>
        <v/>
      </c>
      <c r="AZ66" s="79" t="str">
        <f t="shared" si="159"/>
        <v/>
      </c>
      <c r="BA66" s="79" t="str">
        <f t="shared" si="160"/>
        <v/>
      </c>
      <c r="BB66" s="47" t="str">
        <f>IF(details!Z66="","",details!Z66)</f>
        <v/>
      </c>
      <c r="BC66" s="47" t="str">
        <f>IF(details!AA66="","",details!AA66)</f>
        <v/>
      </c>
      <c r="BD66" s="47" t="str">
        <f>IF(details!AB66="","",details!AB66)</f>
        <v/>
      </c>
      <c r="BE66" s="102" t="str">
        <f t="shared" si="161"/>
        <v/>
      </c>
      <c r="BF66" s="47" t="str">
        <f>IF(details!AC66="","",details!AC66)</f>
        <v/>
      </c>
      <c r="BG66" s="102" t="str">
        <f t="shared" si="162"/>
        <v/>
      </c>
      <c r="BH66" s="47" t="str">
        <f>IF(details!AD66="","",details!AD66)</f>
        <v/>
      </c>
      <c r="BI66" s="88" t="str">
        <f t="shared" si="163"/>
        <v/>
      </c>
      <c r="BJ66" s="79">
        <f t="shared" si="164"/>
        <v>0</v>
      </c>
      <c r="BK66" s="79">
        <f t="shared" si="165"/>
        <v>0</v>
      </c>
      <c r="BL66" s="80" t="str">
        <f t="shared" si="166"/>
        <v/>
      </c>
      <c r="BM66" s="79" t="str">
        <f t="shared" si="167"/>
        <v/>
      </c>
      <c r="BN66" s="79" t="str">
        <f t="shared" si="168"/>
        <v/>
      </c>
      <c r="BO66" s="79" t="str">
        <f t="shared" si="169"/>
        <v/>
      </c>
      <c r="BP66" s="47" t="str">
        <f>IF(details!AE66="","",details!AE66)</f>
        <v/>
      </c>
      <c r="BQ66" s="47" t="str">
        <f>IF(details!AF66="","",details!AF66)</f>
        <v/>
      </c>
      <c r="BR66" s="47" t="str">
        <f>IF(details!AG66="","",details!AG66)</f>
        <v/>
      </c>
      <c r="BS66" s="102" t="str">
        <f t="shared" si="170"/>
        <v/>
      </c>
      <c r="BT66" s="47" t="str">
        <f>IF(details!AH66="","",details!AH66)</f>
        <v/>
      </c>
      <c r="BU66" s="102" t="str">
        <f t="shared" si="171"/>
        <v/>
      </c>
      <c r="BV66" s="47" t="str">
        <f>IF(details!AI66="","",details!AI66)</f>
        <v/>
      </c>
      <c r="BW66" s="88" t="str">
        <f t="shared" si="172"/>
        <v/>
      </c>
      <c r="BX66" s="79">
        <f t="shared" si="173"/>
        <v>0</v>
      </c>
      <c r="BY66" s="79">
        <f t="shared" si="174"/>
        <v>0</v>
      </c>
      <c r="BZ66" s="80" t="str">
        <f t="shared" si="175"/>
        <v/>
      </c>
      <c r="CA66" s="79" t="str">
        <f t="shared" si="176"/>
        <v/>
      </c>
      <c r="CB66" s="79" t="str">
        <f t="shared" si="177"/>
        <v/>
      </c>
      <c r="CC66" s="79" t="str">
        <f t="shared" si="178"/>
        <v/>
      </c>
      <c r="CD66" s="47" t="str">
        <f>IF(details!AJ66="","",details!AJ66)</f>
        <v/>
      </c>
      <c r="CE66" s="47" t="str">
        <f>IF(details!AK66="","",details!AK66)</f>
        <v/>
      </c>
      <c r="CF66" s="47" t="str">
        <f>IF(details!AL66="","",details!AL66)</f>
        <v/>
      </c>
      <c r="CG66" s="102" t="str">
        <f t="shared" si="179"/>
        <v/>
      </c>
      <c r="CH66" s="47" t="str">
        <f>IF(details!AM66="","",details!AM66)</f>
        <v/>
      </c>
      <c r="CI66" s="102" t="str">
        <f t="shared" si="180"/>
        <v/>
      </c>
      <c r="CJ66" s="47" t="str">
        <f>IF(details!AN66="","",details!AN66)</f>
        <v/>
      </c>
      <c r="CK66" s="88" t="str">
        <f t="shared" si="181"/>
        <v/>
      </c>
      <c r="CL66" s="79">
        <f t="shared" si="182"/>
        <v>0</v>
      </c>
      <c r="CM66" s="79">
        <f t="shared" si="183"/>
        <v>0</v>
      </c>
      <c r="CN66" s="80" t="str">
        <f t="shared" si="184"/>
        <v/>
      </c>
      <c r="CO66" s="79" t="str">
        <f t="shared" si="185"/>
        <v/>
      </c>
      <c r="CP66" s="79" t="str">
        <f t="shared" si="186"/>
        <v/>
      </c>
      <c r="CQ66" s="79" t="str">
        <f t="shared" si="187"/>
        <v/>
      </c>
      <c r="CR66" s="79">
        <f t="shared" si="188"/>
        <v>0</v>
      </c>
      <c r="CS66" s="104">
        <f t="shared" si="189"/>
        <v>0</v>
      </c>
      <c r="CT66" s="105">
        <f t="shared" si="190"/>
        <v>0</v>
      </c>
      <c r="CU66" s="87" t="str">
        <f t="shared" si="267"/>
        <v/>
      </c>
      <c r="CV66" s="47" t="str">
        <f>IF(details!AO66="","",details!AO66)</f>
        <v/>
      </c>
      <c r="CW66" s="47" t="str">
        <f>IF(details!AP66="","",details!AP66)</f>
        <v/>
      </c>
      <c r="CX66" s="47" t="str">
        <f>IF(details!AQ66="","",details!AQ66)</f>
        <v/>
      </c>
      <c r="CY66" s="102" t="str">
        <f t="shared" si="191"/>
        <v/>
      </c>
      <c r="CZ66" s="47" t="str">
        <f>IF(details!AR66="","",details!AR66)</f>
        <v/>
      </c>
      <c r="DA66" s="102" t="str">
        <f t="shared" si="192"/>
        <v/>
      </c>
      <c r="DB66" s="47" t="str">
        <f>IF(details!AS66="","",details!AS66)</f>
        <v/>
      </c>
      <c r="DC66" s="88" t="str">
        <f t="shared" si="193"/>
        <v/>
      </c>
      <c r="DD66" s="79">
        <f t="shared" si="194"/>
        <v>0</v>
      </c>
      <c r="DE66" s="79">
        <f t="shared" si="195"/>
        <v>0</v>
      </c>
      <c r="DF66" s="80" t="str">
        <f t="shared" si="196"/>
        <v/>
      </c>
      <c r="DG66" s="79" t="str">
        <f t="shared" si="197"/>
        <v/>
      </c>
      <c r="DH66" s="79" t="str">
        <f t="shared" si="198"/>
        <v/>
      </c>
      <c r="DI66" s="79" t="str">
        <f t="shared" si="199"/>
        <v/>
      </c>
      <c r="DJ66" s="47" t="str">
        <f>IF(details!AT66="","",details!AT66)</f>
        <v/>
      </c>
      <c r="DK66" s="47" t="str">
        <f>IF(details!AU66="","",details!AU66)</f>
        <v/>
      </c>
      <c r="DL66" s="102" t="str">
        <f t="shared" si="200"/>
        <v/>
      </c>
      <c r="DM66" s="47" t="str">
        <f>IF(details!AV66="","",details!AV66)</f>
        <v/>
      </c>
      <c r="DN66" s="47" t="str">
        <f>IF(details!AW66="","",details!AW66)</f>
        <v/>
      </c>
      <c r="DO66" s="102" t="str">
        <f t="shared" si="201"/>
        <v/>
      </c>
      <c r="DP66" s="47" t="str">
        <f>IF(details!AX66="","",details!AX66)</f>
        <v/>
      </c>
      <c r="DQ66" s="47" t="str">
        <f>IF(details!AY66="","",details!AY66)</f>
        <v/>
      </c>
      <c r="DR66" s="102" t="str">
        <f t="shared" si="202"/>
        <v/>
      </c>
      <c r="DS66" s="102" t="str">
        <f t="shared" si="203"/>
        <v/>
      </c>
      <c r="DT66" s="102" t="str">
        <f t="shared" si="204"/>
        <v/>
      </c>
      <c r="DU66" s="102" t="str">
        <f t="shared" si="205"/>
        <v/>
      </c>
      <c r="DV66" s="47" t="str">
        <f>IF(details!AZ66="","",details!AZ66)</f>
        <v/>
      </c>
      <c r="DW66" s="47" t="str">
        <f>IF(details!BA66="","",details!BA66)</f>
        <v/>
      </c>
      <c r="DX66" s="102" t="str">
        <f t="shared" si="206"/>
        <v/>
      </c>
      <c r="DY66" s="102" t="str">
        <f t="shared" si="207"/>
        <v/>
      </c>
      <c r="DZ66" s="102" t="str">
        <f t="shared" si="208"/>
        <v/>
      </c>
      <c r="EA66" s="47" t="str">
        <f>IF(details!BB66="","",details!BB66)</f>
        <v/>
      </c>
      <c r="EB66" s="47" t="str">
        <f>IF(details!BC66="","",details!BC66)</f>
        <v/>
      </c>
      <c r="EC66" s="102" t="str">
        <f t="shared" si="209"/>
        <v/>
      </c>
      <c r="ED66" s="102" t="str">
        <f t="shared" si="210"/>
        <v/>
      </c>
      <c r="EE66" s="102" t="str">
        <f t="shared" si="211"/>
        <v/>
      </c>
      <c r="EF66" s="97" t="str">
        <f t="shared" si="212"/>
        <v/>
      </c>
      <c r="EG66" s="79">
        <f t="shared" si="213"/>
        <v>0</v>
      </c>
      <c r="EH66" s="79">
        <f t="shared" si="214"/>
        <v>0</v>
      </c>
      <c r="EI66" s="80" t="str">
        <f t="shared" si="215"/>
        <v/>
      </c>
      <c r="EJ66" s="79" t="str">
        <f t="shared" si="216"/>
        <v/>
      </c>
      <c r="EK66" s="79" t="str">
        <f t="shared" si="217"/>
        <v/>
      </c>
      <c r="EL66" s="79" t="str">
        <f t="shared" si="218"/>
        <v/>
      </c>
      <c r="EM66" s="47" t="str">
        <f>IF(details!BD66="","",details!BD66)</f>
        <v/>
      </c>
      <c r="EN66" s="47" t="str">
        <f>IF(details!BE66="","",details!BE66)</f>
        <v/>
      </c>
      <c r="EO66" s="47" t="str">
        <f>IF(details!BF66="","",details!BF66)</f>
        <v/>
      </c>
      <c r="EP66" s="102" t="str">
        <f t="shared" si="219"/>
        <v/>
      </c>
      <c r="EQ66" s="47" t="str">
        <f>IF(details!BG66="","",details!BG66)</f>
        <v/>
      </c>
      <c r="ER66" s="47" t="str">
        <f>IF(details!BH66="","",details!BH66)</f>
        <v/>
      </c>
      <c r="ES66" s="106" t="str">
        <f t="shared" si="220"/>
        <v/>
      </c>
      <c r="ET66" s="102" t="str">
        <f t="shared" si="221"/>
        <v/>
      </c>
      <c r="EU66" s="102" t="str">
        <f t="shared" si="222"/>
        <v/>
      </c>
      <c r="EV66" s="47" t="str">
        <f>IF(details!BI66="","",details!BI66)</f>
        <v/>
      </c>
      <c r="EW66" s="47" t="str">
        <f>IF(details!BJ66="","",details!BJ66)</f>
        <v/>
      </c>
      <c r="EX66" s="106" t="str">
        <f t="shared" si="223"/>
        <v/>
      </c>
      <c r="EY66" s="102" t="str">
        <f t="shared" si="224"/>
        <v/>
      </c>
      <c r="EZ66" s="102" t="str">
        <f t="shared" si="225"/>
        <v/>
      </c>
      <c r="FA66" s="97" t="str">
        <f t="shared" si="226"/>
        <v/>
      </c>
      <c r="FB66" s="79">
        <f t="shared" si="227"/>
        <v>0</v>
      </c>
      <c r="FC66" s="79">
        <f t="shared" si="228"/>
        <v>0</v>
      </c>
      <c r="FD66" s="80" t="str">
        <f t="shared" si="229"/>
        <v/>
      </c>
      <c r="FE66" s="79" t="str">
        <f t="shared" si="230"/>
        <v/>
      </c>
      <c r="FF66" s="79" t="str">
        <f t="shared" si="231"/>
        <v/>
      </c>
      <c r="FG66" s="79" t="str">
        <f t="shared" si="232"/>
        <v/>
      </c>
      <c r="FH66" s="47" t="str">
        <f>IF(details!BK66="","",details!BK66)</f>
        <v/>
      </c>
      <c r="FI66" s="47" t="str">
        <f>IF(details!BL66="","",details!BL66)</f>
        <v/>
      </c>
      <c r="FJ66" s="47" t="str">
        <f>IF(details!BM66="","",details!BM66)</f>
        <v/>
      </c>
      <c r="FK66" s="97" t="str">
        <f t="shared" si="233"/>
        <v/>
      </c>
      <c r="FL66" s="79">
        <f t="shared" si="234"/>
        <v>0</v>
      </c>
      <c r="FM66" s="80" t="str">
        <f t="shared" si="235"/>
        <v/>
      </c>
      <c r="FN66" s="79" t="str">
        <f t="shared" si="236"/>
        <v/>
      </c>
      <c r="FO66" s="79" t="str">
        <f t="shared" si="237"/>
        <v/>
      </c>
      <c r="FP66" s="322" t="str">
        <f t="shared" si="238"/>
        <v/>
      </c>
      <c r="FQ66" s="47" t="str">
        <f>IF(details!BN66="","",details!BN66)</f>
        <v/>
      </c>
      <c r="FR66" s="47" t="str">
        <f>IF(details!BO66="","",details!BO66)</f>
        <v/>
      </c>
      <c r="FS66" s="47" t="str">
        <f>IF(details!BP66="","",details!BP66)</f>
        <v/>
      </c>
      <c r="FT66" s="47" t="str">
        <f>IF(details!BQ66="","",details!BQ66)</f>
        <v/>
      </c>
      <c r="FU66" s="97" t="str">
        <f t="shared" si="239"/>
        <v/>
      </c>
      <c r="FV66" s="79">
        <f t="shared" si="101"/>
        <v>0</v>
      </c>
      <c r="FW66" s="80" t="str">
        <f t="shared" si="102"/>
        <v/>
      </c>
      <c r="FX66" s="79" t="str">
        <f t="shared" si="103"/>
        <v/>
      </c>
      <c r="FY66" s="79" t="str">
        <f t="shared" si="268"/>
        <v/>
      </c>
      <c r="FZ66" s="322" t="str">
        <f t="shared" si="240"/>
        <v/>
      </c>
      <c r="GA66" s="79" t="str">
        <f t="shared" si="257"/>
        <v/>
      </c>
      <c r="GB66" s="79" t="str">
        <f t="shared" si="258"/>
        <v/>
      </c>
      <c r="GC66" s="79" t="str">
        <f t="shared" si="259"/>
        <v/>
      </c>
      <c r="GD66" s="79" t="str">
        <f t="shared" si="260"/>
        <v/>
      </c>
      <c r="GE66" s="79" t="str">
        <f t="shared" si="261"/>
        <v/>
      </c>
      <c r="GF66" s="79" t="str">
        <f t="shared" si="262"/>
        <v/>
      </c>
      <c r="GG66" s="79" t="str">
        <f t="shared" si="269"/>
        <v/>
      </c>
      <c r="GH66" s="313">
        <f t="shared" si="241"/>
        <v>0</v>
      </c>
      <c r="GI66" s="79">
        <f t="shared" si="263"/>
        <v>0</v>
      </c>
      <c r="GJ66" s="79">
        <f t="shared" si="264"/>
        <v>0</v>
      </c>
      <c r="GK66" s="79">
        <f t="shared" si="265"/>
        <v>0</v>
      </c>
      <c r="GL66" s="313">
        <f t="shared" si="242"/>
        <v>0</v>
      </c>
      <c r="GM66" s="79" t="str">
        <f t="shared" si="270"/>
        <v/>
      </c>
      <c r="GN66" s="47" t="str">
        <f t="shared" si="271"/>
        <v/>
      </c>
      <c r="GO66" s="79" t="str">
        <f t="shared" si="272"/>
        <v/>
      </c>
      <c r="GP66" s="107" t="str">
        <f t="shared" si="243"/>
        <v/>
      </c>
      <c r="GQ66" s="94" t="str">
        <f>IF(details!CY66="","",details!CY66)</f>
        <v/>
      </c>
      <c r="GR66" s="108" t="str">
        <f>IF(details!CZ66="","",details!CZ66)</f>
        <v/>
      </c>
      <c r="GS66" s="94" t="str">
        <f>IF(details!DC66="","",details!DC66)</f>
        <v/>
      </c>
      <c r="GT66" s="108" t="str">
        <f>IF(details!DD66="","",details!DD66)</f>
        <v/>
      </c>
      <c r="GU66" s="94" t="str">
        <f>IF(details!DG66="","",details!DG66)</f>
        <v/>
      </c>
      <c r="GV66" s="108" t="str">
        <f>IF(details!DH66="","",details!DH66)</f>
        <v/>
      </c>
      <c r="GW66" s="94" t="str">
        <f>IF(details!DK66="","",details!DK66)</f>
        <v/>
      </c>
      <c r="GX66" s="108" t="str">
        <f>IF(details!DL66="","",details!DL66)</f>
        <v/>
      </c>
      <c r="GY66" s="94" t="str">
        <f>IF(details!DO66="","",details!DO66)</f>
        <v/>
      </c>
      <c r="GZ66" s="108" t="str">
        <f>IF(details!DP66="","",details!DP66)</f>
        <v/>
      </c>
      <c r="HA66" s="95" t="e">
        <f t="shared" si="244"/>
        <v>#VALUE!</v>
      </c>
      <c r="HB66" s="47" t="str">
        <f t="shared" si="273"/>
        <v/>
      </c>
      <c r="HC66" s="47" t="str">
        <f t="shared" si="256"/>
        <v/>
      </c>
      <c r="HD66" s="47" t="str">
        <f t="shared" si="274"/>
        <v/>
      </c>
      <c r="HE66" s="47" t="str">
        <f t="shared" si="275"/>
        <v/>
      </c>
      <c r="HF66" s="47" t="str">
        <f t="shared" si="245"/>
        <v/>
      </c>
      <c r="HG66" s="47" t="str">
        <f t="shared" si="276"/>
        <v/>
      </c>
      <c r="HH66" s="47" t="str">
        <f t="shared" si="277"/>
        <v/>
      </c>
      <c r="HI66" s="47" t="str">
        <f t="shared" si="278"/>
        <v/>
      </c>
      <c r="HJ66" s="47" t="str">
        <f t="shared" si="279"/>
        <v/>
      </c>
      <c r="HK66" s="47" t="str">
        <f t="shared" si="280"/>
        <v/>
      </c>
      <c r="HL66" s="47" t="str">
        <f t="shared" si="281"/>
        <v/>
      </c>
      <c r="HM66" s="47" t="str">
        <f t="shared" si="282"/>
        <v/>
      </c>
      <c r="HN66" s="47" t="str">
        <f t="shared" si="246"/>
        <v/>
      </c>
      <c r="HO66" s="47" t="str">
        <f t="shared" si="283"/>
        <v/>
      </c>
      <c r="HP66" s="47" t="str">
        <f t="shared" si="284"/>
        <v/>
      </c>
      <c r="HQ66" s="47" t="str">
        <f t="shared" si="247"/>
        <v/>
      </c>
      <c r="HR66" s="47" t="str">
        <f t="shared" si="285"/>
        <v/>
      </c>
      <c r="HS66" s="47" t="str">
        <f t="shared" si="286"/>
        <v/>
      </c>
      <c r="HT66" s="47" t="str">
        <f t="shared" si="248"/>
        <v/>
      </c>
      <c r="HU66" s="47" t="str">
        <f t="shared" si="287"/>
        <v/>
      </c>
      <c r="HV66" s="47" t="str">
        <f t="shared" si="288"/>
        <v/>
      </c>
      <c r="HW66" s="47" t="str">
        <f t="shared" si="249"/>
        <v/>
      </c>
      <c r="HX66" s="47" t="str">
        <f t="shared" si="295"/>
        <v/>
      </c>
      <c r="HY66" s="47" t="str">
        <f t="shared" si="289"/>
        <v/>
      </c>
      <c r="HZ66" s="47" t="str">
        <f t="shared" si="290"/>
        <v/>
      </c>
      <c r="IA66" s="47" t="str">
        <f t="shared" si="291"/>
        <v/>
      </c>
      <c r="IB66" s="47" t="str">
        <f t="shared" si="292"/>
        <v/>
      </c>
      <c r="IC66" s="47" t="str">
        <f t="shared" si="293"/>
        <v/>
      </c>
      <c r="ID66" s="47" t="str">
        <f t="shared" si="251"/>
        <v xml:space="preserve">            </v>
      </c>
      <c r="IE66" s="47" t="str">
        <f t="shared" si="252"/>
        <v xml:space="preserve">            </v>
      </c>
      <c r="IF66" s="47" t="str">
        <f t="shared" si="266"/>
        <v xml:space="preserve">     </v>
      </c>
      <c r="IG66" s="109" t="str">
        <f t="shared" si="254"/>
        <v xml:space="preserve">            </v>
      </c>
      <c r="IH66" s="47" t="str">
        <f t="shared" si="294"/>
        <v xml:space="preserve">            </v>
      </c>
      <c r="II66" s="47" t="str">
        <f>IF(OR(GN66="SUPPL.",GN66="RE-EXAM."),'result subject-wise'!AV66,GN66)</f>
        <v/>
      </c>
      <c r="IJ66" s="99">
        <f>IF('result subject-wise'!AW66="",CT66,'result subject-wise'!AW66)</f>
        <v>0</v>
      </c>
      <c r="IK66" s="87" t="str">
        <f t="shared" si="255"/>
        <v/>
      </c>
      <c r="IL66" s="100"/>
      <c r="JE66" s="120"/>
      <c r="JF66" s="120"/>
      <c r="JG66" s="120"/>
      <c r="JH66" s="120"/>
    </row>
    <row r="67" spans="1:268" ht="19" customHeight="1">
      <c r="A67" s="4">
        <f>details!A67</f>
        <v>24</v>
      </c>
      <c r="B67" s="47" t="str">
        <f>IF(details!B67="","",details!B67)</f>
        <v>OBC</v>
      </c>
      <c r="C67" s="47" t="str">
        <f>IF(details!C67="","",details!C67)</f>
        <v>G</v>
      </c>
      <c r="D67" s="97">
        <f>IF(details!D67="","",details!D67)</f>
        <v>9161</v>
      </c>
      <c r="E67" s="47">
        <f>IF(details!E67="","",details!E67)</f>
        <v>11070</v>
      </c>
      <c r="F67" s="385">
        <f>IF(details!F67="","",details!F67)</f>
        <v>36109</v>
      </c>
      <c r="G67" s="49" t="str">
        <f>IF(details!G67="","",details!G67)</f>
        <v>A 061</v>
      </c>
      <c r="H67" s="49" t="str">
        <f>IF(details!H67="","",details!H67)</f>
        <v>B 061</v>
      </c>
      <c r="I67" s="49" t="str">
        <f>IF(details!I67="","",details!I67)</f>
        <v>C 061</v>
      </c>
      <c r="J67" s="47" t="str">
        <f>IF(details!J67="","",details!J67)</f>
        <v/>
      </c>
      <c r="K67" s="47" t="str">
        <f>IF(details!K67="","",details!K67)</f>
        <v/>
      </c>
      <c r="L67" s="47" t="str">
        <f>IF(details!L67="","",details!L67)</f>
        <v/>
      </c>
      <c r="M67" s="102" t="str">
        <f t="shared" si="134"/>
        <v/>
      </c>
      <c r="N67" s="47" t="str">
        <f>IF(details!M67="","",details!M67)</f>
        <v/>
      </c>
      <c r="O67" s="102" t="str">
        <f t="shared" si="135"/>
        <v/>
      </c>
      <c r="P67" s="47" t="str">
        <f>IF(details!N67="","",details!N67)</f>
        <v/>
      </c>
      <c r="Q67" s="88" t="str">
        <f t="shared" si="136"/>
        <v/>
      </c>
      <c r="R67" s="79">
        <f t="shared" si="137"/>
        <v>0</v>
      </c>
      <c r="S67" s="79">
        <f t="shared" si="138"/>
        <v>0</v>
      </c>
      <c r="T67" s="80" t="str">
        <f t="shared" si="139"/>
        <v/>
      </c>
      <c r="U67" s="79" t="str">
        <f t="shared" si="140"/>
        <v/>
      </c>
      <c r="V67" s="79" t="str">
        <f t="shared" si="141"/>
        <v/>
      </c>
      <c r="W67" s="79" t="str">
        <f t="shared" si="142"/>
        <v/>
      </c>
      <c r="X67" s="47" t="str">
        <f>IF(details!O67="","",details!O67)</f>
        <v/>
      </c>
      <c r="Y67" s="47" t="str">
        <f>IF(details!P67="","",details!P67)</f>
        <v/>
      </c>
      <c r="Z67" s="47" t="str">
        <f>IF(details!Q67="","",details!Q67)</f>
        <v/>
      </c>
      <c r="AA67" s="102" t="str">
        <f t="shared" si="143"/>
        <v/>
      </c>
      <c r="AB67" s="47" t="str">
        <f>IF(details!R67="","",details!R67)</f>
        <v/>
      </c>
      <c r="AC67" s="102" t="str">
        <f t="shared" si="144"/>
        <v/>
      </c>
      <c r="AD67" s="47" t="str">
        <f>IF(details!S67="","",details!S67)</f>
        <v/>
      </c>
      <c r="AE67" s="88" t="str">
        <f t="shared" si="145"/>
        <v/>
      </c>
      <c r="AF67" s="79">
        <f t="shared" si="146"/>
        <v>0</v>
      </c>
      <c r="AG67" s="79">
        <f t="shared" si="147"/>
        <v>0</v>
      </c>
      <c r="AH67" s="80" t="str">
        <f t="shared" si="148"/>
        <v/>
      </c>
      <c r="AI67" s="79" t="str">
        <f t="shared" si="149"/>
        <v/>
      </c>
      <c r="AJ67" s="79" t="str">
        <f t="shared" si="150"/>
        <v/>
      </c>
      <c r="AK67" s="79" t="str">
        <f t="shared" si="151"/>
        <v/>
      </c>
      <c r="AL67" s="97" t="str">
        <f>IF(details!T67="","",details!T67)</f>
        <v/>
      </c>
      <c r="AM67" s="103" t="str">
        <f>CONCATENATE(IF(details!T67="s"," SANSKRIT",IF(details!T67="u"," URDU",IF(details!T67="g"," GUJRATI",IF(details!T67="p"," PUNJABI",IF(details!T67="sd"," flU/kh",))))),"")</f>
        <v/>
      </c>
      <c r="AN67" s="47" t="str">
        <f>IF(details!U67="","",details!U67)</f>
        <v/>
      </c>
      <c r="AO67" s="47" t="str">
        <f>IF(details!V67="","",details!V67)</f>
        <v/>
      </c>
      <c r="AP67" s="47" t="str">
        <f>IF(details!W67="","",details!W67)</f>
        <v/>
      </c>
      <c r="AQ67" s="102" t="str">
        <f t="shared" si="152"/>
        <v/>
      </c>
      <c r="AR67" s="47" t="str">
        <f>IF(details!X67="","",details!X67)</f>
        <v/>
      </c>
      <c r="AS67" s="102" t="str">
        <f t="shared" si="153"/>
        <v/>
      </c>
      <c r="AT67" s="47" t="str">
        <f>IF(details!Y67="","",details!Y67)</f>
        <v/>
      </c>
      <c r="AU67" s="88" t="str">
        <f t="shared" si="154"/>
        <v/>
      </c>
      <c r="AV67" s="79">
        <f t="shared" si="155"/>
        <v>0</v>
      </c>
      <c r="AW67" s="79">
        <f t="shared" si="156"/>
        <v>0</v>
      </c>
      <c r="AX67" s="80" t="str">
        <f t="shared" si="157"/>
        <v/>
      </c>
      <c r="AY67" s="79" t="str">
        <f t="shared" si="158"/>
        <v/>
      </c>
      <c r="AZ67" s="79" t="str">
        <f t="shared" si="159"/>
        <v/>
      </c>
      <c r="BA67" s="79" t="str">
        <f t="shared" si="160"/>
        <v/>
      </c>
      <c r="BB67" s="47" t="str">
        <f>IF(details!Z67="","",details!Z67)</f>
        <v/>
      </c>
      <c r="BC67" s="47" t="str">
        <f>IF(details!AA67="","",details!AA67)</f>
        <v/>
      </c>
      <c r="BD67" s="47" t="str">
        <f>IF(details!AB67="","",details!AB67)</f>
        <v/>
      </c>
      <c r="BE67" s="102" t="str">
        <f t="shared" si="161"/>
        <v/>
      </c>
      <c r="BF67" s="47" t="str">
        <f>IF(details!AC67="","",details!AC67)</f>
        <v/>
      </c>
      <c r="BG67" s="102" t="str">
        <f t="shared" si="162"/>
        <v/>
      </c>
      <c r="BH67" s="47" t="str">
        <f>IF(details!AD67="","",details!AD67)</f>
        <v/>
      </c>
      <c r="BI67" s="88" t="str">
        <f t="shared" si="163"/>
        <v/>
      </c>
      <c r="BJ67" s="79">
        <f t="shared" si="164"/>
        <v>0</v>
      </c>
      <c r="BK67" s="79">
        <f t="shared" si="165"/>
        <v>0</v>
      </c>
      <c r="BL67" s="80" t="str">
        <f t="shared" si="166"/>
        <v/>
      </c>
      <c r="BM67" s="79" t="str">
        <f t="shared" si="167"/>
        <v/>
      </c>
      <c r="BN67" s="79" t="str">
        <f t="shared" si="168"/>
        <v/>
      </c>
      <c r="BO67" s="79" t="str">
        <f t="shared" si="169"/>
        <v/>
      </c>
      <c r="BP67" s="47" t="str">
        <f>IF(details!AE67="","",details!AE67)</f>
        <v/>
      </c>
      <c r="BQ67" s="47" t="str">
        <f>IF(details!AF67="","",details!AF67)</f>
        <v/>
      </c>
      <c r="BR67" s="47" t="str">
        <f>IF(details!AG67="","",details!AG67)</f>
        <v/>
      </c>
      <c r="BS67" s="102" t="str">
        <f t="shared" si="170"/>
        <v/>
      </c>
      <c r="BT67" s="47" t="str">
        <f>IF(details!AH67="","",details!AH67)</f>
        <v/>
      </c>
      <c r="BU67" s="102" t="str">
        <f t="shared" si="171"/>
        <v/>
      </c>
      <c r="BV67" s="47" t="str">
        <f>IF(details!AI67="","",details!AI67)</f>
        <v/>
      </c>
      <c r="BW67" s="88" t="str">
        <f t="shared" si="172"/>
        <v/>
      </c>
      <c r="BX67" s="79">
        <f t="shared" si="173"/>
        <v>0</v>
      </c>
      <c r="BY67" s="79">
        <f t="shared" si="174"/>
        <v>0</v>
      </c>
      <c r="BZ67" s="80" t="str">
        <f t="shared" si="175"/>
        <v/>
      </c>
      <c r="CA67" s="79" t="str">
        <f t="shared" si="176"/>
        <v/>
      </c>
      <c r="CB67" s="79" t="str">
        <f t="shared" si="177"/>
        <v/>
      </c>
      <c r="CC67" s="79" t="str">
        <f t="shared" si="178"/>
        <v/>
      </c>
      <c r="CD67" s="47" t="str">
        <f>IF(details!AJ67="","",details!AJ67)</f>
        <v/>
      </c>
      <c r="CE67" s="47" t="str">
        <f>IF(details!AK67="","",details!AK67)</f>
        <v/>
      </c>
      <c r="CF67" s="47" t="str">
        <f>IF(details!AL67="","",details!AL67)</f>
        <v/>
      </c>
      <c r="CG67" s="102" t="str">
        <f t="shared" si="179"/>
        <v/>
      </c>
      <c r="CH67" s="47" t="str">
        <f>IF(details!AM67="","",details!AM67)</f>
        <v/>
      </c>
      <c r="CI67" s="102" t="str">
        <f t="shared" si="180"/>
        <v/>
      </c>
      <c r="CJ67" s="47" t="str">
        <f>IF(details!AN67="","",details!AN67)</f>
        <v/>
      </c>
      <c r="CK67" s="88" t="str">
        <f t="shared" si="181"/>
        <v/>
      </c>
      <c r="CL67" s="79">
        <f t="shared" si="182"/>
        <v>0</v>
      </c>
      <c r="CM67" s="79">
        <f t="shared" si="183"/>
        <v>0</v>
      </c>
      <c r="CN67" s="80" t="str">
        <f t="shared" si="184"/>
        <v/>
      </c>
      <c r="CO67" s="79" t="str">
        <f t="shared" si="185"/>
        <v/>
      </c>
      <c r="CP67" s="79" t="str">
        <f t="shared" si="186"/>
        <v/>
      </c>
      <c r="CQ67" s="79" t="str">
        <f t="shared" si="187"/>
        <v/>
      </c>
      <c r="CR67" s="79">
        <f t="shared" si="188"/>
        <v>0</v>
      </c>
      <c r="CS67" s="104">
        <f t="shared" si="189"/>
        <v>0</v>
      </c>
      <c r="CT67" s="105">
        <f t="shared" si="190"/>
        <v>0</v>
      </c>
      <c r="CU67" s="87" t="str">
        <f t="shared" si="267"/>
        <v/>
      </c>
      <c r="CV67" s="47" t="str">
        <f>IF(details!AO67="","",details!AO67)</f>
        <v/>
      </c>
      <c r="CW67" s="47" t="str">
        <f>IF(details!AP67="","",details!AP67)</f>
        <v/>
      </c>
      <c r="CX67" s="47" t="str">
        <f>IF(details!AQ67="","",details!AQ67)</f>
        <v/>
      </c>
      <c r="CY67" s="102" t="str">
        <f t="shared" si="191"/>
        <v/>
      </c>
      <c r="CZ67" s="47" t="str">
        <f>IF(details!AR67="","",details!AR67)</f>
        <v/>
      </c>
      <c r="DA67" s="102" t="str">
        <f t="shared" si="192"/>
        <v/>
      </c>
      <c r="DB67" s="47" t="str">
        <f>IF(details!AS67="","",details!AS67)</f>
        <v/>
      </c>
      <c r="DC67" s="88" t="str">
        <f t="shared" si="193"/>
        <v/>
      </c>
      <c r="DD67" s="79">
        <f t="shared" si="194"/>
        <v>0</v>
      </c>
      <c r="DE67" s="79">
        <f t="shared" si="195"/>
        <v>0</v>
      </c>
      <c r="DF67" s="80" t="str">
        <f t="shared" si="196"/>
        <v/>
      </c>
      <c r="DG67" s="79" t="str">
        <f t="shared" si="197"/>
        <v/>
      </c>
      <c r="DH67" s="79" t="str">
        <f t="shared" si="198"/>
        <v/>
      </c>
      <c r="DI67" s="79" t="str">
        <f t="shared" si="199"/>
        <v/>
      </c>
      <c r="DJ67" s="47" t="str">
        <f>IF(details!AT67="","",details!AT67)</f>
        <v/>
      </c>
      <c r="DK67" s="47" t="str">
        <f>IF(details!AU67="","",details!AU67)</f>
        <v/>
      </c>
      <c r="DL67" s="102" t="str">
        <f t="shared" si="200"/>
        <v/>
      </c>
      <c r="DM67" s="47" t="str">
        <f>IF(details!AV67="","",details!AV67)</f>
        <v/>
      </c>
      <c r="DN67" s="47" t="str">
        <f>IF(details!AW67="","",details!AW67)</f>
        <v/>
      </c>
      <c r="DO67" s="102" t="str">
        <f t="shared" si="201"/>
        <v/>
      </c>
      <c r="DP67" s="47" t="str">
        <f>IF(details!AX67="","",details!AX67)</f>
        <v/>
      </c>
      <c r="DQ67" s="47" t="str">
        <f>IF(details!AY67="","",details!AY67)</f>
        <v/>
      </c>
      <c r="DR67" s="102" t="str">
        <f t="shared" si="202"/>
        <v/>
      </c>
      <c r="DS67" s="102" t="str">
        <f t="shared" si="203"/>
        <v/>
      </c>
      <c r="DT67" s="102" t="str">
        <f t="shared" si="204"/>
        <v/>
      </c>
      <c r="DU67" s="102" t="str">
        <f t="shared" si="205"/>
        <v/>
      </c>
      <c r="DV67" s="47" t="str">
        <f>IF(details!AZ67="","",details!AZ67)</f>
        <v/>
      </c>
      <c r="DW67" s="47" t="str">
        <f>IF(details!BA67="","",details!BA67)</f>
        <v/>
      </c>
      <c r="DX67" s="102" t="str">
        <f t="shared" si="206"/>
        <v/>
      </c>
      <c r="DY67" s="102" t="str">
        <f t="shared" si="207"/>
        <v/>
      </c>
      <c r="DZ67" s="102" t="str">
        <f t="shared" si="208"/>
        <v/>
      </c>
      <c r="EA67" s="47" t="str">
        <f>IF(details!BB67="","",details!BB67)</f>
        <v/>
      </c>
      <c r="EB67" s="47" t="str">
        <f>IF(details!BC67="","",details!BC67)</f>
        <v/>
      </c>
      <c r="EC67" s="102" t="str">
        <f t="shared" si="209"/>
        <v/>
      </c>
      <c r="ED67" s="102" t="str">
        <f t="shared" si="210"/>
        <v/>
      </c>
      <c r="EE67" s="102" t="str">
        <f t="shared" si="211"/>
        <v/>
      </c>
      <c r="EF67" s="97" t="str">
        <f t="shared" si="212"/>
        <v/>
      </c>
      <c r="EG67" s="79">
        <f t="shared" si="213"/>
        <v>0</v>
      </c>
      <c r="EH67" s="79">
        <f t="shared" si="214"/>
        <v>0</v>
      </c>
      <c r="EI67" s="80" t="str">
        <f t="shared" si="215"/>
        <v/>
      </c>
      <c r="EJ67" s="79" t="str">
        <f t="shared" si="216"/>
        <v/>
      </c>
      <c r="EK67" s="79" t="str">
        <f t="shared" si="217"/>
        <v/>
      </c>
      <c r="EL67" s="79" t="str">
        <f t="shared" si="218"/>
        <v/>
      </c>
      <c r="EM67" s="47" t="str">
        <f>IF(details!BD67="","",details!BD67)</f>
        <v/>
      </c>
      <c r="EN67" s="47" t="str">
        <f>IF(details!BE67="","",details!BE67)</f>
        <v/>
      </c>
      <c r="EO67" s="47" t="str">
        <f>IF(details!BF67="","",details!BF67)</f>
        <v/>
      </c>
      <c r="EP67" s="102" t="str">
        <f t="shared" si="219"/>
        <v/>
      </c>
      <c r="EQ67" s="47" t="str">
        <f>IF(details!BG67="","",details!BG67)</f>
        <v/>
      </c>
      <c r="ER67" s="47" t="str">
        <f>IF(details!BH67="","",details!BH67)</f>
        <v/>
      </c>
      <c r="ES67" s="106" t="str">
        <f t="shared" si="220"/>
        <v/>
      </c>
      <c r="ET67" s="102" t="str">
        <f t="shared" si="221"/>
        <v/>
      </c>
      <c r="EU67" s="102" t="str">
        <f t="shared" si="222"/>
        <v/>
      </c>
      <c r="EV67" s="47" t="str">
        <f>IF(details!BI67="","",details!BI67)</f>
        <v/>
      </c>
      <c r="EW67" s="47" t="str">
        <f>IF(details!BJ67="","",details!BJ67)</f>
        <v/>
      </c>
      <c r="EX67" s="106" t="str">
        <f t="shared" si="223"/>
        <v/>
      </c>
      <c r="EY67" s="102" t="str">
        <f t="shared" si="224"/>
        <v/>
      </c>
      <c r="EZ67" s="102" t="str">
        <f t="shared" si="225"/>
        <v/>
      </c>
      <c r="FA67" s="97" t="str">
        <f t="shared" si="226"/>
        <v/>
      </c>
      <c r="FB67" s="79">
        <f t="shared" si="227"/>
        <v>0</v>
      </c>
      <c r="FC67" s="79">
        <f t="shared" si="228"/>
        <v>0</v>
      </c>
      <c r="FD67" s="80" t="str">
        <f t="shared" si="229"/>
        <v/>
      </c>
      <c r="FE67" s="79" t="str">
        <f t="shared" si="230"/>
        <v/>
      </c>
      <c r="FF67" s="79" t="str">
        <f t="shared" si="231"/>
        <v/>
      </c>
      <c r="FG67" s="79" t="str">
        <f t="shared" si="232"/>
        <v/>
      </c>
      <c r="FH67" s="47" t="str">
        <f>IF(details!BK67="","",details!BK67)</f>
        <v/>
      </c>
      <c r="FI67" s="47" t="str">
        <f>IF(details!BL67="","",details!BL67)</f>
        <v/>
      </c>
      <c r="FJ67" s="47" t="str">
        <f>IF(details!BM67="","",details!BM67)</f>
        <v/>
      </c>
      <c r="FK67" s="97" t="str">
        <f t="shared" si="233"/>
        <v/>
      </c>
      <c r="FL67" s="79">
        <f t="shared" si="234"/>
        <v>0</v>
      </c>
      <c r="FM67" s="80" t="str">
        <f t="shared" si="235"/>
        <v/>
      </c>
      <c r="FN67" s="79" t="str">
        <f t="shared" si="236"/>
        <v/>
      </c>
      <c r="FO67" s="79" t="str">
        <f t="shared" si="237"/>
        <v/>
      </c>
      <c r="FP67" s="322" t="str">
        <f t="shared" si="238"/>
        <v/>
      </c>
      <c r="FQ67" s="47" t="str">
        <f>IF(details!BN67="","",details!BN67)</f>
        <v/>
      </c>
      <c r="FR67" s="47" t="str">
        <f>IF(details!BO67="","",details!BO67)</f>
        <v/>
      </c>
      <c r="FS67" s="47" t="str">
        <f>IF(details!BP67="","",details!BP67)</f>
        <v/>
      </c>
      <c r="FT67" s="47" t="str">
        <f>IF(details!BQ67="","",details!BQ67)</f>
        <v/>
      </c>
      <c r="FU67" s="97" t="str">
        <f t="shared" si="239"/>
        <v/>
      </c>
      <c r="FV67" s="79">
        <f t="shared" si="101"/>
        <v>0</v>
      </c>
      <c r="FW67" s="80" t="str">
        <f t="shared" si="102"/>
        <v/>
      </c>
      <c r="FX67" s="79" t="str">
        <f t="shared" si="103"/>
        <v/>
      </c>
      <c r="FY67" s="79" t="str">
        <f t="shared" si="268"/>
        <v/>
      </c>
      <c r="FZ67" s="322" t="str">
        <f t="shared" si="240"/>
        <v/>
      </c>
      <c r="GA67" s="79" t="str">
        <f t="shared" si="257"/>
        <v/>
      </c>
      <c r="GB67" s="79" t="str">
        <f t="shared" si="258"/>
        <v/>
      </c>
      <c r="GC67" s="79" t="str">
        <f t="shared" si="259"/>
        <v/>
      </c>
      <c r="GD67" s="79" t="str">
        <f t="shared" si="260"/>
        <v/>
      </c>
      <c r="GE67" s="79" t="str">
        <f t="shared" si="261"/>
        <v/>
      </c>
      <c r="GF67" s="79" t="str">
        <f t="shared" si="262"/>
        <v/>
      </c>
      <c r="GG67" s="79" t="str">
        <f t="shared" si="269"/>
        <v/>
      </c>
      <c r="GH67" s="313">
        <f t="shared" si="241"/>
        <v>0</v>
      </c>
      <c r="GI67" s="79">
        <f t="shared" si="263"/>
        <v>0</v>
      </c>
      <c r="GJ67" s="79">
        <f t="shared" si="264"/>
        <v>0</v>
      </c>
      <c r="GK67" s="79">
        <f t="shared" si="265"/>
        <v>0</v>
      </c>
      <c r="GL67" s="313">
        <f t="shared" si="242"/>
        <v>0</v>
      </c>
      <c r="GM67" s="79" t="str">
        <f t="shared" si="270"/>
        <v/>
      </c>
      <c r="GN67" s="47" t="str">
        <f t="shared" si="271"/>
        <v/>
      </c>
      <c r="GO67" s="79" t="str">
        <f t="shared" si="272"/>
        <v/>
      </c>
      <c r="GP67" s="107" t="str">
        <f t="shared" si="243"/>
        <v/>
      </c>
      <c r="GQ67" s="94" t="str">
        <f>IF(details!CY67="","",details!CY67)</f>
        <v/>
      </c>
      <c r="GR67" s="108" t="str">
        <f>IF(details!CZ67="","",details!CZ67)</f>
        <v/>
      </c>
      <c r="GS67" s="94" t="str">
        <f>IF(details!DC67="","",details!DC67)</f>
        <v/>
      </c>
      <c r="GT67" s="108" t="str">
        <f>IF(details!DD67="","",details!DD67)</f>
        <v/>
      </c>
      <c r="GU67" s="94" t="str">
        <f>IF(details!DG67="","",details!DG67)</f>
        <v/>
      </c>
      <c r="GV67" s="108" t="str">
        <f>IF(details!DH67="","",details!DH67)</f>
        <v/>
      </c>
      <c r="GW67" s="94" t="str">
        <f>IF(details!DK67="","",details!DK67)</f>
        <v/>
      </c>
      <c r="GX67" s="108" t="str">
        <f>IF(details!DL67="","",details!DL67)</f>
        <v/>
      </c>
      <c r="GY67" s="94" t="str">
        <f>IF(details!DO67="","",details!DO67)</f>
        <v/>
      </c>
      <c r="GZ67" s="108" t="str">
        <f>IF(details!DP67="","",details!DP67)</f>
        <v/>
      </c>
      <c r="HA67" s="95" t="e">
        <f t="shared" si="244"/>
        <v>#VALUE!</v>
      </c>
      <c r="HB67" s="47" t="str">
        <f t="shared" si="273"/>
        <v/>
      </c>
      <c r="HC67" s="47" t="str">
        <f t="shared" si="256"/>
        <v/>
      </c>
      <c r="HD67" s="47" t="str">
        <f t="shared" si="274"/>
        <v/>
      </c>
      <c r="HE67" s="47" t="str">
        <f t="shared" si="275"/>
        <v/>
      </c>
      <c r="HF67" s="47" t="str">
        <f t="shared" si="245"/>
        <v/>
      </c>
      <c r="HG67" s="47" t="str">
        <f t="shared" si="276"/>
        <v/>
      </c>
      <c r="HH67" s="47" t="str">
        <f t="shared" si="277"/>
        <v/>
      </c>
      <c r="HI67" s="47" t="str">
        <f t="shared" si="278"/>
        <v/>
      </c>
      <c r="HJ67" s="47" t="str">
        <f t="shared" si="279"/>
        <v/>
      </c>
      <c r="HK67" s="47" t="str">
        <f t="shared" si="280"/>
        <v/>
      </c>
      <c r="HL67" s="47" t="str">
        <f t="shared" si="281"/>
        <v/>
      </c>
      <c r="HM67" s="47" t="str">
        <f t="shared" si="282"/>
        <v/>
      </c>
      <c r="HN67" s="47" t="str">
        <f t="shared" si="246"/>
        <v/>
      </c>
      <c r="HO67" s="47" t="str">
        <f t="shared" si="283"/>
        <v/>
      </c>
      <c r="HP67" s="47" t="str">
        <f t="shared" si="284"/>
        <v/>
      </c>
      <c r="HQ67" s="47" t="str">
        <f t="shared" si="247"/>
        <v/>
      </c>
      <c r="HR67" s="47" t="str">
        <f t="shared" si="285"/>
        <v/>
      </c>
      <c r="HS67" s="47" t="str">
        <f t="shared" si="286"/>
        <v/>
      </c>
      <c r="HT67" s="47" t="str">
        <f t="shared" si="248"/>
        <v/>
      </c>
      <c r="HU67" s="47" t="str">
        <f t="shared" si="287"/>
        <v/>
      </c>
      <c r="HV67" s="47" t="str">
        <f t="shared" si="288"/>
        <v/>
      </c>
      <c r="HW67" s="47" t="str">
        <f t="shared" si="249"/>
        <v/>
      </c>
      <c r="HX67" s="47" t="str">
        <f t="shared" si="295"/>
        <v/>
      </c>
      <c r="HY67" s="47" t="str">
        <f t="shared" si="289"/>
        <v/>
      </c>
      <c r="HZ67" s="47" t="str">
        <f t="shared" si="290"/>
        <v/>
      </c>
      <c r="IA67" s="47" t="str">
        <f t="shared" si="291"/>
        <v/>
      </c>
      <c r="IB67" s="47" t="str">
        <f t="shared" si="292"/>
        <v/>
      </c>
      <c r="IC67" s="47" t="str">
        <f t="shared" si="293"/>
        <v/>
      </c>
      <c r="ID67" s="47" t="str">
        <f t="shared" si="251"/>
        <v xml:space="preserve">            </v>
      </c>
      <c r="IE67" s="47" t="str">
        <f t="shared" si="252"/>
        <v xml:space="preserve">            </v>
      </c>
      <c r="IF67" s="47" t="str">
        <f t="shared" si="266"/>
        <v xml:space="preserve">     </v>
      </c>
      <c r="IG67" s="109" t="str">
        <f t="shared" si="254"/>
        <v xml:space="preserve">            </v>
      </c>
      <c r="IH67" s="47" t="str">
        <f t="shared" si="294"/>
        <v xml:space="preserve">            </v>
      </c>
      <c r="II67" s="47" t="str">
        <f>IF(OR(GN67="SUPPL.",GN67="RE-EXAM."),'result subject-wise'!AV67,GN67)</f>
        <v/>
      </c>
      <c r="IJ67" s="99">
        <f>IF('result subject-wise'!AW67="",CT67,'result subject-wise'!AW67)</f>
        <v>0</v>
      </c>
      <c r="IK67" s="87" t="str">
        <f t="shared" si="255"/>
        <v/>
      </c>
      <c r="IL67" s="100"/>
      <c r="JE67" s="120"/>
      <c r="JF67" s="120"/>
      <c r="JG67" s="120"/>
      <c r="JH67" s="120"/>
    </row>
    <row r="68" spans="1:268" ht="14" customHeight="1">
      <c r="A68" s="4">
        <f>details!A68</f>
        <v>28</v>
      </c>
      <c r="B68" s="47" t="str">
        <f>IF(details!B68="","",details!B68)</f>
        <v>OBC</v>
      </c>
      <c r="C68" s="47" t="str">
        <f>IF(details!C68="","",details!C68)</f>
        <v>G</v>
      </c>
      <c r="D68" s="97">
        <f>IF(details!D68="","",details!D68)</f>
        <v>9162</v>
      </c>
      <c r="E68" s="47">
        <f>IF(details!E68="","",details!E68)</f>
        <v>10826</v>
      </c>
      <c r="F68" s="385">
        <f>IF(details!F68="","",details!F68)</f>
        <v>36578</v>
      </c>
      <c r="G68" s="49" t="str">
        <f>IF(details!G68="","",details!G68)</f>
        <v>A 062</v>
      </c>
      <c r="H68" s="49" t="str">
        <f>IF(details!H68="","",details!H68)</f>
        <v>B 062</v>
      </c>
      <c r="I68" s="49" t="str">
        <f>IF(details!I68="","",details!I68)</f>
        <v>C 062</v>
      </c>
      <c r="J68" s="47" t="str">
        <f>IF(details!J68="","",details!J68)</f>
        <v/>
      </c>
      <c r="K68" s="47" t="str">
        <f>IF(details!K68="","",details!K68)</f>
        <v/>
      </c>
      <c r="L68" s="47" t="str">
        <f>IF(details!L68="","",details!L68)</f>
        <v/>
      </c>
      <c r="M68" s="102" t="str">
        <f t="shared" si="134"/>
        <v/>
      </c>
      <c r="N68" s="47" t="str">
        <f>IF(details!M68="","",details!M68)</f>
        <v/>
      </c>
      <c r="O68" s="102" t="str">
        <f t="shared" si="135"/>
        <v/>
      </c>
      <c r="P68" s="47" t="str">
        <f>IF(details!N68="","",details!N68)</f>
        <v/>
      </c>
      <c r="Q68" s="88" t="str">
        <f t="shared" si="136"/>
        <v/>
      </c>
      <c r="R68" s="79">
        <f t="shared" si="137"/>
        <v>0</v>
      </c>
      <c r="S68" s="79">
        <f t="shared" si="138"/>
        <v>0</v>
      </c>
      <c r="T68" s="80" t="str">
        <f t="shared" si="139"/>
        <v/>
      </c>
      <c r="U68" s="79" t="str">
        <f t="shared" si="140"/>
        <v/>
      </c>
      <c r="V68" s="79" t="str">
        <f t="shared" si="141"/>
        <v/>
      </c>
      <c r="W68" s="79" t="str">
        <f t="shared" si="142"/>
        <v/>
      </c>
      <c r="X68" s="47" t="str">
        <f>IF(details!O68="","",details!O68)</f>
        <v/>
      </c>
      <c r="Y68" s="47" t="str">
        <f>IF(details!P68="","",details!P68)</f>
        <v/>
      </c>
      <c r="Z68" s="47" t="str">
        <f>IF(details!Q68="","",details!Q68)</f>
        <v/>
      </c>
      <c r="AA68" s="102" t="str">
        <f t="shared" si="143"/>
        <v/>
      </c>
      <c r="AB68" s="47" t="str">
        <f>IF(details!R68="","",details!R68)</f>
        <v/>
      </c>
      <c r="AC68" s="102" t="str">
        <f t="shared" si="144"/>
        <v/>
      </c>
      <c r="AD68" s="47" t="str">
        <f>IF(details!S68="","",details!S68)</f>
        <v/>
      </c>
      <c r="AE68" s="88" t="str">
        <f t="shared" si="145"/>
        <v/>
      </c>
      <c r="AF68" s="79">
        <f t="shared" si="146"/>
        <v>0</v>
      </c>
      <c r="AG68" s="79">
        <f t="shared" si="147"/>
        <v>0</v>
      </c>
      <c r="AH68" s="80" t="str">
        <f t="shared" si="148"/>
        <v/>
      </c>
      <c r="AI68" s="79" t="str">
        <f t="shared" si="149"/>
        <v/>
      </c>
      <c r="AJ68" s="79" t="str">
        <f t="shared" si="150"/>
        <v/>
      </c>
      <c r="AK68" s="79" t="str">
        <f t="shared" si="151"/>
        <v/>
      </c>
      <c r="AL68" s="97" t="str">
        <f>IF(details!T68="","",details!T68)</f>
        <v/>
      </c>
      <c r="AM68" s="103" t="str">
        <f>CONCATENATE(IF(details!T68="s"," SANSKRIT",IF(details!T68="u"," URDU",IF(details!T68="g"," GUJRATI",IF(details!T68="p"," PUNJABI",IF(details!T68="sd"," flU/kh",))))),"")</f>
        <v/>
      </c>
      <c r="AN68" s="47" t="str">
        <f>IF(details!U68="","",details!U68)</f>
        <v/>
      </c>
      <c r="AO68" s="47" t="str">
        <f>IF(details!V68="","",details!V68)</f>
        <v/>
      </c>
      <c r="AP68" s="47" t="str">
        <f>IF(details!W68="","",details!W68)</f>
        <v/>
      </c>
      <c r="AQ68" s="102" t="str">
        <f t="shared" si="152"/>
        <v/>
      </c>
      <c r="AR68" s="47" t="str">
        <f>IF(details!X68="","",details!X68)</f>
        <v/>
      </c>
      <c r="AS68" s="102" t="str">
        <f t="shared" si="153"/>
        <v/>
      </c>
      <c r="AT68" s="47" t="str">
        <f>IF(details!Y68="","",details!Y68)</f>
        <v/>
      </c>
      <c r="AU68" s="88" t="str">
        <f t="shared" si="154"/>
        <v/>
      </c>
      <c r="AV68" s="79">
        <f t="shared" si="155"/>
        <v>0</v>
      </c>
      <c r="AW68" s="79">
        <f t="shared" si="156"/>
        <v>0</v>
      </c>
      <c r="AX68" s="80" t="str">
        <f t="shared" si="157"/>
        <v/>
      </c>
      <c r="AY68" s="79" t="str">
        <f t="shared" si="158"/>
        <v/>
      </c>
      <c r="AZ68" s="79" t="str">
        <f t="shared" si="159"/>
        <v/>
      </c>
      <c r="BA68" s="79" t="str">
        <f t="shared" si="160"/>
        <v/>
      </c>
      <c r="BB68" s="47" t="str">
        <f>IF(details!Z68="","",details!Z68)</f>
        <v/>
      </c>
      <c r="BC68" s="47" t="str">
        <f>IF(details!AA68="","",details!AA68)</f>
        <v/>
      </c>
      <c r="BD68" s="47" t="str">
        <f>IF(details!AB68="","",details!AB68)</f>
        <v/>
      </c>
      <c r="BE68" s="102" t="str">
        <f t="shared" si="161"/>
        <v/>
      </c>
      <c r="BF68" s="47" t="str">
        <f>IF(details!AC68="","",details!AC68)</f>
        <v/>
      </c>
      <c r="BG68" s="102" t="str">
        <f t="shared" si="162"/>
        <v/>
      </c>
      <c r="BH68" s="47" t="str">
        <f>IF(details!AD68="","",details!AD68)</f>
        <v/>
      </c>
      <c r="BI68" s="88" t="str">
        <f t="shared" si="163"/>
        <v/>
      </c>
      <c r="BJ68" s="79">
        <f t="shared" si="164"/>
        <v>0</v>
      </c>
      <c r="BK68" s="79">
        <f t="shared" si="165"/>
        <v>0</v>
      </c>
      <c r="BL68" s="80" t="str">
        <f t="shared" si="166"/>
        <v/>
      </c>
      <c r="BM68" s="79" t="str">
        <f t="shared" si="167"/>
        <v/>
      </c>
      <c r="BN68" s="79" t="str">
        <f t="shared" si="168"/>
        <v/>
      </c>
      <c r="BO68" s="79" t="str">
        <f t="shared" si="169"/>
        <v/>
      </c>
      <c r="BP68" s="47" t="str">
        <f>IF(details!AE68="","",details!AE68)</f>
        <v/>
      </c>
      <c r="BQ68" s="47" t="str">
        <f>IF(details!AF68="","",details!AF68)</f>
        <v/>
      </c>
      <c r="BR68" s="47" t="str">
        <f>IF(details!AG68="","",details!AG68)</f>
        <v/>
      </c>
      <c r="BS68" s="102" t="str">
        <f t="shared" si="170"/>
        <v/>
      </c>
      <c r="BT68" s="47" t="str">
        <f>IF(details!AH68="","",details!AH68)</f>
        <v/>
      </c>
      <c r="BU68" s="102" t="str">
        <f t="shared" si="171"/>
        <v/>
      </c>
      <c r="BV68" s="47" t="str">
        <f>IF(details!AI68="","",details!AI68)</f>
        <v/>
      </c>
      <c r="BW68" s="88" t="str">
        <f t="shared" si="172"/>
        <v/>
      </c>
      <c r="BX68" s="79">
        <f t="shared" si="173"/>
        <v>0</v>
      </c>
      <c r="BY68" s="79">
        <f t="shared" si="174"/>
        <v>0</v>
      </c>
      <c r="BZ68" s="80" t="str">
        <f t="shared" si="175"/>
        <v/>
      </c>
      <c r="CA68" s="79" t="str">
        <f t="shared" si="176"/>
        <v/>
      </c>
      <c r="CB68" s="79" t="str">
        <f t="shared" si="177"/>
        <v/>
      </c>
      <c r="CC68" s="79" t="str">
        <f t="shared" si="178"/>
        <v/>
      </c>
      <c r="CD68" s="47" t="str">
        <f>IF(details!AJ68="","",details!AJ68)</f>
        <v/>
      </c>
      <c r="CE68" s="47" t="str">
        <f>IF(details!AK68="","",details!AK68)</f>
        <v/>
      </c>
      <c r="CF68" s="47" t="str">
        <f>IF(details!AL68="","",details!AL68)</f>
        <v/>
      </c>
      <c r="CG68" s="102" t="str">
        <f t="shared" si="179"/>
        <v/>
      </c>
      <c r="CH68" s="47" t="str">
        <f>IF(details!AM68="","",details!AM68)</f>
        <v/>
      </c>
      <c r="CI68" s="102" t="str">
        <f t="shared" si="180"/>
        <v/>
      </c>
      <c r="CJ68" s="47" t="str">
        <f>IF(details!AN68="","",details!AN68)</f>
        <v/>
      </c>
      <c r="CK68" s="88" t="str">
        <f t="shared" si="181"/>
        <v/>
      </c>
      <c r="CL68" s="79">
        <f t="shared" si="182"/>
        <v>0</v>
      </c>
      <c r="CM68" s="79">
        <f t="shared" si="183"/>
        <v>0</v>
      </c>
      <c r="CN68" s="80" t="str">
        <f t="shared" si="184"/>
        <v/>
      </c>
      <c r="CO68" s="79" t="str">
        <f t="shared" si="185"/>
        <v/>
      </c>
      <c r="CP68" s="79" t="str">
        <f t="shared" si="186"/>
        <v/>
      </c>
      <c r="CQ68" s="79" t="str">
        <f t="shared" si="187"/>
        <v/>
      </c>
      <c r="CR68" s="79">
        <f t="shared" si="188"/>
        <v>0</v>
      </c>
      <c r="CS68" s="104">
        <f t="shared" si="189"/>
        <v>0</v>
      </c>
      <c r="CT68" s="105">
        <f t="shared" si="190"/>
        <v>0</v>
      </c>
      <c r="CU68" s="87" t="str">
        <f t="shared" si="267"/>
        <v/>
      </c>
      <c r="CV68" s="47" t="str">
        <f>IF(details!AO68="","",details!AO68)</f>
        <v/>
      </c>
      <c r="CW68" s="47" t="str">
        <f>IF(details!AP68="","",details!AP68)</f>
        <v/>
      </c>
      <c r="CX68" s="47" t="str">
        <f>IF(details!AQ68="","",details!AQ68)</f>
        <v/>
      </c>
      <c r="CY68" s="102" t="str">
        <f t="shared" si="191"/>
        <v/>
      </c>
      <c r="CZ68" s="47" t="str">
        <f>IF(details!AR68="","",details!AR68)</f>
        <v/>
      </c>
      <c r="DA68" s="102" t="str">
        <f t="shared" si="192"/>
        <v/>
      </c>
      <c r="DB68" s="47" t="str">
        <f>IF(details!AS68="","",details!AS68)</f>
        <v/>
      </c>
      <c r="DC68" s="88" t="str">
        <f t="shared" si="193"/>
        <v/>
      </c>
      <c r="DD68" s="79">
        <f t="shared" si="194"/>
        <v>0</v>
      </c>
      <c r="DE68" s="79">
        <f t="shared" si="195"/>
        <v>0</v>
      </c>
      <c r="DF68" s="80" t="str">
        <f t="shared" si="196"/>
        <v/>
      </c>
      <c r="DG68" s="79" t="str">
        <f t="shared" si="197"/>
        <v/>
      </c>
      <c r="DH68" s="79" t="str">
        <f t="shared" si="198"/>
        <v/>
      </c>
      <c r="DI68" s="79" t="str">
        <f t="shared" si="199"/>
        <v/>
      </c>
      <c r="DJ68" s="47" t="str">
        <f>IF(details!AT68="","",details!AT68)</f>
        <v/>
      </c>
      <c r="DK68" s="47" t="str">
        <f>IF(details!AU68="","",details!AU68)</f>
        <v/>
      </c>
      <c r="DL68" s="102" t="str">
        <f t="shared" si="200"/>
        <v/>
      </c>
      <c r="DM68" s="47" t="str">
        <f>IF(details!AV68="","",details!AV68)</f>
        <v/>
      </c>
      <c r="DN68" s="47" t="str">
        <f>IF(details!AW68="","",details!AW68)</f>
        <v/>
      </c>
      <c r="DO68" s="102" t="str">
        <f t="shared" si="201"/>
        <v/>
      </c>
      <c r="DP68" s="47" t="str">
        <f>IF(details!AX68="","",details!AX68)</f>
        <v/>
      </c>
      <c r="DQ68" s="47" t="str">
        <f>IF(details!AY68="","",details!AY68)</f>
        <v/>
      </c>
      <c r="DR68" s="102" t="str">
        <f t="shared" si="202"/>
        <v/>
      </c>
      <c r="DS68" s="102" t="str">
        <f t="shared" si="203"/>
        <v/>
      </c>
      <c r="DT68" s="102" t="str">
        <f t="shared" si="204"/>
        <v/>
      </c>
      <c r="DU68" s="102" t="str">
        <f t="shared" si="205"/>
        <v/>
      </c>
      <c r="DV68" s="47" t="str">
        <f>IF(details!AZ68="","",details!AZ68)</f>
        <v/>
      </c>
      <c r="DW68" s="47" t="str">
        <f>IF(details!BA68="","",details!BA68)</f>
        <v/>
      </c>
      <c r="DX68" s="102" t="str">
        <f t="shared" si="206"/>
        <v/>
      </c>
      <c r="DY68" s="102" t="str">
        <f t="shared" si="207"/>
        <v/>
      </c>
      <c r="DZ68" s="102" t="str">
        <f t="shared" si="208"/>
        <v/>
      </c>
      <c r="EA68" s="47" t="str">
        <f>IF(details!BB68="","",details!BB68)</f>
        <v/>
      </c>
      <c r="EB68" s="47" t="str">
        <f>IF(details!BC68="","",details!BC68)</f>
        <v/>
      </c>
      <c r="EC68" s="102" t="str">
        <f t="shared" si="209"/>
        <v/>
      </c>
      <c r="ED68" s="102" t="str">
        <f t="shared" si="210"/>
        <v/>
      </c>
      <c r="EE68" s="102" t="str">
        <f t="shared" si="211"/>
        <v/>
      </c>
      <c r="EF68" s="97" t="str">
        <f t="shared" si="212"/>
        <v/>
      </c>
      <c r="EG68" s="79">
        <f t="shared" si="213"/>
        <v>0</v>
      </c>
      <c r="EH68" s="79">
        <f t="shared" si="214"/>
        <v>0</v>
      </c>
      <c r="EI68" s="80" t="str">
        <f t="shared" si="215"/>
        <v/>
      </c>
      <c r="EJ68" s="79" t="str">
        <f t="shared" si="216"/>
        <v/>
      </c>
      <c r="EK68" s="79" t="str">
        <f t="shared" si="217"/>
        <v/>
      </c>
      <c r="EL68" s="79" t="str">
        <f t="shared" si="218"/>
        <v/>
      </c>
      <c r="EM68" s="47" t="str">
        <f>IF(details!BD68="","",details!BD68)</f>
        <v/>
      </c>
      <c r="EN68" s="47" t="str">
        <f>IF(details!BE68="","",details!BE68)</f>
        <v/>
      </c>
      <c r="EO68" s="47" t="str">
        <f>IF(details!BF68="","",details!BF68)</f>
        <v/>
      </c>
      <c r="EP68" s="102" t="str">
        <f t="shared" si="219"/>
        <v/>
      </c>
      <c r="EQ68" s="47" t="str">
        <f>IF(details!BG68="","",details!BG68)</f>
        <v/>
      </c>
      <c r="ER68" s="47" t="str">
        <f>IF(details!BH68="","",details!BH68)</f>
        <v/>
      </c>
      <c r="ES68" s="106" t="str">
        <f t="shared" si="220"/>
        <v/>
      </c>
      <c r="ET68" s="102" t="str">
        <f t="shared" si="221"/>
        <v/>
      </c>
      <c r="EU68" s="102" t="str">
        <f t="shared" si="222"/>
        <v/>
      </c>
      <c r="EV68" s="47" t="str">
        <f>IF(details!BI68="","",details!BI68)</f>
        <v/>
      </c>
      <c r="EW68" s="47" t="str">
        <f>IF(details!BJ68="","",details!BJ68)</f>
        <v/>
      </c>
      <c r="EX68" s="106" t="str">
        <f t="shared" si="223"/>
        <v/>
      </c>
      <c r="EY68" s="102" t="str">
        <f t="shared" si="224"/>
        <v/>
      </c>
      <c r="EZ68" s="102" t="str">
        <f t="shared" si="225"/>
        <v/>
      </c>
      <c r="FA68" s="97" t="str">
        <f t="shared" si="226"/>
        <v/>
      </c>
      <c r="FB68" s="79">
        <f t="shared" si="227"/>
        <v>0</v>
      </c>
      <c r="FC68" s="79">
        <f t="shared" si="228"/>
        <v>0</v>
      </c>
      <c r="FD68" s="80" t="str">
        <f t="shared" si="229"/>
        <v/>
      </c>
      <c r="FE68" s="79" t="str">
        <f t="shared" si="230"/>
        <v/>
      </c>
      <c r="FF68" s="79" t="str">
        <f t="shared" si="231"/>
        <v/>
      </c>
      <c r="FG68" s="79" t="str">
        <f t="shared" si="232"/>
        <v/>
      </c>
      <c r="FH68" s="47" t="str">
        <f>IF(details!BK68="","",details!BK68)</f>
        <v/>
      </c>
      <c r="FI68" s="47" t="str">
        <f>IF(details!BL68="","",details!BL68)</f>
        <v/>
      </c>
      <c r="FJ68" s="47" t="str">
        <f>IF(details!BM68="","",details!BM68)</f>
        <v/>
      </c>
      <c r="FK68" s="97" t="str">
        <f t="shared" si="233"/>
        <v/>
      </c>
      <c r="FL68" s="79">
        <f t="shared" si="234"/>
        <v>0</v>
      </c>
      <c r="FM68" s="80" t="str">
        <f t="shared" si="235"/>
        <v/>
      </c>
      <c r="FN68" s="79" t="str">
        <f t="shared" si="236"/>
        <v/>
      </c>
      <c r="FO68" s="79" t="str">
        <f t="shared" si="237"/>
        <v/>
      </c>
      <c r="FP68" s="322" t="str">
        <f t="shared" si="238"/>
        <v/>
      </c>
      <c r="FQ68" s="47" t="str">
        <f>IF(details!BN68="","",details!BN68)</f>
        <v/>
      </c>
      <c r="FR68" s="47" t="str">
        <f>IF(details!BO68="","",details!BO68)</f>
        <v/>
      </c>
      <c r="FS68" s="47" t="str">
        <f>IF(details!BP68="","",details!BP68)</f>
        <v/>
      </c>
      <c r="FT68" s="47" t="str">
        <f>IF(details!BQ68="","",details!BQ68)</f>
        <v/>
      </c>
      <c r="FU68" s="97" t="str">
        <f t="shared" si="239"/>
        <v/>
      </c>
      <c r="FV68" s="79">
        <f t="shared" si="101"/>
        <v>0</v>
      </c>
      <c r="FW68" s="80" t="str">
        <f t="shared" si="102"/>
        <v/>
      </c>
      <c r="FX68" s="79" t="str">
        <f t="shared" si="103"/>
        <v/>
      </c>
      <c r="FY68" s="79" t="str">
        <f t="shared" si="268"/>
        <v/>
      </c>
      <c r="FZ68" s="322" t="str">
        <f t="shared" si="240"/>
        <v/>
      </c>
      <c r="GA68" s="79" t="str">
        <f t="shared" si="257"/>
        <v/>
      </c>
      <c r="GB68" s="79" t="str">
        <f t="shared" si="258"/>
        <v/>
      </c>
      <c r="GC68" s="79" t="str">
        <f t="shared" si="259"/>
        <v/>
      </c>
      <c r="GD68" s="79" t="str">
        <f t="shared" si="260"/>
        <v/>
      </c>
      <c r="GE68" s="79" t="str">
        <f t="shared" si="261"/>
        <v/>
      </c>
      <c r="GF68" s="79" t="str">
        <f t="shared" si="262"/>
        <v/>
      </c>
      <c r="GG68" s="79" t="str">
        <f t="shared" si="269"/>
        <v/>
      </c>
      <c r="GH68" s="313">
        <f t="shared" si="241"/>
        <v>0</v>
      </c>
      <c r="GI68" s="79">
        <f t="shared" si="263"/>
        <v>0</v>
      </c>
      <c r="GJ68" s="79">
        <f t="shared" si="264"/>
        <v>0</v>
      </c>
      <c r="GK68" s="79">
        <f t="shared" si="265"/>
        <v>0</v>
      </c>
      <c r="GL68" s="313">
        <f t="shared" si="242"/>
        <v>0</v>
      </c>
      <c r="GM68" s="79" t="str">
        <f t="shared" si="270"/>
        <v/>
      </c>
      <c r="GN68" s="47" t="str">
        <f t="shared" si="271"/>
        <v/>
      </c>
      <c r="GO68" s="79" t="str">
        <f t="shared" si="272"/>
        <v/>
      </c>
      <c r="GP68" s="107" t="str">
        <f t="shared" si="243"/>
        <v/>
      </c>
      <c r="GQ68" s="94" t="str">
        <f>IF(details!CY68="","",details!CY68)</f>
        <v/>
      </c>
      <c r="GR68" s="108" t="str">
        <f>IF(details!CZ68="","",details!CZ68)</f>
        <v/>
      </c>
      <c r="GS68" s="94" t="str">
        <f>IF(details!DC68="","",details!DC68)</f>
        <v/>
      </c>
      <c r="GT68" s="108" t="str">
        <f>IF(details!DD68="","",details!DD68)</f>
        <v/>
      </c>
      <c r="GU68" s="94" t="str">
        <f>IF(details!DG68="","",details!DG68)</f>
        <v/>
      </c>
      <c r="GV68" s="108" t="str">
        <f>IF(details!DH68="","",details!DH68)</f>
        <v/>
      </c>
      <c r="GW68" s="94" t="str">
        <f>IF(details!DK68="","",details!DK68)</f>
        <v/>
      </c>
      <c r="GX68" s="108" t="str">
        <f>IF(details!DL68="","",details!DL68)</f>
        <v/>
      </c>
      <c r="GY68" s="94" t="str">
        <f>IF(details!DO68="","",details!DO68)</f>
        <v/>
      </c>
      <c r="GZ68" s="108" t="str">
        <f>IF(details!DP68="","",details!DP68)</f>
        <v/>
      </c>
      <c r="HA68" s="95" t="e">
        <f t="shared" si="244"/>
        <v>#VALUE!</v>
      </c>
      <c r="HB68" s="47" t="str">
        <f t="shared" si="273"/>
        <v/>
      </c>
      <c r="HC68" s="47" t="str">
        <f t="shared" si="256"/>
        <v/>
      </c>
      <c r="HD68" s="47" t="str">
        <f t="shared" si="274"/>
        <v/>
      </c>
      <c r="HE68" s="47" t="str">
        <f t="shared" si="275"/>
        <v/>
      </c>
      <c r="HF68" s="47" t="str">
        <f t="shared" si="245"/>
        <v/>
      </c>
      <c r="HG68" s="47" t="str">
        <f t="shared" si="276"/>
        <v/>
      </c>
      <c r="HH68" s="47" t="str">
        <f t="shared" si="277"/>
        <v/>
      </c>
      <c r="HI68" s="47" t="str">
        <f t="shared" si="278"/>
        <v/>
      </c>
      <c r="HJ68" s="47" t="str">
        <f t="shared" si="279"/>
        <v/>
      </c>
      <c r="HK68" s="47" t="str">
        <f t="shared" si="280"/>
        <v/>
      </c>
      <c r="HL68" s="47" t="str">
        <f t="shared" si="281"/>
        <v/>
      </c>
      <c r="HM68" s="47" t="str">
        <f t="shared" si="282"/>
        <v/>
      </c>
      <c r="HN68" s="47" t="str">
        <f t="shared" si="246"/>
        <v/>
      </c>
      <c r="HO68" s="47" t="str">
        <f t="shared" si="283"/>
        <v/>
      </c>
      <c r="HP68" s="47" t="str">
        <f t="shared" si="284"/>
        <v/>
      </c>
      <c r="HQ68" s="47" t="str">
        <f t="shared" si="247"/>
        <v/>
      </c>
      <c r="HR68" s="47" t="str">
        <f t="shared" si="285"/>
        <v/>
      </c>
      <c r="HS68" s="47" t="str">
        <f t="shared" si="286"/>
        <v/>
      </c>
      <c r="HT68" s="47" t="str">
        <f t="shared" si="248"/>
        <v/>
      </c>
      <c r="HU68" s="47" t="str">
        <f t="shared" si="287"/>
        <v/>
      </c>
      <c r="HV68" s="47" t="str">
        <f t="shared" si="288"/>
        <v/>
      </c>
      <c r="HW68" s="47" t="str">
        <f t="shared" si="249"/>
        <v/>
      </c>
      <c r="HX68" s="47" t="str">
        <f t="shared" si="295"/>
        <v/>
      </c>
      <c r="HY68" s="47" t="str">
        <f t="shared" si="289"/>
        <v/>
      </c>
      <c r="HZ68" s="47" t="str">
        <f t="shared" si="290"/>
        <v/>
      </c>
      <c r="IA68" s="47" t="str">
        <f t="shared" si="291"/>
        <v/>
      </c>
      <c r="IB68" s="47" t="str">
        <f t="shared" si="292"/>
        <v/>
      </c>
      <c r="IC68" s="47" t="str">
        <f t="shared" si="293"/>
        <v/>
      </c>
      <c r="ID68" s="47" t="str">
        <f t="shared" si="251"/>
        <v xml:space="preserve">            </v>
      </c>
      <c r="IE68" s="47" t="str">
        <f t="shared" si="252"/>
        <v xml:space="preserve">            </v>
      </c>
      <c r="IF68" s="47" t="str">
        <f t="shared" si="266"/>
        <v xml:space="preserve">     </v>
      </c>
      <c r="IG68" s="109" t="str">
        <f t="shared" si="254"/>
        <v xml:space="preserve">            </v>
      </c>
      <c r="IH68" s="47" t="str">
        <f t="shared" si="294"/>
        <v xml:space="preserve">            </v>
      </c>
      <c r="II68" s="47" t="str">
        <f>IF(OR(GN68="SUPPL.",GN68="RE-EXAM."),'result subject-wise'!AV68,GN68)</f>
        <v/>
      </c>
      <c r="IJ68" s="99">
        <f>IF('result subject-wise'!AW68="",CT68,'result subject-wise'!AW68)</f>
        <v>0</v>
      </c>
      <c r="IK68" s="87" t="str">
        <f t="shared" si="255"/>
        <v/>
      </c>
      <c r="IL68" s="100"/>
      <c r="JE68" s="120"/>
      <c r="JF68" s="120"/>
      <c r="JG68" s="120"/>
      <c r="JH68" s="120"/>
    </row>
    <row r="69" spans="1:268" ht="19" customHeight="1">
      <c r="A69" s="4">
        <f>details!A69</f>
        <v>26</v>
      </c>
      <c r="B69" s="47" t="str">
        <f>IF(details!B69="","",details!B69)</f>
        <v>MIN</v>
      </c>
      <c r="C69" s="47" t="str">
        <f>IF(details!C69="","",details!C69)</f>
        <v>G</v>
      </c>
      <c r="D69" s="97">
        <f>IF(details!D69="","",details!D69)</f>
        <v>9163</v>
      </c>
      <c r="E69" s="47">
        <f>IF(details!E69="","",details!E69)</f>
        <v>10735</v>
      </c>
      <c r="F69" s="385">
        <f>IF(details!F69="","",details!F69)</f>
        <v>35940</v>
      </c>
      <c r="G69" s="49" t="str">
        <f>IF(details!G69="","",details!G69)</f>
        <v>A 063</v>
      </c>
      <c r="H69" s="49" t="str">
        <f>IF(details!H69="","",details!H69)</f>
        <v>B 063</v>
      </c>
      <c r="I69" s="49" t="str">
        <f>IF(details!I69="","",details!I69)</f>
        <v>C 063</v>
      </c>
      <c r="J69" s="47" t="str">
        <f>IF(details!J69="","",details!J69)</f>
        <v/>
      </c>
      <c r="K69" s="47" t="str">
        <f>IF(details!K69="","",details!K69)</f>
        <v/>
      </c>
      <c r="L69" s="47" t="str">
        <f>IF(details!L69="","",details!L69)</f>
        <v/>
      </c>
      <c r="M69" s="102" t="str">
        <f t="shared" si="134"/>
        <v/>
      </c>
      <c r="N69" s="47" t="str">
        <f>IF(details!M69="","",details!M69)</f>
        <v/>
      </c>
      <c r="O69" s="102" t="str">
        <f t="shared" si="135"/>
        <v/>
      </c>
      <c r="P69" s="47" t="str">
        <f>IF(details!N69="","",details!N69)</f>
        <v/>
      </c>
      <c r="Q69" s="88" t="str">
        <f t="shared" si="136"/>
        <v/>
      </c>
      <c r="R69" s="79">
        <f t="shared" si="137"/>
        <v>0</v>
      </c>
      <c r="S69" s="79">
        <f t="shared" si="138"/>
        <v>0</v>
      </c>
      <c r="T69" s="80" t="str">
        <f t="shared" si="139"/>
        <v/>
      </c>
      <c r="U69" s="79" t="str">
        <f t="shared" si="140"/>
        <v/>
      </c>
      <c r="V69" s="79" t="str">
        <f t="shared" si="141"/>
        <v/>
      </c>
      <c r="W69" s="79" t="str">
        <f t="shared" si="142"/>
        <v/>
      </c>
      <c r="X69" s="47" t="str">
        <f>IF(details!O69="","",details!O69)</f>
        <v/>
      </c>
      <c r="Y69" s="47" t="str">
        <f>IF(details!P69="","",details!P69)</f>
        <v/>
      </c>
      <c r="Z69" s="47" t="str">
        <f>IF(details!Q69="","",details!Q69)</f>
        <v/>
      </c>
      <c r="AA69" s="102" t="str">
        <f t="shared" si="143"/>
        <v/>
      </c>
      <c r="AB69" s="47" t="str">
        <f>IF(details!R69="","",details!R69)</f>
        <v/>
      </c>
      <c r="AC69" s="102" t="str">
        <f t="shared" si="144"/>
        <v/>
      </c>
      <c r="AD69" s="47" t="str">
        <f>IF(details!S69="","",details!S69)</f>
        <v/>
      </c>
      <c r="AE69" s="88" t="str">
        <f t="shared" si="145"/>
        <v/>
      </c>
      <c r="AF69" s="79">
        <f t="shared" si="146"/>
        <v>0</v>
      </c>
      <c r="AG69" s="79">
        <f t="shared" si="147"/>
        <v>0</v>
      </c>
      <c r="AH69" s="80" t="str">
        <f t="shared" si="148"/>
        <v/>
      </c>
      <c r="AI69" s="79" t="str">
        <f t="shared" si="149"/>
        <v/>
      </c>
      <c r="AJ69" s="79" t="str">
        <f t="shared" si="150"/>
        <v/>
      </c>
      <c r="AK69" s="79" t="str">
        <f t="shared" si="151"/>
        <v/>
      </c>
      <c r="AL69" s="97" t="str">
        <f>IF(details!T69="","",details!T69)</f>
        <v/>
      </c>
      <c r="AM69" s="103" t="str">
        <f>CONCATENATE(IF(details!T69="s"," SANSKRIT",IF(details!T69="u"," URDU",IF(details!T69="g"," GUJRATI",IF(details!T69="p"," PUNJABI",IF(details!T69="sd"," flU/kh",))))),"")</f>
        <v/>
      </c>
      <c r="AN69" s="47" t="str">
        <f>IF(details!U69="","",details!U69)</f>
        <v/>
      </c>
      <c r="AO69" s="47" t="str">
        <f>IF(details!V69="","",details!V69)</f>
        <v/>
      </c>
      <c r="AP69" s="47" t="str">
        <f>IF(details!W69="","",details!W69)</f>
        <v/>
      </c>
      <c r="AQ69" s="102" t="str">
        <f t="shared" si="152"/>
        <v/>
      </c>
      <c r="AR69" s="47" t="str">
        <f>IF(details!X69="","",details!X69)</f>
        <v/>
      </c>
      <c r="AS69" s="102" t="str">
        <f t="shared" si="153"/>
        <v/>
      </c>
      <c r="AT69" s="47" t="str">
        <f>IF(details!Y69="","",details!Y69)</f>
        <v/>
      </c>
      <c r="AU69" s="88" t="str">
        <f t="shared" si="154"/>
        <v/>
      </c>
      <c r="AV69" s="79">
        <f t="shared" si="155"/>
        <v>0</v>
      </c>
      <c r="AW69" s="79">
        <f t="shared" si="156"/>
        <v>0</v>
      </c>
      <c r="AX69" s="80" t="str">
        <f t="shared" si="157"/>
        <v/>
      </c>
      <c r="AY69" s="79" t="str">
        <f t="shared" si="158"/>
        <v/>
      </c>
      <c r="AZ69" s="79" t="str">
        <f t="shared" si="159"/>
        <v/>
      </c>
      <c r="BA69" s="79" t="str">
        <f t="shared" si="160"/>
        <v/>
      </c>
      <c r="BB69" s="47" t="str">
        <f>IF(details!Z69="","",details!Z69)</f>
        <v/>
      </c>
      <c r="BC69" s="47" t="str">
        <f>IF(details!AA69="","",details!AA69)</f>
        <v/>
      </c>
      <c r="BD69" s="47" t="str">
        <f>IF(details!AB69="","",details!AB69)</f>
        <v/>
      </c>
      <c r="BE69" s="102" t="str">
        <f t="shared" si="161"/>
        <v/>
      </c>
      <c r="BF69" s="47" t="str">
        <f>IF(details!AC69="","",details!AC69)</f>
        <v/>
      </c>
      <c r="BG69" s="102" t="str">
        <f t="shared" si="162"/>
        <v/>
      </c>
      <c r="BH69" s="47" t="str">
        <f>IF(details!AD69="","",details!AD69)</f>
        <v/>
      </c>
      <c r="BI69" s="88" t="str">
        <f t="shared" si="163"/>
        <v/>
      </c>
      <c r="BJ69" s="79">
        <f t="shared" si="164"/>
        <v>0</v>
      </c>
      <c r="BK69" s="79">
        <f t="shared" si="165"/>
        <v>0</v>
      </c>
      <c r="BL69" s="80" t="str">
        <f t="shared" si="166"/>
        <v/>
      </c>
      <c r="BM69" s="79" t="str">
        <f t="shared" si="167"/>
        <v/>
      </c>
      <c r="BN69" s="79" t="str">
        <f t="shared" si="168"/>
        <v/>
      </c>
      <c r="BO69" s="79" t="str">
        <f t="shared" si="169"/>
        <v/>
      </c>
      <c r="BP69" s="47" t="str">
        <f>IF(details!AE69="","",details!AE69)</f>
        <v/>
      </c>
      <c r="BQ69" s="47" t="str">
        <f>IF(details!AF69="","",details!AF69)</f>
        <v/>
      </c>
      <c r="BR69" s="47" t="str">
        <f>IF(details!AG69="","",details!AG69)</f>
        <v/>
      </c>
      <c r="BS69" s="102" t="str">
        <f t="shared" si="170"/>
        <v/>
      </c>
      <c r="BT69" s="47" t="str">
        <f>IF(details!AH69="","",details!AH69)</f>
        <v/>
      </c>
      <c r="BU69" s="102" t="str">
        <f t="shared" si="171"/>
        <v/>
      </c>
      <c r="BV69" s="47" t="str">
        <f>IF(details!AI69="","",details!AI69)</f>
        <v/>
      </c>
      <c r="BW69" s="88" t="str">
        <f t="shared" si="172"/>
        <v/>
      </c>
      <c r="BX69" s="79">
        <f t="shared" si="173"/>
        <v>0</v>
      </c>
      <c r="BY69" s="79">
        <f t="shared" si="174"/>
        <v>0</v>
      </c>
      <c r="BZ69" s="80" t="str">
        <f t="shared" si="175"/>
        <v/>
      </c>
      <c r="CA69" s="79" t="str">
        <f t="shared" si="176"/>
        <v/>
      </c>
      <c r="CB69" s="79" t="str">
        <f t="shared" si="177"/>
        <v/>
      </c>
      <c r="CC69" s="79" t="str">
        <f t="shared" si="178"/>
        <v/>
      </c>
      <c r="CD69" s="47" t="str">
        <f>IF(details!AJ69="","",details!AJ69)</f>
        <v/>
      </c>
      <c r="CE69" s="47" t="str">
        <f>IF(details!AK69="","",details!AK69)</f>
        <v/>
      </c>
      <c r="CF69" s="47" t="str">
        <f>IF(details!AL69="","",details!AL69)</f>
        <v/>
      </c>
      <c r="CG69" s="102" t="str">
        <f t="shared" si="179"/>
        <v/>
      </c>
      <c r="CH69" s="47" t="str">
        <f>IF(details!AM69="","",details!AM69)</f>
        <v/>
      </c>
      <c r="CI69" s="102" t="str">
        <f t="shared" si="180"/>
        <v/>
      </c>
      <c r="CJ69" s="47" t="str">
        <f>IF(details!AN69="","",details!AN69)</f>
        <v/>
      </c>
      <c r="CK69" s="88" t="str">
        <f t="shared" si="181"/>
        <v/>
      </c>
      <c r="CL69" s="79">
        <f t="shared" si="182"/>
        <v>0</v>
      </c>
      <c r="CM69" s="79">
        <f t="shared" si="183"/>
        <v>0</v>
      </c>
      <c r="CN69" s="80" t="str">
        <f t="shared" si="184"/>
        <v/>
      </c>
      <c r="CO69" s="79" t="str">
        <f t="shared" si="185"/>
        <v/>
      </c>
      <c r="CP69" s="79" t="str">
        <f t="shared" si="186"/>
        <v/>
      </c>
      <c r="CQ69" s="79" t="str">
        <f t="shared" si="187"/>
        <v/>
      </c>
      <c r="CR69" s="79">
        <f t="shared" si="188"/>
        <v>0</v>
      </c>
      <c r="CS69" s="104">
        <f t="shared" si="189"/>
        <v>0</v>
      </c>
      <c r="CT69" s="105">
        <f t="shared" si="190"/>
        <v>0</v>
      </c>
      <c r="CU69" s="87" t="str">
        <f t="shared" si="267"/>
        <v/>
      </c>
      <c r="CV69" s="47" t="str">
        <f>IF(details!AO69="","",details!AO69)</f>
        <v/>
      </c>
      <c r="CW69" s="47" t="str">
        <f>IF(details!AP69="","",details!AP69)</f>
        <v/>
      </c>
      <c r="CX69" s="47" t="str">
        <f>IF(details!AQ69="","",details!AQ69)</f>
        <v/>
      </c>
      <c r="CY69" s="102" t="str">
        <f t="shared" si="191"/>
        <v/>
      </c>
      <c r="CZ69" s="47" t="str">
        <f>IF(details!AR69="","",details!AR69)</f>
        <v/>
      </c>
      <c r="DA69" s="102" t="str">
        <f t="shared" si="192"/>
        <v/>
      </c>
      <c r="DB69" s="47" t="str">
        <f>IF(details!AS69="","",details!AS69)</f>
        <v/>
      </c>
      <c r="DC69" s="88" t="str">
        <f t="shared" si="193"/>
        <v/>
      </c>
      <c r="DD69" s="79">
        <f t="shared" si="194"/>
        <v>0</v>
      </c>
      <c r="DE69" s="79">
        <f t="shared" si="195"/>
        <v>0</v>
      </c>
      <c r="DF69" s="80" t="str">
        <f t="shared" si="196"/>
        <v/>
      </c>
      <c r="DG69" s="79" t="str">
        <f t="shared" si="197"/>
        <v/>
      </c>
      <c r="DH69" s="79" t="str">
        <f t="shared" si="198"/>
        <v/>
      </c>
      <c r="DI69" s="79" t="str">
        <f t="shared" si="199"/>
        <v/>
      </c>
      <c r="DJ69" s="47" t="str">
        <f>IF(details!AT69="","",details!AT69)</f>
        <v/>
      </c>
      <c r="DK69" s="47" t="str">
        <f>IF(details!AU69="","",details!AU69)</f>
        <v/>
      </c>
      <c r="DL69" s="102" t="str">
        <f t="shared" si="200"/>
        <v/>
      </c>
      <c r="DM69" s="47" t="str">
        <f>IF(details!AV69="","",details!AV69)</f>
        <v/>
      </c>
      <c r="DN69" s="47" t="str">
        <f>IF(details!AW69="","",details!AW69)</f>
        <v/>
      </c>
      <c r="DO69" s="102" t="str">
        <f t="shared" si="201"/>
        <v/>
      </c>
      <c r="DP69" s="47" t="str">
        <f>IF(details!AX69="","",details!AX69)</f>
        <v/>
      </c>
      <c r="DQ69" s="47" t="str">
        <f>IF(details!AY69="","",details!AY69)</f>
        <v/>
      </c>
      <c r="DR69" s="102" t="str">
        <f t="shared" si="202"/>
        <v/>
      </c>
      <c r="DS69" s="102" t="str">
        <f t="shared" si="203"/>
        <v/>
      </c>
      <c r="DT69" s="102" t="str">
        <f t="shared" si="204"/>
        <v/>
      </c>
      <c r="DU69" s="102" t="str">
        <f t="shared" si="205"/>
        <v/>
      </c>
      <c r="DV69" s="47" t="str">
        <f>IF(details!AZ69="","",details!AZ69)</f>
        <v/>
      </c>
      <c r="DW69" s="47" t="str">
        <f>IF(details!BA69="","",details!BA69)</f>
        <v/>
      </c>
      <c r="DX69" s="102" t="str">
        <f t="shared" si="206"/>
        <v/>
      </c>
      <c r="DY69" s="102" t="str">
        <f t="shared" si="207"/>
        <v/>
      </c>
      <c r="DZ69" s="102" t="str">
        <f t="shared" si="208"/>
        <v/>
      </c>
      <c r="EA69" s="47" t="str">
        <f>IF(details!BB69="","",details!BB69)</f>
        <v/>
      </c>
      <c r="EB69" s="47" t="str">
        <f>IF(details!BC69="","",details!BC69)</f>
        <v/>
      </c>
      <c r="EC69" s="102" t="str">
        <f t="shared" si="209"/>
        <v/>
      </c>
      <c r="ED69" s="102" t="str">
        <f t="shared" si="210"/>
        <v/>
      </c>
      <c r="EE69" s="102" t="str">
        <f t="shared" si="211"/>
        <v/>
      </c>
      <c r="EF69" s="97" t="str">
        <f t="shared" si="212"/>
        <v/>
      </c>
      <c r="EG69" s="79">
        <f t="shared" si="213"/>
        <v>0</v>
      </c>
      <c r="EH69" s="79">
        <f t="shared" si="214"/>
        <v>0</v>
      </c>
      <c r="EI69" s="80" t="str">
        <f t="shared" si="215"/>
        <v/>
      </c>
      <c r="EJ69" s="79" t="str">
        <f t="shared" si="216"/>
        <v/>
      </c>
      <c r="EK69" s="79" t="str">
        <f t="shared" si="217"/>
        <v/>
      </c>
      <c r="EL69" s="79" t="str">
        <f t="shared" si="218"/>
        <v/>
      </c>
      <c r="EM69" s="47" t="str">
        <f>IF(details!BD69="","",details!BD69)</f>
        <v/>
      </c>
      <c r="EN69" s="47" t="str">
        <f>IF(details!BE69="","",details!BE69)</f>
        <v/>
      </c>
      <c r="EO69" s="47" t="str">
        <f>IF(details!BF69="","",details!BF69)</f>
        <v/>
      </c>
      <c r="EP69" s="102" t="str">
        <f t="shared" si="219"/>
        <v/>
      </c>
      <c r="EQ69" s="47" t="str">
        <f>IF(details!BG69="","",details!BG69)</f>
        <v/>
      </c>
      <c r="ER69" s="47" t="str">
        <f>IF(details!BH69="","",details!BH69)</f>
        <v/>
      </c>
      <c r="ES69" s="106" t="str">
        <f t="shared" si="220"/>
        <v/>
      </c>
      <c r="ET69" s="102" t="str">
        <f t="shared" si="221"/>
        <v/>
      </c>
      <c r="EU69" s="102" t="str">
        <f t="shared" si="222"/>
        <v/>
      </c>
      <c r="EV69" s="47" t="str">
        <f>IF(details!BI69="","",details!BI69)</f>
        <v/>
      </c>
      <c r="EW69" s="47" t="str">
        <f>IF(details!BJ69="","",details!BJ69)</f>
        <v/>
      </c>
      <c r="EX69" s="106" t="str">
        <f t="shared" si="223"/>
        <v/>
      </c>
      <c r="EY69" s="102" t="str">
        <f t="shared" si="224"/>
        <v/>
      </c>
      <c r="EZ69" s="102" t="str">
        <f t="shared" si="225"/>
        <v/>
      </c>
      <c r="FA69" s="97" t="str">
        <f t="shared" si="226"/>
        <v/>
      </c>
      <c r="FB69" s="79">
        <f t="shared" si="227"/>
        <v>0</v>
      </c>
      <c r="FC69" s="79">
        <f t="shared" si="228"/>
        <v>0</v>
      </c>
      <c r="FD69" s="80" t="str">
        <f t="shared" si="229"/>
        <v/>
      </c>
      <c r="FE69" s="79" t="str">
        <f t="shared" si="230"/>
        <v/>
      </c>
      <c r="FF69" s="79" t="str">
        <f t="shared" si="231"/>
        <v/>
      </c>
      <c r="FG69" s="79" t="str">
        <f t="shared" si="232"/>
        <v/>
      </c>
      <c r="FH69" s="47" t="str">
        <f>IF(details!BK69="","",details!BK69)</f>
        <v/>
      </c>
      <c r="FI69" s="47" t="str">
        <f>IF(details!BL69="","",details!BL69)</f>
        <v/>
      </c>
      <c r="FJ69" s="47" t="str">
        <f>IF(details!BM69="","",details!BM69)</f>
        <v/>
      </c>
      <c r="FK69" s="97" t="str">
        <f t="shared" si="233"/>
        <v/>
      </c>
      <c r="FL69" s="79">
        <f t="shared" si="234"/>
        <v>0</v>
      </c>
      <c r="FM69" s="80" t="str">
        <f t="shared" si="235"/>
        <v/>
      </c>
      <c r="FN69" s="79" t="str">
        <f t="shared" si="236"/>
        <v/>
      </c>
      <c r="FO69" s="79" t="str">
        <f t="shared" si="237"/>
        <v/>
      </c>
      <c r="FP69" s="322" t="str">
        <f t="shared" si="238"/>
        <v/>
      </c>
      <c r="FQ69" s="47" t="str">
        <f>IF(details!BN69="","",details!BN69)</f>
        <v/>
      </c>
      <c r="FR69" s="47" t="str">
        <f>IF(details!BO69="","",details!BO69)</f>
        <v/>
      </c>
      <c r="FS69" s="47" t="str">
        <f>IF(details!BP69="","",details!BP69)</f>
        <v/>
      </c>
      <c r="FT69" s="47" t="str">
        <f>IF(details!BQ69="","",details!BQ69)</f>
        <v/>
      </c>
      <c r="FU69" s="97" t="str">
        <f t="shared" si="239"/>
        <v/>
      </c>
      <c r="FV69" s="79">
        <f t="shared" si="101"/>
        <v>0</v>
      </c>
      <c r="FW69" s="80" t="str">
        <f t="shared" si="102"/>
        <v/>
      </c>
      <c r="FX69" s="79" t="str">
        <f t="shared" si="103"/>
        <v/>
      </c>
      <c r="FY69" s="79" t="str">
        <f t="shared" si="268"/>
        <v/>
      </c>
      <c r="FZ69" s="322" t="str">
        <f t="shared" si="240"/>
        <v/>
      </c>
      <c r="GA69" s="79" t="str">
        <f t="shared" si="257"/>
        <v/>
      </c>
      <c r="GB69" s="79" t="str">
        <f t="shared" si="258"/>
        <v/>
      </c>
      <c r="GC69" s="79" t="str">
        <f t="shared" si="259"/>
        <v/>
      </c>
      <c r="GD69" s="79" t="str">
        <f t="shared" si="260"/>
        <v/>
      </c>
      <c r="GE69" s="79" t="str">
        <f t="shared" si="261"/>
        <v/>
      </c>
      <c r="GF69" s="79" t="str">
        <f t="shared" si="262"/>
        <v/>
      </c>
      <c r="GG69" s="79" t="str">
        <f t="shared" si="269"/>
        <v/>
      </c>
      <c r="GH69" s="313">
        <f t="shared" si="241"/>
        <v>0</v>
      </c>
      <c r="GI69" s="79">
        <f t="shared" si="263"/>
        <v>0</v>
      </c>
      <c r="GJ69" s="79">
        <f t="shared" si="264"/>
        <v>0</v>
      </c>
      <c r="GK69" s="79">
        <f t="shared" si="265"/>
        <v>0</v>
      </c>
      <c r="GL69" s="313">
        <f t="shared" si="242"/>
        <v>0</v>
      </c>
      <c r="GM69" s="79" t="str">
        <f t="shared" si="270"/>
        <v/>
      </c>
      <c r="GN69" s="47" t="str">
        <f t="shared" si="271"/>
        <v/>
      </c>
      <c r="GO69" s="79" t="str">
        <f t="shared" si="272"/>
        <v/>
      </c>
      <c r="GP69" s="107" t="str">
        <f t="shared" si="243"/>
        <v/>
      </c>
      <c r="GQ69" s="94" t="str">
        <f>IF(details!CY69="","",details!CY69)</f>
        <v/>
      </c>
      <c r="GR69" s="108" t="str">
        <f>IF(details!CZ69="","",details!CZ69)</f>
        <v/>
      </c>
      <c r="GS69" s="94" t="str">
        <f>IF(details!DC69="","",details!DC69)</f>
        <v/>
      </c>
      <c r="GT69" s="108" t="str">
        <f>IF(details!DD69="","",details!DD69)</f>
        <v/>
      </c>
      <c r="GU69" s="94" t="str">
        <f>IF(details!DG69="","",details!DG69)</f>
        <v/>
      </c>
      <c r="GV69" s="108" t="str">
        <f>IF(details!DH69="","",details!DH69)</f>
        <v/>
      </c>
      <c r="GW69" s="94" t="str">
        <f>IF(details!DK69="","",details!DK69)</f>
        <v/>
      </c>
      <c r="GX69" s="108" t="str">
        <f>IF(details!DL69="","",details!DL69)</f>
        <v/>
      </c>
      <c r="GY69" s="94" t="str">
        <f>IF(details!DO69="","",details!DO69)</f>
        <v/>
      </c>
      <c r="GZ69" s="108" t="str">
        <f>IF(details!DP69="","",details!DP69)</f>
        <v/>
      </c>
      <c r="HA69" s="95" t="e">
        <f t="shared" si="244"/>
        <v>#VALUE!</v>
      </c>
      <c r="HB69" s="47" t="str">
        <f t="shared" si="273"/>
        <v/>
      </c>
      <c r="HC69" s="47" t="str">
        <f t="shared" si="256"/>
        <v/>
      </c>
      <c r="HD69" s="47" t="str">
        <f t="shared" si="274"/>
        <v/>
      </c>
      <c r="HE69" s="47" t="str">
        <f t="shared" si="275"/>
        <v/>
      </c>
      <c r="HF69" s="47" t="str">
        <f t="shared" si="245"/>
        <v/>
      </c>
      <c r="HG69" s="47" t="str">
        <f t="shared" si="276"/>
        <v/>
      </c>
      <c r="HH69" s="47" t="str">
        <f t="shared" si="277"/>
        <v/>
      </c>
      <c r="HI69" s="47" t="str">
        <f t="shared" si="278"/>
        <v/>
      </c>
      <c r="HJ69" s="47" t="str">
        <f t="shared" si="279"/>
        <v/>
      </c>
      <c r="HK69" s="47" t="str">
        <f t="shared" si="280"/>
        <v/>
      </c>
      <c r="HL69" s="47" t="str">
        <f t="shared" si="281"/>
        <v/>
      </c>
      <c r="HM69" s="47" t="str">
        <f t="shared" si="282"/>
        <v/>
      </c>
      <c r="HN69" s="47" t="str">
        <f t="shared" si="246"/>
        <v/>
      </c>
      <c r="HO69" s="47" t="str">
        <f t="shared" si="283"/>
        <v/>
      </c>
      <c r="HP69" s="47" t="str">
        <f t="shared" si="284"/>
        <v/>
      </c>
      <c r="HQ69" s="47" t="str">
        <f t="shared" si="247"/>
        <v/>
      </c>
      <c r="HR69" s="47" t="str">
        <f t="shared" si="285"/>
        <v/>
      </c>
      <c r="HS69" s="47" t="str">
        <f t="shared" si="286"/>
        <v/>
      </c>
      <c r="HT69" s="47" t="str">
        <f t="shared" si="248"/>
        <v/>
      </c>
      <c r="HU69" s="47" t="str">
        <f t="shared" si="287"/>
        <v/>
      </c>
      <c r="HV69" s="47" t="str">
        <f t="shared" si="288"/>
        <v/>
      </c>
      <c r="HW69" s="47" t="str">
        <f t="shared" si="249"/>
        <v/>
      </c>
      <c r="HX69" s="47" t="str">
        <f t="shared" si="295"/>
        <v/>
      </c>
      <c r="HY69" s="47" t="str">
        <f t="shared" si="289"/>
        <v/>
      </c>
      <c r="HZ69" s="47" t="str">
        <f t="shared" si="290"/>
        <v/>
      </c>
      <c r="IA69" s="47" t="str">
        <f t="shared" si="291"/>
        <v/>
      </c>
      <c r="IB69" s="47" t="str">
        <f t="shared" si="292"/>
        <v/>
      </c>
      <c r="IC69" s="47" t="str">
        <f t="shared" si="293"/>
        <v/>
      </c>
      <c r="ID69" s="47" t="str">
        <f t="shared" si="251"/>
        <v xml:space="preserve">            </v>
      </c>
      <c r="IE69" s="47" t="str">
        <f t="shared" si="252"/>
        <v xml:space="preserve">            </v>
      </c>
      <c r="IF69" s="47" t="str">
        <f t="shared" si="266"/>
        <v xml:space="preserve">     </v>
      </c>
      <c r="IG69" s="109" t="str">
        <f t="shared" si="254"/>
        <v xml:space="preserve">            </v>
      </c>
      <c r="IH69" s="47" t="str">
        <f t="shared" si="294"/>
        <v xml:space="preserve">            </v>
      </c>
      <c r="II69" s="47" t="str">
        <f>IF(OR(GN69="SUPPL.",GN69="RE-EXAM."),'result subject-wise'!AV69,GN69)</f>
        <v/>
      </c>
      <c r="IJ69" s="99">
        <f>IF('result subject-wise'!AW69="",CT69,'result subject-wise'!AW69)</f>
        <v>0</v>
      </c>
      <c r="IK69" s="87" t="str">
        <f t="shared" si="255"/>
        <v/>
      </c>
      <c r="IL69" s="100"/>
      <c r="JE69" s="120"/>
      <c r="JF69" s="120"/>
      <c r="JG69" s="120"/>
      <c r="JH69" s="120"/>
    </row>
    <row r="70" spans="1:268" ht="14" customHeight="1">
      <c r="A70" s="4">
        <f>details!A70</f>
        <v>28</v>
      </c>
      <c r="B70" s="47" t="str">
        <f>IF(details!B70="","",details!B70)</f>
        <v>MIN</v>
      </c>
      <c r="C70" s="47" t="str">
        <f>IF(details!C70="","",details!C70)</f>
        <v>G</v>
      </c>
      <c r="D70" s="97">
        <f>IF(details!D70="","",details!D70)</f>
        <v>9164</v>
      </c>
      <c r="E70" s="47">
        <f>IF(details!E70="","",details!E70)</f>
        <v>11251</v>
      </c>
      <c r="F70" s="385">
        <f>IF(details!F70="","",details!F70)</f>
        <v>36948</v>
      </c>
      <c r="G70" s="49" t="str">
        <f>IF(details!G70="","",details!G70)</f>
        <v>A 064</v>
      </c>
      <c r="H70" s="49" t="str">
        <f>IF(details!H70="","",details!H70)</f>
        <v>B 064</v>
      </c>
      <c r="I70" s="49" t="str">
        <f>IF(details!I70="","",details!I70)</f>
        <v>C 064</v>
      </c>
      <c r="J70" s="47" t="str">
        <f>IF(details!J70="","",details!J70)</f>
        <v/>
      </c>
      <c r="K70" s="47" t="str">
        <f>IF(details!K70="","",details!K70)</f>
        <v/>
      </c>
      <c r="L70" s="47" t="str">
        <f>IF(details!L70="","",details!L70)</f>
        <v/>
      </c>
      <c r="M70" s="102" t="str">
        <f t="shared" si="134"/>
        <v/>
      </c>
      <c r="N70" s="47" t="str">
        <f>IF(details!M70="","",details!M70)</f>
        <v/>
      </c>
      <c r="O70" s="102" t="str">
        <f t="shared" si="135"/>
        <v/>
      </c>
      <c r="P70" s="47" t="str">
        <f>IF(details!N70="","",details!N70)</f>
        <v/>
      </c>
      <c r="Q70" s="88" t="str">
        <f t="shared" si="136"/>
        <v/>
      </c>
      <c r="R70" s="79">
        <f t="shared" si="137"/>
        <v>0</v>
      </c>
      <c r="S70" s="79">
        <f t="shared" si="138"/>
        <v>0</v>
      </c>
      <c r="T70" s="80" t="str">
        <f t="shared" si="139"/>
        <v/>
      </c>
      <c r="U70" s="79" t="str">
        <f t="shared" si="140"/>
        <v/>
      </c>
      <c r="V70" s="79" t="str">
        <f t="shared" si="141"/>
        <v/>
      </c>
      <c r="W70" s="79" t="str">
        <f t="shared" si="142"/>
        <v/>
      </c>
      <c r="X70" s="47" t="str">
        <f>IF(details!O70="","",details!O70)</f>
        <v/>
      </c>
      <c r="Y70" s="47" t="str">
        <f>IF(details!P70="","",details!P70)</f>
        <v/>
      </c>
      <c r="Z70" s="47" t="str">
        <f>IF(details!Q70="","",details!Q70)</f>
        <v/>
      </c>
      <c r="AA70" s="102" t="str">
        <f t="shared" si="143"/>
        <v/>
      </c>
      <c r="AB70" s="47" t="str">
        <f>IF(details!R70="","",details!R70)</f>
        <v/>
      </c>
      <c r="AC70" s="102" t="str">
        <f t="shared" si="144"/>
        <v/>
      </c>
      <c r="AD70" s="47" t="str">
        <f>IF(details!S70="","",details!S70)</f>
        <v/>
      </c>
      <c r="AE70" s="88" t="str">
        <f t="shared" si="145"/>
        <v/>
      </c>
      <c r="AF70" s="79">
        <f t="shared" si="146"/>
        <v>0</v>
      </c>
      <c r="AG70" s="79">
        <f t="shared" si="147"/>
        <v>0</v>
      </c>
      <c r="AH70" s="80" t="str">
        <f t="shared" si="148"/>
        <v/>
      </c>
      <c r="AI70" s="79" t="str">
        <f t="shared" si="149"/>
        <v/>
      </c>
      <c r="AJ70" s="79" t="str">
        <f t="shared" si="150"/>
        <v/>
      </c>
      <c r="AK70" s="79" t="str">
        <f t="shared" si="151"/>
        <v/>
      </c>
      <c r="AL70" s="97" t="str">
        <f>IF(details!T70="","",details!T70)</f>
        <v/>
      </c>
      <c r="AM70" s="103" t="str">
        <f>CONCATENATE(IF(details!T70="s"," SANSKRIT",IF(details!T70="u"," URDU",IF(details!T70="g"," GUJRATI",IF(details!T70="p"," PUNJABI",IF(details!T70="sd"," flU/kh",))))),"")</f>
        <v/>
      </c>
      <c r="AN70" s="47" t="str">
        <f>IF(details!U70="","",details!U70)</f>
        <v/>
      </c>
      <c r="AO70" s="47" t="str">
        <f>IF(details!V70="","",details!V70)</f>
        <v/>
      </c>
      <c r="AP70" s="47" t="str">
        <f>IF(details!W70="","",details!W70)</f>
        <v/>
      </c>
      <c r="AQ70" s="102" t="str">
        <f t="shared" si="152"/>
        <v/>
      </c>
      <c r="AR70" s="47" t="str">
        <f>IF(details!X70="","",details!X70)</f>
        <v/>
      </c>
      <c r="AS70" s="102" t="str">
        <f t="shared" si="153"/>
        <v/>
      </c>
      <c r="AT70" s="47" t="str">
        <f>IF(details!Y70="","",details!Y70)</f>
        <v/>
      </c>
      <c r="AU70" s="88" t="str">
        <f t="shared" si="154"/>
        <v/>
      </c>
      <c r="AV70" s="79">
        <f t="shared" si="155"/>
        <v>0</v>
      </c>
      <c r="AW70" s="79">
        <f t="shared" si="156"/>
        <v>0</v>
      </c>
      <c r="AX70" s="80" t="str">
        <f t="shared" si="157"/>
        <v/>
      </c>
      <c r="AY70" s="79" t="str">
        <f t="shared" si="158"/>
        <v/>
      </c>
      <c r="AZ70" s="79" t="str">
        <f t="shared" si="159"/>
        <v/>
      </c>
      <c r="BA70" s="79" t="str">
        <f t="shared" si="160"/>
        <v/>
      </c>
      <c r="BB70" s="47" t="str">
        <f>IF(details!Z70="","",details!Z70)</f>
        <v/>
      </c>
      <c r="BC70" s="47" t="str">
        <f>IF(details!AA70="","",details!AA70)</f>
        <v/>
      </c>
      <c r="BD70" s="47" t="str">
        <f>IF(details!AB70="","",details!AB70)</f>
        <v/>
      </c>
      <c r="BE70" s="102" t="str">
        <f t="shared" si="161"/>
        <v/>
      </c>
      <c r="BF70" s="47" t="str">
        <f>IF(details!AC70="","",details!AC70)</f>
        <v/>
      </c>
      <c r="BG70" s="102" t="str">
        <f t="shared" si="162"/>
        <v/>
      </c>
      <c r="BH70" s="47" t="str">
        <f>IF(details!AD70="","",details!AD70)</f>
        <v/>
      </c>
      <c r="BI70" s="88" t="str">
        <f t="shared" si="163"/>
        <v/>
      </c>
      <c r="BJ70" s="79">
        <f t="shared" si="164"/>
        <v>0</v>
      </c>
      <c r="BK70" s="79">
        <f t="shared" si="165"/>
        <v>0</v>
      </c>
      <c r="BL70" s="80" t="str">
        <f t="shared" si="166"/>
        <v/>
      </c>
      <c r="BM70" s="79" t="str">
        <f t="shared" si="167"/>
        <v/>
      </c>
      <c r="BN70" s="79" t="str">
        <f t="shared" si="168"/>
        <v/>
      </c>
      <c r="BO70" s="79" t="str">
        <f t="shared" si="169"/>
        <v/>
      </c>
      <c r="BP70" s="47" t="str">
        <f>IF(details!AE70="","",details!AE70)</f>
        <v/>
      </c>
      <c r="BQ70" s="47" t="str">
        <f>IF(details!AF70="","",details!AF70)</f>
        <v/>
      </c>
      <c r="BR70" s="47" t="str">
        <f>IF(details!AG70="","",details!AG70)</f>
        <v/>
      </c>
      <c r="BS70" s="102" t="str">
        <f t="shared" si="170"/>
        <v/>
      </c>
      <c r="BT70" s="47" t="str">
        <f>IF(details!AH70="","",details!AH70)</f>
        <v/>
      </c>
      <c r="BU70" s="102" t="str">
        <f t="shared" si="171"/>
        <v/>
      </c>
      <c r="BV70" s="47" t="str">
        <f>IF(details!AI70="","",details!AI70)</f>
        <v/>
      </c>
      <c r="BW70" s="88" t="str">
        <f t="shared" si="172"/>
        <v/>
      </c>
      <c r="BX70" s="79">
        <f t="shared" si="173"/>
        <v>0</v>
      </c>
      <c r="BY70" s="79">
        <f t="shared" si="174"/>
        <v>0</v>
      </c>
      <c r="BZ70" s="80" t="str">
        <f t="shared" si="175"/>
        <v/>
      </c>
      <c r="CA70" s="79" t="str">
        <f t="shared" si="176"/>
        <v/>
      </c>
      <c r="CB70" s="79" t="str">
        <f t="shared" si="177"/>
        <v/>
      </c>
      <c r="CC70" s="79" t="str">
        <f t="shared" si="178"/>
        <v/>
      </c>
      <c r="CD70" s="47" t="str">
        <f>IF(details!AJ70="","",details!AJ70)</f>
        <v/>
      </c>
      <c r="CE70" s="47" t="str">
        <f>IF(details!AK70="","",details!AK70)</f>
        <v/>
      </c>
      <c r="CF70" s="47" t="str">
        <f>IF(details!AL70="","",details!AL70)</f>
        <v/>
      </c>
      <c r="CG70" s="102" t="str">
        <f t="shared" si="179"/>
        <v/>
      </c>
      <c r="CH70" s="47" t="str">
        <f>IF(details!AM70="","",details!AM70)</f>
        <v/>
      </c>
      <c r="CI70" s="102" t="str">
        <f t="shared" si="180"/>
        <v/>
      </c>
      <c r="CJ70" s="47" t="str">
        <f>IF(details!AN70="","",details!AN70)</f>
        <v/>
      </c>
      <c r="CK70" s="88" t="str">
        <f t="shared" si="181"/>
        <v/>
      </c>
      <c r="CL70" s="79">
        <f t="shared" si="182"/>
        <v>0</v>
      </c>
      <c r="CM70" s="79">
        <f t="shared" si="183"/>
        <v>0</v>
      </c>
      <c r="CN70" s="80" t="str">
        <f t="shared" si="184"/>
        <v/>
      </c>
      <c r="CO70" s="79" t="str">
        <f t="shared" si="185"/>
        <v/>
      </c>
      <c r="CP70" s="79" t="str">
        <f t="shared" si="186"/>
        <v/>
      </c>
      <c r="CQ70" s="79" t="str">
        <f t="shared" si="187"/>
        <v/>
      </c>
      <c r="CR70" s="79">
        <f t="shared" si="188"/>
        <v>0</v>
      </c>
      <c r="CS70" s="104">
        <f t="shared" si="189"/>
        <v>0</v>
      </c>
      <c r="CT70" s="105">
        <f t="shared" si="190"/>
        <v>0</v>
      </c>
      <c r="CU70" s="87" t="str">
        <f t="shared" ref="CU70:CU101" si="296">IF(AND(CT70&gt;=60,GN70="PASS"),"FIRST",IF(AND(CT70&gt;=60,GN70="PASS BY GRACE"),"FIRST",IF(AND(CT70&gt;=48,GN70="PASS"),"SECOND",IF(AND(CT70&gt;=48,GN70="PASS BY GRACE"),"SECOND",IF(OR(GN70="PASS",GN70="PASS BY GRACE"),"THIRD","")))))</f>
        <v/>
      </c>
      <c r="CV70" s="47" t="str">
        <f>IF(details!AO70="","",details!AO70)</f>
        <v/>
      </c>
      <c r="CW70" s="47" t="str">
        <f>IF(details!AP70="","",details!AP70)</f>
        <v/>
      </c>
      <c r="CX70" s="47" t="str">
        <f>IF(details!AQ70="","",details!AQ70)</f>
        <v/>
      </c>
      <c r="CY70" s="102" t="str">
        <f t="shared" si="191"/>
        <v/>
      </c>
      <c r="CZ70" s="47" t="str">
        <f>IF(details!AR70="","",details!AR70)</f>
        <v/>
      </c>
      <c r="DA70" s="102" t="str">
        <f t="shared" si="192"/>
        <v/>
      </c>
      <c r="DB70" s="47" t="str">
        <f>IF(details!AS70="","",details!AS70)</f>
        <v/>
      </c>
      <c r="DC70" s="88" t="str">
        <f t="shared" si="193"/>
        <v/>
      </c>
      <c r="DD70" s="79">
        <f t="shared" si="194"/>
        <v>0</v>
      </c>
      <c r="DE70" s="79">
        <f t="shared" si="195"/>
        <v>0</v>
      </c>
      <c r="DF70" s="80" t="str">
        <f t="shared" si="196"/>
        <v/>
      </c>
      <c r="DG70" s="79" t="str">
        <f t="shared" si="197"/>
        <v/>
      </c>
      <c r="DH70" s="79" t="str">
        <f t="shared" si="198"/>
        <v/>
      </c>
      <c r="DI70" s="79" t="str">
        <f t="shared" si="199"/>
        <v/>
      </c>
      <c r="DJ70" s="47" t="str">
        <f>IF(details!AT70="","",details!AT70)</f>
        <v/>
      </c>
      <c r="DK70" s="47" t="str">
        <f>IF(details!AU70="","",details!AU70)</f>
        <v/>
      </c>
      <c r="DL70" s="102" t="str">
        <f t="shared" si="200"/>
        <v/>
      </c>
      <c r="DM70" s="47" t="str">
        <f>IF(details!AV70="","",details!AV70)</f>
        <v/>
      </c>
      <c r="DN70" s="47" t="str">
        <f>IF(details!AW70="","",details!AW70)</f>
        <v/>
      </c>
      <c r="DO70" s="102" t="str">
        <f t="shared" si="201"/>
        <v/>
      </c>
      <c r="DP70" s="47" t="str">
        <f>IF(details!AX70="","",details!AX70)</f>
        <v/>
      </c>
      <c r="DQ70" s="47" t="str">
        <f>IF(details!AY70="","",details!AY70)</f>
        <v/>
      </c>
      <c r="DR70" s="102" t="str">
        <f t="shared" si="202"/>
        <v/>
      </c>
      <c r="DS70" s="102" t="str">
        <f t="shared" si="203"/>
        <v/>
      </c>
      <c r="DT70" s="102" t="str">
        <f t="shared" si="204"/>
        <v/>
      </c>
      <c r="DU70" s="102" t="str">
        <f t="shared" si="205"/>
        <v/>
      </c>
      <c r="DV70" s="47" t="str">
        <f>IF(details!AZ70="","",details!AZ70)</f>
        <v/>
      </c>
      <c r="DW70" s="47" t="str">
        <f>IF(details!BA70="","",details!BA70)</f>
        <v/>
      </c>
      <c r="DX70" s="102" t="str">
        <f t="shared" si="206"/>
        <v/>
      </c>
      <c r="DY70" s="102" t="str">
        <f t="shared" si="207"/>
        <v/>
      </c>
      <c r="DZ70" s="102" t="str">
        <f t="shared" si="208"/>
        <v/>
      </c>
      <c r="EA70" s="47" t="str">
        <f>IF(details!BB70="","",details!BB70)</f>
        <v/>
      </c>
      <c r="EB70" s="47" t="str">
        <f>IF(details!BC70="","",details!BC70)</f>
        <v/>
      </c>
      <c r="EC70" s="102" t="str">
        <f t="shared" si="209"/>
        <v/>
      </c>
      <c r="ED70" s="102" t="str">
        <f t="shared" si="210"/>
        <v/>
      </c>
      <c r="EE70" s="102" t="str">
        <f t="shared" si="211"/>
        <v/>
      </c>
      <c r="EF70" s="97" t="str">
        <f t="shared" si="212"/>
        <v/>
      </c>
      <c r="EG70" s="79">
        <f t="shared" si="213"/>
        <v>0</v>
      </c>
      <c r="EH70" s="79">
        <f t="shared" si="214"/>
        <v>0</v>
      </c>
      <c r="EI70" s="80" t="str">
        <f t="shared" si="215"/>
        <v/>
      </c>
      <c r="EJ70" s="79" t="str">
        <f t="shared" si="216"/>
        <v/>
      </c>
      <c r="EK70" s="79" t="str">
        <f t="shared" si="217"/>
        <v/>
      </c>
      <c r="EL70" s="79" t="str">
        <f t="shared" si="218"/>
        <v/>
      </c>
      <c r="EM70" s="47" t="str">
        <f>IF(details!BD70="","",details!BD70)</f>
        <v/>
      </c>
      <c r="EN70" s="47" t="str">
        <f>IF(details!BE70="","",details!BE70)</f>
        <v/>
      </c>
      <c r="EO70" s="47" t="str">
        <f>IF(details!BF70="","",details!BF70)</f>
        <v/>
      </c>
      <c r="EP70" s="102" t="str">
        <f t="shared" si="219"/>
        <v/>
      </c>
      <c r="EQ70" s="47" t="str">
        <f>IF(details!BG70="","",details!BG70)</f>
        <v/>
      </c>
      <c r="ER70" s="47" t="str">
        <f>IF(details!BH70="","",details!BH70)</f>
        <v/>
      </c>
      <c r="ES70" s="106" t="str">
        <f t="shared" si="220"/>
        <v/>
      </c>
      <c r="ET70" s="102" t="str">
        <f t="shared" si="221"/>
        <v/>
      </c>
      <c r="EU70" s="102" t="str">
        <f t="shared" si="222"/>
        <v/>
      </c>
      <c r="EV70" s="47" t="str">
        <f>IF(details!BI70="","",details!BI70)</f>
        <v/>
      </c>
      <c r="EW70" s="47" t="str">
        <f>IF(details!BJ70="","",details!BJ70)</f>
        <v/>
      </c>
      <c r="EX70" s="106" t="str">
        <f t="shared" si="223"/>
        <v/>
      </c>
      <c r="EY70" s="102" t="str">
        <f t="shared" si="224"/>
        <v/>
      </c>
      <c r="EZ70" s="102" t="str">
        <f t="shared" si="225"/>
        <v/>
      </c>
      <c r="FA70" s="97" t="str">
        <f t="shared" si="226"/>
        <v/>
      </c>
      <c r="FB70" s="79">
        <f t="shared" si="227"/>
        <v>0</v>
      </c>
      <c r="FC70" s="79">
        <f t="shared" si="228"/>
        <v>0</v>
      </c>
      <c r="FD70" s="80" t="str">
        <f t="shared" si="229"/>
        <v/>
      </c>
      <c r="FE70" s="79" t="str">
        <f t="shared" si="230"/>
        <v/>
      </c>
      <c r="FF70" s="79" t="str">
        <f t="shared" si="231"/>
        <v/>
      </c>
      <c r="FG70" s="79" t="str">
        <f t="shared" si="232"/>
        <v/>
      </c>
      <c r="FH70" s="47" t="str">
        <f>IF(details!BK70="","",details!BK70)</f>
        <v/>
      </c>
      <c r="FI70" s="47" t="str">
        <f>IF(details!BL70="","",details!BL70)</f>
        <v/>
      </c>
      <c r="FJ70" s="47" t="str">
        <f>IF(details!BM70="","",details!BM70)</f>
        <v/>
      </c>
      <c r="FK70" s="97" t="str">
        <f t="shared" si="233"/>
        <v/>
      </c>
      <c r="FL70" s="79">
        <f t="shared" si="234"/>
        <v>0</v>
      </c>
      <c r="FM70" s="80" t="str">
        <f t="shared" si="235"/>
        <v/>
      </c>
      <c r="FN70" s="79" t="str">
        <f t="shared" si="236"/>
        <v/>
      </c>
      <c r="FO70" s="79" t="str">
        <f t="shared" si="237"/>
        <v/>
      </c>
      <c r="FP70" s="322" t="str">
        <f t="shared" si="238"/>
        <v/>
      </c>
      <c r="FQ70" s="47" t="str">
        <f>IF(details!BN70="","",details!BN70)</f>
        <v/>
      </c>
      <c r="FR70" s="47" t="str">
        <f>IF(details!BO70="","",details!BO70)</f>
        <v/>
      </c>
      <c r="FS70" s="47" t="str">
        <f>IF(details!BP70="","",details!BP70)</f>
        <v/>
      </c>
      <c r="FT70" s="47" t="str">
        <f>IF(details!BQ70="","",details!BQ70)</f>
        <v/>
      </c>
      <c r="FU70" s="97" t="str">
        <f t="shared" si="239"/>
        <v/>
      </c>
      <c r="FV70" s="79">
        <f t="shared" ref="FV70:FV106" si="297">COUNTIF(FQ70,"ML")*25+COUNTIF(FR70,"ML")*30+COUNTIF(FS70,"ML")*30+COUNTIF(FT70,"ML")*15</f>
        <v>0</v>
      </c>
      <c r="FW70" s="80" t="str">
        <f t="shared" ref="FW70:FW106" si="298">IF(OR(D70="NSO",D70=0),"",IF(AND(FQ70="",FR70="",FS70="",FT70=""),"",IF(AND(FR70="",FS70="",FT70=""),25-FV70,IF(AND(FS70="",FT70=""),55-FV70,IF(FT70="",85-FV70,100-FV70)))))</f>
        <v/>
      </c>
      <c r="FX70" s="79" t="str">
        <f t="shared" ref="FX70:FX106" si="299">IF(AND(OR(FQ70="ab",FQ70="ml"),OR(FR70="ab",FR70="ml")),"AB",IF(AND(OR(FR70="ab",FR70="ml"),OR(FS70="ab",FS70="ml")),"AB",IF(AND(OR(FQ70="ab",FQ70="ml"),OR(FS70="ab",FS70="ml")),"AB","")))</f>
        <v/>
      </c>
      <c r="FY70" s="79" t="str">
        <f t="shared" ref="FY70:FY101" si="300">IF(OR(D70="NSO",D70=0,FT70=""),"",IF(OR(FT70="AB",FX70="AB"),"AB",IF(FT70="ML","RE",IF(FU70&gt;=36%*FW70,"P","RE"))))</f>
        <v/>
      </c>
      <c r="FZ70" s="322" t="str">
        <f t="shared" si="240"/>
        <v/>
      </c>
      <c r="GA70" s="79" t="str">
        <f t="shared" si="257"/>
        <v/>
      </c>
      <c r="GB70" s="79" t="str">
        <f t="shared" si="258"/>
        <v/>
      </c>
      <c r="GC70" s="79" t="str">
        <f t="shared" si="259"/>
        <v/>
      </c>
      <c r="GD70" s="79" t="str">
        <f t="shared" si="260"/>
        <v/>
      </c>
      <c r="GE70" s="79" t="str">
        <f t="shared" si="261"/>
        <v/>
      </c>
      <c r="GF70" s="79" t="str">
        <f t="shared" si="262"/>
        <v/>
      </c>
      <c r="GG70" s="79" t="str">
        <f t="shared" ref="GG70:GG106" si="301">IF(OR(EL70="F",FG70="F",DI70="F",FP70="F",FZ70="F"),"F",IF(OR(EL70="AB",FG70="AB",DI70="AB",FP70="AB",FZ70="AB"),"AB",IF(OR(EL70="RE",FG70="RE",DI70="RE",FP70="RE",FZ70="RE"),"RE","")))</f>
        <v/>
      </c>
      <c r="GH70" s="313">
        <f t="shared" si="241"/>
        <v>0</v>
      </c>
      <c r="GI70" s="79">
        <f t="shared" si="263"/>
        <v>0</v>
      </c>
      <c r="GJ70" s="79">
        <f t="shared" si="264"/>
        <v>0</v>
      </c>
      <c r="GK70" s="79">
        <f t="shared" si="265"/>
        <v>0</v>
      </c>
      <c r="GL70" s="313">
        <f t="shared" si="242"/>
        <v>0</v>
      </c>
      <c r="GM70" s="79" t="str">
        <f t="shared" ref="GM70:GM101" si="302">IF(D70="NSO","NSO",IF(OR(D70=0,P70="",AD70="",AT70="",BH70="",BV70="",CJ70=""),"",IF(OR(GH70&gt;0,(GI70+GJ70+GK70)&gt;2),"FAIL",IF(GL70&gt;0,"RE-EXAM.",IF(OR(GI70&gt;0,GJ70&gt;1),"SUPPL.",IF(AND(GJ70&gt;0,GK70&gt;0),"SUPPL.",IF((GJ70+GK70),"PASS BY GRACE","PASS")))))))</f>
        <v/>
      </c>
      <c r="GN70" s="47" t="str">
        <f t="shared" si="271"/>
        <v/>
      </c>
      <c r="GO70" s="79" t="str">
        <f t="shared" si="272"/>
        <v/>
      </c>
      <c r="GP70" s="107" t="str">
        <f t="shared" si="243"/>
        <v/>
      </c>
      <c r="GQ70" s="94" t="str">
        <f>IF(details!CY70="","",details!CY70)</f>
        <v/>
      </c>
      <c r="GR70" s="108" t="str">
        <f>IF(details!CZ70="","",details!CZ70)</f>
        <v/>
      </c>
      <c r="GS70" s="94" t="str">
        <f>IF(details!DC70="","",details!DC70)</f>
        <v/>
      </c>
      <c r="GT70" s="108" t="str">
        <f>IF(details!DD70="","",details!DD70)</f>
        <v/>
      </c>
      <c r="GU70" s="94" t="str">
        <f>IF(details!DG70="","",details!DG70)</f>
        <v/>
      </c>
      <c r="GV70" s="108" t="str">
        <f>IF(details!DH70="","",details!DH70)</f>
        <v/>
      </c>
      <c r="GW70" s="94" t="str">
        <f>IF(details!DK70="","",details!DK70)</f>
        <v/>
      </c>
      <c r="GX70" s="108" t="str">
        <f>IF(details!DL70="","",details!DL70)</f>
        <v/>
      </c>
      <c r="GY70" s="94" t="str">
        <f>IF(details!DO70="","",details!DO70)</f>
        <v/>
      </c>
      <c r="GZ70" s="108" t="str">
        <f>IF(details!DP70="","",details!DP70)</f>
        <v/>
      </c>
      <c r="HA70" s="95" t="e">
        <f t="shared" si="244"/>
        <v>#VALUE!</v>
      </c>
      <c r="HB70" s="47" t="str">
        <f t="shared" si="273"/>
        <v/>
      </c>
      <c r="HC70" s="47" t="str">
        <f t="shared" si="256"/>
        <v/>
      </c>
      <c r="HD70" s="47" t="str">
        <f t="shared" si="274"/>
        <v/>
      </c>
      <c r="HE70" s="47" t="str">
        <f t="shared" si="275"/>
        <v/>
      </c>
      <c r="HF70" s="47" t="str">
        <f t="shared" si="245"/>
        <v/>
      </c>
      <c r="HG70" s="47" t="str">
        <f t="shared" si="276"/>
        <v/>
      </c>
      <c r="HH70" s="47" t="str">
        <f t="shared" si="277"/>
        <v/>
      </c>
      <c r="HI70" s="47" t="str">
        <f t="shared" si="278"/>
        <v/>
      </c>
      <c r="HJ70" s="47" t="str">
        <f t="shared" si="279"/>
        <v/>
      </c>
      <c r="HK70" s="47" t="str">
        <f t="shared" si="280"/>
        <v/>
      </c>
      <c r="HL70" s="47" t="str">
        <f t="shared" si="281"/>
        <v/>
      </c>
      <c r="HM70" s="47" t="str">
        <f t="shared" si="282"/>
        <v/>
      </c>
      <c r="HN70" s="47" t="str">
        <f t="shared" si="246"/>
        <v/>
      </c>
      <c r="HO70" s="47" t="str">
        <f t="shared" si="283"/>
        <v/>
      </c>
      <c r="HP70" s="47" t="str">
        <f t="shared" si="284"/>
        <v/>
      </c>
      <c r="HQ70" s="47" t="str">
        <f t="shared" si="247"/>
        <v/>
      </c>
      <c r="HR70" s="47" t="str">
        <f t="shared" si="285"/>
        <v/>
      </c>
      <c r="HS70" s="47" t="str">
        <f t="shared" si="286"/>
        <v/>
      </c>
      <c r="HT70" s="47" t="str">
        <f t="shared" si="248"/>
        <v/>
      </c>
      <c r="HU70" s="47" t="str">
        <f t="shared" si="287"/>
        <v/>
      </c>
      <c r="HV70" s="47" t="str">
        <f t="shared" si="288"/>
        <v/>
      </c>
      <c r="HW70" s="47" t="str">
        <f t="shared" si="249"/>
        <v/>
      </c>
      <c r="HX70" s="47" t="str">
        <f t="shared" si="295"/>
        <v/>
      </c>
      <c r="HY70" s="47" t="str">
        <f t="shared" si="289"/>
        <v/>
      </c>
      <c r="HZ70" s="47" t="str">
        <f t="shared" si="290"/>
        <v/>
      </c>
      <c r="IA70" s="47" t="str">
        <f t="shared" si="291"/>
        <v/>
      </c>
      <c r="IB70" s="47" t="str">
        <f t="shared" si="292"/>
        <v/>
      </c>
      <c r="IC70" s="47" t="str">
        <f t="shared" si="293"/>
        <v/>
      </c>
      <c r="ID70" s="47" t="str">
        <f t="shared" si="251"/>
        <v xml:space="preserve">            </v>
      </c>
      <c r="IE70" s="47" t="str">
        <f t="shared" si="252"/>
        <v xml:space="preserve">            </v>
      </c>
      <c r="IF70" s="47" t="str">
        <f t="shared" si="266"/>
        <v xml:space="preserve">     </v>
      </c>
      <c r="IG70" s="109" t="str">
        <f t="shared" si="254"/>
        <v xml:space="preserve">            </v>
      </c>
      <c r="IH70" s="47" t="str">
        <f t="shared" si="294"/>
        <v xml:space="preserve">            </v>
      </c>
      <c r="II70" s="47" t="str">
        <f>IF(OR(GN70="SUPPL.",GN70="RE-EXAM."),'result subject-wise'!AV70,GN70)</f>
        <v/>
      </c>
      <c r="IJ70" s="99">
        <f>IF('result subject-wise'!AW70="",CT70,'result subject-wise'!AW70)</f>
        <v>0</v>
      </c>
      <c r="IK70" s="87" t="str">
        <f t="shared" si="255"/>
        <v/>
      </c>
      <c r="IL70" s="100"/>
      <c r="JE70" s="120"/>
      <c r="JF70" s="120"/>
      <c r="JG70" s="120"/>
      <c r="JH70" s="120"/>
    </row>
    <row r="71" spans="1:268" ht="14" customHeight="1">
      <c r="A71" s="4">
        <f>details!A71</f>
        <v>24</v>
      </c>
      <c r="B71" s="47" t="str">
        <f>IF(details!B71="","",details!B71)</f>
        <v>MIN</v>
      </c>
      <c r="C71" s="47" t="str">
        <f>IF(details!C71="","",details!C71)</f>
        <v>G</v>
      </c>
      <c r="D71" s="97">
        <f>IF(details!D71="","",details!D71)</f>
        <v>9165</v>
      </c>
      <c r="E71" s="47">
        <f>IF(details!E71="","",details!E71)</f>
        <v>11051</v>
      </c>
      <c r="F71" s="385">
        <f>IF(details!F71="","",details!F71)</f>
        <v>36742</v>
      </c>
      <c r="G71" s="49" t="str">
        <f>IF(details!G71="","",details!G71)</f>
        <v>A 065</v>
      </c>
      <c r="H71" s="49" t="str">
        <f>IF(details!H71="","",details!H71)</f>
        <v>B 065</v>
      </c>
      <c r="I71" s="49" t="str">
        <f>IF(details!I71="","",details!I71)</f>
        <v>C 065</v>
      </c>
      <c r="J71" s="47" t="str">
        <f>IF(details!J71="","",details!J71)</f>
        <v/>
      </c>
      <c r="K71" s="47" t="str">
        <f>IF(details!K71="","",details!K71)</f>
        <v/>
      </c>
      <c r="L71" s="47" t="str">
        <f>IF(details!L71="","",details!L71)</f>
        <v/>
      </c>
      <c r="M71" s="102" t="str">
        <f t="shared" si="134"/>
        <v/>
      </c>
      <c r="N71" s="47" t="str">
        <f>IF(details!M71="","",details!M71)</f>
        <v/>
      </c>
      <c r="O71" s="102" t="str">
        <f t="shared" si="135"/>
        <v/>
      </c>
      <c r="P71" s="47" t="str">
        <f>IF(details!N71="","",details!N71)</f>
        <v/>
      </c>
      <c r="Q71" s="88" t="str">
        <f t="shared" si="136"/>
        <v/>
      </c>
      <c r="R71" s="79">
        <f t="shared" si="137"/>
        <v>0</v>
      </c>
      <c r="S71" s="79">
        <f t="shared" si="138"/>
        <v>0</v>
      </c>
      <c r="T71" s="80" t="str">
        <f t="shared" si="139"/>
        <v/>
      </c>
      <c r="U71" s="79" t="str">
        <f t="shared" si="140"/>
        <v/>
      </c>
      <c r="V71" s="79" t="str">
        <f t="shared" si="141"/>
        <v/>
      </c>
      <c r="W71" s="79" t="str">
        <f t="shared" si="142"/>
        <v/>
      </c>
      <c r="X71" s="47" t="str">
        <f>IF(details!O71="","",details!O71)</f>
        <v/>
      </c>
      <c r="Y71" s="47" t="str">
        <f>IF(details!P71="","",details!P71)</f>
        <v/>
      </c>
      <c r="Z71" s="47" t="str">
        <f>IF(details!Q71="","",details!Q71)</f>
        <v/>
      </c>
      <c r="AA71" s="102" t="str">
        <f t="shared" si="143"/>
        <v/>
      </c>
      <c r="AB71" s="47" t="str">
        <f>IF(details!R71="","",details!R71)</f>
        <v/>
      </c>
      <c r="AC71" s="102" t="str">
        <f t="shared" si="144"/>
        <v/>
      </c>
      <c r="AD71" s="47" t="str">
        <f>IF(details!S71="","",details!S71)</f>
        <v/>
      </c>
      <c r="AE71" s="88" t="str">
        <f t="shared" si="145"/>
        <v/>
      </c>
      <c r="AF71" s="79">
        <f t="shared" si="146"/>
        <v>0</v>
      </c>
      <c r="AG71" s="79">
        <f t="shared" si="147"/>
        <v>0</v>
      </c>
      <c r="AH71" s="80" t="str">
        <f t="shared" si="148"/>
        <v/>
      </c>
      <c r="AI71" s="79" t="str">
        <f t="shared" si="149"/>
        <v/>
      </c>
      <c r="AJ71" s="79" t="str">
        <f t="shared" si="150"/>
        <v/>
      </c>
      <c r="AK71" s="79" t="str">
        <f t="shared" si="151"/>
        <v/>
      </c>
      <c r="AL71" s="97" t="str">
        <f>IF(details!T71="","",details!T71)</f>
        <v/>
      </c>
      <c r="AM71" s="103" t="str">
        <f>CONCATENATE(IF(details!T71="s"," SANSKRIT",IF(details!T71="u"," URDU",IF(details!T71="g"," GUJRATI",IF(details!T71="p"," PUNJABI",IF(details!T71="sd"," flU/kh",))))),"")</f>
        <v/>
      </c>
      <c r="AN71" s="47" t="str">
        <f>IF(details!U71="","",details!U71)</f>
        <v/>
      </c>
      <c r="AO71" s="47" t="str">
        <f>IF(details!V71="","",details!V71)</f>
        <v/>
      </c>
      <c r="AP71" s="47" t="str">
        <f>IF(details!W71="","",details!W71)</f>
        <v/>
      </c>
      <c r="AQ71" s="102" t="str">
        <f t="shared" si="152"/>
        <v/>
      </c>
      <c r="AR71" s="47" t="str">
        <f>IF(details!X71="","",details!X71)</f>
        <v/>
      </c>
      <c r="AS71" s="102" t="str">
        <f t="shared" si="153"/>
        <v/>
      </c>
      <c r="AT71" s="47" t="str">
        <f>IF(details!Y71="","",details!Y71)</f>
        <v/>
      </c>
      <c r="AU71" s="88" t="str">
        <f t="shared" si="154"/>
        <v/>
      </c>
      <c r="AV71" s="79">
        <f t="shared" si="155"/>
        <v>0</v>
      </c>
      <c r="AW71" s="79">
        <f t="shared" si="156"/>
        <v>0</v>
      </c>
      <c r="AX71" s="80" t="str">
        <f t="shared" si="157"/>
        <v/>
      </c>
      <c r="AY71" s="79" t="str">
        <f t="shared" si="158"/>
        <v/>
      </c>
      <c r="AZ71" s="79" t="str">
        <f t="shared" si="159"/>
        <v/>
      </c>
      <c r="BA71" s="79" t="str">
        <f t="shared" si="160"/>
        <v/>
      </c>
      <c r="BB71" s="47" t="str">
        <f>IF(details!Z71="","",details!Z71)</f>
        <v/>
      </c>
      <c r="BC71" s="47" t="str">
        <f>IF(details!AA71="","",details!AA71)</f>
        <v/>
      </c>
      <c r="BD71" s="47" t="str">
        <f>IF(details!AB71="","",details!AB71)</f>
        <v/>
      </c>
      <c r="BE71" s="102" t="str">
        <f t="shared" si="161"/>
        <v/>
      </c>
      <c r="BF71" s="47" t="str">
        <f>IF(details!AC71="","",details!AC71)</f>
        <v/>
      </c>
      <c r="BG71" s="102" t="str">
        <f t="shared" si="162"/>
        <v/>
      </c>
      <c r="BH71" s="47" t="str">
        <f>IF(details!AD71="","",details!AD71)</f>
        <v/>
      </c>
      <c r="BI71" s="88" t="str">
        <f t="shared" si="163"/>
        <v/>
      </c>
      <c r="BJ71" s="79">
        <f t="shared" si="164"/>
        <v>0</v>
      </c>
      <c r="BK71" s="79">
        <f t="shared" si="165"/>
        <v>0</v>
      </c>
      <c r="BL71" s="80" t="str">
        <f t="shared" si="166"/>
        <v/>
      </c>
      <c r="BM71" s="79" t="str">
        <f t="shared" si="167"/>
        <v/>
      </c>
      <c r="BN71" s="79" t="str">
        <f t="shared" si="168"/>
        <v/>
      </c>
      <c r="BO71" s="79" t="str">
        <f t="shared" si="169"/>
        <v/>
      </c>
      <c r="BP71" s="47" t="str">
        <f>IF(details!AE71="","",details!AE71)</f>
        <v/>
      </c>
      <c r="BQ71" s="47" t="str">
        <f>IF(details!AF71="","",details!AF71)</f>
        <v/>
      </c>
      <c r="BR71" s="47" t="str">
        <f>IF(details!AG71="","",details!AG71)</f>
        <v/>
      </c>
      <c r="BS71" s="102" t="str">
        <f t="shared" si="170"/>
        <v/>
      </c>
      <c r="BT71" s="47" t="str">
        <f>IF(details!AH71="","",details!AH71)</f>
        <v/>
      </c>
      <c r="BU71" s="102" t="str">
        <f t="shared" si="171"/>
        <v/>
      </c>
      <c r="BV71" s="47" t="str">
        <f>IF(details!AI71="","",details!AI71)</f>
        <v/>
      </c>
      <c r="BW71" s="88" t="str">
        <f t="shared" si="172"/>
        <v/>
      </c>
      <c r="BX71" s="79">
        <f t="shared" si="173"/>
        <v>0</v>
      </c>
      <c r="BY71" s="79">
        <f t="shared" si="174"/>
        <v>0</v>
      </c>
      <c r="BZ71" s="80" t="str">
        <f t="shared" si="175"/>
        <v/>
      </c>
      <c r="CA71" s="79" t="str">
        <f t="shared" si="176"/>
        <v/>
      </c>
      <c r="CB71" s="79" t="str">
        <f t="shared" si="177"/>
        <v/>
      </c>
      <c r="CC71" s="79" t="str">
        <f t="shared" si="178"/>
        <v/>
      </c>
      <c r="CD71" s="47" t="str">
        <f>IF(details!AJ71="","",details!AJ71)</f>
        <v/>
      </c>
      <c r="CE71" s="47" t="str">
        <f>IF(details!AK71="","",details!AK71)</f>
        <v/>
      </c>
      <c r="CF71" s="47" t="str">
        <f>IF(details!AL71="","",details!AL71)</f>
        <v/>
      </c>
      <c r="CG71" s="102" t="str">
        <f t="shared" si="179"/>
        <v/>
      </c>
      <c r="CH71" s="47" t="str">
        <f>IF(details!AM71="","",details!AM71)</f>
        <v/>
      </c>
      <c r="CI71" s="102" t="str">
        <f t="shared" si="180"/>
        <v/>
      </c>
      <c r="CJ71" s="47" t="str">
        <f>IF(details!AN71="","",details!AN71)</f>
        <v/>
      </c>
      <c r="CK71" s="88" t="str">
        <f t="shared" si="181"/>
        <v/>
      </c>
      <c r="CL71" s="79">
        <f t="shared" si="182"/>
        <v>0</v>
      </c>
      <c r="CM71" s="79">
        <f t="shared" si="183"/>
        <v>0</v>
      </c>
      <c r="CN71" s="80" t="str">
        <f t="shared" si="184"/>
        <v/>
      </c>
      <c r="CO71" s="79" t="str">
        <f t="shared" si="185"/>
        <v/>
      </c>
      <c r="CP71" s="79" t="str">
        <f t="shared" si="186"/>
        <v/>
      </c>
      <c r="CQ71" s="79" t="str">
        <f t="shared" si="187"/>
        <v/>
      </c>
      <c r="CR71" s="79">
        <f t="shared" si="188"/>
        <v>0</v>
      </c>
      <c r="CS71" s="104">
        <f t="shared" si="189"/>
        <v>0</v>
      </c>
      <c r="CT71" s="105">
        <f t="shared" si="190"/>
        <v>0</v>
      </c>
      <c r="CU71" s="87" t="str">
        <f t="shared" si="296"/>
        <v/>
      </c>
      <c r="CV71" s="47" t="str">
        <f>IF(details!AO71="","",details!AO71)</f>
        <v/>
      </c>
      <c r="CW71" s="47" t="str">
        <f>IF(details!AP71="","",details!AP71)</f>
        <v/>
      </c>
      <c r="CX71" s="47" t="str">
        <f>IF(details!AQ71="","",details!AQ71)</f>
        <v/>
      </c>
      <c r="CY71" s="102" t="str">
        <f t="shared" si="191"/>
        <v/>
      </c>
      <c r="CZ71" s="47" t="str">
        <f>IF(details!AR71="","",details!AR71)</f>
        <v/>
      </c>
      <c r="DA71" s="102" t="str">
        <f t="shared" si="192"/>
        <v/>
      </c>
      <c r="DB71" s="47" t="str">
        <f>IF(details!AS71="","",details!AS71)</f>
        <v/>
      </c>
      <c r="DC71" s="88" t="str">
        <f t="shared" si="193"/>
        <v/>
      </c>
      <c r="DD71" s="79">
        <f t="shared" si="194"/>
        <v>0</v>
      </c>
      <c r="DE71" s="79">
        <f t="shared" si="195"/>
        <v>0</v>
      </c>
      <c r="DF71" s="80" t="str">
        <f t="shared" si="196"/>
        <v/>
      </c>
      <c r="DG71" s="79" t="str">
        <f t="shared" si="197"/>
        <v/>
      </c>
      <c r="DH71" s="79" t="str">
        <f t="shared" si="198"/>
        <v/>
      </c>
      <c r="DI71" s="79" t="str">
        <f t="shared" si="199"/>
        <v/>
      </c>
      <c r="DJ71" s="47" t="str">
        <f>IF(details!AT71="","",details!AT71)</f>
        <v/>
      </c>
      <c r="DK71" s="47" t="str">
        <f>IF(details!AU71="","",details!AU71)</f>
        <v/>
      </c>
      <c r="DL71" s="102" t="str">
        <f t="shared" si="200"/>
        <v/>
      </c>
      <c r="DM71" s="47" t="str">
        <f>IF(details!AV71="","",details!AV71)</f>
        <v/>
      </c>
      <c r="DN71" s="47" t="str">
        <f>IF(details!AW71="","",details!AW71)</f>
        <v/>
      </c>
      <c r="DO71" s="102" t="str">
        <f t="shared" si="201"/>
        <v/>
      </c>
      <c r="DP71" s="47" t="str">
        <f>IF(details!AX71="","",details!AX71)</f>
        <v/>
      </c>
      <c r="DQ71" s="47" t="str">
        <f>IF(details!AY71="","",details!AY71)</f>
        <v/>
      </c>
      <c r="DR71" s="102" t="str">
        <f t="shared" si="202"/>
        <v/>
      </c>
      <c r="DS71" s="102" t="str">
        <f t="shared" si="203"/>
        <v/>
      </c>
      <c r="DT71" s="102" t="str">
        <f t="shared" si="204"/>
        <v/>
      </c>
      <c r="DU71" s="102" t="str">
        <f t="shared" si="205"/>
        <v/>
      </c>
      <c r="DV71" s="47" t="str">
        <f>IF(details!AZ71="","",details!AZ71)</f>
        <v/>
      </c>
      <c r="DW71" s="47" t="str">
        <f>IF(details!BA71="","",details!BA71)</f>
        <v/>
      </c>
      <c r="DX71" s="102" t="str">
        <f t="shared" si="206"/>
        <v/>
      </c>
      <c r="DY71" s="102" t="str">
        <f t="shared" si="207"/>
        <v/>
      </c>
      <c r="DZ71" s="102" t="str">
        <f t="shared" si="208"/>
        <v/>
      </c>
      <c r="EA71" s="47" t="str">
        <f>IF(details!BB71="","",details!BB71)</f>
        <v/>
      </c>
      <c r="EB71" s="47" t="str">
        <f>IF(details!BC71="","",details!BC71)</f>
        <v/>
      </c>
      <c r="EC71" s="102" t="str">
        <f t="shared" si="209"/>
        <v/>
      </c>
      <c r="ED71" s="102" t="str">
        <f t="shared" si="210"/>
        <v/>
      </c>
      <c r="EE71" s="102" t="str">
        <f t="shared" si="211"/>
        <v/>
      </c>
      <c r="EF71" s="97" t="str">
        <f t="shared" si="212"/>
        <v/>
      </c>
      <c r="EG71" s="79">
        <f t="shared" si="213"/>
        <v>0</v>
      </c>
      <c r="EH71" s="79">
        <f t="shared" si="214"/>
        <v>0</v>
      </c>
      <c r="EI71" s="80" t="str">
        <f t="shared" si="215"/>
        <v/>
      </c>
      <c r="EJ71" s="79" t="str">
        <f t="shared" si="216"/>
        <v/>
      </c>
      <c r="EK71" s="79" t="str">
        <f t="shared" si="217"/>
        <v/>
      </c>
      <c r="EL71" s="79" t="str">
        <f t="shared" si="218"/>
        <v/>
      </c>
      <c r="EM71" s="47" t="str">
        <f>IF(details!BD71="","",details!BD71)</f>
        <v/>
      </c>
      <c r="EN71" s="47" t="str">
        <f>IF(details!BE71="","",details!BE71)</f>
        <v/>
      </c>
      <c r="EO71" s="47" t="str">
        <f>IF(details!BF71="","",details!BF71)</f>
        <v/>
      </c>
      <c r="EP71" s="102" t="str">
        <f t="shared" si="219"/>
        <v/>
      </c>
      <c r="EQ71" s="47" t="str">
        <f>IF(details!BG71="","",details!BG71)</f>
        <v/>
      </c>
      <c r="ER71" s="47" t="str">
        <f>IF(details!BH71="","",details!BH71)</f>
        <v/>
      </c>
      <c r="ES71" s="106" t="str">
        <f t="shared" si="220"/>
        <v/>
      </c>
      <c r="ET71" s="102" t="str">
        <f t="shared" si="221"/>
        <v/>
      </c>
      <c r="EU71" s="102" t="str">
        <f t="shared" si="222"/>
        <v/>
      </c>
      <c r="EV71" s="47" t="str">
        <f>IF(details!BI71="","",details!BI71)</f>
        <v/>
      </c>
      <c r="EW71" s="47" t="str">
        <f>IF(details!BJ71="","",details!BJ71)</f>
        <v/>
      </c>
      <c r="EX71" s="106" t="str">
        <f t="shared" si="223"/>
        <v/>
      </c>
      <c r="EY71" s="102" t="str">
        <f t="shared" si="224"/>
        <v/>
      </c>
      <c r="EZ71" s="102" t="str">
        <f t="shared" si="225"/>
        <v/>
      </c>
      <c r="FA71" s="97" t="str">
        <f t="shared" si="226"/>
        <v/>
      </c>
      <c r="FB71" s="79">
        <f t="shared" si="227"/>
        <v>0</v>
      </c>
      <c r="FC71" s="79">
        <f t="shared" si="228"/>
        <v>0</v>
      </c>
      <c r="FD71" s="80" t="str">
        <f t="shared" si="229"/>
        <v/>
      </c>
      <c r="FE71" s="79" t="str">
        <f t="shared" si="230"/>
        <v/>
      </c>
      <c r="FF71" s="79" t="str">
        <f t="shared" si="231"/>
        <v/>
      </c>
      <c r="FG71" s="79" t="str">
        <f t="shared" si="232"/>
        <v/>
      </c>
      <c r="FH71" s="47" t="str">
        <f>IF(details!BK71="","",details!BK71)</f>
        <v/>
      </c>
      <c r="FI71" s="47" t="str">
        <f>IF(details!BL71="","",details!BL71)</f>
        <v/>
      </c>
      <c r="FJ71" s="47" t="str">
        <f>IF(details!BM71="","",details!BM71)</f>
        <v/>
      </c>
      <c r="FK71" s="97" t="str">
        <f t="shared" si="233"/>
        <v/>
      </c>
      <c r="FL71" s="79">
        <f t="shared" si="234"/>
        <v>0</v>
      </c>
      <c r="FM71" s="80" t="str">
        <f t="shared" si="235"/>
        <v/>
      </c>
      <c r="FN71" s="79" t="str">
        <f t="shared" si="236"/>
        <v/>
      </c>
      <c r="FO71" s="79" t="str">
        <f t="shared" si="237"/>
        <v/>
      </c>
      <c r="FP71" s="322" t="str">
        <f t="shared" si="238"/>
        <v/>
      </c>
      <c r="FQ71" s="47" t="str">
        <f>IF(details!BN71="","",details!BN71)</f>
        <v/>
      </c>
      <c r="FR71" s="47" t="str">
        <f>IF(details!BO71="","",details!BO71)</f>
        <v/>
      </c>
      <c r="FS71" s="47" t="str">
        <f>IF(details!BP71="","",details!BP71)</f>
        <v/>
      </c>
      <c r="FT71" s="47" t="str">
        <f>IF(details!BQ71="","",details!BQ71)</f>
        <v/>
      </c>
      <c r="FU71" s="97" t="str">
        <f t="shared" si="239"/>
        <v/>
      </c>
      <c r="FV71" s="79">
        <f t="shared" si="297"/>
        <v>0</v>
      </c>
      <c r="FW71" s="80" t="str">
        <f t="shared" si="298"/>
        <v/>
      </c>
      <c r="FX71" s="79" t="str">
        <f t="shared" si="299"/>
        <v/>
      </c>
      <c r="FY71" s="79" t="str">
        <f t="shared" si="300"/>
        <v/>
      </c>
      <c r="FZ71" s="322" t="str">
        <f t="shared" si="240"/>
        <v/>
      </c>
      <c r="GA71" s="79" t="str">
        <f t="shared" si="257"/>
        <v/>
      </c>
      <c r="GB71" s="79" t="str">
        <f t="shared" si="258"/>
        <v/>
      </c>
      <c r="GC71" s="79" t="str">
        <f t="shared" si="259"/>
        <v/>
      </c>
      <c r="GD71" s="79" t="str">
        <f t="shared" si="260"/>
        <v/>
      </c>
      <c r="GE71" s="79" t="str">
        <f t="shared" si="261"/>
        <v/>
      </c>
      <c r="GF71" s="79" t="str">
        <f t="shared" si="262"/>
        <v/>
      </c>
      <c r="GG71" s="79" t="str">
        <f t="shared" si="301"/>
        <v/>
      </c>
      <c r="GH71" s="313">
        <f t="shared" si="241"/>
        <v>0</v>
      </c>
      <c r="GI71" s="79">
        <f t="shared" si="263"/>
        <v>0</v>
      </c>
      <c r="GJ71" s="79">
        <f t="shared" si="264"/>
        <v>0</v>
      </c>
      <c r="GK71" s="79">
        <f t="shared" si="265"/>
        <v>0</v>
      </c>
      <c r="GL71" s="313">
        <f t="shared" si="242"/>
        <v>0</v>
      </c>
      <c r="GM71" s="79" t="str">
        <f t="shared" si="302"/>
        <v/>
      </c>
      <c r="GN71" s="47" t="str">
        <f t="shared" ref="GN71:GN102" si="303">IF(AND(OR(GM71="PASS",GM71="PASS BY GRACE"),GG71="F"),"FAIL",IF(AND(OR(GM71="PASS",GM71="PASS BY GRACE"),GG71="RE"),"RE-EXAM.",GM71))</f>
        <v/>
      </c>
      <c r="GO71" s="79" t="str">
        <f t="shared" ref="GO71:GO102" si="304">IF(OR(GN71="PASS",GN71="PASS BY GRACE"),CT71,"")</f>
        <v/>
      </c>
      <c r="GP71" s="107" t="str">
        <f t="shared" si="243"/>
        <v/>
      </c>
      <c r="GQ71" s="94" t="str">
        <f>IF(details!CY71="","",details!CY71)</f>
        <v/>
      </c>
      <c r="GR71" s="108" t="str">
        <f>IF(details!CZ71="","",details!CZ71)</f>
        <v/>
      </c>
      <c r="GS71" s="94" t="str">
        <f>IF(details!DC71="","",details!DC71)</f>
        <v/>
      </c>
      <c r="GT71" s="108" t="str">
        <f>IF(details!DD71="","",details!DD71)</f>
        <v/>
      </c>
      <c r="GU71" s="94" t="str">
        <f>IF(details!DG71="","",details!DG71)</f>
        <v/>
      </c>
      <c r="GV71" s="108" t="str">
        <f>IF(details!DH71="","",details!DH71)</f>
        <v/>
      </c>
      <c r="GW71" s="94" t="str">
        <f>IF(details!DK71="","",details!DK71)</f>
        <v/>
      </c>
      <c r="GX71" s="108" t="str">
        <f>IF(details!DL71="","",details!DL71)</f>
        <v/>
      </c>
      <c r="GY71" s="94" t="str">
        <f>IF(details!DO71="","",details!DO71)</f>
        <v/>
      </c>
      <c r="GZ71" s="108" t="str">
        <f>IF(details!DP71="","",details!DP71)</f>
        <v/>
      </c>
      <c r="HA71" s="95" t="e">
        <f t="shared" si="244"/>
        <v>#VALUE!</v>
      </c>
      <c r="HB71" s="47" t="str">
        <f t="shared" ref="HB71:HB106" si="305">IF(AND(GM71="FAIL",(OR(GA71="G1",GA71="G2",GA71="S"))),"F",IF(AND(GM71="FAIL",GA71="RE"),"AB",IF(AND(GM71="RE-EXAM.",(OR(GA71="G1",GA71="G2",GA71="S"))),"S",IF(AND(GM71="SUPPL.",(OR(GA71="G1",GA71="G2"))),"S",IF(AND(GM71="PASS BY GRACE",(OR(GA71="G1",GA71="G2"))),"G",GA71)))))</f>
        <v/>
      </c>
      <c r="HC71" s="47" t="str">
        <f t="shared" si="256"/>
        <v/>
      </c>
      <c r="HD71" s="47" t="str">
        <f t="shared" ref="HD71:HD106" si="306">IF(HB71="G",ROUNDUP(36%*T71-Q71,0),"")</f>
        <v/>
      </c>
      <c r="HE71" s="47" t="str">
        <f t="shared" ref="HE71:HE106" si="307">IF(AND(GM71="FAIL",(OR(GB71="G1",GB71="G2",GB71="S"))),"F",IF(AND(GM71="FAIL",GB71="RE"),"AB",IF(AND(GM71="RE-EXAM.",(OR(GB71="G1",GB71="G2",GB71="S"))),"S",IF(AND(GM71="SUPPL.",(OR(GB71="G1",GB71="G2"))),"S",IF(AND(GM71="PASS BY GRACE",(OR(GB71="G1",GB71="G2"))),"G",GB71)))))</f>
        <v/>
      </c>
      <c r="HF71" s="47" t="str">
        <f t="shared" si="245"/>
        <v/>
      </c>
      <c r="HG71" s="47" t="str">
        <f t="shared" ref="HG71:HG106" si="308">IF(HE71="G",ROUNDUP(36%*AH71-AE71,0),"")</f>
        <v/>
      </c>
      <c r="HH71" s="47" t="str">
        <f t="shared" ref="HH71:HH106" si="309">IF(AND(GM71="FAIL",(OR(GC71="G1",GC71="G2",GC71="S"))),"F",IF(AND(GM71="FAIL",GC71="RE"),"AB",IF(AND(GM71="RE-EXAM.",(OR(GC71="G1",GC71="G2",GC71="S"))),"S",IF(AND(GM71="SUPPL.",(OR(GC71="G1",GC71="G2"))),"S",IF(AND(GM71="PASS BY GRACE",(OR(GC71="G1",GC71="G2"))),"G",GC71)))))</f>
        <v/>
      </c>
      <c r="HI71" s="47" t="str">
        <f t="shared" ref="HI71:HI102" si="310">IF(AL71="s",HH71,"")</f>
        <v/>
      </c>
      <c r="HJ71" s="47" t="str">
        <f t="shared" ref="HJ71:HJ106" si="311">IF(AL71="u",HH71,"")</f>
        <v/>
      </c>
      <c r="HK71" s="47" t="str">
        <f t="shared" ref="HK71:HK106" si="312">IF(AL71="g",HH71,"")</f>
        <v/>
      </c>
      <c r="HL71" s="47" t="str">
        <f t="shared" ref="HL71:HL106" si="313">IF(AL71="p",HH71,"")</f>
        <v/>
      </c>
      <c r="HM71" s="47" t="str">
        <f t="shared" ref="HM71:HM106" si="314">IF(AL71="sd",HH71,"")</f>
        <v/>
      </c>
      <c r="HN71" s="47" t="str">
        <f t="shared" si="246"/>
        <v/>
      </c>
      <c r="HO71" s="47" t="str">
        <f t="shared" ref="HO71:HO106" si="315">IF(HH71="G",ROUNDUP(36%*AX71-AU71,0),"")</f>
        <v/>
      </c>
      <c r="HP71" s="47" t="str">
        <f t="shared" ref="HP71:HP106" si="316">IF(AND(GM71="FAIL",(OR(GD71="G1",GD71="G2",GD71="S"))),"F",IF(AND(GM71="FAIL",GD71="RE"),"AB",IF(AND(GM71="RE-EXAM.",(OR(GD71="G1",GD71="G2",GD71="S"))),"S",IF(AND(GM71="SUPPL.",(OR(GD71="G1",GD71="G2"))),"S",IF(AND(GM71="PASS BY GRACE",(OR(GD71="G1",GD71="G2"))),"G",GD71)))))</f>
        <v/>
      </c>
      <c r="HQ71" s="47" t="str">
        <f t="shared" si="247"/>
        <v/>
      </c>
      <c r="HR71" s="47" t="str">
        <f t="shared" ref="HR71:HR106" si="317">IF(HP71="G",ROUNDUP(36%*BL71-BI71,0),"")</f>
        <v/>
      </c>
      <c r="HS71" s="47" t="str">
        <f t="shared" ref="HS71:HS106" si="318">IF(AND(GM71="FAIL",(OR(GE71="G1",GE71="G2",GE71="S"))),"F",IF(AND(GM71="FAIL",GE71="RE"),"AB",IF(AND(GM71="RE-EXAM.",(OR(GE71="G1",GE71="G2",GE71="S"))),"S",IF(AND(GM71="SUPPL.",(OR(GE71="G1",GE71="G2"))),"S",IF(AND(GM71="PASS BY GRACE",(OR(GE71="G1",GE71="G2"))),"G",GE71)))))</f>
        <v/>
      </c>
      <c r="HT71" s="47" t="str">
        <f t="shared" si="248"/>
        <v/>
      </c>
      <c r="HU71" s="47" t="str">
        <f t="shared" ref="HU71:HU106" si="319">IF(HS71="G",ROUNDUP(36%*BZ71-BW71,0),"")</f>
        <v/>
      </c>
      <c r="HV71" s="47" t="str">
        <f t="shared" ref="HV71:HV106" si="320">IF(AND(GM71="FAIL",(OR(GF71="G1",GF71="G2",GF71="S"))),"F",IF(AND(GM71="FAIL",GF71="RE"),"AB",IF(AND(GM71="RE-EXAM.",(OR(GF71="G1",GF71="G2",GF71="S"))),"S",IF(AND(GM71="SUPPL.",(OR(GF71="G1",GF71="G2"))),"S",IF(AND(GM71="PASS BY GRACE",(OR(GF71="G1",GF71="G2"))),"G",GF71)))))</f>
        <v/>
      </c>
      <c r="HW71" s="47" t="str">
        <f t="shared" si="249"/>
        <v/>
      </c>
      <c r="HX71" s="47" t="str">
        <f t="shared" si="295"/>
        <v/>
      </c>
      <c r="HY71" s="47" t="str">
        <f t="shared" ref="HY71:HY106" si="321">IF(AND(GM71="FAIL",DB71="ML"),"AB",IF(AND(GM71="FAIL",DI71="RE"),"F",DI71))</f>
        <v/>
      </c>
      <c r="HZ71" s="47" t="str">
        <f t="shared" ref="HZ71:HZ106" si="322">IF(AND(GM71="FAIL",EC71="ML"),"AB",IF(AND(GM71="FAIL",EL71="RE"),"F",EL71))</f>
        <v/>
      </c>
      <c r="IA71" s="47" t="str">
        <f t="shared" ref="IA71:IA106" si="323">IF(AND(GM71="FAIL",EX71="ML"),"AB",IF(AND(GM71="FAIL",FG71="RE"),"F",FG71))</f>
        <v/>
      </c>
      <c r="IB71" s="47" t="str">
        <f t="shared" ref="IB71:IB106" si="324">IF(AND(GM71="FAIL",FJ71="ML"),"AB",IF(AND(GM71="FAIL",FP71="RE"),"F",FP71))</f>
        <v/>
      </c>
      <c r="IC71" s="47" t="str">
        <f t="shared" ref="IC71:IC106" si="325">IF(AND(GM71="FAIL",FT71="ML"),"AB",IF(AND(GM71="FAIL",FZ71="RE"),"F",FZ71))</f>
        <v/>
      </c>
      <c r="ID71" s="47" t="str">
        <f t="shared" si="251"/>
        <v xml:space="preserve">            </v>
      </c>
      <c r="IE71" s="47" t="str">
        <f t="shared" si="252"/>
        <v xml:space="preserve">            </v>
      </c>
      <c r="IF71" s="47" t="str">
        <f t="shared" si="266"/>
        <v xml:space="preserve">     </v>
      </c>
      <c r="IG71" s="109" t="str">
        <f t="shared" si="254"/>
        <v xml:space="preserve">            </v>
      </c>
      <c r="IH71" s="47" t="str">
        <f t="shared" ref="IH71:IH84" si="326">CONCATENATE(IF(HB71="D",$HB$5,"")," ",IF(HE71="D",$HE$5,"")," ",IF(HI71="D",$HI$5,"")," ",IF(HJ71="D",$HJ$5,"")," ",IF(HK71="D",$HK$5,"")," ",IF(HL71="D",$HL$5,"")," ",IF(HM71="D",$HM$5,"")," ",IF(HP71="D",$HP$5,"")," ",IF(HS71="D",$HS$5,"")," ",IF(HV71="D",$HV$5,"")," ",IF(HY71="D",$HY$5,"")," ",IF(HZ71="D",$HZ$5,"")," ",IF(IA71="D",$IA$5,""))</f>
        <v xml:space="preserve">            </v>
      </c>
      <c r="II71" s="47" t="str">
        <f>IF(OR(GN71="SUPPL.",GN71="RE-EXAM."),'result subject-wise'!AV71,GN71)</f>
        <v/>
      </c>
      <c r="IJ71" s="99">
        <f>IF('result subject-wise'!AW71="",CT71,'result subject-wise'!AW71)</f>
        <v>0</v>
      </c>
      <c r="IK71" s="87" t="str">
        <f t="shared" si="255"/>
        <v/>
      </c>
      <c r="IL71" s="100"/>
      <c r="JE71" s="120"/>
      <c r="JF71" s="120"/>
      <c r="JG71" s="120"/>
      <c r="JH71" s="120"/>
    </row>
    <row r="72" spans="1:268" ht="14" customHeight="1">
      <c r="A72" s="4">
        <f>details!A72</f>
        <v>5</v>
      </c>
      <c r="B72" s="47" t="str">
        <f>IF(details!B72="","",details!B72)</f>
        <v>OBC</v>
      </c>
      <c r="C72" s="47" t="str">
        <f>IF(details!C72="","",details!C72)</f>
        <v>G</v>
      </c>
      <c r="D72" s="97">
        <f>IF(details!D72="","",details!D72)</f>
        <v>9166</v>
      </c>
      <c r="E72" s="47">
        <f>IF(details!E72="","",details!E72)</f>
        <v>11087</v>
      </c>
      <c r="F72" s="385">
        <f>IF(details!F72="","",details!F72)</f>
        <v>36860</v>
      </c>
      <c r="G72" s="49" t="str">
        <f>IF(details!G72="","",details!G72)</f>
        <v>A 066</v>
      </c>
      <c r="H72" s="49" t="str">
        <f>IF(details!H72="","",details!H72)</f>
        <v>B 066</v>
      </c>
      <c r="I72" s="49" t="str">
        <f>IF(details!I72="","",details!I72)</f>
        <v>C 066</v>
      </c>
      <c r="J72" s="47" t="str">
        <f>IF(details!J72="","",details!J72)</f>
        <v/>
      </c>
      <c r="K72" s="47" t="str">
        <f>IF(details!K72="","",details!K72)</f>
        <v/>
      </c>
      <c r="L72" s="47" t="str">
        <f>IF(details!L72="","",details!L72)</f>
        <v/>
      </c>
      <c r="M72" s="102" t="str">
        <f t="shared" ref="M72:M106" si="327">IF(AND(J72="",K72="",L72=""),"",SUM(J72:L72))</f>
        <v/>
      </c>
      <c r="N72" s="47" t="str">
        <f>IF(details!M72="","",details!M72)</f>
        <v/>
      </c>
      <c r="O72" s="102" t="str">
        <f t="shared" ref="O72:O106" si="328">IF(AND(M72="",N72=""),"",SUM(M72:N72))</f>
        <v/>
      </c>
      <c r="P72" s="47" t="str">
        <f>IF(details!N72="","",details!N72)</f>
        <v/>
      </c>
      <c r="Q72" s="88" t="str">
        <f t="shared" ref="Q72:Q106" si="329">IF(AND(O72="",P72=""),"",SUM(O72:P72))</f>
        <v/>
      </c>
      <c r="R72" s="79">
        <f t="shared" ref="R72:R106" si="330">COUNTIF(J72:L72,"NA")*10</f>
        <v>0</v>
      </c>
      <c r="S72" s="79">
        <f t="shared" ref="S72:S106" si="331">(COUNTIF(J72:L72,"ML")*10)+(COUNTIF(N72,"ML")*70)+(COUNTIF(P72,"ML")*100)</f>
        <v>0</v>
      </c>
      <c r="T72" s="80" t="str">
        <f t="shared" ref="T72:T106" si="332">IF(OR(D72="NSO",D72=0),"",IF(AND(J72="",K72="",L72="",N72="",P72=""),"",IF(AND(K72="",L72="",N72="",P72=""),10-R72-S72,IF(AND(L72="",N72="",P72=""),20-R72-S72,IF(AND(L72="",P72=""),90-R72-S72,IF(P72="",100-R72-S72,200-R72-S72))))))</f>
        <v/>
      </c>
      <c r="U72" s="79" t="str">
        <f t="shared" ref="U72:U106" si="333">IF(AND(OR(J72="ab",J72="ml"),OR(K72="ab",K72="ml"),OR(L72="ab",L72="ml")),"AB",IF(AND(OR(J72="ab",J72="ml"),OR(K72="ab",K72="ml"),OR(N72="ab",N72="ml")),"AB",IF(AND(OR(J72="ab",J72="ml"),OR(N72="ab",N72="ml"),OR(L72="ab",L72="ml")),"AB",IF(AND(OR(N72="ab",N72="ml"),OR(K72="ab",K72="ml"),OR(L72="ab",L72="ml")),"AB",""))))</f>
        <v/>
      </c>
      <c r="V72" s="79" t="str">
        <f t="shared" ref="V72:V106" si="334">IF(OR(D72="NSO",D72="",P72=""),"",IF(OR(U72="AB",P72="ab"),"AB",IF(P72="ML","RE",IF(AND(Q72&gt;=36%*T72,P72&gt;=20),"P",IF(AND(Q72&gt;=34%*T72,S72=0,P72&gt;=20),"G2",IF(AND(Q72&gt;=31%*T72,S72=0,P72&gt;=20),"G1",IF(Q72&gt;=25%*T72,"S","F")))))))</f>
        <v/>
      </c>
      <c r="W72" s="79" t="str">
        <f t="shared" ref="W72:W106" si="335">IF(OR(V72="",V72=0,V72="S",V72="RE",V72="F",V72="AB"),V72,IF(Q72&gt;=75%*T72,"D",IF(Q72&gt;=60%*T72,"I",IF(Q72&gt;=48%*T72,"II",IF(Q72&gt;=36%*T72,"III",V72)))))</f>
        <v/>
      </c>
      <c r="X72" s="47" t="str">
        <f>IF(details!O72="","",details!O72)</f>
        <v/>
      </c>
      <c r="Y72" s="47" t="str">
        <f>IF(details!P72="","",details!P72)</f>
        <v/>
      </c>
      <c r="Z72" s="47" t="str">
        <f>IF(details!Q72="","",details!Q72)</f>
        <v/>
      </c>
      <c r="AA72" s="102" t="str">
        <f t="shared" ref="AA72:AA106" si="336">IF(AND(X72="",Y72="",Z72=""),"",SUM(X72:Z72))</f>
        <v/>
      </c>
      <c r="AB72" s="47" t="str">
        <f>IF(details!R72="","",details!R72)</f>
        <v/>
      </c>
      <c r="AC72" s="102" t="str">
        <f t="shared" ref="AC72:AC106" si="337">IF(AND(AA72="",AB72=""),"",SUM(AA72:AB72))</f>
        <v/>
      </c>
      <c r="AD72" s="47" t="str">
        <f>IF(details!S72="","",details!S72)</f>
        <v/>
      </c>
      <c r="AE72" s="88" t="str">
        <f t="shared" ref="AE72:AE106" si="338">IF(AND(AC72="",AD72=""),"",SUM(AC72:AD72))</f>
        <v/>
      </c>
      <c r="AF72" s="79">
        <f t="shared" ref="AF72:AF106" si="339">COUNTIF(X72:Z72,"NA")*10</f>
        <v>0</v>
      </c>
      <c r="AG72" s="79">
        <f t="shared" ref="AG72:AG106" si="340">(COUNTIF(X72:Z72,"ML")*10)+(COUNTIF(AB72,"ML")*70)+(COUNTIF(AD72,"ML")*100)</f>
        <v>0</v>
      </c>
      <c r="AH72" s="80" t="str">
        <f t="shared" ref="AH72:AH106" si="341">IF(OR(CV72="NSO",D72=0),"",IF(AND(X72="",Y72="",Z72="",AB72="",AD72=""),"",IF(AND(Y72="",Z72="",AB72="",AD72=""),10-AF72-AG72,IF(AND(Z72="",AB72="",AD72=""),20-AF72-AG72,IF(AND(Z72="",AD72=""),90-AF72-AG72,IF(AD72="",100-AF72-AG72,200-AF72-AG72))))))</f>
        <v/>
      </c>
      <c r="AI72" s="79" t="str">
        <f t="shared" ref="AI72:AI106" si="342">IF(AND(OR(X72="ab",X72="ml"),OR(Y72="ab",Y72="ml"),OR(Z72="ab",Z72="ml")),"AB",IF(AND(OR(X72="ab",X72="ml"),OR(Y72="ab",Y72="ml"),OR(AB72="ab",AB72="ml")),"AB",IF(AND(OR(X72="ab",X72="ml"),OR(AB72="ab",AB72="ml"),OR(Z72="ab",Z72="ml")),"AB",IF(AND(OR(AB72="ab",AB72="ml"),OR(Y72="ab",Y72="ml"),OR(Z72="ab",Z72="ml")),"AB",""))))</f>
        <v/>
      </c>
      <c r="AJ72" s="79" t="str">
        <f t="shared" ref="AJ72:AJ106" si="343">IF(OR(D72="NSO",D72="",AD72=""),"",IF(OR(AI72="AB",AD72="ab"),"AB",IF(AD72="ML","RE",IF(AND(AE72&gt;=36%*AH72,AD72&gt;=20),"P",IF(AND(AE72&gt;=34%*AH72,AG72=0,AD72&gt;=20),"G2",IF(AND(AE72&gt;=31%*AH72,AG72=0,AD72&gt;=20),"G1",IF(AE72&gt;=25%*AH72,"S","F")))))))</f>
        <v/>
      </c>
      <c r="AK72" s="79" t="str">
        <f t="shared" ref="AK72:AK106" si="344">IF(OR(AJ72="",AJ72=0,AJ72="S",AJ72="RE",AJ72="F",AJ72="AB"),AJ72,IF(AE72&gt;=75%*AH72,"D",IF(AE72&gt;=60%*AH72,"I",IF(AE72&gt;=48%*AH72,"II",IF(AE72&gt;=36%*AH72,"III",AJ72)))))</f>
        <v/>
      </c>
      <c r="AL72" s="97" t="str">
        <f>IF(details!T72="","",details!T72)</f>
        <v/>
      </c>
      <c r="AM72" s="103" t="str">
        <f>CONCATENATE(IF(details!T72="s"," SANSKRIT",IF(details!T72="u"," URDU",IF(details!T72="g"," GUJRATI",IF(details!T72="p"," PUNJABI",IF(details!T72="sd"," flU/kh",))))),"")</f>
        <v/>
      </c>
      <c r="AN72" s="47" t="str">
        <f>IF(details!U72="","",details!U72)</f>
        <v/>
      </c>
      <c r="AO72" s="47" t="str">
        <f>IF(details!V72="","",details!V72)</f>
        <v/>
      </c>
      <c r="AP72" s="47" t="str">
        <f>IF(details!W72="","",details!W72)</f>
        <v/>
      </c>
      <c r="AQ72" s="102" t="str">
        <f t="shared" ref="AQ72:AQ106" si="345">IF(AND(AN72="",AO72="",AP72=""),"",SUM(AN72:AP72))</f>
        <v/>
      </c>
      <c r="AR72" s="47" t="str">
        <f>IF(details!X72="","",details!X72)</f>
        <v/>
      </c>
      <c r="AS72" s="102" t="str">
        <f t="shared" ref="AS72:AS106" si="346">IF(AND(AQ72="",AR72=""),"",SUM(AQ72:AR72))</f>
        <v/>
      </c>
      <c r="AT72" s="47" t="str">
        <f>IF(details!Y72="","",details!Y72)</f>
        <v/>
      </c>
      <c r="AU72" s="88" t="str">
        <f t="shared" ref="AU72:AU106" si="347">IF(AND(AS72="",AT72=""),"",SUM(AS72:AT72))</f>
        <v/>
      </c>
      <c r="AV72" s="79">
        <f t="shared" ref="AV72:AV106" si="348">COUNTIF(AN72:AP72,"NA")*10</f>
        <v>0</v>
      </c>
      <c r="AW72" s="79">
        <f t="shared" ref="AW72:AW106" si="349">(COUNTIF(AN72:AP72,"ML")*10)+(COUNTIF(AR72,"ML")*70)+(COUNTIF(AT72,"ML")*100)</f>
        <v>0</v>
      </c>
      <c r="AX72" s="80" t="str">
        <f t="shared" ref="AX72:AX106" si="350">IF(OR(D72="NSO",D72=0),"",IF(AND(AN72="",AO72="",AP72="",AR72="",AT72=""),"",IF(AND(AO72="",AP72="",AR72="",AT72=""),10-AV72-AW72,IF(AND(AP72="",AR72="",AT72=""),20-AV72-AW72,IF(AND(AP72="",AT72=""),90-AV72-AW72,IF(AT72="",100-AV72-AW72,200-AV72-AW72))))))</f>
        <v/>
      </c>
      <c r="AY72" s="79" t="str">
        <f t="shared" ref="AY72:AY106" si="351">IF(AND(OR(AN72="ab",AN72="ml"),OR(AO72="ab",AO72="ml"),OR(AP72="ab",AP72="ml")),"AB",IF(AND(OR(AN72="ab",AN72="ml"),OR(AO72="ab",AO72="ml"),OR(AR72="ab",AR72="ml")),"AB",IF(AND(OR(AN72="ab",AN72="ml"),OR(AR72="ab",AR72="ml"),OR(AP72="ab",AP72="ml")),"AB",IF(AND(OR(AR72="ab",AR72="ml"),OR(AO72="ab",AO72="ml"),OR(AP72="ab",AP72="ml")),"AB",""))))</f>
        <v/>
      </c>
      <c r="AZ72" s="79" t="str">
        <f t="shared" ref="AZ72:AZ106" si="352">IF(OR(D72="NSO",D72="",AT72=""),"",IF(OR(AY72="AB",AT72="ab"),"AB",IF(AT72="ML","RE",IF(AND(AU72&gt;=36%*AX72,AT72&gt;=20),"P",IF(AND(AU72&gt;=34%*AX72,AW72=0,AT72&gt;=20),"G2",IF(AND(AU72&gt;=31%*AX72,AW72=0,AT72&gt;=20),"G1",IF(AU72&gt;=25%*AX72,"S","F")))))))</f>
        <v/>
      </c>
      <c r="BA72" s="79" t="str">
        <f t="shared" ref="BA72:BA106" si="353">IF(OR(AZ72="",AZ72=0,AZ72="S",AZ72="RE",AZ72="F",AZ72="AB"),AZ72,IF(AU72&gt;=75%*AX72,"D",IF(AU72&gt;=60%*AX72,"I",IF(AU72&gt;=48%*AX72,"II",IF(AU72&gt;=36%*AX72,"III",AZ72)))))</f>
        <v/>
      </c>
      <c r="BB72" s="47" t="str">
        <f>IF(details!Z72="","",details!Z72)</f>
        <v/>
      </c>
      <c r="BC72" s="47" t="str">
        <f>IF(details!AA72="","",details!AA72)</f>
        <v/>
      </c>
      <c r="BD72" s="47" t="str">
        <f>IF(details!AB72="","",details!AB72)</f>
        <v/>
      </c>
      <c r="BE72" s="102" t="str">
        <f t="shared" ref="BE72:BE106" si="354">IF(AND(BB72="",BC72="",BD72=""),"",SUM(BB72:BD72))</f>
        <v/>
      </c>
      <c r="BF72" s="47" t="str">
        <f>IF(details!AC72="","",details!AC72)</f>
        <v/>
      </c>
      <c r="BG72" s="102" t="str">
        <f t="shared" ref="BG72:BG106" si="355">IF(AND(BE72="",BF72=""),"",SUM(BE72:BF72))</f>
        <v/>
      </c>
      <c r="BH72" s="47" t="str">
        <f>IF(details!AD72="","",details!AD72)</f>
        <v/>
      </c>
      <c r="BI72" s="88" t="str">
        <f t="shared" ref="BI72:BI106" si="356">IF(AND(BG72="",BH72=""),"",SUM(BG72:BH72))</f>
        <v/>
      </c>
      <c r="BJ72" s="79">
        <f t="shared" ref="BJ72:BJ106" si="357">COUNTIF(BB72:BD72,"NA")*10</f>
        <v>0</v>
      </c>
      <c r="BK72" s="79">
        <f t="shared" ref="BK72:BK106" si="358">(COUNTIF(BB72:BD72,"ML")*10)+(COUNTIF(BF72,"ML")*70)+(COUNTIF(BH72,"ML")*100)</f>
        <v>0</v>
      </c>
      <c r="BL72" s="80" t="str">
        <f t="shared" ref="BL72:BL106" si="359">IF(OR(D72="NSO",D72=0),"",IF(AND(BB72="",BC72="",BD72="",BF72="",BH72=""),"",IF(AND(BC72="",BD72="",BF72="",BH72=""),10-BJ72-BK72,IF(AND(BD72="",BF72="",BH72=""),20-BJ72-BK72,IF(AND(BD72="",BH72=""),90-BJ72-BK72,IF(BH72="",100-BJ72-BK72,200-BJ72-BK72))))))</f>
        <v/>
      </c>
      <c r="BM72" s="79" t="str">
        <f t="shared" ref="BM72:BM106" si="360">IF(AND(OR(BB72="ab",BB72="ml"),OR(BC72="ab",BC72="ml"),OR(BD72="ab",BD72="ml")),"AB",IF(AND(OR(BB72="ab",BB72="ml"),OR(BC72="ab",BC72="ml"),OR(BF72="ab",BF72="ml")),"AB",IF(AND(OR(BB72="ab",BB72="ml"),OR(BF72="ab",BF72="ml"),OR(BD72="ab",BD72="ml")),"AB",IF(AND(OR(BF72="ab",BF72="ml"),OR(BC72="ab",BC72="ml"),OR(BD72="ab",BD72="ml")),"AB",""))))</f>
        <v/>
      </c>
      <c r="BN72" s="79" t="str">
        <f t="shared" ref="BN72:BN106" si="361">IF(OR(D72="NSO",D72="",BH72=""),"",IF(OR(BM72="AB",BH72="ab"),"AB",IF(BH72="ML","RE",IF(AND(BI72&gt;=36%*BL72,BH72&gt;=20),"P",IF(AND(BI72&gt;=34%*BL72,BK72=0,BH72&gt;=20),"G2",IF(AND(BI72&gt;=31%*BL72,BK72=0,BH72&gt;=20),"G1",IF(BI72&gt;=25%*BL72,"S","F")))))))</f>
        <v/>
      </c>
      <c r="BO72" s="79" t="str">
        <f t="shared" ref="BO72:BO106" si="362">IF(OR(BN72="",BN72=0,BN72="S",BN72="RE",BN72="F",BN72="AB"),BN72,IF(BI72&gt;=75%*BL72,"D",IF(BI72&gt;=60%*BL72,"I",IF(BI72&gt;=48%*BL72,"II",IF(BI72&gt;=36%*BL72,"III",BN72)))))</f>
        <v/>
      </c>
      <c r="BP72" s="47" t="str">
        <f>IF(details!AE72="","",details!AE72)</f>
        <v/>
      </c>
      <c r="BQ72" s="47" t="str">
        <f>IF(details!AF72="","",details!AF72)</f>
        <v/>
      </c>
      <c r="BR72" s="47" t="str">
        <f>IF(details!AG72="","",details!AG72)</f>
        <v/>
      </c>
      <c r="BS72" s="102" t="str">
        <f t="shared" ref="BS72:BS106" si="363">IF(AND(BP72="",BQ72="",BR72=""),"",SUM(BP72:BR72))</f>
        <v/>
      </c>
      <c r="BT72" s="47" t="str">
        <f>IF(details!AH72="","",details!AH72)</f>
        <v/>
      </c>
      <c r="BU72" s="102" t="str">
        <f t="shared" ref="BU72:BU106" si="364">IF(AND(BS72="",BT72=""),"",SUM(BS72:BT72))</f>
        <v/>
      </c>
      <c r="BV72" s="47" t="str">
        <f>IF(details!AI72="","",details!AI72)</f>
        <v/>
      </c>
      <c r="BW72" s="88" t="str">
        <f t="shared" ref="BW72:BW106" si="365">IF(AND(BU72="",BV72=""),"",SUM(BU72:BV72))</f>
        <v/>
      </c>
      <c r="BX72" s="79">
        <f t="shared" ref="BX72:BX106" si="366">COUNTIF(BP72:BR72,"NA")*10</f>
        <v>0</v>
      </c>
      <c r="BY72" s="79">
        <f t="shared" ref="BY72:BY106" si="367">(COUNTIF(BP72:BR72,"ML")*10)+(COUNTIF(BT72,"ML")*70)+(COUNTIF(BV72,"ML")*100)</f>
        <v>0</v>
      </c>
      <c r="BZ72" s="80" t="str">
        <f t="shared" ref="BZ72:BZ106" si="368">IF(OR(D72="NSO",D72=0),"",IF(AND(BP72="",BQ72="",BR72="",BT72="",BV72=""),"",IF(AND(BQ72="",BR72="",BT72="",BV72=""),10-BX72-BY72,IF(AND(BR72="",BT72="",BV72=""),20-BX72-BY72,IF(AND(BR72="",BV72=""),90-BX72-BY72,IF(BV72="",100-BX72-BY72,200-BX72-BY72))))))</f>
        <v/>
      </c>
      <c r="CA72" s="79" t="str">
        <f t="shared" ref="CA72:CA106" si="369">IF(AND(OR(BP72="ab",BP72="ml"),OR(BQ72="ab",BQ72="ml"),OR(BR72="ab",BR72="ml")),"AB",IF(AND(OR(BP72="ab",BP72="ml"),OR(BQ72="ab",BQ72="ml"),OR(BT72="ab",BT72="ml")),"AB",IF(AND(OR(BP72="ab",BP72="ml"),OR(BT72="ab",BT72="ml"),OR(BR72="ab",BR72="ml")),"AB",IF(AND(OR(BT72="ab",BT72="ml"),OR(BQ72="ab",BQ72="ml"),OR(BR72="ab",BR72="ml")),"AB",""))))</f>
        <v/>
      </c>
      <c r="CB72" s="79" t="str">
        <f t="shared" ref="CB72:CB106" si="370">IF(OR(D72="NSO",D72="",BV72=""),"",IF(OR(CA72="AB",BV72="ab"),"AB",IF(BV72="ML","RE",IF(AND(BW72&gt;=36%*BZ72,BV72&gt;=20),"P",IF(AND(BW72&gt;=34%*BZ72,BY72=0,BV72&gt;=20),"G2",IF(AND(BW72&gt;=31%*BZ72,BY72=0,BV72&gt;=20),"G1",IF(BW72&gt;=25%*BZ72,"S","F")))))))</f>
        <v/>
      </c>
      <c r="CC72" s="79" t="str">
        <f t="shared" ref="CC72:CC106" si="371">IF(OR(CB72="",CB72=0,CB72="S",CB72="RE",CB72="F",CB72="AB"),CB72,IF(BW72&gt;=75%*BZ72,"D",IF(BW72&gt;=60%*BZ72,"I",IF(BW72&gt;=48%*BZ72,"II",IF(BW72&gt;=36%*BZ72,"III",CB72)))))</f>
        <v/>
      </c>
      <c r="CD72" s="47" t="str">
        <f>IF(details!AJ72="","",details!AJ72)</f>
        <v/>
      </c>
      <c r="CE72" s="47" t="str">
        <f>IF(details!AK72="","",details!AK72)</f>
        <v/>
      </c>
      <c r="CF72" s="47" t="str">
        <f>IF(details!AL72="","",details!AL72)</f>
        <v/>
      </c>
      <c r="CG72" s="102" t="str">
        <f t="shared" ref="CG72:CG106" si="372">IF(AND(CD72="",CE72="",CF72=""),"",SUM(CD72:CF72))</f>
        <v/>
      </c>
      <c r="CH72" s="47" t="str">
        <f>IF(details!AM72="","",details!AM72)</f>
        <v/>
      </c>
      <c r="CI72" s="102" t="str">
        <f t="shared" ref="CI72:CI106" si="373">IF(AND(CG72="",CH72=""),"",SUM(CG72:CH72))</f>
        <v/>
      </c>
      <c r="CJ72" s="47" t="str">
        <f>IF(details!AN72="","",details!AN72)</f>
        <v/>
      </c>
      <c r="CK72" s="88" t="str">
        <f t="shared" ref="CK72:CK106" si="374">IF(AND(CI72="",CJ72=""),"",SUM(CI72:CJ72))</f>
        <v/>
      </c>
      <c r="CL72" s="79">
        <f t="shared" ref="CL72:CL106" si="375">COUNTIF(CD72:CF72,"NA")*10</f>
        <v>0</v>
      </c>
      <c r="CM72" s="79">
        <f t="shared" ref="CM72:CM106" si="376">(COUNTIF(CD72:CF72,"ML")*10)+(COUNTIF(CH72,"ML")*70)+(COUNTIF(CJ72,"ML")*100)</f>
        <v>0</v>
      </c>
      <c r="CN72" s="80" t="str">
        <f t="shared" ref="CN72:CN106" si="377">IF(OR(D72="NSO",D72=0),"",IF(AND(CD72="",CE72="",CF72="",CH72="",CJ72=""),"",IF(AND(CE72="",CF72="",CH72="",CJ72=""),10-CL72-CM72,IF(AND(CF72="",CH72="",CJ72=""),20-CL72-CM72,IF(AND(CF72="",CJ72=""),90-CL72-CM72,IF(CJ72="",100-CL72-CM72,200-CL72-CM72))))))</f>
        <v/>
      </c>
      <c r="CO72" s="79" t="str">
        <f t="shared" ref="CO72:CO106" si="378">IF(AND(OR(CD72="ab",CD72="ml"),OR(CE72="ab",CE72="ml"),OR(CF72="ab",CF72="ml")),"AB",IF(AND(OR(CD72="ab",CD72="ml"),OR(CE72="ab",CE72="ml"),OR(CH72="ab",CH72="ml")),"AB",IF(AND(OR(CD72="ab",CD72="ml"),OR(CH72="ab",CH72="ml"),OR(CF72="ab",CF72="ml")),"AB",IF(AND(OR(CH72="ab",CH72="ml"),OR(CE72="ab",CE72="ml"),OR(CF72="ab",CF72="ml")),"AB",""))))</f>
        <v/>
      </c>
      <c r="CP72" s="79" t="str">
        <f t="shared" ref="CP72:CP106" si="379">IF(OR(D72="NSO",D72="",CJ72=""),"",IF(OR(CO72="AB",CJ72="ab"),"AB",IF(CJ72="ML","RE",IF(AND(CK72&gt;=36%*CN72,CJ72&gt;=20),"P",IF(AND(CK72&gt;=34%*CN72,CM72=0,CJ72&gt;=20),"G2",IF(AND(CK72&gt;=31%*CN72,CM72=0,CJ72&gt;=20),"G1",IF(CK72&gt;=25%*CN72,"S","F")))))))</f>
        <v/>
      </c>
      <c r="CQ72" s="79" t="str">
        <f t="shared" ref="CQ72:CQ106" si="380">IF(OR(CP72="",CP72=0,CP72="S",CP72="RE",CP72="F",CP72="AB"),CP72,IF(CK72&gt;=75%*CN72,"D",IF(CK72&gt;=60%*CN72,"I",IF(CK72&gt;=48%*CN72,"II",IF(CK72&gt;=36%*CN72,"III",CP72)))))</f>
        <v/>
      </c>
      <c r="CR72" s="79">
        <f t="shared" ref="CR72:CR106" si="381">SUM(R72,S72,AF72,AG72,AV72,AW72,BJ72,BK72,BX72,BY72,CL72,CM72)</f>
        <v>0</v>
      </c>
      <c r="CS72" s="104">
        <f t="shared" ref="CS72:CS106" si="382">SUM(Q72,AE72,AU72,BI72,BW72,CK72)</f>
        <v>0</v>
      </c>
      <c r="CT72" s="105">
        <f t="shared" ref="CT72:CT106" si="383">CS72*100/(1200-CR72)</f>
        <v>0</v>
      </c>
      <c r="CU72" s="87" t="str">
        <f t="shared" si="296"/>
        <v/>
      </c>
      <c r="CV72" s="47" t="str">
        <f>IF(details!AO72="","",details!AO72)</f>
        <v/>
      </c>
      <c r="CW72" s="47" t="str">
        <f>IF(details!AP72="","",details!AP72)</f>
        <v/>
      </c>
      <c r="CX72" s="47" t="str">
        <f>IF(details!AQ72="","",details!AQ72)</f>
        <v/>
      </c>
      <c r="CY72" s="102" t="str">
        <f t="shared" ref="CY72:CY106" si="384">IF(AND(CV72="",CW72="",CX72=""),"",SUM(CV72:CX72))</f>
        <v/>
      </c>
      <c r="CZ72" s="47" t="str">
        <f>IF(details!AR72="","",details!AR72)</f>
        <v/>
      </c>
      <c r="DA72" s="102" t="str">
        <f t="shared" ref="DA72:DA106" si="385">IF(AND(CY72="",CZ72=""),"",SUM(CY72:CZ72))</f>
        <v/>
      </c>
      <c r="DB72" s="47" t="str">
        <f>IF(details!AS72="","",details!AS72)</f>
        <v/>
      </c>
      <c r="DC72" s="88" t="str">
        <f t="shared" ref="DC72:DC106" si="386">IF(AND(DA72="",DB72=""),"",SUM(DA72:DB72))</f>
        <v/>
      </c>
      <c r="DD72" s="79">
        <f t="shared" ref="DD72:DD106" si="387">(COUNTIF(CV72:CX72,"NA")*10)</f>
        <v>0</v>
      </c>
      <c r="DE72" s="79">
        <f t="shared" ref="DE72:DE106" si="388">(COUNTIF(CV72:CX72,"ML")*10)+(COUNTIF(CZ72,"ML")*70)+(COUNTIF(DB72,"ML")*100)</f>
        <v>0</v>
      </c>
      <c r="DF72" s="80" t="str">
        <f t="shared" ref="DF72:DF106" si="389">IF(OR(D72="NSO",D72=0),"",IF(AND(CV72="",CW72="",CX72="",CZ72="",DB72=""),"",IF(AND(CW72="",CX72="",CZ72="",DB72=""),10-DD72-DE72,IF(AND(CX72="",CZ72="",DB72=""),20-DD72-DE72,IF(AND(CX72="",DB72=""),90-DD72-DE72,IF(DB72="",100-DD72-DE72,200-DD72-DE72))))))</f>
        <v/>
      </c>
      <c r="DG72" s="79" t="str">
        <f t="shared" ref="DG72:DG106" si="390">IF(AND(OR(CV72="ab",CV72="ml"),OR(CW72="ab",CW72="ml"),OR(CX72="ab",CX72="ml")),"AB",IF(AND(OR(CV72="ab",CV72="ml"),OR(CW72="ab",CW72="ml"),OR(CZ72="ab",CZ72="ml")),"AB",IF(AND(OR(CV72="ab",CV72="ml"),OR(CZ72="ab",CZ72="ml"),OR(CX72="ab",CX72="ml")),"AB",IF(AND(OR(CZ72="ab",CZ72="ml"),OR(CW72="ab",CW72="ml"),OR(CX72="ab",CX72="ml")),"AB",""))))</f>
        <v/>
      </c>
      <c r="DH72" s="79" t="str">
        <f t="shared" ref="DH72:DH106" si="391">IF(OR(D72="NSO",D72="",DB72=""),"",IF(OR(DG72="AB",DB72="ab"),"AB",IF(DB72="ML","RE",IF(AND(DC72&gt;=36%*DF72,DB72&gt;=20),"P","RE"))))</f>
        <v/>
      </c>
      <c r="DI72" s="79" t="str">
        <f t="shared" ref="DI72:DI106" si="392">IF(OR(DH72="RE",DH72="",DH72="F",DH72="AB"),DH72,IF(DC72&gt;=80%*DF72,"A",IF(DC72&gt;=60%*DF72,"B",IF(DC72&gt;=40%*DF72,"C","D"))))</f>
        <v/>
      </c>
      <c r="DJ72" s="47" t="str">
        <f>IF(details!AT72="","",details!AT72)</f>
        <v/>
      </c>
      <c r="DK72" s="47" t="str">
        <f>IF(details!AU72="","",details!AU72)</f>
        <v/>
      </c>
      <c r="DL72" s="102" t="str">
        <f t="shared" ref="DL72:DL106" si="393">IF(AND(DJ72="",DK72=""),"",IF(AND(DJ72="ml",DK72="ml"),"ml",IF(AND(DJ72="AB",DK72="AB"),"AB",SUM(DJ72:DK72))))</f>
        <v/>
      </c>
      <c r="DM72" s="47" t="str">
        <f>IF(details!AV72="","",details!AV72)</f>
        <v/>
      </c>
      <c r="DN72" s="47" t="str">
        <f>IF(details!AW72="","",details!AW72)</f>
        <v/>
      </c>
      <c r="DO72" s="102" t="str">
        <f t="shared" ref="DO72:DO106" si="394">IF(AND(DM72="",DN72=""),"",IF(AND(DM72="ml",DN72="ml"),"ml",IF(AND(DM72="AB",DN72="AB"),"AB",SUM(DM72:DN72))))</f>
        <v/>
      </c>
      <c r="DP72" s="47" t="str">
        <f>IF(details!AX72="","",details!AX72)</f>
        <v/>
      </c>
      <c r="DQ72" s="47" t="str">
        <f>IF(details!AY72="","",details!AY72)</f>
        <v/>
      </c>
      <c r="DR72" s="102" t="str">
        <f t="shared" ref="DR72:DR106" si="395">IF(AND(DP72="",DQ72=""),"",IF(AND(DP72="ml",DQ72="ml"),"ml",IF(AND(DP72="AB",DQ72="AB"),"AB",SUM(DP72:DQ72))))</f>
        <v/>
      </c>
      <c r="DS72" s="102" t="str">
        <f t="shared" ref="DS72:DS106" si="396">IF(AND(DJ72="",DM72="",DP72=""),"",SUM(DJ72,DM72,DP72))</f>
        <v/>
      </c>
      <c r="DT72" s="102" t="str">
        <f t="shared" ref="DT72:DT106" si="397">IF(AND(DK72="",DN72="",DQ72=""),"",SUM(DK72,DN72,DQ72))</f>
        <v/>
      </c>
      <c r="DU72" s="102" t="str">
        <f t="shared" ref="DU72:DU106" si="398">IF(AND(DS72="",DT72=""),"",IF(AND(DS72="ml",DT72="ml"),"ml",IF(AND(DS72="AB",DT72="AB"),"AB",SUM(DS72:DT72))))</f>
        <v/>
      </c>
      <c r="DV72" s="47" t="str">
        <f>IF(details!AZ72="","",details!AZ72)</f>
        <v/>
      </c>
      <c r="DW72" s="47" t="str">
        <f>IF(details!BA72="","",details!BA72)</f>
        <v/>
      </c>
      <c r="DX72" s="102" t="str">
        <f t="shared" ref="DX72:DX106" si="399">IF(AND(DV72="",DW72=""),"",IF(AND(DV72="ml",DW72="ml"),"ml",IF(AND(DV72="AB",DW72="AB"),"AB",SUM(DV72:DW72))))</f>
        <v/>
      </c>
      <c r="DY72" s="102" t="str">
        <f t="shared" ref="DY72:DY106" si="400">IF(AND(DS72="",DV72=""),"",SUM(DS72,DV72))</f>
        <v/>
      </c>
      <c r="DZ72" s="102" t="str">
        <f t="shared" ref="DZ72:DZ106" si="401">IF(AND(DT72="",EV72=""),"",SUM(DT72,DW72))</f>
        <v/>
      </c>
      <c r="EA72" s="47" t="str">
        <f>IF(details!BB72="","",details!BB72)</f>
        <v/>
      </c>
      <c r="EB72" s="47" t="str">
        <f>IF(details!BC72="","",details!BC72)</f>
        <v/>
      </c>
      <c r="EC72" s="102" t="str">
        <f t="shared" ref="EC72:EC106" si="402">IF(AND(EA72="",EB72=""),"",IF(AND(EA72="ml",EB72="ml"),"ml",IF(AND(EA72="AB",EB72="AB"),"AB",SUM(EA72:EB72))))</f>
        <v/>
      </c>
      <c r="ED72" s="102" t="str">
        <f t="shared" ref="ED72:ED106" si="403">IF(AND(DY72="",EA72=""),"",SUM(DY72,EA72))</f>
        <v/>
      </c>
      <c r="EE72" s="102" t="str">
        <f t="shared" ref="EE72:EE106" si="404">IF(AND(DZ72="",EB72=""),"",SUM(DZ72,EB72))</f>
        <v/>
      </c>
      <c r="EF72" s="97" t="str">
        <f t="shared" ref="EF72:EF106" si="405">IF(AND(ED72="",EE72=""),"",SUM(ED72:EE72))</f>
        <v/>
      </c>
      <c r="EG72" s="79">
        <f t="shared" ref="EG72:EG106" si="406">COUNTIF(DJ72,"na")*10+COUNTIF(DK72,"na")*8+COUNTIF(DM72,"na")*10+COUNTIF(DN72,"na")*7+COUNTIF(DP72,"na")*15+COUNTIF(DQ72,"na")*10</f>
        <v>0</v>
      </c>
      <c r="EH72" s="79">
        <f t="shared" ref="EH72:EH106" si="407">COUNTIF(DJ72,"ml")*10+COUNTIF(DK72,"ml")*8+COUNTIF(DM72,"ml")*10+COUNTIF(DN72,"ml")*7+COUNTIF(DP72,"ml")*15+COUNTIF(DQ72,"ml")*10+(COUNTIF(DV72,"ML")*25)+(COUNTIF(DW72,"ML")*15)+(COUNTIF(EA72,"ML")*40)+(COUNTIF(EB72,"ML")*60)</f>
        <v>0</v>
      </c>
      <c r="EI72" s="80" t="str">
        <f t="shared" ref="EI72:EI106" si="408">IF(OR(D72="NSO",D72=0),"",IF(AND(DL72="",DO72="",DR72="",DX72="",EC72=""),"",IF(AND(DO72="",DR72="",DX72="",EC72=""),18-EG72-EH72,IF(AND(DR72="",DX72="",EC72=""),35-EG72-EH72,IF(AND(DR72="",EC72=""),75-EG72-EH72,IF(EC72="",100-EG72-EH72,200-EG72-EH72))))))</f>
        <v/>
      </c>
      <c r="EJ72" s="79" t="str">
        <f t="shared" ref="EJ72:EJ106" si="409">IF(AND(OR(DL72="ab",DL72="ml"),OR(DO72="ab",DO72="ml"),OR(DR72="ab",DR72="ml")),"AB",IF(AND(OR(DL72="ab",DL72="ml"),OR(DO72="ab",DO72="ml"),OR(DX72="ab",DX72="ml")),"AB",IF(AND(OR(DO72="ab",DO72="ml"),OR(DR72="ab",DR72="ml"),OR(DX72="ab",DX72="ml")),"AB",IF(AND(OR(DL72="ab",DL72="ml"),OR(DR72="ab",DR72="ml"),OR(DX72="ab",DX72="ml")),"AB",""))))</f>
        <v/>
      </c>
      <c r="EK72" s="79" t="str">
        <f t="shared" ref="EK72:EK106" si="410">IF(OR(D72="NSO",D72=0,EC72=""),"",IF(OR(EJ72="AB",EC72="AB"),"AB",IF(EC72="ML","RE",IF(AND(EF72&gt;=36%*EI72,EC72&gt;=20),"P","RE"))))</f>
        <v/>
      </c>
      <c r="EL72" s="79" t="str">
        <f t="shared" ref="EL72:EL106" si="411">IF(OR(EK72="RE",EK72="",EK72="F",EK72="AB"),EK72,IF(EF72&gt;=80%*EI72,"A",IF(EF72&gt;=60%*EI72,"B",IF(EF72&gt;=40%*EI72,"C","D"))))</f>
        <v/>
      </c>
      <c r="EM72" s="47" t="str">
        <f>IF(details!BD72="","",details!BD72)</f>
        <v/>
      </c>
      <c r="EN72" s="47" t="str">
        <f>IF(details!BE72="","",details!BE72)</f>
        <v/>
      </c>
      <c r="EO72" s="47" t="str">
        <f>IF(details!BF72="","",details!BF72)</f>
        <v/>
      </c>
      <c r="EP72" s="102" t="str">
        <f t="shared" ref="EP72:EP106" si="412">IF(AND(EM72="",EN72="",EO72=""),"",SUM(EM72:EO72))</f>
        <v/>
      </c>
      <c r="EQ72" s="47" t="str">
        <f>IF(details!BG72="","",details!BG72)</f>
        <v/>
      </c>
      <c r="ER72" s="47" t="str">
        <f>IF(details!BH72="","",details!BH72)</f>
        <v/>
      </c>
      <c r="ES72" s="106" t="str">
        <f t="shared" ref="ES72:ES106" si="413">IF(AND(EQ72="",ER72=""),"",IF(AND(EQ72="ml",ER72="ml"),"ml",IF(AND(EQ72="AB",ER72="AB"),"AB",SUM(EQ72:ER72))))</f>
        <v/>
      </c>
      <c r="ET72" s="102" t="str">
        <f t="shared" ref="ET72:ET106" si="414">IF(AND(EP72="",EQ72=""),"",SUM(EP72,EQ72))</f>
        <v/>
      </c>
      <c r="EU72" s="102" t="str">
        <f t="shared" ref="EU72:EU106" si="415">ER72</f>
        <v/>
      </c>
      <c r="EV72" s="47" t="str">
        <f>IF(details!BI72="","",details!BI72)</f>
        <v/>
      </c>
      <c r="EW72" s="47" t="str">
        <f>IF(details!BJ72="","",details!BJ72)</f>
        <v/>
      </c>
      <c r="EX72" s="106" t="str">
        <f t="shared" ref="EX72:EX106" si="416">IF(AND(EV72="",EW72=""),"",IF(AND(EV72="ml",EW72="ml"),"ml",IF(AND(EV72="AB",EW72="AB"),"AB",SUM(EV72:EW72))))</f>
        <v/>
      </c>
      <c r="EY72" s="102" t="str">
        <f t="shared" ref="EY72:EY106" si="417">IF(AND(ET72="",EV72=""),"",SUM(ET72,EV72))</f>
        <v/>
      </c>
      <c r="EZ72" s="102" t="str">
        <f t="shared" ref="EZ72:EZ106" si="418">IF(AND(EU72="",EW72=""),"",SUM(EU72,EW72))</f>
        <v/>
      </c>
      <c r="FA72" s="97" t="str">
        <f t="shared" ref="FA72:FA106" si="419">IF(AND(EY72="",EZ72=""),"",SUM(EY72:EZ72))</f>
        <v/>
      </c>
      <c r="FB72" s="79">
        <f t="shared" ref="FB72:FB106" si="420">COUNTIF(EM72:EO72,"NA")*5</f>
        <v>0</v>
      </c>
      <c r="FC72" s="79">
        <f t="shared" ref="FC72:FC106" si="421">(COUNTIF(EM72:EO72,"ML")*5)+(COUNTIF(EQ72,"ML")*50)+(COUNTIF(ER72,"ML")*35)+(COUNTIF(EV72,"ML")*60)+(COUNTIF(EW72,"ML")*40)</f>
        <v>0</v>
      </c>
      <c r="FD72" s="80" t="str">
        <f t="shared" ref="FD72:FD106" si="422">IF(OR(D72="NSO",D72=0),"",IF(AND(EM72="",EN72="",EO72="",ES72="",EX72=""),"",IF(AND(EN72="",EO72="",ES72="",EX72=""),10-FB72-FC72,IF(AND(EO72="",ES72="",EX72=""),20-FB72-FC72,IF(AND(EO72="",EX72=""),95-FB72-FC72,IF(EX72="",100-FB72-FC72,200-FB72-FC72))))))</f>
        <v/>
      </c>
      <c r="FE72" s="79" t="str">
        <f t="shared" ref="FE72:FE106" si="423">IF(AND(OR(EM72="ab",EM72="ml"),OR(EN72="ab",EN72="ml"),OR(EO72="ab",EO72="ml")),"AB",IF(AND(OR(EM72="ab",EM72="ml"),OR(EN72="ab",EN72="ml"),OR(ES72="ab",ES72="ml")),"AB",IF(AND(OR(EO72="ab",EO72="ml"),OR(EN72="ab",EN72="ml"),OR(ES72="ab",ES72="ml")),"AB",IF(AND(OR(EM72="ab",EM72="ml"),OR(EO72="ab",EO72="ml"),OR(ES72="ab",ES72="ml")),"AB",""))))</f>
        <v/>
      </c>
      <c r="FF72" s="79" t="str">
        <f t="shared" ref="FF72:FF106" si="424">IF(OR(D72="NSO",D72=0,EX72=""),"",IF(OR(FE72="AB",EX72="AB"),"AB",IF(EX72="ML","RE",IF(AND(FA72&gt;=36%*FD72,EX72&gt;=20),"P","RE"))))</f>
        <v/>
      </c>
      <c r="FG72" s="79" t="str">
        <f t="shared" ref="FG72:FG106" si="425">IF(OR(FF72="RE",FF72="",FF72="F",FF72="AB"),FF72,IF(FA72&gt;=80%*FD72,"A",IF(FA72&gt;=60%*FD72,"B",IF(FA72&gt;=40%*FD72,"C",IF(FA72&gt;=36%*FD72,"D","")))))</f>
        <v/>
      </c>
      <c r="FH72" s="47" t="str">
        <f>IF(details!BK72="","",details!BK72)</f>
        <v/>
      </c>
      <c r="FI72" s="47" t="str">
        <f>IF(details!BL72="","",details!BL72)</f>
        <v/>
      </c>
      <c r="FJ72" s="47" t="str">
        <f>IF(details!BM72="","",details!BM72)</f>
        <v/>
      </c>
      <c r="FK72" s="97" t="str">
        <f t="shared" ref="FK72:FK106" si="426">IF(AND(FH72="",FI72="",FJ72=""),"",SUM(FH72:FJ72))</f>
        <v/>
      </c>
      <c r="FL72" s="79">
        <f t="shared" ref="FL72:FL106" si="427">COUNTIF(FH72,"ML")*25+COUNTIF(FI72,"ML")*45+COUNTIF(FJ72,"ML")*30</f>
        <v>0</v>
      </c>
      <c r="FM72" s="80" t="str">
        <f t="shared" ref="FM72:FM106" si="428">IF(OR(D72="NSO",D72=0),"",IF(AND(FH72="",FI72="",FJ72=""),"",IF(AND(FI72="",FJ72=""),25-FL72,IF(FJ72="",75-FL72,100-FL72))))</f>
        <v/>
      </c>
      <c r="FN72" s="79" t="str">
        <f t="shared" ref="FN72:FN106" si="429">IF(AND(OR(FH72="ab",FH72="ml"),OR(FI72="ab",FI72="ml")),"AB","")</f>
        <v/>
      </c>
      <c r="FO72" s="79" t="str">
        <f t="shared" ref="FO72:FO106" si="430">IF(OR(D72="NSO",D72=0,FJ72=""),"",IF(OR(FJ72="AB",FN72="AB"),"AB",IF(FJ72="ML","RE",IF(FK72&gt;=36%*FM72,"P","RE"))))</f>
        <v/>
      </c>
      <c r="FP72" s="322" t="str">
        <f t="shared" ref="FP72:FP106" si="431">IF(OR(FO72="RE",FO72="",FO72="F",FO72="AB"),FO72,IF(FK72&gt;=81%*FM72,"A",IF(FK72&gt;=61%*FM72,"B",IF(FK72&gt;=41%*FM72,"C",IF(FK72&gt;=21%*FM72,"D","E")))))</f>
        <v/>
      </c>
      <c r="FQ72" s="47" t="str">
        <f>IF(details!BN72="","",details!BN72)</f>
        <v/>
      </c>
      <c r="FR72" s="47" t="str">
        <f>IF(details!BO72="","",details!BO72)</f>
        <v/>
      </c>
      <c r="FS72" s="47" t="str">
        <f>IF(details!BP72="","",details!BP72)</f>
        <v/>
      </c>
      <c r="FT72" s="47" t="str">
        <f>IF(details!BQ72="","",details!BQ72)</f>
        <v/>
      </c>
      <c r="FU72" s="97" t="str">
        <f t="shared" ref="FU72:FU106" si="432">IF(AND(FQ72="",FR72="",FS72="",FT72=""),"",SUM(FQ72:FT72))</f>
        <v/>
      </c>
      <c r="FV72" s="79">
        <f t="shared" si="297"/>
        <v>0</v>
      </c>
      <c r="FW72" s="80" t="str">
        <f t="shared" si="298"/>
        <v/>
      </c>
      <c r="FX72" s="79" t="str">
        <f t="shared" si="299"/>
        <v/>
      </c>
      <c r="FY72" s="79" t="str">
        <f t="shared" si="300"/>
        <v/>
      </c>
      <c r="FZ72" s="322" t="str">
        <f t="shared" ref="FZ72:FZ83" si="433">IF(OR(FY72="RE",FY72="",FY72="F",FY72="AB"),FY72,IF(FU72&gt;=81%*FW72,"A",IF(FU72&gt;=61%*FW72,"B",IF(FU72&gt;=41%*FW72,"C",IF(FU72&gt;=21%*FW72,"D","E")))))</f>
        <v/>
      </c>
      <c r="GA72" s="79" t="str">
        <f t="shared" si="257"/>
        <v/>
      </c>
      <c r="GB72" s="79" t="str">
        <f t="shared" si="258"/>
        <v/>
      </c>
      <c r="GC72" s="79" t="str">
        <f t="shared" si="259"/>
        <v/>
      </c>
      <c r="GD72" s="79" t="str">
        <f t="shared" si="260"/>
        <v/>
      </c>
      <c r="GE72" s="79" t="str">
        <f t="shared" si="261"/>
        <v/>
      </c>
      <c r="GF72" s="79" t="str">
        <f t="shared" si="262"/>
        <v/>
      </c>
      <c r="GG72" s="79" t="str">
        <f t="shared" si="301"/>
        <v/>
      </c>
      <c r="GH72" s="313">
        <f t="shared" ref="GH72:GH106" si="434">COUNTIF(GA72:GG72,"F")+COUNTIF(GA72:GG72,"AB")</f>
        <v>0</v>
      </c>
      <c r="GI72" s="79">
        <f t="shared" si="263"/>
        <v>0</v>
      </c>
      <c r="GJ72" s="79">
        <f t="shared" si="264"/>
        <v>0</v>
      </c>
      <c r="GK72" s="79">
        <f t="shared" si="265"/>
        <v>0</v>
      </c>
      <c r="GL72" s="313">
        <f t="shared" ref="GL72:GL106" si="435">COUNTIF(GA72:GG72,"RE")</f>
        <v>0</v>
      </c>
      <c r="GM72" s="79" t="str">
        <f t="shared" si="302"/>
        <v/>
      </c>
      <c r="GN72" s="47" t="str">
        <f t="shared" si="303"/>
        <v/>
      </c>
      <c r="GO72" s="79" t="str">
        <f t="shared" si="304"/>
        <v/>
      </c>
      <c r="GP72" s="107" t="str">
        <f t="shared" ref="GP72:GP106" si="436">IF(GO72="","",SUMPRODUCT((GO72&lt;GO$7:GO$106)/COUNTIF(GO$7:GO$106,GO$7:GO$106)))</f>
        <v/>
      </c>
      <c r="GQ72" s="94" t="str">
        <f>IF(details!CY72="","",details!CY72)</f>
        <v/>
      </c>
      <c r="GR72" s="108" t="str">
        <f>IF(details!CZ72="","",details!CZ72)</f>
        <v/>
      </c>
      <c r="GS72" s="94" t="str">
        <f>IF(details!DC72="","",details!DC72)</f>
        <v/>
      </c>
      <c r="GT72" s="108" t="str">
        <f>IF(details!DD72="","",details!DD72)</f>
        <v/>
      </c>
      <c r="GU72" s="94" t="str">
        <f>IF(details!DG72="","",details!DG72)</f>
        <v/>
      </c>
      <c r="GV72" s="108" t="str">
        <f>IF(details!DH72="","",details!DH72)</f>
        <v/>
      </c>
      <c r="GW72" s="94" t="str">
        <f>IF(details!DK72="","",details!DK72)</f>
        <v/>
      </c>
      <c r="GX72" s="108" t="str">
        <f>IF(details!DL72="","",details!DL72)</f>
        <v/>
      </c>
      <c r="GY72" s="94" t="str">
        <f>IF(details!DO72="","",details!DO72)</f>
        <v/>
      </c>
      <c r="GZ72" s="108" t="str">
        <f>IF(details!DP72="","",details!DP72)</f>
        <v/>
      </c>
      <c r="HA72" s="95" t="e">
        <f t="shared" ref="HA72:HA106" si="437">IF(GY72=0,"",GZ72/GY72*100)</f>
        <v>#VALUE!</v>
      </c>
      <c r="HB72" s="47" t="str">
        <f t="shared" si="305"/>
        <v/>
      </c>
      <c r="HC72" s="47" t="str">
        <f t="shared" si="256"/>
        <v/>
      </c>
      <c r="HD72" s="47" t="str">
        <f t="shared" si="306"/>
        <v/>
      </c>
      <c r="HE72" s="47" t="str">
        <f t="shared" si="307"/>
        <v/>
      </c>
      <c r="HF72" s="47" t="str">
        <f t="shared" ref="HF72:HF106" si="438">IF(HE72="G",",+","")</f>
        <v/>
      </c>
      <c r="HG72" s="47" t="str">
        <f t="shared" si="308"/>
        <v/>
      </c>
      <c r="HH72" s="47" t="str">
        <f t="shared" si="309"/>
        <v/>
      </c>
      <c r="HI72" s="47" t="str">
        <f t="shared" si="310"/>
        <v/>
      </c>
      <c r="HJ72" s="47" t="str">
        <f t="shared" si="311"/>
        <v/>
      </c>
      <c r="HK72" s="47" t="str">
        <f t="shared" si="312"/>
        <v/>
      </c>
      <c r="HL72" s="47" t="str">
        <f t="shared" si="313"/>
        <v/>
      </c>
      <c r="HM72" s="47" t="str">
        <f t="shared" si="314"/>
        <v/>
      </c>
      <c r="HN72" s="47" t="str">
        <f t="shared" ref="HN72:HN106" si="439">IF(HH72="G",",+","")</f>
        <v/>
      </c>
      <c r="HO72" s="47" t="str">
        <f t="shared" si="315"/>
        <v/>
      </c>
      <c r="HP72" s="47" t="str">
        <f t="shared" si="316"/>
        <v/>
      </c>
      <c r="HQ72" s="47" t="str">
        <f t="shared" ref="HQ72:HQ106" si="440">IF(HP72="G",",+","")</f>
        <v/>
      </c>
      <c r="HR72" s="47" t="str">
        <f t="shared" si="317"/>
        <v/>
      </c>
      <c r="HS72" s="47" t="str">
        <f t="shared" si="318"/>
        <v/>
      </c>
      <c r="HT72" s="47" t="str">
        <f t="shared" ref="HT72:HT106" si="441">IF(HS72="G",",+","")</f>
        <v/>
      </c>
      <c r="HU72" s="47" t="str">
        <f t="shared" si="319"/>
        <v/>
      </c>
      <c r="HV72" s="47" t="str">
        <f t="shared" si="320"/>
        <v/>
      </c>
      <c r="HW72" s="47" t="str">
        <f t="shared" ref="HW72:HW106" si="442">IF(HV72="G",",+","")</f>
        <v/>
      </c>
      <c r="HX72" s="47" t="str">
        <f t="shared" ref="HX72:HX106" si="443">IF(AND(HV72="G",CN72=200),72-CK72,IF(AND(HV72="G",CN72=190),68-CK72,""))</f>
        <v/>
      </c>
      <c r="HY72" s="47" t="str">
        <f t="shared" si="321"/>
        <v/>
      </c>
      <c r="HZ72" s="47" t="str">
        <f t="shared" si="322"/>
        <v/>
      </c>
      <c r="IA72" s="47" t="str">
        <f t="shared" si="323"/>
        <v/>
      </c>
      <c r="IB72" s="47" t="str">
        <f t="shared" si="324"/>
        <v/>
      </c>
      <c r="IC72" s="47" t="str">
        <f t="shared" si="325"/>
        <v/>
      </c>
      <c r="ID72" s="47" t="str">
        <f t="shared" ref="ID72:ID106" si="444">CONCATENATE(IF(HB72="F",$HB$5,"")," ",IF(HE72="F",$HE$5,"")," ",IF(HI72="F",$HI$5,"")," ",IF(HJ72="F",$HJ$5,"")," ",IF(HK72="F",$HK$5,"")," ",IF(HL72="F",$HL$5,"")," ",IF(HM72="F",$HM$5,"")," ",IF(HP72="F",$HP$5,"")," ",IF(HS72="F",$HS$5,"")," ",IF(HV72="F",$HV$5,"")," ",IF(HY72="F",$HY$5,"")," ",IF(HZ72="F",$HZ$5,"")," ",IF(IA72="F",$IA$5,""))</f>
        <v xml:space="preserve">            </v>
      </c>
      <c r="IE72" s="47" t="str">
        <f t="shared" ref="IE72:IE106" si="445">CONCATENATE(IF(HB72="S",$HB$5,"")," ",IF(HE72="S",$HE$5,"")," ",IF(HI72="S",$HI$5,"")," ",IF(HJ72="S",$HJ$5,"")," ",IF(HK72="S",$HK$5,"")," ",IF(HL72="S",$HL$5,"")," ",IF(HM72="S",$HM$5,"")," ",IF(HP72="S",$HP$5,"")," ",IF(HS72="S",$HS$5,"")," ",IF(HV72="S",$HV$5,"")," ",IF(HY72="S",$HY$5,"")," ",IF(HZ72="S",$HZ$5,"")," ",IF(IA72="S",$IA$5,""))</f>
        <v xml:space="preserve">            </v>
      </c>
      <c r="IF72" s="47" t="str">
        <f t="shared" si="266"/>
        <v xml:space="preserve">     </v>
      </c>
      <c r="IG72" s="109" t="str">
        <f t="shared" ref="IG72:IG84" si="446">CONCATENATE(IF(HB72="RE",$HB$5,"")," ",IF(HE72="RE",$HE$5,"")," ",IF(HI72="RE",$HI$5,"")," ",IF(HJ72="RE",$HJ$5,"")," ",IF(HK72="RE",$HK$5,"")," ",IF(HL72="RE",$HL$5,"")," ",IF(HM72="RE",$HM$5,"")," ",IF(HP72="RE",$HP$5,"")," ",IF(HS72="RE",$HS$5,"")," ",IF(HV72="RE",$HV$5,"")," ",IF(HY72="RE",$HY$5,"")," ",IF(HZ72="RE",$HZ$5,"")," ",IF(IA72="RE",$IA$5,""))</f>
        <v xml:space="preserve">            </v>
      </c>
      <c r="IH72" s="47" t="str">
        <f t="shared" si="326"/>
        <v xml:space="preserve">            </v>
      </c>
      <c r="II72" s="47" t="str">
        <f>IF(OR(GN72="SUPPL.",GN72="RE-EXAM."),'result subject-wise'!AV72,GN72)</f>
        <v/>
      </c>
      <c r="IJ72" s="99">
        <f>IF('result subject-wise'!AW72="",CT72,'result subject-wise'!AW72)</f>
        <v>0</v>
      </c>
      <c r="IK72" s="87" t="str">
        <f t="shared" ref="IK72:IK106" si="447">IF(AND(IJ72&gt;=60,II72="PASS"),"FIRST",IF(AND(IJ72&gt;=60,II72="PASS BY GRACE"),"FIRST",IF(AND(IJ72&gt;=48,II72="PASS"),"SECOND",IF(AND(IJ72&gt;=48,II72="PASS BY GRACE"),"SECOND",IF(OR(II72="PASS",II72="PASS BY GRACE"),"THIRD",II72)))))</f>
        <v/>
      </c>
      <c r="IL72" s="100"/>
      <c r="JE72" s="120"/>
      <c r="JF72" s="120"/>
      <c r="JG72" s="120"/>
      <c r="JH72" s="120"/>
    </row>
    <row r="73" spans="1:268" ht="13" customHeight="1">
      <c r="A73" s="4">
        <f>details!A73</f>
        <v>28</v>
      </c>
      <c r="B73" s="47" t="str">
        <f>IF(details!B73="","",details!B73)</f>
        <v>OBC</v>
      </c>
      <c r="C73" s="47" t="str">
        <f>IF(details!C73="","",details!C73)</f>
        <v>G</v>
      </c>
      <c r="D73" s="97">
        <f>IF(details!D73="","",details!D73)</f>
        <v>9167</v>
      </c>
      <c r="E73" s="47">
        <f>IF(details!E73="","",details!E73)</f>
        <v>11044</v>
      </c>
      <c r="F73" s="385">
        <f>IF(details!F73="","",details!F73)</f>
        <v>36727</v>
      </c>
      <c r="G73" s="49" t="str">
        <f>IF(details!G73="","",details!G73)</f>
        <v>A 067</v>
      </c>
      <c r="H73" s="49" t="str">
        <f>IF(details!H73="","",details!H73)</f>
        <v>B 067</v>
      </c>
      <c r="I73" s="49" t="str">
        <f>IF(details!I73="","",details!I73)</f>
        <v>C 067</v>
      </c>
      <c r="J73" s="47" t="str">
        <f>IF(details!J73="","",details!J73)</f>
        <v/>
      </c>
      <c r="K73" s="47" t="str">
        <f>IF(details!K73="","",details!K73)</f>
        <v/>
      </c>
      <c r="L73" s="47" t="str">
        <f>IF(details!L73="","",details!L73)</f>
        <v/>
      </c>
      <c r="M73" s="102" t="str">
        <f t="shared" si="327"/>
        <v/>
      </c>
      <c r="N73" s="47" t="str">
        <f>IF(details!M73="","",details!M73)</f>
        <v/>
      </c>
      <c r="O73" s="102" t="str">
        <f t="shared" si="328"/>
        <v/>
      </c>
      <c r="P73" s="47" t="str">
        <f>IF(details!N73="","",details!N73)</f>
        <v/>
      </c>
      <c r="Q73" s="88" t="str">
        <f t="shared" si="329"/>
        <v/>
      </c>
      <c r="R73" s="79">
        <f t="shared" si="330"/>
        <v>0</v>
      </c>
      <c r="S73" s="79">
        <f t="shared" si="331"/>
        <v>0</v>
      </c>
      <c r="T73" s="80" t="str">
        <f t="shared" si="332"/>
        <v/>
      </c>
      <c r="U73" s="79" t="str">
        <f t="shared" si="333"/>
        <v/>
      </c>
      <c r="V73" s="79" t="str">
        <f t="shared" si="334"/>
        <v/>
      </c>
      <c r="W73" s="79" t="str">
        <f t="shared" si="335"/>
        <v/>
      </c>
      <c r="X73" s="47" t="str">
        <f>IF(details!O73="","",details!O73)</f>
        <v/>
      </c>
      <c r="Y73" s="47" t="str">
        <f>IF(details!P73="","",details!P73)</f>
        <v/>
      </c>
      <c r="Z73" s="47" t="str">
        <f>IF(details!Q73="","",details!Q73)</f>
        <v/>
      </c>
      <c r="AA73" s="102" t="str">
        <f t="shared" si="336"/>
        <v/>
      </c>
      <c r="AB73" s="47" t="str">
        <f>IF(details!R73="","",details!R73)</f>
        <v/>
      </c>
      <c r="AC73" s="102" t="str">
        <f t="shared" si="337"/>
        <v/>
      </c>
      <c r="AD73" s="47" t="str">
        <f>IF(details!S73="","",details!S73)</f>
        <v/>
      </c>
      <c r="AE73" s="88" t="str">
        <f t="shared" si="338"/>
        <v/>
      </c>
      <c r="AF73" s="79">
        <f t="shared" si="339"/>
        <v>0</v>
      </c>
      <c r="AG73" s="79">
        <f t="shared" si="340"/>
        <v>0</v>
      </c>
      <c r="AH73" s="80" t="str">
        <f t="shared" si="341"/>
        <v/>
      </c>
      <c r="AI73" s="79" t="str">
        <f t="shared" si="342"/>
        <v/>
      </c>
      <c r="AJ73" s="79" t="str">
        <f t="shared" si="343"/>
        <v/>
      </c>
      <c r="AK73" s="79" t="str">
        <f t="shared" si="344"/>
        <v/>
      </c>
      <c r="AL73" s="97" t="str">
        <f>IF(details!T73="","",details!T73)</f>
        <v/>
      </c>
      <c r="AM73" s="103" t="str">
        <f>CONCATENATE(IF(details!T73="s"," SANSKRIT",IF(details!T73="u"," URDU",IF(details!T73="g"," GUJRATI",IF(details!T73="p"," PUNJABI",IF(details!T73="sd"," flU/kh",))))),"")</f>
        <v/>
      </c>
      <c r="AN73" s="47" t="str">
        <f>IF(details!U73="","",details!U73)</f>
        <v/>
      </c>
      <c r="AO73" s="47" t="str">
        <f>IF(details!V73="","",details!V73)</f>
        <v/>
      </c>
      <c r="AP73" s="47" t="str">
        <f>IF(details!W73="","",details!W73)</f>
        <v/>
      </c>
      <c r="AQ73" s="102" t="str">
        <f t="shared" si="345"/>
        <v/>
      </c>
      <c r="AR73" s="47" t="str">
        <f>IF(details!X73="","",details!X73)</f>
        <v/>
      </c>
      <c r="AS73" s="102" t="str">
        <f t="shared" si="346"/>
        <v/>
      </c>
      <c r="AT73" s="47" t="str">
        <f>IF(details!Y73="","",details!Y73)</f>
        <v/>
      </c>
      <c r="AU73" s="88" t="str">
        <f t="shared" si="347"/>
        <v/>
      </c>
      <c r="AV73" s="79">
        <f t="shared" si="348"/>
        <v>0</v>
      </c>
      <c r="AW73" s="79">
        <f t="shared" si="349"/>
        <v>0</v>
      </c>
      <c r="AX73" s="80" t="str">
        <f t="shared" si="350"/>
        <v/>
      </c>
      <c r="AY73" s="79" t="str">
        <f t="shared" si="351"/>
        <v/>
      </c>
      <c r="AZ73" s="79" t="str">
        <f t="shared" si="352"/>
        <v/>
      </c>
      <c r="BA73" s="79" t="str">
        <f t="shared" si="353"/>
        <v/>
      </c>
      <c r="BB73" s="47" t="str">
        <f>IF(details!Z73="","",details!Z73)</f>
        <v/>
      </c>
      <c r="BC73" s="47" t="str">
        <f>IF(details!AA73="","",details!AA73)</f>
        <v/>
      </c>
      <c r="BD73" s="47" t="str">
        <f>IF(details!AB73="","",details!AB73)</f>
        <v/>
      </c>
      <c r="BE73" s="102" t="str">
        <f t="shared" si="354"/>
        <v/>
      </c>
      <c r="BF73" s="47" t="str">
        <f>IF(details!AC73="","",details!AC73)</f>
        <v/>
      </c>
      <c r="BG73" s="102" t="str">
        <f t="shared" si="355"/>
        <v/>
      </c>
      <c r="BH73" s="47" t="str">
        <f>IF(details!AD73="","",details!AD73)</f>
        <v/>
      </c>
      <c r="BI73" s="88" t="str">
        <f t="shared" si="356"/>
        <v/>
      </c>
      <c r="BJ73" s="79">
        <f t="shared" si="357"/>
        <v>0</v>
      </c>
      <c r="BK73" s="79">
        <f t="shared" si="358"/>
        <v>0</v>
      </c>
      <c r="BL73" s="80" t="str">
        <f t="shared" si="359"/>
        <v/>
      </c>
      <c r="BM73" s="79" t="str">
        <f t="shared" si="360"/>
        <v/>
      </c>
      <c r="BN73" s="79" t="str">
        <f t="shared" si="361"/>
        <v/>
      </c>
      <c r="BO73" s="79" t="str">
        <f t="shared" si="362"/>
        <v/>
      </c>
      <c r="BP73" s="47" t="str">
        <f>IF(details!AE73="","",details!AE73)</f>
        <v/>
      </c>
      <c r="BQ73" s="47" t="str">
        <f>IF(details!AF73="","",details!AF73)</f>
        <v/>
      </c>
      <c r="BR73" s="47" t="str">
        <f>IF(details!AG73="","",details!AG73)</f>
        <v/>
      </c>
      <c r="BS73" s="102" t="str">
        <f t="shared" si="363"/>
        <v/>
      </c>
      <c r="BT73" s="47" t="str">
        <f>IF(details!AH73="","",details!AH73)</f>
        <v/>
      </c>
      <c r="BU73" s="102" t="str">
        <f t="shared" si="364"/>
        <v/>
      </c>
      <c r="BV73" s="47" t="str">
        <f>IF(details!AI73="","",details!AI73)</f>
        <v/>
      </c>
      <c r="BW73" s="88" t="str">
        <f t="shared" si="365"/>
        <v/>
      </c>
      <c r="BX73" s="79">
        <f t="shared" si="366"/>
        <v>0</v>
      </c>
      <c r="BY73" s="79">
        <f t="shared" si="367"/>
        <v>0</v>
      </c>
      <c r="BZ73" s="80" t="str">
        <f t="shared" si="368"/>
        <v/>
      </c>
      <c r="CA73" s="79" t="str">
        <f t="shared" si="369"/>
        <v/>
      </c>
      <c r="CB73" s="79" t="str">
        <f t="shared" si="370"/>
        <v/>
      </c>
      <c r="CC73" s="79" t="str">
        <f t="shared" si="371"/>
        <v/>
      </c>
      <c r="CD73" s="47" t="str">
        <f>IF(details!AJ73="","",details!AJ73)</f>
        <v/>
      </c>
      <c r="CE73" s="47" t="str">
        <f>IF(details!AK73="","",details!AK73)</f>
        <v/>
      </c>
      <c r="CF73" s="47" t="str">
        <f>IF(details!AL73="","",details!AL73)</f>
        <v/>
      </c>
      <c r="CG73" s="102" t="str">
        <f t="shared" si="372"/>
        <v/>
      </c>
      <c r="CH73" s="47" t="str">
        <f>IF(details!AM73="","",details!AM73)</f>
        <v/>
      </c>
      <c r="CI73" s="102" t="str">
        <f t="shared" si="373"/>
        <v/>
      </c>
      <c r="CJ73" s="47" t="str">
        <f>IF(details!AN73="","",details!AN73)</f>
        <v/>
      </c>
      <c r="CK73" s="88" t="str">
        <f t="shared" si="374"/>
        <v/>
      </c>
      <c r="CL73" s="79">
        <f t="shared" si="375"/>
        <v>0</v>
      </c>
      <c r="CM73" s="79">
        <f t="shared" si="376"/>
        <v>0</v>
      </c>
      <c r="CN73" s="80" t="str">
        <f t="shared" si="377"/>
        <v/>
      </c>
      <c r="CO73" s="79" t="str">
        <f t="shared" si="378"/>
        <v/>
      </c>
      <c r="CP73" s="79" t="str">
        <f t="shared" si="379"/>
        <v/>
      </c>
      <c r="CQ73" s="79" t="str">
        <f t="shared" si="380"/>
        <v/>
      </c>
      <c r="CR73" s="79">
        <f t="shared" si="381"/>
        <v>0</v>
      </c>
      <c r="CS73" s="104">
        <f t="shared" si="382"/>
        <v>0</v>
      </c>
      <c r="CT73" s="105">
        <f t="shared" si="383"/>
        <v>0</v>
      </c>
      <c r="CU73" s="87" t="str">
        <f t="shared" si="296"/>
        <v/>
      </c>
      <c r="CV73" s="47" t="str">
        <f>IF(details!AO73="","",details!AO73)</f>
        <v/>
      </c>
      <c r="CW73" s="47" t="str">
        <f>IF(details!AP73="","",details!AP73)</f>
        <v/>
      </c>
      <c r="CX73" s="47" t="str">
        <f>IF(details!AQ73="","",details!AQ73)</f>
        <v/>
      </c>
      <c r="CY73" s="102" t="str">
        <f t="shared" si="384"/>
        <v/>
      </c>
      <c r="CZ73" s="47" t="str">
        <f>IF(details!AR73="","",details!AR73)</f>
        <v/>
      </c>
      <c r="DA73" s="102" t="str">
        <f t="shared" si="385"/>
        <v/>
      </c>
      <c r="DB73" s="47" t="str">
        <f>IF(details!AS73="","",details!AS73)</f>
        <v/>
      </c>
      <c r="DC73" s="88" t="str">
        <f t="shared" si="386"/>
        <v/>
      </c>
      <c r="DD73" s="79">
        <f t="shared" si="387"/>
        <v>0</v>
      </c>
      <c r="DE73" s="79">
        <f t="shared" si="388"/>
        <v>0</v>
      </c>
      <c r="DF73" s="80" t="str">
        <f t="shared" si="389"/>
        <v/>
      </c>
      <c r="DG73" s="79" t="str">
        <f t="shared" si="390"/>
        <v/>
      </c>
      <c r="DH73" s="79" t="str">
        <f t="shared" si="391"/>
        <v/>
      </c>
      <c r="DI73" s="79" t="str">
        <f t="shared" si="392"/>
        <v/>
      </c>
      <c r="DJ73" s="47" t="str">
        <f>IF(details!AT73="","",details!AT73)</f>
        <v/>
      </c>
      <c r="DK73" s="47" t="str">
        <f>IF(details!AU73="","",details!AU73)</f>
        <v/>
      </c>
      <c r="DL73" s="102" t="str">
        <f t="shared" si="393"/>
        <v/>
      </c>
      <c r="DM73" s="47" t="str">
        <f>IF(details!AV73="","",details!AV73)</f>
        <v/>
      </c>
      <c r="DN73" s="47" t="str">
        <f>IF(details!AW73="","",details!AW73)</f>
        <v/>
      </c>
      <c r="DO73" s="102" t="str">
        <f t="shared" si="394"/>
        <v/>
      </c>
      <c r="DP73" s="47" t="str">
        <f>IF(details!AX73="","",details!AX73)</f>
        <v/>
      </c>
      <c r="DQ73" s="47" t="str">
        <f>IF(details!AY73="","",details!AY73)</f>
        <v/>
      </c>
      <c r="DR73" s="102" t="str">
        <f t="shared" si="395"/>
        <v/>
      </c>
      <c r="DS73" s="102" t="str">
        <f t="shared" si="396"/>
        <v/>
      </c>
      <c r="DT73" s="102" t="str">
        <f t="shared" si="397"/>
        <v/>
      </c>
      <c r="DU73" s="102" t="str">
        <f t="shared" si="398"/>
        <v/>
      </c>
      <c r="DV73" s="47" t="str">
        <f>IF(details!AZ73="","",details!AZ73)</f>
        <v/>
      </c>
      <c r="DW73" s="47" t="str">
        <f>IF(details!BA73="","",details!BA73)</f>
        <v/>
      </c>
      <c r="DX73" s="102" t="str">
        <f t="shared" si="399"/>
        <v/>
      </c>
      <c r="DY73" s="102" t="str">
        <f t="shared" si="400"/>
        <v/>
      </c>
      <c r="DZ73" s="102" t="str">
        <f t="shared" si="401"/>
        <v/>
      </c>
      <c r="EA73" s="47" t="str">
        <f>IF(details!BB73="","",details!BB73)</f>
        <v/>
      </c>
      <c r="EB73" s="47" t="str">
        <f>IF(details!BC73="","",details!BC73)</f>
        <v/>
      </c>
      <c r="EC73" s="102" t="str">
        <f t="shared" si="402"/>
        <v/>
      </c>
      <c r="ED73" s="102" t="str">
        <f t="shared" si="403"/>
        <v/>
      </c>
      <c r="EE73" s="102" t="str">
        <f t="shared" si="404"/>
        <v/>
      </c>
      <c r="EF73" s="97" t="str">
        <f t="shared" si="405"/>
        <v/>
      </c>
      <c r="EG73" s="79">
        <f t="shared" si="406"/>
        <v>0</v>
      </c>
      <c r="EH73" s="79">
        <f t="shared" si="407"/>
        <v>0</v>
      </c>
      <c r="EI73" s="80" t="str">
        <f t="shared" si="408"/>
        <v/>
      </c>
      <c r="EJ73" s="79" t="str">
        <f t="shared" si="409"/>
        <v/>
      </c>
      <c r="EK73" s="79" t="str">
        <f t="shared" si="410"/>
        <v/>
      </c>
      <c r="EL73" s="79" t="str">
        <f t="shared" si="411"/>
        <v/>
      </c>
      <c r="EM73" s="47" t="str">
        <f>IF(details!BD73="","",details!BD73)</f>
        <v/>
      </c>
      <c r="EN73" s="47" t="str">
        <f>IF(details!BE73="","",details!BE73)</f>
        <v/>
      </c>
      <c r="EO73" s="47" t="str">
        <f>IF(details!BF73="","",details!BF73)</f>
        <v/>
      </c>
      <c r="EP73" s="102" t="str">
        <f t="shared" si="412"/>
        <v/>
      </c>
      <c r="EQ73" s="47" t="str">
        <f>IF(details!BG73="","",details!BG73)</f>
        <v/>
      </c>
      <c r="ER73" s="47" t="str">
        <f>IF(details!BH73="","",details!BH73)</f>
        <v/>
      </c>
      <c r="ES73" s="106" t="str">
        <f t="shared" si="413"/>
        <v/>
      </c>
      <c r="ET73" s="102" t="str">
        <f t="shared" si="414"/>
        <v/>
      </c>
      <c r="EU73" s="102" t="str">
        <f t="shared" si="415"/>
        <v/>
      </c>
      <c r="EV73" s="47" t="str">
        <f>IF(details!BI73="","",details!BI73)</f>
        <v/>
      </c>
      <c r="EW73" s="47" t="str">
        <f>IF(details!BJ73="","",details!BJ73)</f>
        <v/>
      </c>
      <c r="EX73" s="106" t="str">
        <f t="shared" si="416"/>
        <v/>
      </c>
      <c r="EY73" s="102" t="str">
        <f t="shared" si="417"/>
        <v/>
      </c>
      <c r="EZ73" s="102" t="str">
        <f t="shared" si="418"/>
        <v/>
      </c>
      <c r="FA73" s="97" t="str">
        <f t="shared" si="419"/>
        <v/>
      </c>
      <c r="FB73" s="79">
        <f t="shared" si="420"/>
        <v>0</v>
      </c>
      <c r="FC73" s="79">
        <f t="shared" si="421"/>
        <v>0</v>
      </c>
      <c r="FD73" s="80" t="str">
        <f t="shared" si="422"/>
        <v/>
      </c>
      <c r="FE73" s="79" t="str">
        <f t="shared" si="423"/>
        <v/>
      </c>
      <c r="FF73" s="79" t="str">
        <f t="shared" si="424"/>
        <v/>
      </c>
      <c r="FG73" s="79" t="str">
        <f t="shared" si="425"/>
        <v/>
      </c>
      <c r="FH73" s="47" t="str">
        <f>IF(details!BK73="","",details!BK73)</f>
        <v/>
      </c>
      <c r="FI73" s="47" t="str">
        <f>IF(details!BL73="","",details!BL73)</f>
        <v/>
      </c>
      <c r="FJ73" s="47" t="str">
        <f>IF(details!BM73="","",details!BM73)</f>
        <v/>
      </c>
      <c r="FK73" s="97" t="str">
        <f t="shared" si="426"/>
        <v/>
      </c>
      <c r="FL73" s="79">
        <f t="shared" si="427"/>
        <v>0</v>
      </c>
      <c r="FM73" s="80" t="str">
        <f t="shared" si="428"/>
        <v/>
      </c>
      <c r="FN73" s="79" t="str">
        <f t="shared" si="429"/>
        <v/>
      </c>
      <c r="FO73" s="79" t="str">
        <f t="shared" si="430"/>
        <v/>
      </c>
      <c r="FP73" s="322" t="str">
        <f t="shared" si="431"/>
        <v/>
      </c>
      <c r="FQ73" s="47" t="str">
        <f>IF(details!BN73="","",details!BN73)</f>
        <v/>
      </c>
      <c r="FR73" s="47" t="str">
        <f>IF(details!BO73="","",details!BO73)</f>
        <v/>
      </c>
      <c r="FS73" s="47" t="str">
        <f>IF(details!BP73="","",details!BP73)</f>
        <v/>
      </c>
      <c r="FT73" s="47" t="str">
        <f>IF(details!BQ73="","",details!BQ73)</f>
        <v/>
      </c>
      <c r="FU73" s="97" t="str">
        <f t="shared" si="432"/>
        <v/>
      </c>
      <c r="FV73" s="79">
        <f t="shared" si="297"/>
        <v>0</v>
      </c>
      <c r="FW73" s="80" t="str">
        <f t="shared" si="298"/>
        <v/>
      </c>
      <c r="FX73" s="79" t="str">
        <f t="shared" si="299"/>
        <v/>
      </c>
      <c r="FY73" s="79" t="str">
        <f t="shared" si="300"/>
        <v/>
      </c>
      <c r="FZ73" s="322" t="str">
        <f t="shared" si="433"/>
        <v/>
      </c>
      <c r="GA73" s="79" t="str">
        <f t="shared" si="257"/>
        <v/>
      </c>
      <c r="GB73" s="79" t="str">
        <f t="shared" si="258"/>
        <v/>
      </c>
      <c r="GC73" s="79" t="str">
        <f t="shared" si="259"/>
        <v/>
      </c>
      <c r="GD73" s="79" t="str">
        <f t="shared" si="260"/>
        <v/>
      </c>
      <c r="GE73" s="79" t="str">
        <f t="shared" si="261"/>
        <v/>
      </c>
      <c r="GF73" s="79" t="str">
        <f t="shared" si="262"/>
        <v/>
      </c>
      <c r="GG73" s="79" t="str">
        <f t="shared" si="301"/>
        <v/>
      </c>
      <c r="GH73" s="313">
        <f t="shared" si="434"/>
        <v>0</v>
      </c>
      <c r="GI73" s="79">
        <f t="shared" si="263"/>
        <v>0</v>
      </c>
      <c r="GJ73" s="79">
        <f t="shared" si="264"/>
        <v>0</v>
      </c>
      <c r="GK73" s="79">
        <f t="shared" si="265"/>
        <v>0</v>
      </c>
      <c r="GL73" s="313">
        <f t="shared" si="435"/>
        <v>0</v>
      </c>
      <c r="GM73" s="79" t="str">
        <f t="shared" si="302"/>
        <v/>
      </c>
      <c r="GN73" s="47" t="str">
        <f t="shared" si="303"/>
        <v/>
      </c>
      <c r="GO73" s="79" t="str">
        <f t="shared" si="304"/>
        <v/>
      </c>
      <c r="GP73" s="107" t="str">
        <f t="shared" si="436"/>
        <v/>
      </c>
      <c r="GQ73" s="94" t="str">
        <f>IF(details!CY73="","",details!CY73)</f>
        <v/>
      </c>
      <c r="GR73" s="108" t="str">
        <f>IF(details!CZ73="","",details!CZ73)</f>
        <v/>
      </c>
      <c r="GS73" s="94" t="str">
        <f>IF(details!DC73="","",details!DC73)</f>
        <v/>
      </c>
      <c r="GT73" s="108" t="str">
        <f>IF(details!DD73="","",details!DD73)</f>
        <v/>
      </c>
      <c r="GU73" s="94" t="str">
        <f>IF(details!DG73="","",details!DG73)</f>
        <v/>
      </c>
      <c r="GV73" s="108" t="str">
        <f>IF(details!DH73="","",details!DH73)</f>
        <v/>
      </c>
      <c r="GW73" s="94" t="str">
        <f>IF(details!DK73="","",details!DK73)</f>
        <v/>
      </c>
      <c r="GX73" s="108" t="str">
        <f>IF(details!DL73="","",details!DL73)</f>
        <v/>
      </c>
      <c r="GY73" s="94" t="str">
        <f>IF(details!DO73="","",details!DO73)</f>
        <v/>
      </c>
      <c r="GZ73" s="108" t="str">
        <f>IF(details!DP73="","",details!DP73)</f>
        <v/>
      </c>
      <c r="HA73" s="95" t="e">
        <f t="shared" si="437"/>
        <v>#VALUE!</v>
      </c>
      <c r="HB73" s="47" t="str">
        <f t="shared" si="305"/>
        <v/>
      </c>
      <c r="HC73" s="47" t="str">
        <f t="shared" ref="HC73:HC106" si="448">IF(HB73="G",",+","")</f>
        <v/>
      </c>
      <c r="HD73" s="47" t="str">
        <f t="shared" si="306"/>
        <v/>
      </c>
      <c r="HE73" s="47" t="str">
        <f t="shared" si="307"/>
        <v/>
      </c>
      <c r="HF73" s="47" t="str">
        <f t="shared" si="438"/>
        <v/>
      </c>
      <c r="HG73" s="47" t="str">
        <f t="shared" si="308"/>
        <v/>
      </c>
      <c r="HH73" s="47" t="str">
        <f t="shared" si="309"/>
        <v/>
      </c>
      <c r="HI73" s="47" t="str">
        <f t="shared" si="310"/>
        <v/>
      </c>
      <c r="HJ73" s="47" t="str">
        <f t="shared" si="311"/>
        <v/>
      </c>
      <c r="HK73" s="47" t="str">
        <f t="shared" si="312"/>
        <v/>
      </c>
      <c r="HL73" s="47" t="str">
        <f t="shared" si="313"/>
        <v/>
      </c>
      <c r="HM73" s="47" t="str">
        <f t="shared" si="314"/>
        <v/>
      </c>
      <c r="HN73" s="47" t="str">
        <f t="shared" si="439"/>
        <v/>
      </c>
      <c r="HO73" s="47" t="str">
        <f t="shared" si="315"/>
        <v/>
      </c>
      <c r="HP73" s="47" t="str">
        <f t="shared" si="316"/>
        <v/>
      </c>
      <c r="HQ73" s="47" t="str">
        <f t="shared" si="440"/>
        <v/>
      </c>
      <c r="HR73" s="47" t="str">
        <f t="shared" si="317"/>
        <v/>
      </c>
      <c r="HS73" s="47" t="str">
        <f t="shared" si="318"/>
        <v/>
      </c>
      <c r="HT73" s="47" t="str">
        <f t="shared" si="441"/>
        <v/>
      </c>
      <c r="HU73" s="47" t="str">
        <f t="shared" si="319"/>
        <v/>
      </c>
      <c r="HV73" s="47" t="str">
        <f t="shared" si="320"/>
        <v/>
      </c>
      <c r="HW73" s="47" t="str">
        <f t="shared" si="442"/>
        <v/>
      </c>
      <c r="HX73" s="47" t="str">
        <f t="shared" si="443"/>
        <v/>
      </c>
      <c r="HY73" s="47" t="str">
        <f t="shared" si="321"/>
        <v/>
      </c>
      <c r="HZ73" s="47" t="str">
        <f t="shared" si="322"/>
        <v/>
      </c>
      <c r="IA73" s="47" t="str">
        <f t="shared" si="323"/>
        <v/>
      </c>
      <c r="IB73" s="47" t="str">
        <f t="shared" si="324"/>
        <v/>
      </c>
      <c r="IC73" s="47" t="str">
        <f t="shared" si="325"/>
        <v/>
      </c>
      <c r="ID73" s="47" t="str">
        <f t="shared" si="444"/>
        <v xml:space="preserve">            </v>
      </c>
      <c r="IE73" s="47" t="str">
        <f t="shared" si="445"/>
        <v xml:space="preserve">            </v>
      </c>
      <c r="IF73" s="47" t="str">
        <f t="shared" ref="IF73:IF106" si="449">CONCATENATE(IF(HB73="G",CONCATENATE($HB$5," +",HD73)," "),IF(HE73="G",CONCATENATE($HE$5," +",HG73)," "),IF(HH73="G",CONCATENATE($HH$5," +",HO73)," "),IF(HP73="G",CONCATENATE($HP$5," +",HR73)," "),IF(HS73="G",CONCATENATE($HS$5," +",HU73)," "),IF(HV73="G",CONCATENATE($HV$5," +",HX73),""))</f>
        <v xml:space="preserve">     </v>
      </c>
      <c r="IG73" s="109" t="str">
        <f t="shared" si="446"/>
        <v xml:space="preserve">            </v>
      </c>
      <c r="IH73" s="47" t="str">
        <f t="shared" si="326"/>
        <v xml:space="preserve">            </v>
      </c>
      <c r="II73" s="47" t="str">
        <f>IF(OR(GN73="SUPPL.",GN73="RE-EXAM."),'result subject-wise'!AV73,GN73)</f>
        <v/>
      </c>
      <c r="IJ73" s="99">
        <f>IF('result subject-wise'!AW73="",CT73,'result subject-wise'!AW73)</f>
        <v>0</v>
      </c>
      <c r="IK73" s="87" t="str">
        <f t="shared" si="447"/>
        <v/>
      </c>
      <c r="IL73" s="100"/>
      <c r="JE73" s="120"/>
      <c r="JF73" s="120"/>
      <c r="JG73" s="120"/>
      <c r="JH73" s="120"/>
    </row>
    <row r="74" spans="1:268" ht="13" customHeight="1">
      <c r="A74" s="4">
        <f>details!A74</f>
        <v>26</v>
      </c>
      <c r="B74" s="47" t="str">
        <f>IF(details!B74="","",details!B74)</f>
        <v>OBC</v>
      </c>
      <c r="C74" s="47" t="str">
        <f>IF(details!C74="","",details!C74)</f>
        <v>G</v>
      </c>
      <c r="D74" s="97">
        <f>IF(details!D74="","",details!D74)</f>
        <v>9168</v>
      </c>
      <c r="E74" s="47">
        <f>IF(details!E74="","",details!E74)</f>
        <v>11035</v>
      </c>
      <c r="F74" s="385">
        <f>IF(details!F74="","",details!F74)</f>
        <v>37173</v>
      </c>
      <c r="G74" s="49" t="str">
        <f>IF(details!G74="","",details!G74)</f>
        <v>A 068</v>
      </c>
      <c r="H74" s="49" t="str">
        <f>IF(details!H74="","",details!H74)</f>
        <v>B 068</v>
      </c>
      <c r="I74" s="49" t="str">
        <f>IF(details!I74="","",details!I74)</f>
        <v>C 068</v>
      </c>
      <c r="J74" s="47" t="str">
        <f>IF(details!J74="","",details!J74)</f>
        <v/>
      </c>
      <c r="K74" s="47" t="str">
        <f>IF(details!K74="","",details!K74)</f>
        <v/>
      </c>
      <c r="L74" s="47" t="str">
        <f>IF(details!L74="","",details!L74)</f>
        <v/>
      </c>
      <c r="M74" s="102" t="str">
        <f t="shared" si="327"/>
        <v/>
      </c>
      <c r="N74" s="47" t="str">
        <f>IF(details!M74="","",details!M74)</f>
        <v/>
      </c>
      <c r="O74" s="102" t="str">
        <f t="shared" si="328"/>
        <v/>
      </c>
      <c r="P74" s="47" t="str">
        <f>IF(details!N74="","",details!N74)</f>
        <v/>
      </c>
      <c r="Q74" s="88" t="str">
        <f t="shared" si="329"/>
        <v/>
      </c>
      <c r="R74" s="79">
        <f t="shared" si="330"/>
        <v>0</v>
      </c>
      <c r="S74" s="79">
        <f t="shared" si="331"/>
        <v>0</v>
      </c>
      <c r="T74" s="80" t="str">
        <f t="shared" si="332"/>
        <v/>
      </c>
      <c r="U74" s="79" t="str">
        <f t="shared" si="333"/>
        <v/>
      </c>
      <c r="V74" s="79" t="str">
        <f t="shared" si="334"/>
        <v/>
      </c>
      <c r="W74" s="79" t="str">
        <f t="shared" si="335"/>
        <v/>
      </c>
      <c r="X74" s="47" t="str">
        <f>IF(details!O74="","",details!O74)</f>
        <v/>
      </c>
      <c r="Y74" s="47" t="str">
        <f>IF(details!P74="","",details!P74)</f>
        <v/>
      </c>
      <c r="Z74" s="47" t="str">
        <f>IF(details!Q74="","",details!Q74)</f>
        <v/>
      </c>
      <c r="AA74" s="102" t="str">
        <f t="shared" si="336"/>
        <v/>
      </c>
      <c r="AB74" s="47" t="str">
        <f>IF(details!R74="","",details!R74)</f>
        <v/>
      </c>
      <c r="AC74" s="102" t="str">
        <f t="shared" si="337"/>
        <v/>
      </c>
      <c r="AD74" s="47" t="str">
        <f>IF(details!S74="","",details!S74)</f>
        <v/>
      </c>
      <c r="AE74" s="88" t="str">
        <f t="shared" si="338"/>
        <v/>
      </c>
      <c r="AF74" s="79">
        <f t="shared" si="339"/>
        <v>0</v>
      </c>
      <c r="AG74" s="79">
        <f t="shared" si="340"/>
        <v>0</v>
      </c>
      <c r="AH74" s="80" t="str">
        <f t="shared" si="341"/>
        <v/>
      </c>
      <c r="AI74" s="79" t="str">
        <f t="shared" si="342"/>
        <v/>
      </c>
      <c r="AJ74" s="79" t="str">
        <f t="shared" si="343"/>
        <v/>
      </c>
      <c r="AK74" s="79" t="str">
        <f t="shared" si="344"/>
        <v/>
      </c>
      <c r="AL74" s="97" t="str">
        <f>IF(details!T74="","",details!T74)</f>
        <v/>
      </c>
      <c r="AM74" s="103" t="str">
        <f>CONCATENATE(IF(details!T74="s"," SANSKRIT",IF(details!T74="u"," URDU",IF(details!T74="g"," GUJRATI",IF(details!T74="p"," PUNJABI",IF(details!T74="sd"," flU/kh",))))),"")</f>
        <v/>
      </c>
      <c r="AN74" s="47" t="str">
        <f>IF(details!U74="","",details!U74)</f>
        <v/>
      </c>
      <c r="AO74" s="47" t="str">
        <f>IF(details!V74="","",details!V74)</f>
        <v/>
      </c>
      <c r="AP74" s="47" t="str">
        <f>IF(details!W74="","",details!W74)</f>
        <v/>
      </c>
      <c r="AQ74" s="102" t="str">
        <f t="shared" si="345"/>
        <v/>
      </c>
      <c r="AR74" s="47" t="str">
        <f>IF(details!X74="","",details!X74)</f>
        <v/>
      </c>
      <c r="AS74" s="102" t="str">
        <f t="shared" si="346"/>
        <v/>
      </c>
      <c r="AT74" s="47" t="str">
        <f>IF(details!Y74="","",details!Y74)</f>
        <v/>
      </c>
      <c r="AU74" s="88" t="str">
        <f t="shared" si="347"/>
        <v/>
      </c>
      <c r="AV74" s="79">
        <f t="shared" si="348"/>
        <v>0</v>
      </c>
      <c r="AW74" s="79">
        <f t="shared" si="349"/>
        <v>0</v>
      </c>
      <c r="AX74" s="80" t="str">
        <f t="shared" si="350"/>
        <v/>
      </c>
      <c r="AY74" s="79" t="str">
        <f t="shared" si="351"/>
        <v/>
      </c>
      <c r="AZ74" s="79" t="str">
        <f t="shared" si="352"/>
        <v/>
      </c>
      <c r="BA74" s="79" t="str">
        <f t="shared" si="353"/>
        <v/>
      </c>
      <c r="BB74" s="47" t="str">
        <f>IF(details!Z74="","",details!Z74)</f>
        <v/>
      </c>
      <c r="BC74" s="47" t="str">
        <f>IF(details!AA74="","",details!AA74)</f>
        <v/>
      </c>
      <c r="BD74" s="47" t="str">
        <f>IF(details!AB74="","",details!AB74)</f>
        <v/>
      </c>
      <c r="BE74" s="102" t="str">
        <f t="shared" si="354"/>
        <v/>
      </c>
      <c r="BF74" s="47" t="str">
        <f>IF(details!AC74="","",details!AC74)</f>
        <v/>
      </c>
      <c r="BG74" s="102" t="str">
        <f t="shared" si="355"/>
        <v/>
      </c>
      <c r="BH74" s="47" t="str">
        <f>IF(details!AD74="","",details!AD74)</f>
        <v/>
      </c>
      <c r="BI74" s="88" t="str">
        <f t="shared" si="356"/>
        <v/>
      </c>
      <c r="BJ74" s="79">
        <f t="shared" si="357"/>
        <v>0</v>
      </c>
      <c r="BK74" s="79">
        <f t="shared" si="358"/>
        <v>0</v>
      </c>
      <c r="BL74" s="80" t="str">
        <f t="shared" si="359"/>
        <v/>
      </c>
      <c r="BM74" s="79" t="str">
        <f t="shared" si="360"/>
        <v/>
      </c>
      <c r="BN74" s="79" t="str">
        <f t="shared" si="361"/>
        <v/>
      </c>
      <c r="BO74" s="79" t="str">
        <f t="shared" si="362"/>
        <v/>
      </c>
      <c r="BP74" s="47" t="str">
        <f>IF(details!AE74="","",details!AE74)</f>
        <v/>
      </c>
      <c r="BQ74" s="47" t="str">
        <f>IF(details!AF74="","",details!AF74)</f>
        <v/>
      </c>
      <c r="BR74" s="47" t="str">
        <f>IF(details!AG74="","",details!AG74)</f>
        <v/>
      </c>
      <c r="BS74" s="102" t="str">
        <f t="shared" si="363"/>
        <v/>
      </c>
      <c r="BT74" s="47" t="str">
        <f>IF(details!AH74="","",details!AH74)</f>
        <v/>
      </c>
      <c r="BU74" s="102" t="str">
        <f t="shared" si="364"/>
        <v/>
      </c>
      <c r="BV74" s="47" t="str">
        <f>IF(details!AI74="","",details!AI74)</f>
        <v/>
      </c>
      <c r="BW74" s="88" t="str">
        <f t="shared" si="365"/>
        <v/>
      </c>
      <c r="BX74" s="79">
        <f t="shared" si="366"/>
        <v>0</v>
      </c>
      <c r="BY74" s="79">
        <f t="shared" si="367"/>
        <v>0</v>
      </c>
      <c r="BZ74" s="80" t="str">
        <f t="shared" si="368"/>
        <v/>
      </c>
      <c r="CA74" s="79" t="str">
        <f t="shared" si="369"/>
        <v/>
      </c>
      <c r="CB74" s="79" t="str">
        <f t="shared" si="370"/>
        <v/>
      </c>
      <c r="CC74" s="79" t="str">
        <f t="shared" si="371"/>
        <v/>
      </c>
      <c r="CD74" s="47" t="str">
        <f>IF(details!AJ74="","",details!AJ74)</f>
        <v/>
      </c>
      <c r="CE74" s="47" t="str">
        <f>IF(details!AK74="","",details!AK74)</f>
        <v/>
      </c>
      <c r="CF74" s="47" t="str">
        <f>IF(details!AL74="","",details!AL74)</f>
        <v/>
      </c>
      <c r="CG74" s="102" t="str">
        <f t="shared" si="372"/>
        <v/>
      </c>
      <c r="CH74" s="47" t="str">
        <f>IF(details!AM74="","",details!AM74)</f>
        <v/>
      </c>
      <c r="CI74" s="102" t="str">
        <f t="shared" si="373"/>
        <v/>
      </c>
      <c r="CJ74" s="47" t="str">
        <f>IF(details!AN74="","",details!AN74)</f>
        <v/>
      </c>
      <c r="CK74" s="88" t="str">
        <f t="shared" si="374"/>
        <v/>
      </c>
      <c r="CL74" s="79">
        <f t="shared" si="375"/>
        <v>0</v>
      </c>
      <c r="CM74" s="79">
        <f t="shared" si="376"/>
        <v>0</v>
      </c>
      <c r="CN74" s="80" t="str">
        <f t="shared" si="377"/>
        <v/>
      </c>
      <c r="CO74" s="79" t="str">
        <f t="shared" si="378"/>
        <v/>
      </c>
      <c r="CP74" s="79" t="str">
        <f t="shared" si="379"/>
        <v/>
      </c>
      <c r="CQ74" s="79" t="str">
        <f t="shared" si="380"/>
        <v/>
      </c>
      <c r="CR74" s="79">
        <f t="shared" si="381"/>
        <v>0</v>
      </c>
      <c r="CS74" s="104">
        <f t="shared" si="382"/>
        <v>0</v>
      </c>
      <c r="CT74" s="105">
        <f t="shared" si="383"/>
        <v>0</v>
      </c>
      <c r="CU74" s="87" t="str">
        <f t="shared" si="296"/>
        <v/>
      </c>
      <c r="CV74" s="47" t="str">
        <f>IF(details!AO74="","",details!AO74)</f>
        <v/>
      </c>
      <c r="CW74" s="47" t="str">
        <f>IF(details!AP74="","",details!AP74)</f>
        <v/>
      </c>
      <c r="CX74" s="47" t="str">
        <f>IF(details!AQ74="","",details!AQ74)</f>
        <v/>
      </c>
      <c r="CY74" s="102" t="str">
        <f t="shared" si="384"/>
        <v/>
      </c>
      <c r="CZ74" s="47" t="str">
        <f>IF(details!AR74="","",details!AR74)</f>
        <v/>
      </c>
      <c r="DA74" s="102" t="str">
        <f t="shared" si="385"/>
        <v/>
      </c>
      <c r="DB74" s="47" t="str">
        <f>IF(details!AS74="","",details!AS74)</f>
        <v/>
      </c>
      <c r="DC74" s="88" t="str">
        <f t="shared" si="386"/>
        <v/>
      </c>
      <c r="DD74" s="79">
        <f t="shared" si="387"/>
        <v>0</v>
      </c>
      <c r="DE74" s="79">
        <f t="shared" si="388"/>
        <v>0</v>
      </c>
      <c r="DF74" s="80" t="str">
        <f t="shared" si="389"/>
        <v/>
      </c>
      <c r="DG74" s="79" t="str">
        <f t="shared" si="390"/>
        <v/>
      </c>
      <c r="DH74" s="79" t="str">
        <f t="shared" si="391"/>
        <v/>
      </c>
      <c r="DI74" s="79" t="str">
        <f t="shared" si="392"/>
        <v/>
      </c>
      <c r="DJ74" s="47" t="str">
        <f>IF(details!AT74="","",details!AT74)</f>
        <v/>
      </c>
      <c r="DK74" s="47" t="str">
        <f>IF(details!AU74="","",details!AU74)</f>
        <v/>
      </c>
      <c r="DL74" s="102" t="str">
        <f t="shared" si="393"/>
        <v/>
      </c>
      <c r="DM74" s="47" t="str">
        <f>IF(details!AV74="","",details!AV74)</f>
        <v/>
      </c>
      <c r="DN74" s="47" t="str">
        <f>IF(details!AW74="","",details!AW74)</f>
        <v/>
      </c>
      <c r="DO74" s="102" t="str">
        <f t="shared" si="394"/>
        <v/>
      </c>
      <c r="DP74" s="47" t="str">
        <f>IF(details!AX74="","",details!AX74)</f>
        <v/>
      </c>
      <c r="DQ74" s="47" t="str">
        <f>IF(details!AY74="","",details!AY74)</f>
        <v/>
      </c>
      <c r="DR74" s="102" t="str">
        <f t="shared" si="395"/>
        <v/>
      </c>
      <c r="DS74" s="102" t="str">
        <f t="shared" si="396"/>
        <v/>
      </c>
      <c r="DT74" s="102" t="str">
        <f t="shared" si="397"/>
        <v/>
      </c>
      <c r="DU74" s="102" t="str">
        <f t="shared" si="398"/>
        <v/>
      </c>
      <c r="DV74" s="47" t="str">
        <f>IF(details!AZ74="","",details!AZ74)</f>
        <v/>
      </c>
      <c r="DW74" s="47" t="str">
        <f>IF(details!BA74="","",details!BA74)</f>
        <v/>
      </c>
      <c r="DX74" s="102" t="str">
        <f t="shared" si="399"/>
        <v/>
      </c>
      <c r="DY74" s="102" t="str">
        <f t="shared" si="400"/>
        <v/>
      </c>
      <c r="DZ74" s="102" t="str">
        <f t="shared" si="401"/>
        <v/>
      </c>
      <c r="EA74" s="47" t="str">
        <f>IF(details!BB74="","",details!BB74)</f>
        <v/>
      </c>
      <c r="EB74" s="47" t="str">
        <f>IF(details!BC74="","",details!BC74)</f>
        <v/>
      </c>
      <c r="EC74" s="102" t="str">
        <f t="shared" si="402"/>
        <v/>
      </c>
      <c r="ED74" s="102" t="str">
        <f t="shared" si="403"/>
        <v/>
      </c>
      <c r="EE74" s="102" t="str">
        <f t="shared" si="404"/>
        <v/>
      </c>
      <c r="EF74" s="97" t="str">
        <f t="shared" si="405"/>
        <v/>
      </c>
      <c r="EG74" s="79">
        <f t="shared" si="406"/>
        <v>0</v>
      </c>
      <c r="EH74" s="79">
        <f t="shared" si="407"/>
        <v>0</v>
      </c>
      <c r="EI74" s="80" t="str">
        <f t="shared" si="408"/>
        <v/>
      </c>
      <c r="EJ74" s="79" t="str">
        <f t="shared" si="409"/>
        <v/>
      </c>
      <c r="EK74" s="79" t="str">
        <f t="shared" si="410"/>
        <v/>
      </c>
      <c r="EL74" s="79" t="str">
        <f t="shared" si="411"/>
        <v/>
      </c>
      <c r="EM74" s="47" t="str">
        <f>IF(details!BD74="","",details!BD74)</f>
        <v/>
      </c>
      <c r="EN74" s="47" t="str">
        <f>IF(details!BE74="","",details!BE74)</f>
        <v/>
      </c>
      <c r="EO74" s="47" t="str">
        <f>IF(details!BF74="","",details!BF74)</f>
        <v/>
      </c>
      <c r="EP74" s="102" t="str">
        <f t="shared" si="412"/>
        <v/>
      </c>
      <c r="EQ74" s="47" t="str">
        <f>IF(details!BG74="","",details!BG74)</f>
        <v/>
      </c>
      <c r="ER74" s="47" t="str">
        <f>IF(details!BH74="","",details!BH74)</f>
        <v/>
      </c>
      <c r="ES74" s="106" t="str">
        <f t="shared" si="413"/>
        <v/>
      </c>
      <c r="ET74" s="102" t="str">
        <f t="shared" si="414"/>
        <v/>
      </c>
      <c r="EU74" s="102" t="str">
        <f t="shared" si="415"/>
        <v/>
      </c>
      <c r="EV74" s="47" t="str">
        <f>IF(details!BI74="","",details!BI74)</f>
        <v/>
      </c>
      <c r="EW74" s="47" t="str">
        <f>IF(details!BJ74="","",details!BJ74)</f>
        <v/>
      </c>
      <c r="EX74" s="106" t="str">
        <f t="shared" si="416"/>
        <v/>
      </c>
      <c r="EY74" s="102" t="str">
        <f t="shared" si="417"/>
        <v/>
      </c>
      <c r="EZ74" s="102" t="str">
        <f t="shared" si="418"/>
        <v/>
      </c>
      <c r="FA74" s="97" t="str">
        <f t="shared" si="419"/>
        <v/>
      </c>
      <c r="FB74" s="79">
        <f t="shared" si="420"/>
        <v>0</v>
      </c>
      <c r="FC74" s="79">
        <f t="shared" si="421"/>
        <v>0</v>
      </c>
      <c r="FD74" s="80" t="str">
        <f t="shared" si="422"/>
        <v/>
      </c>
      <c r="FE74" s="79" t="str">
        <f t="shared" si="423"/>
        <v/>
      </c>
      <c r="FF74" s="79" t="str">
        <f t="shared" si="424"/>
        <v/>
      </c>
      <c r="FG74" s="79" t="str">
        <f t="shared" si="425"/>
        <v/>
      </c>
      <c r="FH74" s="47" t="str">
        <f>IF(details!BK74="","",details!BK74)</f>
        <v/>
      </c>
      <c r="FI74" s="47" t="str">
        <f>IF(details!BL74="","",details!BL74)</f>
        <v/>
      </c>
      <c r="FJ74" s="47" t="str">
        <f>IF(details!BM74="","",details!BM74)</f>
        <v/>
      </c>
      <c r="FK74" s="97" t="str">
        <f t="shared" si="426"/>
        <v/>
      </c>
      <c r="FL74" s="79">
        <f t="shared" si="427"/>
        <v>0</v>
      </c>
      <c r="FM74" s="80" t="str">
        <f t="shared" si="428"/>
        <v/>
      </c>
      <c r="FN74" s="79" t="str">
        <f t="shared" si="429"/>
        <v/>
      </c>
      <c r="FO74" s="79" t="str">
        <f t="shared" si="430"/>
        <v/>
      </c>
      <c r="FP74" s="322" t="str">
        <f t="shared" si="431"/>
        <v/>
      </c>
      <c r="FQ74" s="47" t="str">
        <f>IF(details!BN74="","",details!BN74)</f>
        <v/>
      </c>
      <c r="FR74" s="47" t="str">
        <f>IF(details!BO74="","",details!BO74)</f>
        <v/>
      </c>
      <c r="FS74" s="47" t="str">
        <f>IF(details!BP74="","",details!BP74)</f>
        <v/>
      </c>
      <c r="FT74" s="47" t="str">
        <f>IF(details!BQ74="","",details!BQ74)</f>
        <v/>
      </c>
      <c r="FU74" s="97" t="str">
        <f t="shared" si="432"/>
        <v/>
      </c>
      <c r="FV74" s="79">
        <f t="shared" si="297"/>
        <v>0</v>
      </c>
      <c r="FW74" s="80" t="str">
        <f t="shared" si="298"/>
        <v/>
      </c>
      <c r="FX74" s="79" t="str">
        <f t="shared" si="299"/>
        <v/>
      </c>
      <c r="FY74" s="79" t="str">
        <f t="shared" si="300"/>
        <v/>
      </c>
      <c r="FZ74" s="322" t="str">
        <f t="shared" si="433"/>
        <v/>
      </c>
      <c r="GA74" s="79" t="str">
        <f t="shared" si="257"/>
        <v/>
      </c>
      <c r="GB74" s="79" t="str">
        <f t="shared" si="258"/>
        <v/>
      </c>
      <c r="GC74" s="79" t="str">
        <f t="shared" si="259"/>
        <v/>
      </c>
      <c r="GD74" s="79" t="str">
        <f t="shared" si="260"/>
        <v/>
      </c>
      <c r="GE74" s="79" t="str">
        <f t="shared" si="261"/>
        <v/>
      </c>
      <c r="GF74" s="79" t="str">
        <f t="shared" si="262"/>
        <v/>
      </c>
      <c r="GG74" s="79" t="str">
        <f t="shared" si="301"/>
        <v/>
      </c>
      <c r="GH74" s="313">
        <f t="shared" si="434"/>
        <v>0</v>
      </c>
      <c r="GI74" s="79">
        <f t="shared" si="263"/>
        <v>0</v>
      </c>
      <c r="GJ74" s="79">
        <f t="shared" si="264"/>
        <v>0</v>
      </c>
      <c r="GK74" s="79">
        <f t="shared" si="265"/>
        <v>0</v>
      </c>
      <c r="GL74" s="313">
        <f t="shared" si="435"/>
        <v>0</v>
      </c>
      <c r="GM74" s="79" t="str">
        <f t="shared" si="302"/>
        <v/>
      </c>
      <c r="GN74" s="47" t="str">
        <f t="shared" si="303"/>
        <v/>
      </c>
      <c r="GO74" s="79" t="str">
        <f t="shared" si="304"/>
        <v/>
      </c>
      <c r="GP74" s="107" t="str">
        <f t="shared" si="436"/>
        <v/>
      </c>
      <c r="GQ74" s="94" t="str">
        <f>IF(details!CY74="","",details!CY74)</f>
        <v/>
      </c>
      <c r="GR74" s="108" t="str">
        <f>IF(details!CZ74="","",details!CZ74)</f>
        <v/>
      </c>
      <c r="GS74" s="94" t="str">
        <f>IF(details!DC74="","",details!DC74)</f>
        <v/>
      </c>
      <c r="GT74" s="108" t="str">
        <f>IF(details!DD74="","",details!DD74)</f>
        <v/>
      </c>
      <c r="GU74" s="94" t="str">
        <f>IF(details!DG74="","",details!DG74)</f>
        <v/>
      </c>
      <c r="GV74" s="108" t="str">
        <f>IF(details!DH74="","",details!DH74)</f>
        <v/>
      </c>
      <c r="GW74" s="94" t="str">
        <f>IF(details!DK74="","",details!DK74)</f>
        <v/>
      </c>
      <c r="GX74" s="108" t="str">
        <f>IF(details!DL74="","",details!DL74)</f>
        <v/>
      </c>
      <c r="GY74" s="94" t="str">
        <f>IF(details!DO74="","",details!DO74)</f>
        <v/>
      </c>
      <c r="GZ74" s="108" t="str">
        <f>IF(details!DP74="","",details!DP74)</f>
        <v/>
      </c>
      <c r="HA74" s="95" t="e">
        <f t="shared" si="437"/>
        <v>#VALUE!</v>
      </c>
      <c r="HB74" s="47" t="str">
        <f t="shared" si="305"/>
        <v/>
      </c>
      <c r="HC74" s="47" t="str">
        <f t="shared" si="448"/>
        <v/>
      </c>
      <c r="HD74" s="47" t="str">
        <f t="shared" si="306"/>
        <v/>
      </c>
      <c r="HE74" s="47" t="str">
        <f t="shared" si="307"/>
        <v/>
      </c>
      <c r="HF74" s="47" t="str">
        <f t="shared" si="438"/>
        <v/>
      </c>
      <c r="HG74" s="47" t="str">
        <f t="shared" si="308"/>
        <v/>
      </c>
      <c r="HH74" s="47" t="str">
        <f t="shared" si="309"/>
        <v/>
      </c>
      <c r="HI74" s="47" t="str">
        <f t="shared" si="310"/>
        <v/>
      </c>
      <c r="HJ74" s="47" t="str">
        <f t="shared" si="311"/>
        <v/>
      </c>
      <c r="HK74" s="47" t="str">
        <f t="shared" si="312"/>
        <v/>
      </c>
      <c r="HL74" s="47" t="str">
        <f t="shared" si="313"/>
        <v/>
      </c>
      <c r="HM74" s="47" t="str">
        <f t="shared" si="314"/>
        <v/>
      </c>
      <c r="HN74" s="47" t="str">
        <f t="shared" si="439"/>
        <v/>
      </c>
      <c r="HO74" s="47" t="str">
        <f t="shared" si="315"/>
        <v/>
      </c>
      <c r="HP74" s="47" t="str">
        <f t="shared" si="316"/>
        <v/>
      </c>
      <c r="HQ74" s="47" t="str">
        <f t="shared" si="440"/>
        <v/>
      </c>
      <c r="HR74" s="47" t="str">
        <f t="shared" si="317"/>
        <v/>
      </c>
      <c r="HS74" s="47" t="str">
        <f t="shared" si="318"/>
        <v/>
      </c>
      <c r="HT74" s="47" t="str">
        <f t="shared" si="441"/>
        <v/>
      </c>
      <c r="HU74" s="47" t="str">
        <f t="shared" si="319"/>
        <v/>
      </c>
      <c r="HV74" s="47" t="str">
        <f t="shared" si="320"/>
        <v/>
      </c>
      <c r="HW74" s="47" t="str">
        <f t="shared" si="442"/>
        <v/>
      </c>
      <c r="HX74" s="47" t="str">
        <f t="shared" si="443"/>
        <v/>
      </c>
      <c r="HY74" s="47" t="str">
        <f t="shared" si="321"/>
        <v/>
      </c>
      <c r="HZ74" s="47" t="str">
        <f t="shared" si="322"/>
        <v/>
      </c>
      <c r="IA74" s="47" t="str">
        <f t="shared" si="323"/>
        <v/>
      </c>
      <c r="IB74" s="47" t="str">
        <f t="shared" si="324"/>
        <v/>
      </c>
      <c r="IC74" s="47" t="str">
        <f t="shared" si="325"/>
        <v/>
      </c>
      <c r="ID74" s="47" t="str">
        <f t="shared" si="444"/>
        <v xml:space="preserve">            </v>
      </c>
      <c r="IE74" s="47" t="str">
        <f t="shared" si="445"/>
        <v xml:space="preserve">            </v>
      </c>
      <c r="IF74" s="47" t="str">
        <f t="shared" si="449"/>
        <v xml:space="preserve">     </v>
      </c>
      <c r="IG74" s="109" t="str">
        <f t="shared" si="446"/>
        <v xml:space="preserve">            </v>
      </c>
      <c r="IH74" s="47" t="str">
        <f t="shared" si="326"/>
        <v xml:space="preserve">            </v>
      </c>
      <c r="II74" s="47" t="str">
        <f>IF(OR(GN74="SUPPL.",GN74="RE-EXAM."),'result subject-wise'!AV74,GN74)</f>
        <v/>
      </c>
      <c r="IJ74" s="99">
        <f>IF('result subject-wise'!AW74="",CT74,'result subject-wise'!AW74)</f>
        <v>0</v>
      </c>
      <c r="IK74" s="87" t="str">
        <f t="shared" si="447"/>
        <v/>
      </c>
      <c r="IL74" s="100"/>
      <c r="JE74" s="120"/>
      <c r="JF74" s="120"/>
      <c r="JG74" s="120"/>
      <c r="JH74" s="120"/>
    </row>
    <row r="75" spans="1:268" ht="13" customHeight="1">
      <c r="A75" s="4">
        <f>details!A75</f>
        <v>28</v>
      </c>
      <c r="B75" s="47" t="str">
        <f>IF(details!B75="","",details!B75)</f>
        <v>MIN</v>
      </c>
      <c r="C75" s="47" t="str">
        <f>IF(details!C75="","",details!C75)</f>
        <v>G</v>
      </c>
      <c r="D75" s="97">
        <f>IF(details!D75="","",details!D75)</f>
        <v>9169</v>
      </c>
      <c r="E75" s="47">
        <f>IF(details!E75="","",details!E75)</f>
        <v>11106</v>
      </c>
      <c r="F75" s="385">
        <f>IF(details!F75="","",details!F75)</f>
        <v>36475</v>
      </c>
      <c r="G75" s="49" t="str">
        <f>IF(details!G75="","",details!G75)</f>
        <v>A 069</v>
      </c>
      <c r="H75" s="49" t="str">
        <f>IF(details!H75="","",details!H75)</f>
        <v>B 069</v>
      </c>
      <c r="I75" s="49" t="str">
        <f>IF(details!I75="","",details!I75)</f>
        <v>C 069</v>
      </c>
      <c r="J75" s="47" t="str">
        <f>IF(details!J75="","",details!J75)</f>
        <v/>
      </c>
      <c r="K75" s="47" t="str">
        <f>IF(details!K75="","",details!K75)</f>
        <v/>
      </c>
      <c r="L75" s="47" t="str">
        <f>IF(details!L75="","",details!L75)</f>
        <v/>
      </c>
      <c r="M75" s="102" t="str">
        <f t="shared" si="327"/>
        <v/>
      </c>
      <c r="N75" s="47" t="str">
        <f>IF(details!M75="","",details!M75)</f>
        <v/>
      </c>
      <c r="O75" s="102" t="str">
        <f t="shared" si="328"/>
        <v/>
      </c>
      <c r="P75" s="47" t="str">
        <f>IF(details!N75="","",details!N75)</f>
        <v/>
      </c>
      <c r="Q75" s="88" t="str">
        <f t="shared" si="329"/>
        <v/>
      </c>
      <c r="R75" s="79">
        <f t="shared" si="330"/>
        <v>0</v>
      </c>
      <c r="S75" s="79">
        <f t="shared" si="331"/>
        <v>0</v>
      </c>
      <c r="T75" s="80" t="str">
        <f t="shared" si="332"/>
        <v/>
      </c>
      <c r="U75" s="79" t="str">
        <f t="shared" si="333"/>
        <v/>
      </c>
      <c r="V75" s="79" t="str">
        <f t="shared" si="334"/>
        <v/>
      </c>
      <c r="W75" s="79" t="str">
        <f t="shared" si="335"/>
        <v/>
      </c>
      <c r="X75" s="47" t="str">
        <f>IF(details!O75="","",details!O75)</f>
        <v/>
      </c>
      <c r="Y75" s="47" t="str">
        <f>IF(details!P75="","",details!P75)</f>
        <v/>
      </c>
      <c r="Z75" s="47" t="str">
        <f>IF(details!Q75="","",details!Q75)</f>
        <v/>
      </c>
      <c r="AA75" s="102" t="str">
        <f t="shared" si="336"/>
        <v/>
      </c>
      <c r="AB75" s="47" t="str">
        <f>IF(details!R75="","",details!R75)</f>
        <v/>
      </c>
      <c r="AC75" s="102" t="str">
        <f t="shared" si="337"/>
        <v/>
      </c>
      <c r="AD75" s="47" t="str">
        <f>IF(details!S75="","",details!S75)</f>
        <v/>
      </c>
      <c r="AE75" s="88" t="str">
        <f t="shared" si="338"/>
        <v/>
      </c>
      <c r="AF75" s="79">
        <f t="shared" si="339"/>
        <v>0</v>
      </c>
      <c r="AG75" s="79">
        <f t="shared" si="340"/>
        <v>0</v>
      </c>
      <c r="AH75" s="80" t="str">
        <f t="shared" si="341"/>
        <v/>
      </c>
      <c r="AI75" s="79" t="str">
        <f t="shared" si="342"/>
        <v/>
      </c>
      <c r="AJ75" s="79" t="str">
        <f t="shared" si="343"/>
        <v/>
      </c>
      <c r="AK75" s="79" t="str">
        <f t="shared" si="344"/>
        <v/>
      </c>
      <c r="AL75" s="97" t="str">
        <f>IF(details!T75="","",details!T75)</f>
        <v/>
      </c>
      <c r="AM75" s="103" t="str">
        <f>CONCATENATE(IF(details!T75="s"," SANSKRIT",IF(details!T75="u"," URDU",IF(details!T75="g"," GUJRATI",IF(details!T75="p"," PUNJABI",IF(details!T75="sd"," flU/kh",))))),"")</f>
        <v/>
      </c>
      <c r="AN75" s="47" t="str">
        <f>IF(details!U75="","",details!U75)</f>
        <v/>
      </c>
      <c r="AO75" s="47" t="str">
        <f>IF(details!V75="","",details!V75)</f>
        <v/>
      </c>
      <c r="AP75" s="47" t="str">
        <f>IF(details!W75="","",details!W75)</f>
        <v/>
      </c>
      <c r="AQ75" s="102" t="str">
        <f t="shared" si="345"/>
        <v/>
      </c>
      <c r="AR75" s="47" t="str">
        <f>IF(details!X75="","",details!X75)</f>
        <v/>
      </c>
      <c r="AS75" s="102" t="str">
        <f t="shared" si="346"/>
        <v/>
      </c>
      <c r="AT75" s="47" t="str">
        <f>IF(details!Y75="","",details!Y75)</f>
        <v/>
      </c>
      <c r="AU75" s="88" t="str">
        <f t="shared" si="347"/>
        <v/>
      </c>
      <c r="AV75" s="79">
        <f t="shared" si="348"/>
        <v>0</v>
      </c>
      <c r="AW75" s="79">
        <f t="shared" si="349"/>
        <v>0</v>
      </c>
      <c r="AX75" s="80" t="str">
        <f t="shared" si="350"/>
        <v/>
      </c>
      <c r="AY75" s="79" t="str">
        <f t="shared" si="351"/>
        <v/>
      </c>
      <c r="AZ75" s="79" t="str">
        <f t="shared" si="352"/>
        <v/>
      </c>
      <c r="BA75" s="79" t="str">
        <f t="shared" si="353"/>
        <v/>
      </c>
      <c r="BB75" s="47" t="str">
        <f>IF(details!Z75="","",details!Z75)</f>
        <v/>
      </c>
      <c r="BC75" s="47" t="str">
        <f>IF(details!AA75="","",details!AA75)</f>
        <v/>
      </c>
      <c r="BD75" s="47" t="str">
        <f>IF(details!AB75="","",details!AB75)</f>
        <v/>
      </c>
      <c r="BE75" s="102" t="str">
        <f t="shared" si="354"/>
        <v/>
      </c>
      <c r="BF75" s="47" t="str">
        <f>IF(details!AC75="","",details!AC75)</f>
        <v/>
      </c>
      <c r="BG75" s="102" t="str">
        <f t="shared" si="355"/>
        <v/>
      </c>
      <c r="BH75" s="47" t="str">
        <f>IF(details!AD75="","",details!AD75)</f>
        <v/>
      </c>
      <c r="BI75" s="88" t="str">
        <f t="shared" si="356"/>
        <v/>
      </c>
      <c r="BJ75" s="79">
        <f t="shared" si="357"/>
        <v>0</v>
      </c>
      <c r="BK75" s="79">
        <f t="shared" si="358"/>
        <v>0</v>
      </c>
      <c r="BL75" s="80" t="str">
        <f t="shared" si="359"/>
        <v/>
      </c>
      <c r="BM75" s="79" t="str">
        <f t="shared" si="360"/>
        <v/>
      </c>
      <c r="BN75" s="79" t="str">
        <f t="shared" si="361"/>
        <v/>
      </c>
      <c r="BO75" s="79" t="str">
        <f t="shared" si="362"/>
        <v/>
      </c>
      <c r="BP75" s="47" t="str">
        <f>IF(details!AE75="","",details!AE75)</f>
        <v/>
      </c>
      <c r="BQ75" s="47" t="str">
        <f>IF(details!AF75="","",details!AF75)</f>
        <v/>
      </c>
      <c r="BR75" s="47" t="str">
        <f>IF(details!AG75="","",details!AG75)</f>
        <v/>
      </c>
      <c r="BS75" s="102" t="str">
        <f t="shared" si="363"/>
        <v/>
      </c>
      <c r="BT75" s="47" t="str">
        <f>IF(details!AH75="","",details!AH75)</f>
        <v/>
      </c>
      <c r="BU75" s="102" t="str">
        <f t="shared" si="364"/>
        <v/>
      </c>
      <c r="BV75" s="47" t="str">
        <f>IF(details!AI75="","",details!AI75)</f>
        <v/>
      </c>
      <c r="BW75" s="88" t="str">
        <f t="shared" si="365"/>
        <v/>
      </c>
      <c r="BX75" s="79">
        <f t="shared" si="366"/>
        <v>0</v>
      </c>
      <c r="BY75" s="79">
        <f t="shared" si="367"/>
        <v>0</v>
      </c>
      <c r="BZ75" s="80" t="str">
        <f t="shared" si="368"/>
        <v/>
      </c>
      <c r="CA75" s="79" t="str">
        <f t="shared" si="369"/>
        <v/>
      </c>
      <c r="CB75" s="79" t="str">
        <f t="shared" si="370"/>
        <v/>
      </c>
      <c r="CC75" s="79" t="str">
        <f t="shared" si="371"/>
        <v/>
      </c>
      <c r="CD75" s="47" t="str">
        <f>IF(details!AJ75="","",details!AJ75)</f>
        <v/>
      </c>
      <c r="CE75" s="47" t="str">
        <f>IF(details!AK75="","",details!AK75)</f>
        <v/>
      </c>
      <c r="CF75" s="47" t="str">
        <f>IF(details!AL75="","",details!AL75)</f>
        <v/>
      </c>
      <c r="CG75" s="102" t="str">
        <f t="shared" si="372"/>
        <v/>
      </c>
      <c r="CH75" s="47" t="str">
        <f>IF(details!AM75="","",details!AM75)</f>
        <v/>
      </c>
      <c r="CI75" s="102" t="str">
        <f t="shared" si="373"/>
        <v/>
      </c>
      <c r="CJ75" s="47" t="str">
        <f>IF(details!AN75="","",details!AN75)</f>
        <v/>
      </c>
      <c r="CK75" s="88" t="str">
        <f t="shared" si="374"/>
        <v/>
      </c>
      <c r="CL75" s="79">
        <f t="shared" si="375"/>
        <v>0</v>
      </c>
      <c r="CM75" s="79">
        <f t="shared" si="376"/>
        <v>0</v>
      </c>
      <c r="CN75" s="80" t="str">
        <f t="shared" si="377"/>
        <v/>
      </c>
      <c r="CO75" s="79" t="str">
        <f t="shared" si="378"/>
        <v/>
      </c>
      <c r="CP75" s="79" t="str">
        <f t="shared" si="379"/>
        <v/>
      </c>
      <c r="CQ75" s="79" t="str">
        <f t="shared" si="380"/>
        <v/>
      </c>
      <c r="CR75" s="79">
        <f t="shared" si="381"/>
        <v>0</v>
      </c>
      <c r="CS75" s="104">
        <f t="shared" si="382"/>
        <v>0</v>
      </c>
      <c r="CT75" s="105">
        <f t="shared" si="383"/>
        <v>0</v>
      </c>
      <c r="CU75" s="87" t="str">
        <f t="shared" si="296"/>
        <v/>
      </c>
      <c r="CV75" s="47" t="str">
        <f>IF(details!AO75="","",details!AO75)</f>
        <v/>
      </c>
      <c r="CW75" s="47" t="str">
        <f>IF(details!AP75="","",details!AP75)</f>
        <v/>
      </c>
      <c r="CX75" s="47" t="str">
        <f>IF(details!AQ75="","",details!AQ75)</f>
        <v/>
      </c>
      <c r="CY75" s="102" t="str">
        <f t="shared" si="384"/>
        <v/>
      </c>
      <c r="CZ75" s="47" t="str">
        <f>IF(details!AR75="","",details!AR75)</f>
        <v/>
      </c>
      <c r="DA75" s="102" t="str">
        <f t="shared" si="385"/>
        <v/>
      </c>
      <c r="DB75" s="47" t="str">
        <f>IF(details!AS75="","",details!AS75)</f>
        <v/>
      </c>
      <c r="DC75" s="88" t="str">
        <f t="shared" si="386"/>
        <v/>
      </c>
      <c r="DD75" s="79">
        <f t="shared" si="387"/>
        <v>0</v>
      </c>
      <c r="DE75" s="79">
        <f t="shared" si="388"/>
        <v>0</v>
      </c>
      <c r="DF75" s="80" t="str">
        <f t="shared" si="389"/>
        <v/>
      </c>
      <c r="DG75" s="79" t="str">
        <f t="shared" si="390"/>
        <v/>
      </c>
      <c r="DH75" s="79" t="str">
        <f t="shared" si="391"/>
        <v/>
      </c>
      <c r="DI75" s="79" t="str">
        <f t="shared" si="392"/>
        <v/>
      </c>
      <c r="DJ75" s="47" t="str">
        <f>IF(details!AT75="","",details!AT75)</f>
        <v/>
      </c>
      <c r="DK75" s="47" t="str">
        <f>IF(details!AU75="","",details!AU75)</f>
        <v/>
      </c>
      <c r="DL75" s="102" t="str">
        <f t="shared" si="393"/>
        <v/>
      </c>
      <c r="DM75" s="47" t="str">
        <f>IF(details!AV75="","",details!AV75)</f>
        <v/>
      </c>
      <c r="DN75" s="47" t="str">
        <f>IF(details!AW75="","",details!AW75)</f>
        <v/>
      </c>
      <c r="DO75" s="102" t="str">
        <f t="shared" si="394"/>
        <v/>
      </c>
      <c r="DP75" s="47" t="str">
        <f>IF(details!AX75="","",details!AX75)</f>
        <v/>
      </c>
      <c r="DQ75" s="47" t="str">
        <f>IF(details!AY75="","",details!AY75)</f>
        <v/>
      </c>
      <c r="DR75" s="102" t="str">
        <f t="shared" si="395"/>
        <v/>
      </c>
      <c r="DS75" s="102" t="str">
        <f t="shared" si="396"/>
        <v/>
      </c>
      <c r="DT75" s="102" t="str">
        <f t="shared" si="397"/>
        <v/>
      </c>
      <c r="DU75" s="102" t="str">
        <f t="shared" si="398"/>
        <v/>
      </c>
      <c r="DV75" s="47" t="str">
        <f>IF(details!AZ75="","",details!AZ75)</f>
        <v/>
      </c>
      <c r="DW75" s="47" t="str">
        <f>IF(details!BA75="","",details!BA75)</f>
        <v/>
      </c>
      <c r="DX75" s="102" t="str">
        <f t="shared" si="399"/>
        <v/>
      </c>
      <c r="DY75" s="102" t="str">
        <f t="shared" si="400"/>
        <v/>
      </c>
      <c r="DZ75" s="102" t="str">
        <f t="shared" si="401"/>
        <v/>
      </c>
      <c r="EA75" s="47" t="str">
        <f>IF(details!BB75="","",details!BB75)</f>
        <v/>
      </c>
      <c r="EB75" s="47" t="str">
        <f>IF(details!BC75="","",details!BC75)</f>
        <v/>
      </c>
      <c r="EC75" s="102" t="str">
        <f t="shared" si="402"/>
        <v/>
      </c>
      <c r="ED75" s="102" t="str">
        <f t="shared" si="403"/>
        <v/>
      </c>
      <c r="EE75" s="102" t="str">
        <f t="shared" si="404"/>
        <v/>
      </c>
      <c r="EF75" s="97" t="str">
        <f t="shared" si="405"/>
        <v/>
      </c>
      <c r="EG75" s="79">
        <f t="shared" si="406"/>
        <v>0</v>
      </c>
      <c r="EH75" s="79">
        <f t="shared" si="407"/>
        <v>0</v>
      </c>
      <c r="EI75" s="80" t="str">
        <f t="shared" si="408"/>
        <v/>
      </c>
      <c r="EJ75" s="79" t="str">
        <f t="shared" si="409"/>
        <v/>
      </c>
      <c r="EK75" s="79" t="str">
        <f t="shared" si="410"/>
        <v/>
      </c>
      <c r="EL75" s="79" t="str">
        <f t="shared" si="411"/>
        <v/>
      </c>
      <c r="EM75" s="47" t="str">
        <f>IF(details!BD75="","",details!BD75)</f>
        <v/>
      </c>
      <c r="EN75" s="47" t="str">
        <f>IF(details!BE75="","",details!BE75)</f>
        <v/>
      </c>
      <c r="EO75" s="47" t="str">
        <f>IF(details!BF75="","",details!BF75)</f>
        <v/>
      </c>
      <c r="EP75" s="102" t="str">
        <f t="shared" si="412"/>
        <v/>
      </c>
      <c r="EQ75" s="47" t="str">
        <f>IF(details!BG75="","",details!BG75)</f>
        <v/>
      </c>
      <c r="ER75" s="47" t="str">
        <f>IF(details!BH75="","",details!BH75)</f>
        <v/>
      </c>
      <c r="ES75" s="106" t="str">
        <f t="shared" si="413"/>
        <v/>
      </c>
      <c r="ET75" s="102" t="str">
        <f t="shared" si="414"/>
        <v/>
      </c>
      <c r="EU75" s="102" t="str">
        <f t="shared" si="415"/>
        <v/>
      </c>
      <c r="EV75" s="47" t="str">
        <f>IF(details!BI75="","",details!BI75)</f>
        <v/>
      </c>
      <c r="EW75" s="47" t="str">
        <f>IF(details!BJ75="","",details!BJ75)</f>
        <v/>
      </c>
      <c r="EX75" s="106" t="str">
        <f t="shared" si="416"/>
        <v/>
      </c>
      <c r="EY75" s="102" t="str">
        <f t="shared" si="417"/>
        <v/>
      </c>
      <c r="EZ75" s="102" t="str">
        <f t="shared" si="418"/>
        <v/>
      </c>
      <c r="FA75" s="97" t="str">
        <f t="shared" si="419"/>
        <v/>
      </c>
      <c r="FB75" s="79">
        <f t="shared" si="420"/>
        <v>0</v>
      </c>
      <c r="FC75" s="79">
        <f t="shared" si="421"/>
        <v>0</v>
      </c>
      <c r="FD75" s="80" t="str">
        <f t="shared" si="422"/>
        <v/>
      </c>
      <c r="FE75" s="79" t="str">
        <f t="shared" si="423"/>
        <v/>
      </c>
      <c r="FF75" s="79" t="str">
        <f t="shared" si="424"/>
        <v/>
      </c>
      <c r="FG75" s="79" t="str">
        <f t="shared" si="425"/>
        <v/>
      </c>
      <c r="FH75" s="47" t="str">
        <f>IF(details!BK75="","",details!BK75)</f>
        <v/>
      </c>
      <c r="FI75" s="47" t="str">
        <f>IF(details!BL75="","",details!BL75)</f>
        <v/>
      </c>
      <c r="FJ75" s="47" t="str">
        <f>IF(details!BM75="","",details!BM75)</f>
        <v/>
      </c>
      <c r="FK75" s="97" t="str">
        <f t="shared" si="426"/>
        <v/>
      </c>
      <c r="FL75" s="79">
        <f t="shared" si="427"/>
        <v>0</v>
      </c>
      <c r="FM75" s="80" t="str">
        <f t="shared" si="428"/>
        <v/>
      </c>
      <c r="FN75" s="79" t="str">
        <f t="shared" si="429"/>
        <v/>
      </c>
      <c r="FO75" s="79" t="str">
        <f t="shared" si="430"/>
        <v/>
      </c>
      <c r="FP75" s="322" t="str">
        <f t="shared" si="431"/>
        <v/>
      </c>
      <c r="FQ75" s="47" t="str">
        <f>IF(details!BN75="","",details!BN75)</f>
        <v/>
      </c>
      <c r="FR75" s="47" t="str">
        <f>IF(details!BO75="","",details!BO75)</f>
        <v/>
      </c>
      <c r="FS75" s="47" t="str">
        <f>IF(details!BP75="","",details!BP75)</f>
        <v/>
      </c>
      <c r="FT75" s="47" t="str">
        <f>IF(details!BQ75="","",details!BQ75)</f>
        <v/>
      </c>
      <c r="FU75" s="97" t="str">
        <f t="shared" si="432"/>
        <v/>
      </c>
      <c r="FV75" s="79">
        <f t="shared" si="297"/>
        <v>0</v>
      </c>
      <c r="FW75" s="80" t="str">
        <f t="shared" si="298"/>
        <v/>
      </c>
      <c r="FX75" s="79" t="str">
        <f t="shared" si="299"/>
        <v/>
      </c>
      <c r="FY75" s="79" t="str">
        <f t="shared" si="300"/>
        <v/>
      </c>
      <c r="FZ75" s="322" t="str">
        <f t="shared" si="433"/>
        <v/>
      </c>
      <c r="GA75" s="79" t="str">
        <f t="shared" si="257"/>
        <v/>
      </c>
      <c r="GB75" s="79" t="str">
        <f t="shared" si="258"/>
        <v/>
      </c>
      <c r="GC75" s="79" t="str">
        <f t="shared" si="259"/>
        <v/>
      </c>
      <c r="GD75" s="79" t="str">
        <f t="shared" si="260"/>
        <v/>
      </c>
      <c r="GE75" s="79" t="str">
        <f t="shared" si="261"/>
        <v/>
      </c>
      <c r="GF75" s="79" t="str">
        <f t="shared" si="262"/>
        <v/>
      </c>
      <c r="GG75" s="79" t="str">
        <f t="shared" si="301"/>
        <v/>
      </c>
      <c r="GH75" s="313">
        <f t="shared" si="434"/>
        <v>0</v>
      </c>
      <c r="GI75" s="79">
        <f t="shared" si="263"/>
        <v>0</v>
      </c>
      <c r="GJ75" s="79">
        <f t="shared" si="264"/>
        <v>0</v>
      </c>
      <c r="GK75" s="79">
        <f t="shared" si="265"/>
        <v>0</v>
      </c>
      <c r="GL75" s="313">
        <f t="shared" si="435"/>
        <v>0</v>
      </c>
      <c r="GM75" s="79" t="str">
        <f t="shared" si="302"/>
        <v/>
      </c>
      <c r="GN75" s="47" t="str">
        <f t="shared" si="303"/>
        <v/>
      </c>
      <c r="GO75" s="79" t="str">
        <f t="shared" si="304"/>
        <v/>
      </c>
      <c r="GP75" s="107" t="str">
        <f t="shared" si="436"/>
        <v/>
      </c>
      <c r="GQ75" s="94" t="str">
        <f>IF(details!CY75="","",details!CY75)</f>
        <v/>
      </c>
      <c r="GR75" s="108" t="str">
        <f>IF(details!CZ75="","",details!CZ75)</f>
        <v/>
      </c>
      <c r="GS75" s="94" t="str">
        <f>IF(details!DC75="","",details!DC75)</f>
        <v/>
      </c>
      <c r="GT75" s="108" t="str">
        <f>IF(details!DD75="","",details!DD75)</f>
        <v/>
      </c>
      <c r="GU75" s="94" t="str">
        <f>IF(details!DG75="","",details!DG75)</f>
        <v/>
      </c>
      <c r="GV75" s="108" t="str">
        <f>IF(details!DH75="","",details!DH75)</f>
        <v/>
      </c>
      <c r="GW75" s="94" t="str">
        <f>IF(details!DK75="","",details!DK75)</f>
        <v/>
      </c>
      <c r="GX75" s="108" t="str">
        <f>IF(details!DL75="","",details!DL75)</f>
        <v/>
      </c>
      <c r="GY75" s="94" t="str">
        <f>IF(details!DO75="","",details!DO75)</f>
        <v/>
      </c>
      <c r="GZ75" s="108" t="str">
        <f>IF(details!DP75="","",details!DP75)</f>
        <v/>
      </c>
      <c r="HA75" s="95" t="e">
        <f t="shared" si="437"/>
        <v>#VALUE!</v>
      </c>
      <c r="HB75" s="47" t="str">
        <f t="shared" si="305"/>
        <v/>
      </c>
      <c r="HC75" s="47" t="str">
        <f t="shared" si="448"/>
        <v/>
      </c>
      <c r="HD75" s="47" t="str">
        <f t="shared" si="306"/>
        <v/>
      </c>
      <c r="HE75" s="47" t="str">
        <f t="shared" si="307"/>
        <v/>
      </c>
      <c r="HF75" s="47" t="str">
        <f t="shared" si="438"/>
        <v/>
      </c>
      <c r="HG75" s="47" t="str">
        <f t="shared" si="308"/>
        <v/>
      </c>
      <c r="HH75" s="47" t="str">
        <f t="shared" si="309"/>
        <v/>
      </c>
      <c r="HI75" s="47" t="str">
        <f t="shared" si="310"/>
        <v/>
      </c>
      <c r="HJ75" s="47" t="str">
        <f t="shared" si="311"/>
        <v/>
      </c>
      <c r="HK75" s="47" t="str">
        <f t="shared" si="312"/>
        <v/>
      </c>
      <c r="HL75" s="47" t="str">
        <f t="shared" si="313"/>
        <v/>
      </c>
      <c r="HM75" s="47" t="str">
        <f t="shared" si="314"/>
        <v/>
      </c>
      <c r="HN75" s="47" t="str">
        <f t="shared" si="439"/>
        <v/>
      </c>
      <c r="HO75" s="47" t="str">
        <f t="shared" si="315"/>
        <v/>
      </c>
      <c r="HP75" s="47" t="str">
        <f t="shared" si="316"/>
        <v/>
      </c>
      <c r="HQ75" s="47" t="str">
        <f t="shared" si="440"/>
        <v/>
      </c>
      <c r="HR75" s="47" t="str">
        <f t="shared" si="317"/>
        <v/>
      </c>
      <c r="HS75" s="47" t="str">
        <f t="shared" si="318"/>
        <v/>
      </c>
      <c r="HT75" s="47" t="str">
        <f t="shared" si="441"/>
        <v/>
      </c>
      <c r="HU75" s="47" t="str">
        <f t="shared" si="319"/>
        <v/>
      </c>
      <c r="HV75" s="47" t="str">
        <f t="shared" si="320"/>
        <v/>
      </c>
      <c r="HW75" s="47" t="str">
        <f t="shared" si="442"/>
        <v/>
      </c>
      <c r="HX75" s="47" t="str">
        <f t="shared" si="443"/>
        <v/>
      </c>
      <c r="HY75" s="47" t="str">
        <f t="shared" si="321"/>
        <v/>
      </c>
      <c r="HZ75" s="47" t="str">
        <f t="shared" si="322"/>
        <v/>
      </c>
      <c r="IA75" s="47" t="str">
        <f t="shared" si="323"/>
        <v/>
      </c>
      <c r="IB75" s="47" t="str">
        <f t="shared" si="324"/>
        <v/>
      </c>
      <c r="IC75" s="47" t="str">
        <f t="shared" si="325"/>
        <v/>
      </c>
      <c r="ID75" s="47" t="str">
        <f t="shared" si="444"/>
        <v xml:space="preserve">            </v>
      </c>
      <c r="IE75" s="47" t="str">
        <f t="shared" si="445"/>
        <v xml:space="preserve">            </v>
      </c>
      <c r="IF75" s="47" t="str">
        <f t="shared" si="449"/>
        <v xml:space="preserve">     </v>
      </c>
      <c r="IG75" s="109" t="str">
        <f t="shared" si="446"/>
        <v xml:space="preserve">            </v>
      </c>
      <c r="IH75" s="47" t="str">
        <f t="shared" si="326"/>
        <v xml:space="preserve">            </v>
      </c>
      <c r="II75" s="47" t="str">
        <f>IF(OR(GN75="SUPPL.",GN75="RE-EXAM."),'result subject-wise'!AV75,GN75)</f>
        <v/>
      </c>
      <c r="IJ75" s="99">
        <f>IF('result subject-wise'!AW75="",CT75,'result subject-wise'!AW75)</f>
        <v>0</v>
      </c>
      <c r="IK75" s="87" t="str">
        <f t="shared" si="447"/>
        <v/>
      </c>
      <c r="IL75" s="100"/>
      <c r="JE75" s="120"/>
      <c r="JF75" s="120"/>
      <c r="JG75" s="120"/>
      <c r="JH75" s="120"/>
    </row>
    <row r="76" spans="1:268" ht="13" customHeight="1">
      <c r="A76" s="4">
        <f>details!A76</f>
        <v>70</v>
      </c>
      <c r="B76" s="47" t="str">
        <f>IF(details!B76="","",details!B76)</f>
        <v>OBC</v>
      </c>
      <c r="C76" s="47" t="str">
        <f>IF(details!C76="","",details!C76)</f>
        <v>G</v>
      </c>
      <c r="D76" s="97" t="str">
        <f>IF(details!D76="","",details!D76)</f>
        <v>NSO</v>
      </c>
      <c r="E76" s="47">
        <f>IF(details!E76="","",details!E76)</f>
        <v>10898</v>
      </c>
      <c r="F76" s="385">
        <f>IF(details!F76="","",details!F76)</f>
        <v>36266</v>
      </c>
      <c r="G76" s="49" t="str">
        <f>IF(details!G76="","",details!G76)</f>
        <v>A 070</v>
      </c>
      <c r="H76" s="49" t="str">
        <f>IF(details!H76="","",details!H76)</f>
        <v>B 070</v>
      </c>
      <c r="I76" s="49" t="str">
        <f>IF(details!I76="","",details!I76)</f>
        <v>C 070</v>
      </c>
      <c r="J76" s="47" t="str">
        <f>IF(details!J76="","",details!J76)</f>
        <v/>
      </c>
      <c r="K76" s="47" t="str">
        <f>IF(details!K76="","",details!K76)</f>
        <v/>
      </c>
      <c r="L76" s="47" t="str">
        <f>IF(details!L76="","",details!L76)</f>
        <v/>
      </c>
      <c r="M76" s="102" t="str">
        <f t="shared" si="327"/>
        <v/>
      </c>
      <c r="N76" s="47" t="str">
        <f>IF(details!M76="","",details!M76)</f>
        <v/>
      </c>
      <c r="O76" s="102" t="str">
        <f t="shared" si="328"/>
        <v/>
      </c>
      <c r="P76" s="47" t="str">
        <f>IF(details!N76="","",details!N76)</f>
        <v/>
      </c>
      <c r="Q76" s="88" t="str">
        <f t="shared" si="329"/>
        <v/>
      </c>
      <c r="R76" s="79">
        <f t="shared" si="330"/>
        <v>0</v>
      </c>
      <c r="S76" s="79">
        <f t="shared" si="331"/>
        <v>0</v>
      </c>
      <c r="T76" s="80" t="str">
        <f t="shared" si="332"/>
        <v/>
      </c>
      <c r="U76" s="79" t="str">
        <f t="shared" si="333"/>
        <v/>
      </c>
      <c r="V76" s="79" t="str">
        <f t="shared" si="334"/>
        <v/>
      </c>
      <c r="W76" s="79" t="str">
        <f t="shared" si="335"/>
        <v/>
      </c>
      <c r="X76" s="47" t="str">
        <f>IF(details!O76="","",details!O76)</f>
        <v/>
      </c>
      <c r="Y76" s="47" t="str">
        <f>IF(details!P76="","",details!P76)</f>
        <v/>
      </c>
      <c r="Z76" s="47" t="str">
        <f>IF(details!Q76="","",details!Q76)</f>
        <v/>
      </c>
      <c r="AA76" s="102" t="str">
        <f t="shared" si="336"/>
        <v/>
      </c>
      <c r="AB76" s="47" t="str">
        <f>IF(details!R76="","",details!R76)</f>
        <v/>
      </c>
      <c r="AC76" s="102" t="str">
        <f t="shared" si="337"/>
        <v/>
      </c>
      <c r="AD76" s="47" t="str">
        <f>IF(details!S76="","",details!S76)</f>
        <v/>
      </c>
      <c r="AE76" s="88" t="str">
        <f t="shared" si="338"/>
        <v/>
      </c>
      <c r="AF76" s="79">
        <f t="shared" si="339"/>
        <v>0</v>
      </c>
      <c r="AG76" s="79">
        <f t="shared" si="340"/>
        <v>0</v>
      </c>
      <c r="AH76" s="80" t="str">
        <f t="shared" si="341"/>
        <v/>
      </c>
      <c r="AI76" s="79" t="str">
        <f t="shared" si="342"/>
        <v/>
      </c>
      <c r="AJ76" s="79" t="str">
        <f t="shared" si="343"/>
        <v/>
      </c>
      <c r="AK76" s="79" t="str">
        <f t="shared" si="344"/>
        <v/>
      </c>
      <c r="AL76" s="97" t="str">
        <f>IF(details!T76="","",details!T76)</f>
        <v/>
      </c>
      <c r="AM76" s="103" t="str">
        <f>CONCATENATE(IF(details!T76="s"," SANSKRIT",IF(details!T76="u"," URDU",IF(details!T76="g"," GUJRATI",IF(details!T76="p"," PUNJABI",IF(details!T76="sd"," flU/kh",))))),"")</f>
        <v/>
      </c>
      <c r="AN76" s="47" t="str">
        <f>IF(details!U76="","",details!U76)</f>
        <v/>
      </c>
      <c r="AO76" s="47" t="str">
        <f>IF(details!V76="","",details!V76)</f>
        <v/>
      </c>
      <c r="AP76" s="47" t="str">
        <f>IF(details!W76="","",details!W76)</f>
        <v/>
      </c>
      <c r="AQ76" s="102" t="str">
        <f t="shared" si="345"/>
        <v/>
      </c>
      <c r="AR76" s="47" t="str">
        <f>IF(details!X76="","",details!X76)</f>
        <v/>
      </c>
      <c r="AS76" s="102" t="str">
        <f t="shared" si="346"/>
        <v/>
      </c>
      <c r="AT76" s="47" t="str">
        <f>IF(details!Y76="","",details!Y76)</f>
        <v/>
      </c>
      <c r="AU76" s="88" t="str">
        <f t="shared" si="347"/>
        <v/>
      </c>
      <c r="AV76" s="79">
        <f t="shared" si="348"/>
        <v>0</v>
      </c>
      <c r="AW76" s="79">
        <f t="shared" si="349"/>
        <v>0</v>
      </c>
      <c r="AX76" s="80" t="str">
        <f t="shared" si="350"/>
        <v/>
      </c>
      <c r="AY76" s="79" t="str">
        <f t="shared" si="351"/>
        <v/>
      </c>
      <c r="AZ76" s="79" t="str">
        <f t="shared" si="352"/>
        <v/>
      </c>
      <c r="BA76" s="79" t="str">
        <f t="shared" si="353"/>
        <v/>
      </c>
      <c r="BB76" s="47" t="str">
        <f>IF(details!Z76="","",details!Z76)</f>
        <v/>
      </c>
      <c r="BC76" s="47" t="str">
        <f>IF(details!AA76="","",details!AA76)</f>
        <v/>
      </c>
      <c r="BD76" s="47" t="str">
        <f>IF(details!AB76="","",details!AB76)</f>
        <v/>
      </c>
      <c r="BE76" s="102" t="str">
        <f t="shared" si="354"/>
        <v/>
      </c>
      <c r="BF76" s="47" t="str">
        <f>IF(details!AC76="","",details!AC76)</f>
        <v/>
      </c>
      <c r="BG76" s="102" t="str">
        <f t="shared" si="355"/>
        <v/>
      </c>
      <c r="BH76" s="47" t="str">
        <f>IF(details!AD76="","",details!AD76)</f>
        <v/>
      </c>
      <c r="BI76" s="88" t="str">
        <f t="shared" si="356"/>
        <v/>
      </c>
      <c r="BJ76" s="79">
        <f t="shared" si="357"/>
        <v>0</v>
      </c>
      <c r="BK76" s="79">
        <f t="shared" si="358"/>
        <v>0</v>
      </c>
      <c r="BL76" s="80" t="str">
        <f t="shared" si="359"/>
        <v/>
      </c>
      <c r="BM76" s="79" t="str">
        <f t="shared" si="360"/>
        <v/>
      </c>
      <c r="BN76" s="79" t="str">
        <f t="shared" si="361"/>
        <v/>
      </c>
      <c r="BO76" s="79" t="str">
        <f t="shared" si="362"/>
        <v/>
      </c>
      <c r="BP76" s="47" t="str">
        <f>IF(details!AE76="","",details!AE76)</f>
        <v/>
      </c>
      <c r="BQ76" s="47" t="str">
        <f>IF(details!AF76="","",details!AF76)</f>
        <v/>
      </c>
      <c r="BR76" s="47" t="str">
        <f>IF(details!AG76="","",details!AG76)</f>
        <v/>
      </c>
      <c r="BS76" s="102" t="str">
        <f t="shared" si="363"/>
        <v/>
      </c>
      <c r="BT76" s="47" t="str">
        <f>IF(details!AH76="","",details!AH76)</f>
        <v/>
      </c>
      <c r="BU76" s="102" t="str">
        <f t="shared" si="364"/>
        <v/>
      </c>
      <c r="BV76" s="47" t="str">
        <f>IF(details!AI76="","",details!AI76)</f>
        <v/>
      </c>
      <c r="BW76" s="88" t="str">
        <f t="shared" si="365"/>
        <v/>
      </c>
      <c r="BX76" s="79">
        <f t="shared" si="366"/>
        <v>0</v>
      </c>
      <c r="BY76" s="79">
        <f t="shared" si="367"/>
        <v>0</v>
      </c>
      <c r="BZ76" s="80" t="str">
        <f t="shared" si="368"/>
        <v/>
      </c>
      <c r="CA76" s="79" t="str">
        <f t="shared" si="369"/>
        <v/>
      </c>
      <c r="CB76" s="79" t="str">
        <f t="shared" si="370"/>
        <v/>
      </c>
      <c r="CC76" s="79" t="str">
        <f t="shared" si="371"/>
        <v/>
      </c>
      <c r="CD76" s="47" t="str">
        <f>IF(details!AJ76="","",details!AJ76)</f>
        <v/>
      </c>
      <c r="CE76" s="47" t="str">
        <f>IF(details!AK76="","",details!AK76)</f>
        <v/>
      </c>
      <c r="CF76" s="47" t="str">
        <f>IF(details!AL76="","",details!AL76)</f>
        <v/>
      </c>
      <c r="CG76" s="102" t="str">
        <f t="shared" si="372"/>
        <v/>
      </c>
      <c r="CH76" s="47" t="str">
        <f>IF(details!AM76="","",details!AM76)</f>
        <v/>
      </c>
      <c r="CI76" s="102" t="str">
        <f t="shared" si="373"/>
        <v/>
      </c>
      <c r="CJ76" s="47" t="str">
        <f>IF(details!AN76="","",details!AN76)</f>
        <v/>
      </c>
      <c r="CK76" s="88" t="str">
        <f t="shared" si="374"/>
        <v/>
      </c>
      <c r="CL76" s="79">
        <f t="shared" si="375"/>
        <v>0</v>
      </c>
      <c r="CM76" s="79">
        <f t="shared" si="376"/>
        <v>0</v>
      </c>
      <c r="CN76" s="80" t="str">
        <f t="shared" si="377"/>
        <v/>
      </c>
      <c r="CO76" s="79" t="str">
        <f t="shared" si="378"/>
        <v/>
      </c>
      <c r="CP76" s="79" t="str">
        <f t="shared" si="379"/>
        <v/>
      </c>
      <c r="CQ76" s="79" t="str">
        <f t="shared" si="380"/>
        <v/>
      </c>
      <c r="CR76" s="79">
        <f t="shared" si="381"/>
        <v>0</v>
      </c>
      <c r="CS76" s="104">
        <f t="shared" si="382"/>
        <v>0</v>
      </c>
      <c r="CT76" s="105">
        <f t="shared" si="383"/>
        <v>0</v>
      </c>
      <c r="CU76" s="87" t="str">
        <f t="shared" si="296"/>
        <v/>
      </c>
      <c r="CV76" s="47" t="str">
        <f>IF(details!AO76="","",details!AO76)</f>
        <v/>
      </c>
      <c r="CW76" s="47" t="str">
        <f>IF(details!AP76="","",details!AP76)</f>
        <v/>
      </c>
      <c r="CX76" s="47" t="str">
        <f>IF(details!AQ76="","",details!AQ76)</f>
        <v/>
      </c>
      <c r="CY76" s="102" t="str">
        <f t="shared" si="384"/>
        <v/>
      </c>
      <c r="CZ76" s="47" t="str">
        <f>IF(details!AR76="","",details!AR76)</f>
        <v/>
      </c>
      <c r="DA76" s="102" t="str">
        <f t="shared" si="385"/>
        <v/>
      </c>
      <c r="DB76" s="47" t="str">
        <f>IF(details!AS76="","",details!AS76)</f>
        <v/>
      </c>
      <c r="DC76" s="88" t="str">
        <f t="shared" si="386"/>
        <v/>
      </c>
      <c r="DD76" s="79">
        <f t="shared" si="387"/>
        <v>0</v>
      </c>
      <c r="DE76" s="79">
        <f t="shared" si="388"/>
        <v>0</v>
      </c>
      <c r="DF76" s="80" t="str">
        <f t="shared" si="389"/>
        <v/>
      </c>
      <c r="DG76" s="79" t="str">
        <f t="shared" si="390"/>
        <v/>
      </c>
      <c r="DH76" s="79" t="str">
        <f t="shared" si="391"/>
        <v/>
      </c>
      <c r="DI76" s="79" t="str">
        <f t="shared" si="392"/>
        <v/>
      </c>
      <c r="DJ76" s="47" t="str">
        <f>IF(details!AT76="","",details!AT76)</f>
        <v/>
      </c>
      <c r="DK76" s="47" t="str">
        <f>IF(details!AU76="","",details!AU76)</f>
        <v/>
      </c>
      <c r="DL76" s="102" t="str">
        <f t="shared" si="393"/>
        <v/>
      </c>
      <c r="DM76" s="47" t="str">
        <f>IF(details!AV76="","",details!AV76)</f>
        <v/>
      </c>
      <c r="DN76" s="47" t="str">
        <f>IF(details!AW76="","",details!AW76)</f>
        <v/>
      </c>
      <c r="DO76" s="102" t="str">
        <f t="shared" si="394"/>
        <v/>
      </c>
      <c r="DP76" s="47" t="str">
        <f>IF(details!AX76="","",details!AX76)</f>
        <v/>
      </c>
      <c r="DQ76" s="47" t="str">
        <f>IF(details!AY76="","",details!AY76)</f>
        <v/>
      </c>
      <c r="DR76" s="102" t="str">
        <f t="shared" si="395"/>
        <v/>
      </c>
      <c r="DS76" s="102" t="str">
        <f t="shared" si="396"/>
        <v/>
      </c>
      <c r="DT76" s="102" t="str">
        <f t="shared" si="397"/>
        <v/>
      </c>
      <c r="DU76" s="102" t="str">
        <f t="shared" si="398"/>
        <v/>
      </c>
      <c r="DV76" s="47" t="str">
        <f>IF(details!AZ76="","",details!AZ76)</f>
        <v/>
      </c>
      <c r="DW76" s="47" t="str">
        <f>IF(details!BA76="","",details!BA76)</f>
        <v/>
      </c>
      <c r="DX76" s="102" t="str">
        <f t="shared" si="399"/>
        <v/>
      </c>
      <c r="DY76" s="102" t="str">
        <f t="shared" si="400"/>
        <v/>
      </c>
      <c r="DZ76" s="102" t="str">
        <f t="shared" si="401"/>
        <v/>
      </c>
      <c r="EA76" s="47" t="str">
        <f>IF(details!BB76="","",details!BB76)</f>
        <v/>
      </c>
      <c r="EB76" s="47" t="str">
        <f>IF(details!BC76="","",details!BC76)</f>
        <v/>
      </c>
      <c r="EC76" s="102" t="str">
        <f t="shared" si="402"/>
        <v/>
      </c>
      <c r="ED76" s="102" t="str">
        <f t="shared" si="403"/>
        <v/>
      </c>
      <c r="EE76" s="102" t="str">
        <f t="shared" si="404"/>
        <v/>
      </c>
      <c r="EF76" s="97" t="str">
        <f t="shared" si="405"/>
        <v/>
      </c>
      <c r="EG76" s="79">
        <f t="shared" si="406"/>
        <v>0</v>
      </c>
      <c r="EH76" s="79">
        <f t="shared" si="407"/>
        <v>0</v>
      </c>
      <c r="EI76" s="80" t="str">
        <f t="shared" si="408"/>
        <v/>
      </c>
      <c r="EJ76" s="79" t="str">
        <f t="shared" si="409"/>
        <v/>
      </c>
      <c r="EK76" s="79" t="str">
        <f t="shared" si="410"/>
        <v/>
      </c>
      <c r="EL76" s="79" t="str">
        <f t="shared" si="411"/>
        <v/>
      </c>
      <c r="EM76" s="47" t="str">
        <f>IF(details!BD76="","",details!BD76)</f>
        <v/>
      </c>
      <c r="EN76" s="47" t="str">
        <f>IF(details!BE76="","",details!BE76)</f>
        <v/>
      </c>
      <c r="EO76" s="47" t="str">
        <f>IF(details!BF76="","",details!BF76)</f>
        <v/>
      </c>
      <c r="EP76" s="102" t="str">
        <f t="shared" si="412"/>
        <v/>
      </c>
      <c r="EQ76" s="47" t="str">
        <f>IF(details!BG76="","",details!BG76)</f>
        <v/>
      </c>
      <c r="ER76" s="47" t="str">
        <f>IF(details!BH76="","",details!BH76)</f>
        <v/>
      </c>
      <c r="ES76" s="106" t="str">
        <f t="shared" si="413"/>
        <v/>
      </c>
      <c r="ET76" s="102" t="str">
        <f t="shared" si="414"/>
        <v/>
      </c>
      <c r="EU76" s="102" t="str">
        <f t="shared" si="415"/>
        <v/>
      </c>
      <c r="EV76" s="47" t="str">
        <f>IF(details!BI76="","",details!BI76)</f>
        <v/>
      </c>
      <c r="EW76" s="47" t="str">
        <f>IF(details!BJ76="","",details!BJ76)</f>
        <v/>
      </c>
      <c r="EX76" s="106" t="str">
        <f t="shared" si="416"/>
        <v/>
      </c>
      <c r="EY76" s="102" t="str">
        <f t="shared" si="417"/>
        <v/>
      </c>
      <c r="EZ76" s="102" t="str">
        <f t="shared" si="418"/>
        <v/>
      </c>
      <c r="FA76" s="97" t="str">
        <f t="shared" si="419"/>
        <v/>
      </c>
      <c r="FB76" s="79">
        <f t="shared" si="420"/>
        <v>0</v>
      </c>
      <c r="FC76" s="79">
        <f t="shared" si="421"/>
        <v>0</v>
      </c>
      <c r="FD76" s="80" t="str">
        <f t="shared" si="422"/>
        <v/>
      </c>
      <c r="FE76" s="79" t="str">
        <f t="shared" si="423"/>
        <v/>
      </c>
      <c r="FF76" s="79" t="str">
        <f t="shared" si="424"/>
        <v/>
      </c>
      <c r="FG76" s="79" t="str">
        <f t="shared" si="425"/>
        <v/>
      </c>
      <c r="FH76" s="47" t="str">
        <f>IF(details!BK76="","",details!BK76)</f>
        <v/>
      </c>
      <c r="FI76" s="47" t="str">
        <f>IF(details!BL76="","",details!BL76)</f>
        <v/>
      </c>
      <c r="FJ76" s="47" t="str">
        <f>IF(details!BM76="","",details!BM76)</f>
        <v/>
      </c>
      <c r="FK76" s="97" t="str">
        <f t="shared" si="426"/>
        <v/>
      </c>
      <c r="FL76" s="79">
        <f t="shared" si="427"/>
        <v>0</v>
      </c>
      <c r="FM76" s="80" t="str">
        <f t="shared" si="428"/>
        <v/>
      </c>
      <c r="FN76" s="79" t="str">
        <f t="shared" si="429"/>
        <v/>
      </c>
      <c r="FO76" s="79" t="str">
        <f t="shared" si="430"/>
        <v/>
      </c>
      <c r="FP76" s="322" t="str">
        <f t="shared" si="431"/>
        <v/>
      </c>
      <c r="FQ76" s="47" t="str">
        <f>IF(details!BN76="","",details!BN76)</f>
        <v/>
      </c>
      <c r="FR76" s="47" t="str">
        <f>IF(details!BO76="","",details!BO76)</f>
        <v/>
      </c>
      <c r="FS76" s="47" t="str">
        <f>IF(details!BP76="","",details!BP76)</f>
        <v/>
      </c>
      <c r="FT76" s="47" t="str">
        <f>IF(details!BQ76="","",details!BQ76)</f>
        <v/>
      </c>
      <c r="FU76" s="97" t="str">
        <f t="shared" si="432"/>
        <v/>
      </c>
      <c r="FV76" s="79">
        <f t="shared" si="297"/>
        <v>0</v>
      </c>
      <c r="FW76" s="80" t="str">
        <f t="shared" si="298"/>
        <v/>
      </c>
      <c r="FX76" s="79" t="str">
        <f t="shared" si="299"/>
        <v/>
      </c>
      <c r="FY76" s="79" t="str">
        <f t="shared" si="300"/>
        <v/>
      </c>
      <c r="FZ76" s="322" t="str">
        <f t="shared" si="433"/>
        <v/>
      </c>
      <c r="GA76" s="79" t="str">
        <f t="shared" ref="GA76:GA106" si="450">W76</f>
        <v/>
      </c>
      <c r="GB76" s="79" t="str">
        <f t="shared" ref="GB76:GB106" si="451">AK76</f>
        <v/>
      </c>
      <c r="GC76" s="79" t="str">
        <f t="shared" ref="GC76:GC106" si="452">BA76</f>
        <v/>
      </c>
      <c r="GD76" s="79" t="str">
        <f t="shared" ref="GD76:GD106" si="453">BO76</f>
        <v/>
      </c>
      <c r="GE76" s="79" t="str">
        <f t="shared" ref="GE76:GE106" si="454">CC76</f>
        <v/>
      </c>
      <c r="GF76" s="79" t="str">
        <f t="shared" ref="GF76:GF106" si="455">CQ76</f>
        <v/>
      </c>
      <c r="GG76" s="79" t="str">
        <f t="shared" si="301"/>
        <v/>
      </c>
      <c r="GH76" s="313">
        <f t="shared" si="434"/>
        <v>0</v>
      </c>
      <c r="GI76" s="79">
        <f t="shared" ref="GI76:GI106" si="456">COUNTIF(GA76:GF76,"S")</f>
        <v>0</v>
      </c>
      <c r="GJ76" s="79">
        <f t="shared" ref="GJ76:GJ106" si="457">COUNTIF(GA76:GF76,"G1")</f>
        <v>0</v>
      </c>
      <c r="GK76" s="79">
        <f t="shared" ref="GK76:GK106" si="458">COUNTIF(GA76:GF76,"G2")</f>
        <v>0</v>
      </c>
      <c r="GL76" s="313">
        <f t="shared" si="435"/>
        <v>0</v>
      </c>
      <c r="GM76" s="79" t="str">
        <f t="shared" si="302"/>
        <v>NSO</v>
      </c>
      <c r="GN76" s="47" t="str">
        <f t="shared" si="303"/>
        <v>NSO</v>
      </c>
      <c r="GO76" s="79" t="str">
        <f t="shared" si="304"/>
        <v/>
      </c>
      <c r="GP76" s="107" t="str">
        <f t="shared" si="436"/>
        <v/>
      </c>
      <c r="GQ76" s="94" t="str">
        <f>IF(details!CY76="","",details!CY76)</f>
        <v/>
      </c>
      <c r="GR76" s="108" t="str">
        <f>IF(details!CZ76="","",details!CZ76)</f>
        <v/>
      </c>
      <c r="GS76" s="94" t="str">
        <f>IF(details!DC76="","",details!DC76)</f>
        <v/>
      </c>
      <c r="GT76" s="108" t="str">
        <f>IF(details!DD76="","",details!DD76)</f>
        <v/>
      </c>
      <c r="GU76" s="94" t="str">
        <f>IF(details!DG76="","",details!DG76)</f>
        <v/>
      </c>
      <c r="GV76" s="108" t="str">
        <f>IF(details!DH76="","",details!DH76)</f>
        <v/>
      </c>
      <c r="GW76" s="94" t="str">
        <f>IF(details!DK76="","",details!DK76)</f>
        <v/>
      </c>
      <c r="GX76" s="108" t="str">
        <f>IF(details!DL76="","",details!DL76)</f>
        <v/>
      </c>
      <c r="GY76" s="94" t="str">
        <f>IF(details!DO76="","",details!DO76)</f>
        <v/>
      </c>
      <c r="GZ76" s="108" t="str">
        <f>IF(details!DP76="","",details!DP76)</f>
        <v/>
      </c>
      <c r="HA76" s="95" t="e">
        <f t="shared" si="437"/>
        <v>#VALUE!</v>
      </c>
      <c r="HB76" s="47" t="str">
        <f t="shared" si="305"/>
        <v/>
      </c>
      <c r="HC76" s="47" t="str">
        <f t="shared" si="448"/>
        <v/>
      </c>
      <c r="HD76" s="47" t="str">
        <f t="shared" si="306"/>
        <v/>
      </c>
      <c r="HE76" s="47" t="str">
        <f t="shared" si="307"/>
        <v/>
      </c>
      <c r="HF76" s="47" t="str">
        <f t="shared" si="438"/>
        <v/>
      </c>
      <c r="HG76" s="47" t="str">
        <f t="shared" si="308"/>
        <v/>
      </c>
      <c r="HH76" s="47" t="str">
        <f t="shared" si="309"/>
        <v/>
      </c>
      <c r="HI76" s="47" t="str">
        <f t="shared" si="310"/>
        <v/>
      </c>
      <c r="HJ76" s="47" t="str">
        <f t="shared" si="311"/>
        <v/>
      </c>
      <c r="HK76" s="47" t="str">
        <f t="shared" si="312"/>
        <v/>
      </c>
      <c r="HL76" s="47" t="str">
        <f t="shared" si="313"/>
        <v/>
      </c>
      <c r="HM76" s="47" t="str">
        <f t="shared" si="314"/>
        <v/>
      </c>
      <c r="HN76" s="47" t="str">
        <f t="shared" si="439"/>
        <v/>
      </c>
      <c r="HO76" s="47" t="str">
        <f t="shared" si="315"/>
        <v/>
      </c>
      <c r="HP76" s="47" t="str">
        <f t="shared" si="316"/>
        <v/>
      </c>
      <c r="HQ76" s="47" t="str">
        <f t="shared" si="440"/>
        <v/>
      </c>
      <c r="HR76" s="47" t="str">
        <f t="shared" si="317"/>
        <v/>
      </c>
      <c r="HS76" s="47" t="str">
        <f t="shared" si="318"/>
        <v/>
      </c>
      <c r="HT76" s="47" t="str">
        <f t="shared" si="441"/>
        <v/>
      </c>
      <c r="HU76" s="47" t="str">
        <f t="shared" si="319"/>
        <v/>
      </c>
      <c r="HV76" s="47" t="str">
        <f t="shared" si="320"/>
        <v/>
      </c>
      <c r="HW76" s="47" t="str">
        <f t="shared" si="442"/>
        <v/>
      </c>
      <c r="HX76" s="47" t="str">
        <f t="shared" si="443"/>
        <v/>
      </c>
      <c r="HY76" s="47" t="str">
        <f t="shared" si="321"/>
        <v/>
      </c>
      <c r="HZ76" s="47" t="str">
        <f t="shared" si="322"/>
        <v/>
      </c>
      <c r="IA76" s="47" t="str">
        <f t="shared" si="323"/>
        <v/>
      </c>
      <c r="IB76" s="47" t="str">
        <f t="shared" si="324"/>
        <v/>
      </c>
      <c r="IC76" s="47" t="str">
        <f t="shared" si="325"/>
        <v/>
      </c>
      <c r="ID76" s="47" t="str">
        <f t="shared" si="444"/>
        <v xml:space="preserve">            </v>
      </c>
      <c r="IE76" s="47" t="str">
        <f t="shared" si="445"/>
        <v xml:space="preserve">            </v>
      </c>
      <c r="IF76" s="47" t="str">
        <f t="shared" si="449"/>
        <v xml:space="preserve">     </v>
      </c>
      <c r="IG76" s="109" t="str">
        <f t="shared" si="446"/>
        <v xml:space="preserve">            </v>
      </c>
      <c r="IH76" s="47" t="str">
        <f t="shared" si="326"/>
        <v xml:space="preserve">            </v>
      </c>
      <c r="II76" s="47" t="str">
        <f>IF(OR(GN76="SUPPL.",GN76="RE-EXAM."),'result subject-wise'!AV76,GN76)</f>
        <v>NSO</v>
      </c>
      <c r="IJ76" s="99">
        <f>IF('result subject-wise'!AW76="",CT76,'result subject-wise'!AW76)</f>
        <v>0</v>
      </c>
      <c r="IK76" s="87" t="str">
        <f t="shared" si="447"/>
        <v>NSO</v>
      </c>
      <c r="IL76" s="100"/>
      <c r="JE76" s="120"/>
      <c r="JF76" s="120"/>
      <c r="JG76" s="120"/>
      <c r="JH76" s="120"/>
    </row>
    <row r="77" spans="1:268" ht="13" customHeight="1">
      <c r="A77" s="4">
        <f>details!A77</f>
        <v>71</v>
      </c>
      <c r="B77" s="47" t="str">
        <f>IF(details!B77="","",details!B77)</f>
        <v>MIN</v>
      </c>
      <c r="C77" s="47" t="str">
        <f>IF(details!C77="","",details!C77)</f>
        <v>G</v>
      </c>
      <c r="D77" s="97">
        <f>IF(details!D77="","",details!D77)</f>
        <v>9171</v>
      </c>
      <c r="E77" s="47">
        <f>IF(details!E77="","",details!E77)</f>
        <v>10734</v>
      </c>
      <c r="F77" s="385">
        <f>IF(details!F77="","",details!F77)</f>
        <v>36471</v>
      </c>
      <c r="G77" s="49" t="str">
        <f>IF(details!G77="","",details!G77)</f>
        <v>A 071</v>
      </c>
      <c r="H77" s="49" t="str">
        <f>IF(details!H77="","",details!H77)</f>
        <v>B 071</v>
      </c>
      <c r="I77" s="49" t="str">
        <f>IF(details!I77="","",details!I77)</f>
        <v>C 071</v>
      </c>
      <c r="J77" s="47" t="str">
        <f>IF(details!J77="","",details!J77)</f>
        <v/>
      </c>
      <c r="K77" s="47" t="str">
        <f>IF(details!K77="","",details!K77)</f>
        <v/>
      </c>
      <c r="L77" s="47" t="str">
        <f>IF(details!L77="","",details!L77)</f>
        <v/>
      </c>
      <c r="M77" s="102" t="str">
        <f t="shared" si="327"/>
        <v/>
      </c>
      <c r="N77" s="47" t="str">
        <f>IF(details!M77="","",details!M77)</f>
        <v/>
      </c>
      <c r="O77" s="102" t="str">
        <f t="shared" si="328"/>
        <v/>
      </c>
      <c r="P77" s="47" t="str">
        <f>IF(details!N77="","",details!N77)</f>
        <v/>
      </c>
      <c r="Q77" s="88" t="str">
        <f t="shared" si="329"/>
        <v/>
      </c>
      <c r="R77" s="79">
        <f t="shared" si="330"/>
        <v>0</v>
      </c>
      <c r="S77" s="79">
        <f t="shared" si="331"/>
        <v>0</v>
      </c>
      <c r="T77" s="80" t="str">
        <f t="shared" si="332"/>
        <v/>
      </c>
      <c r="U77" s="79" t="str">
        <f t="shared" si="333"/>
        <v/>
      </c>
      <c r="V77" s="79" t="str">
        <f t="shared" si="334"/>
        <v/>
      </c>
      <c r="W77" s="79" t="str">
        <f t="shared" si="335"/>
        <v/>
      </c>
      <c r="X77" s="47" t="str">
        <f>IF(details!O77="","",details!O77)</f>
        <v/>
      </c>
      <c r="Y77" s="47" t="str">
        <f>IF(details!P77="","",details!P77)</f>
        <v/>
      </c>
      <c r="Z77" s="47" t="str">
        <f>IF(details!Q77="","",details!Q77)</f>
        <v/>
      </c>
      <c r="AA77" s="102" t="str">
        <f t="shared" si="336"/>
        <v/>
      </c>
      <c r="AB77" s="47" t="str">
        <f>IF(details!R77="","",details!R77)</f>
        <v/>
      </c>
      <c r="AC77" s="102" t="str">
        <f t="shared" si="337"/>
        <v/>
      </c>
      <c r="AD77" s="47" t="str">
        <f>IF(details!S77="","",details!S77)</f>
        <v/>
      </c>
      <c r="AE77" s="88" t="str">
        <f t="shared" si="338"/>
        <v/>
      </c>
      <c r="AF77" s="79">
        <f t="shared" si="339"/>
        <v>0</v>
      </c>
      <c r="AG77" s="79">
        <f t="shared" si="340"/>
        <v>0</v>
      </c>
      <c r="AH77" s="80" t="str">
        <f t="shared" si="341"/>
        <v/>
      </c>
      <c r="AI77" s="79" t="str">
        <f t="shared" si="342"/>
        <v/>
      </c>
      <c r="AJ77" s="79" t="str">
        <f t="shared" si="343"/>
        <v/>
      </c>
      <c r="AK77" s="79" t="str">
        <f t="shared" si="344"/>
        <v/>
      </c>
      <c r="AL77" s="97" t="str">
        <f>IF(details!T77="","",details!T77)</f>
        <v/>
      </c>
      <c r="AM77" s="103" t="str">
        <f>CONCATENATE(IF(details!T77="s"," SANSKRIT",IF(details!T77="u"," URDU",IF(details!T77="g"," GUJRATI",IF(details!T77="p"," PUNJABI",IF(details!T77="sd"," flU/kh",))))),"")</f>
        <v/>
      </c>
      <c r="AN77" s="47" t="str">
        <f>IF(details!U77="","",details!U77)</f>
        <v/>
      </c>
      <c r="AO77" s="47" t="str">
        <f>IF(details!V77="","",details!V77)</f>
        <v/>
      </c>
      <c r="AP77" s="47" t="str">
        <f>IF(details!W77="","",details!W77)</f>
        <v/>
      </c>
      <c r="AQ77" s="102" t="str">
        <f t="shared" si="345"/>
        <v/>
      </c>
      <c r="AR77" s="47" t="str">
        <f>IF(details!X77="","",details!X77)</f>
        <v/>
      </c>
      <c r="AS77" s="102" t="str">
        <f t="shared" si="346"/>
        <v/>
      </c>
      <c r="AT77" s="47" t="str">
        <f>IF(details!Y77="","",details!Y77)</f>
        <v/>
      </c>
      <c r="AU77" s="88" t="str">
        <f t="shared" si="347"/>
        <v/>
      </c>
      <c r="AV77" s="79">
        <f t="shared" si="348"/>
        <v>0</v>
      </c>
      <c r="AW77" s="79">
        <f t="shared" si="349"/>
        <v>0</v>
      </c>
      <c r="AX77" s="80" t="str">
        <f t="shared" si="350"/>
        <v/>
      </c>
      <c r="AY77" s="79" t="str">
        <f t="shared" si="351"/>
        <v/>
      </c>
      <c r="AZ77" s="79" t="str">
        <f t="shared" si="352"/>
        <v/>
      </c>
      <c r="BA77" s="79" t="str">
        <f t="shared" si="353"/>
        <v/>
      </c>
      <c r="BB77" s="47" t="str">
        <f>IF(details!Z77="","",details!Z77)</f>
        <v/>
      </c>
      <c r="BC77" s="47" t="str">
        <f>IF(details!AA77="","",details!AA77)</f>
        <v/>
      </c>
      <c r="BD77" s="47" t="str">
        <f>IF(details!AB77="","",details!AB77)</f>
        <v/>
      </c>
      <c r="BE77" s="102" t="str">
        <f t="shared" si="354"/>
        <v/>
      </c>
      <c r="BF77" s="47" t="str">
        <f>IF(details!AC77="","",details!AC77)</f>
        <v/>
      </c>
      <c r="BG77" s="102" t="str">
        <f t="shared" si="355"/>
        <v/>
      </c>
      <c r="BH77" s="47" t="str">
        <f>IF(details!AD77="","",details!AD77)</f>
        <v/>
      </c>
      <c r="BI77" s="88" t="str">
        <f t="shared" si="356"/>
        <v/>
      </c>
      <c r="BJ77" s="79">
        <f t="shared" si="357"/>
        <v>0</v>
      </c>
      <c r="BK77" s="79">
        <f t="shared" si="358"/>
        <v>0</v>
      </c>
      <c r="BL77" s="80" t="str">
        <f t="shared" si="359"/>
        <v/>
      </c>
      <c r="BM77" s="79" t="str">
        <f t="shared" si="360"/>
        <v/>
      </c>
      <c r="BN77" s="79" t="str">
        <f t="shared" si="361"/>
        <v/>
      </c>
      <c r="BO77" s="79" t="str">
        <f t="shared" si="362"/>
        <v/>
      </c>
      <c r="BP77" s="47" t="str">
        <f>IF(details!AE77="","",details!AE77)</f>
        <v/>
      </c>
      <c r="BQ77" s="47" t="str">
        <f>IF(details!AF77="","",details!AF77)</f>
        <v/>
      </c>
      <c r="BR77" s="47" t="str">
        <f>IF(details!AG77="","",details!AG77)</f>
        <v/>
      </c>
      <c r="BS77" s="102" t="str">
        <f t="shared" si="363"/>
        <v/>
      </c>
      <c r="BT77" s="47" t="str">
        <f>IF(details!AH77="","",details!AH77)</f>
        <v/>
      </c>
      <c r="BU77" s="102" t="str">
        <f t="shared" si="364"/>
        <v/>
      </c>
      <c r="BV77" s="47" t="str">
        <f>IF(details!AI77="","",details!AI77)</f>
        <v/>
      </c>
      <c r="BW77" s="88" t="str">
        <f t="shared" si="365"/>
        <v/>
      </c>
      <c r="BX77" s="79">
        <f t="shared" si="366"/>
        <v>0</v>
      </c>
      <c r="BY77" s="79">
        <f t="shared" si="367"/>
        <v>0</v>
      </c>
      <c r="BZ77" s="80" t="str">
        <f t="shared" si="368"/>
        <v/>
      </c>
      <c r="CA77" s="79" t="str">
        <f t="shared" si="369"/>
        <v/>
      </c>
      <c r="CB77" s="79" t="str">
        <f t="shared" si="370"/>
        <v/>
      </c>
      <c r="CC77" s="79" t="str">
        <f t="shared" si="371"/>
        <v/>
      </c>
      <c r="CD77" s="47" t="str">
        <f>IF(details!AJ77="","",details!AJ77)</f>
        <v/>
      </c>
      <c r="CE77" s="47" t="str">
        <f>IF(details!AK77="","",details!AK77)</f>
        <v/>
      </c>
      <c r="CF77" s="47" t="str">
        <f>IF(details!AL77="","",details!AL77)</f>
        <v/>
      </c>
      <c r="CG77" s="102" t="str">
        <f t="shared" si="372"/>
        <v/>
      </c>
      <c r="CH77" s="47" t="str">
        <f>IF(details!AM77="","",details!AM77)</f>
        <v/>
      </c>
      <c r="CI77" s="102" t="str">
        <f t="shared" si="373"/>
        <v/>
      </c>
      <c r="CJ77" s="47" t="str">
        <f>IF(details!AN77="","",details!AN77)</f>
        <v/>
      </c>
      <c r="CK77" s="88" t="str">
        <f t="shared" si="374"/>
        <v/>
      </c>
      <c r="CL77" s="79">
        <f t="shared" si="375"/>
        <v>0</v>
      </c>
      <c r="CM77" s="79">
        <f t="shared" si="376"/>
        <v>0</v>
      </c>
      <c r="CN77" s="80" t="str">
        <f t="shared" si="377"/>
        <v/>
      </c>
      <c r="CO77" s="79" t="str">
        <f t="shared" si="378"/>
        <v/>
      </c>
      <c r="CP77" s="79" t="str">
        <f t="shared" si="379"/>
        <v/>
      </c>
      <c r="CQ77" s="79" t="str">
        <f t="shared" si="380"/>
        <v/>
      </c>
      <c r="CR77" s="79">
        <f t="shared" si="381"/>
        <v>0</v>
      </c>
      <c r="CS77" s="104">
        <f t="shared" si="382"/>
        <v>0</v>
      </c>
      <c r="CT77" s="105">
        <f t="shared" si="383"/>
        <v>0</v>
      </c>
      <c r="CU77" s="87" t="str">
        <f t="shared" si="296"/>
        <v/>
      </c>
      <c r="CV77" s="47" t="str">
        <f>IF(details!AO77="","",details!AO77)</f>
        <v/>
      </c>
      <c r="CW77" s="47" t="str">
        <f>IF(details!AP77="","",details!AP77)</f>
        <v/>
      </c>
      <c r="CX77" s="47" t="str">
        <f>IF(details!AQ77="","",details!AQ77)</f>
        <v/>
      </c>
      <c r="CY77" s="102" t="str">
        <f t="shared" si="384"/>
        <v/>
      </c>
      <c r="CZ77" s="47" t="str">
        <f>IF(details!AR77="","",details!AR77)</f>
        <v/>
      </c>
      <c r="DA77" s="102" t="str">
        <f t="shared" si="385"/>
        <v/>
      </c>
      <c r="DB77" s="47" t="str">
        <f>IF(details!AS77="","",details!AS77)</f>
        <v/>
      </c>
      <c r="DC77" s="88" t="str">
        <f t="shared" si="386"/>
        <v/>
      </c>
      <c r="DD77" s="79">
        <f t="shared" si="387"/>
        <v>0</v>
      </c>
      <c r="DE77" s="79">
        <f t="shared" si="388"/>
        <v>0</v>
      </c>
      <c r="DF77" s="80" t="str">
        <f t="shared" si="389"/>
        <v/>
      </c>
      <c r="DG77" s="79" t="str">
        <f t="shared" si="390"/>
        <v/>
      </c>
      <c r="DH77" s="79" t="str">
        <f t="shared" si="391"/>
        <v/>
      </c>
      <c r="DI77" s="79" t="str">
        <f t="shared" si="392"/>
        <v/>
      </c>
      <c r="DJ77" s="47" t="str">
        <f>IF(details!AT77="","",details!AT77)</f>
        <v/>
      </c>
      <c r="DK77" s="47" t="str">
        <f>IF(details!AU77="","",details!AU77)</f>
        <v/>
      </c>
      <c r="DL77" s="102" t="str">
        <f t="shared" si="393"/>
        <v/>
      </c>
      <c r="DM77" s="47" t="str">
        <f>IF(details!AV77="","",details!AV77)</f>
        <v/>
      </c>
      <c r="DN77" s="47" t="str">
        <f>IF(details!AW77="","",details!AW77)</f>
        <v/>
      </c>
      <c r="DO77" s="102" t="str">
        <f t="shared" si="394"/>
        <v/>
      </c>
      <c r="DP77" s="47" t="str">
        <f>IF(details!AX77="","",details!AX77)</f>
        <v/>
      </c>
      <c r="DQ77" s="47" t="str">
        <f>IF(details!AY77="","",details!AY77)</f>
        <v/>
      </c>
      <c r="DR77" s="102" t="str">
        <f t="shared" si="395"/>
        <v/>
      </c>
      <c r="DS77" s="102" t="str">
        <f t="shared" si="396"/>
        <v/>
      </c>
      <c r="DT77" s="102" t="str">
        <f t="shared" si="397"/>
        <v/>
      </c>
      <c r="DU77" s="102" t="str">
        <f t="shared" si="398"/>
        <v/>
      </c>
      <c r="DV77" s="47" t="str">
        <f>IF(details!AZ77="","",details!AZ77)</f>
        <v/>
      </c>
      <c r="DW77" s="47" t="str">
        <f>IF(details!BA77="","",details!BA77)</f>
        <v/>
      </c>
      <c r="DX77" s="102" t="str">
        <f t="shared" si="399"/>
        <v/>
      </c>
      <c r="DY77" s="102" t="str">
        <f t="shared" si="400"/>
        <v/>
      </c>
      <c r="DZ77" s="102" t="str">
        <f t="shared" si="401"/>
        <v/>
      </c>
      <c r="EA77" s="47" t="str">
        <f>IF(details!BB77="","",details!BB77)</f>
        <v/>
      </c>
      <c r="EB77" s="47" t="str">
        <f>IF(details!BC77="","",details!BC77)</f>
        <v/>
      </c>
      <c r="EC77" s="102" t="str">
        <f t="shared" si="402"/>
        <v/>
      </c>
      <c r="ED77" s="102" t="str">
        <f t="shared" si="403"/>
        <v/>
      </c>
      <c r="EE77" s="102" t="str">
        <f t="shared" si="404"/>
        <v/>
      </c>
      <c r="EF77" s="97" t="str">
        <f t="shared" si="405"/>
        <v/>
      </c>
      <c r="EG77" s="79">
        <f t="shared" si="406"/>
        <v>0</v>
      </c>
      <c r="EH77" s="79">
        <f t="shared" si="407"/>
        <v>0</v>
      </c>
      <c r="EI77" s="80" t="str">
        <f t="shared" si="408"/>
        <v/>
      </c>
      <c r="EJ77" s="79" t="str">
        <f t="shared" si="409"/>
        <v/>
      </c>
      <c r="EK77" s="79" t="str">
        <f t="shared" si="410"/>
        <v/>
      </c>
      <c r="EL77" s="79" t="str">
        <f t="shared" si="411"/>
        <v/>
      </c>
      <c r="EM77" s="47" t="str">
        <f>IF(details!BD77="","",details!BD77)</f>
        <v/>
      </c>
      <c r="EN77" s="47" t="str">
        <f>IF(details!BE77="","",details!BE77)</f>
        <v/>
      </c>
      <c r="EO77" s="47" t="str">
        <f>IF(details!BF77="","",details!BF77)</f>
        <v/>
      </c>
      <c r="EP77" s="102" t="str">
        <f t="shared" si="412"/>
        <v/>
      </c>
      <c r="EQ77" s="47" t="str">
        <f>IF(details!BG77="","",details!BG77)</f>
        <v/>
      </c>
      <c r="ER77" s="47" t="str">
        <f>IF(details!BH77="","",details!BH77)</f>
        <v/>
      </c>
      <c r="ES77" s="106" t="str">
        <f t="shared" si="413"/>
        <v/>
      </c>
      <c r="ET77" s="102" t="str">
        <f t="shared" si="414"/>
        <v/>
      </c>
      <c r="EU77" s="102" t="str">
        <f t="shared" si="415"/>
        <v/>
      </c>
      <c r="EV77" s="47" t="str">
        <f>IF(details!BI77="","",details!BI77)</f>
        <v/>
      </c>
      <c r="EW77" s="47" t="str">
        <f>IF(details!BJ77="","",details!BJ77)</f>
        <v/>
      </c>
      <c r="EX77" s="106" t="str">
        <f t="shared" si="416"/>
        <v/>
      </c>
      <c r="EY77" s="102" t="str">
        <f t="shared" si="417"/>
        <v/>
      </c>
      <c r="EZ77" s="102" t="str">
        <f t="shared" si="418"/>
        <v/>
      </c>
      <c r="FA77" s="97" t="str">
        <f t="shared" si="419"/>
        <v/>
      </c>
      <c r="FB77" s="79">
        <f t="shared" si="420"/>
        <v>0</v>
      </c>
      <c r="FC77" s="79">
        <f t="shared" si="421"/>
        <v>0</v>
      </c>
      <c r="FD77" s="80" t="str">
        <f t="shared" si="422"/>
        <v/>
      </c>
      <c r="FE77" s="79" t="str">
        <f t="shared" si="423"/>
        <v/>
      </c>
      <c r="FF77" s="79" t="str">
        <f t="shared" si="424"/>
        <v/>
      </c>
      <c r="FG77" s="79" t="str">
        <f t="shared" si="425"/>
        <v/>
      </c>
      <c r="FH77" s="47" t="str">
        <f>IF(details!BK77="","",details!BK77)</f>
        <v/>
      </c>
      <c r="FI77" s="47" t="str">
        <f>IF(details!BL77="","",details!BL77)</f>
        <v/>
      </c>
      <c r="FJ77" s="47" t="str">
        <f>IF(details!BM77="","",details!BM77)</f>
        <v/>
      </c>
      <c r="FK77" s="97" t="str">
        <f t="shared" si="426"/>
        <v/>
      </c>
      <c r="FL77" s="79">
        <f t="shared" si="427"/>
        <v>0</v>
      </c>
      <c r="FM77" s="80" t="str">
        <f t="shared" si="428"/>
        <v/>
      </c>
      <c r="FN77" s="79" t="str">
        <f t="shared" si="429"/>
        <v/>
      </c>
      <c r="FO77" s="79" t="str">
        <f t="shared" si="430"/>
        <v/>
      </c>
      <c r="FP77" s="322" t="str">
        <f t="shared" si="431"/>
        <v/>
      </c>
      <c r="FQ77" s="47" t="str">
        <f>IF(details!BN77="","",details!BN77)</f>
        <v/>
      </c>
      <c r="FR77" s="47" t="str">
        <f>IF(details!BO77="","",details!BO77)</f>
        <v/>
      </c>
      <c r="FS77" s="47" t="str">
        <f>IF(details!BP77="","",details!BP77)</f>
        <v/>
      </c>
      <c r="FT77" s="47" t="str">
        <f>IF(details!BQ77="","",details!BQ77)</f>
        <v/>
      </c>
      <c r="FU77" s="97" t="str">
        <f t="shared" si="432"/>
        <v/>
      </c>
      <c r="FV77" s="79">
        <f t="shared" si="297"/>
        <v>0</v>
      </c>
      <c r="FW77" s="80" t="str">
        <f t="shared" si="298"/>
        <v/>
      </c>
      <c r="FX77" s="79" t="str">
        <f t="shared" si="299"/>
        <v/>
      </c>
      <c r="FY77" s="79" t="str">
        <f t="shared" si="300"/>
        <v/>
      </c>
      <c r="FZ77" s="322" t="str">
        <f t="shared" si="433"/>
        <v/>
      </c>
      <c r="GA77" s="79" t="str">
        <f t="shared" si="450"/>
        <v/>
      </c>
      <c r="GB77" s="79" t="str">
        <f t="shared" si="451"/>
        <v/>
      </c>
      <c r="GC77" s="79" t="str">
        <f t="shared" si="452"/>
        <v/>
      </c>
      <c r="GD77" s="79" t="str">
        <f t="shared" si="453"/>
        <v/>
      </c>
      <c r="GE77" s="79" t="str">
        <f t="shared" si="454"/>
        <v/>
      </c>
      <c r="GF77" s="79" t="str">
        <f t="shared" si="455"/>
        <v/>
      </c>
      <c r="GG77" s="79" t="str">
        <f t="shared" si="301"/>
        <v/>
      </c>
      <c r="GH77" s="313">
        <f t="shared" si="434"/>
        <v>0</v>
      </c>
      <c r="GI77" s="79">
        <f t="shared" si="456"/>
        <v>0</v>
      </c>
      <c r="GJ77" s="79">
        <f t="shared" si="457"/>
        <v>0</v>
      </c>
      <c r="GK77" s="79">
        <f t="shared" si="458"/>
        <v>0</v>
      </c>
      <c r="GL77" s="313">
        <f t="shared" si="435"/>
        <v>0</v>
      </c>
      <c r="GM77" s="79" t="str">
        <f t="shared" si="302"/>
        <v/>
      </c>
      <c r="GN77" s="47" t="str">
        <f t="shared" si="303"/>
        <v/>
      </c>
      <c r="GO77" s="79" t="str">
        <f t="shared" si="304"/>
        <v/>
      </c>
      <c r="GP77" s="107" t="str">
        <f t="shared" si="436"/>
        <v/>
      </c>
      <c r="GQ77" s="94" t="str">
        <f>IF(details!CY77="","",details!CY77)</f>
        <v/>
      </c>
      <c r="GR77" s="108" t="str">
        <f>IF(details!CZ77="","",details!CZ77)</f>
        <v/>
      </c>
      <c r="GS77" s="94" t="str">
        <f>IF(details!DC77="","",details!DC77)</f>
        <v/>
      </c>
      <c r="GT77" s="108" t="str">
        <f>IF(details!DD77="","",details!DD77)</f>
        <v/>
      </c>
      <c r="GU77" s="94" t="str">
        <f>IF(details!DG77="","",details!DG77)</f>
        <v/>
      </c>
      <c r="GV77" s="108" t="str">
        <f>IF(details!DH77="","",details!DH77)</f>
        <v/>
      </c>
      <c r="GW77" s="94" t="str">
        <f>IF(details!DK77="","",details!DK77)</f>
        <v/>
      </c>
      <c r="GX77" s="108" t="str">
        <f>IF(details!DL77="","",details!DL77)</f>
        <v/>
      </c>
      <c r="GY77" s="94" t="str">
        <f>IF(details!DO77="","",details!DO77)</f>
        <v/>
      </c>
      <c r="GZ77" s="108" t="str">
        <f>IF(details!DP77="","",details!DP77)</f>
        <v/>
      </c>
      <c r="HA77" s="95" t="e">
        <f t="shared" si="437"/>
        <v>#VALUE!</v>
      </c>
      <c r="HB77" s="47" t="str">
        <f t="shared" si="305"/>
        <v/>
      </c>
      <c r="HC77" s="47" t="str">
        <f t="shared" si="448"/>
        <v/>
      </c>
      <c r="HD77" s="47" t="str">
        <f t="shared" si="306"/>
        <v/>
      </c>
      <c r="HE77" s="47" t="str">
        <f t="shared" si="307"/>
        <v/>
      </c>
      <c r="HF77" s="47" t="str">
        <f t="shared" si="438"/>
        <v/>
      </c>
      <c r="HG77" s="47" t="str">
        <f t="shared" si="308"/>
        <v/>
      </c>
      <c r="HH77" s="47" t="str">
        <f t="shared" si="309"/>
        <v/>
      </c>
      <c r="HI77" s="47" t="str">
        <f t="shared" si="310"/>
        <v/>
      </c>
      <c r="HJ77" s="47" t="str">
        <f t="shared" si="311"/>
        <v/>
      </c>
      <c r="HK77" s="47" t="str">
        <f t="shared" si="312"/>
        <v/>
      </c>
      <c r="HL77" s="47" t="str">
        <f t="shared" si="313"/>
        <v/>
      </c>
      <c r="HM77" s="47" t="str">
        <f t="shared" si="314"/>
        <v/>
      </c>
      <c r="HN77" s="47" t="str">
        <f t="shared" si="439"/>
        <v/>
      </c>
      <c r="HO77" s="47" t="str">
        <f t="shared" si="315"/>
        <v/>
      </c>
      <c r="HP77" s="47" t="str">
        <f t="shared" si="316"/>
        <v/>
      </c>
      <c r="HQ77" s="47" t="str">
        <f t="shared" si="440"/>
        <v/>
      </c>
      <c r="HR77" s="47" t="str">
        <f t="shared" si="317"/>
        <v/>
      </c>
      <c r="HS77" s="47" t="str">
        <f t="shared" si="318"/>
        <v/>
      </c>
      <c r="HT77" s="47" t="str">
        <f t="shared" si="441"/>
        <v/>
      </c>
      <c r="HU77" s="47" t="str">
        <f t="shared" si="319"/>
        <v/>
      </c>
      <c r="HV77" s="47" t="str">
        <f t="shared" si="320"/>
        <v/>
      </c>
      <c r="HW77" s="47" t="str">
        <f t="shared" si="442"/>
        <v/>
      </c>
      <c r="HX77" s="47" t="str">
        <f t="shared" si="443"/>
        <v/>
      </c>
      <c r="HY77" s="47" t="str">
        <f t="shared" si="321"/>
        <v/>
      </c>
      <c r="HZ77" s="47" t="str">
        <f t="shared" si="322"/>
        <v/>
      </c>
      <c r="IA77" s="47" t="str">
        <f t="shared" si="323"/>
        <v/>
      </c>
      <c r="IB77" s="47" t="str">
        <f t="shared" si="324"/>
        <v/>
      </c>
      <c r="IC77" s="47" t="str">
        <f t="shared" si="325"/>
        <v/>
      </c>
      <c r="ID77" s="47" t="str">
        <f t="shared" si="444"/>
        <v xml:space="preserve">            </v>
      </c>
      <c r="IE77" s="47" t="str">
        <f t="shared" si="445"/>
        <v xml:space="preserve">            </v>
      </c>
      <c r="IF77" s="47" t="str">
        <f t="shared" si="449"/>
        <v xml:space="preserve">     </v>
      </c>
      <c r="IG77" s="109" t="str">
        <f t="shared" si="446"/>
        <v xml:space="preserve">            </v>
      </c>
      <c r="IH77" s="47" t="str">
        <f t="shared" si="326"/>
        <v xml:space="preserve">            </v>
      </c>
      <c r="II77" s="47" t="str">
        <f>IF(OR(GN77="SUPPL.",GN77="RE-EXAM."),'result subject-wise'!AV77,GN77)</f>
        <v/>
      </c>
      <c r="IJ77" s="99">
        <f>IF('result subject-wise'!AW77="",CT77,'result subject-wise'!AW77)</f>
        <v>0</v>
      </c>
      <c r="IK77" s="87" t="str">
        <f t="shared" si="447"/>
        <v/>
      </c>
      <c r="IL77" s="100"/>
      <c r="JE77" s="120"/>
      <c r="JF77" s="120"/>
      <c r="JG77" s="120"/>
      <c r="JH77" s="120"/>
    </row>
    <row r="78" spans="1:268" ht="13" customHeight="1">
      <c r="A78" s="4">
        <f>details!A78</f>
        <v>72</v>
      </c>
      <c r="B78" s="47" t="str">
        <f>IF(details!B78="","",details!B78)</f>
        <v/>
      </c>
      <c r="C78" s="47" t="str">
        <f>IF(details!C78="","",details!C78)</f>
        <v/>
      </c>
      <c r="D78" s="97" t="str">
        <f>IF(details!D78="","",details!D78)</f>
        <v/>
      </c>
      <c r="E78" s="47" t="str">
        <f>IF(details!E78="","",details!E78)</f>
        <v/>
      </c>
      <c r="F78" s="385" t="str">
        <f>IF(details!F78="","",details!F78)</f>
        <v/>
      </c>
      <c r="G78" s="49" t="str">
        <f>IF(details!G78="","",details!G78)</f>
        <v>A 072</v>
      </c>
      <c r="H78" s="49" t="str">
        <f>IF(details!H78="","",details!H78)</f>
        <v>B 072</v>
      </c>
      <c r="I78" s="49" t="str">
        <f>IF(details!I78="","",details!I78)</f>
        <v>C 072</v>
      </c>
      <c r="J78" s="47" t="str">
        <f>IF(details!J78="","",details!J78)</f>
        <v/>
      </c>
      <c r="K78" s="47" t="str">
        <f>IF(details!K78="","",details!K78)</f>
        <v/>
      </c>
      <c r="L78" s="47" t="str">
        <f>IF(details!L78="","",details!L78)</f>
        <v/>
      </c>
      <c r="M78" s="102" t="str">
        <f t="shared" si="327"/>
        <v/>
      </c>
      <c r="N78" s="47" t="str">
        <f>IF(details!M78="","",details!M78)</f>
        <v/>
      </c>
      <c r="O78" s="102" t="str">
        <f t="shared" si="328"/>
        <v/>
      </c>
      <c r="P78" s="47" t="str">
        <f>IF(details!N78="","",details!N78)</f>
        <v/>
      </c>
      <c r="Q78" s="88" t="str">
        <f t="shared" si="329"/>
        <v/>
      </c>
      <c r="R78" s="79">
        <f t="shared" si="330"/>
        <v>0</v>
      </c>
      <c r="S78" s="79">
        <f t="shared" si="331"/>
        <v>0</v>
      </c>
      <c r="T78" s="80" t="str">
        <f t="shared" si="332"/>
        <v/>
      </c>
      <c r="U78" s="79" t="str">
        <f t="shared" si="333"/>
        <v/>
      </c>
      <c r="V78" s="79" t="str">
        <f t="shared" si="334"/>
        <v/>
      </c>
      <c r="W78" s="79" t="str">
        <f t="shared" si="335"/>
        <v/>
      </c>
      <c r="X78" s="47" t="str">
        <f>IF(details!O78="","",details!O78)</f>
        <v/>
      </c>
      <c r="Y78" s="47" t="str">
        <f>IF(details!P78="","",details!P78)</f>
        <v/>
      </c>
      <c r="Z78" s="47" t="str">
        <f>IF(details!Q78="","",details!Q78)</f>
        <v/>
      </c>
      <c r="AA78" s="102" t="str">
        <f t="shared" si="336"/>
        <v/>
      </c>
      <c r="AB78" s="47" t="str">
        <f>IF(details!R78="","",details!R78)</f>
        <v/>
      </c>
      <c r="AC78" s="102" t="str">
        <f t="shared" si="337"/>
        <v/>
      </c>
      <c r="AD78" s="47" t="str">
        <f>IF(details!S78="","",details!S78)</f>
        <v/>
      </c>
      <c r="AE78" s="88" t="str">
        <f t="shared" si="338"/>
        <v/>
      </c>
      <c r="AF78" s="79">
        <f t="shared" si="339"/>
        <v>0</v>
      </c>
      <c r="AG78" s="79">
        <f t="shared" si="340"/>
        <v>0</v>
      </c>
      <c r="AH78" s="80" t="str">
        <f t="shared" si="341"/>
        <v/>
      </c>
      <c r="AI78" s="79" t="str">
        <f t="shared" si="342"/>
        <v/>
      </c>
      <c r="AJ78" s="79" t="str">
        <f t="shared" si="343"/>
        <v/>
      </c>
      <c r="AK78" s="79" t="str">
        <f t="shared" si="344"/>
        <v/>
      </c>
      <c r="AL78" s="97" t="str">
        <f>IF(details!T78="","",details!T78)</f>
        <v/>
      </c>
      <c r="AM78" s="103" t="str">
        <f>CONCATENATE(IF(details!T78="s"," SANSKRIT",IF(details!T78="u"," URDU",IF(details!T78="g"," GUJRATI",IF(details!T78="p"," PUNJABI",IF(details!T78="sd"," flU/kh",))))),"")</f>
        <v/>
      </c>
      <c r="AN78" s="47" t="str">
        <f>IF(details!U78="","",details!U78)</f>
        <v/>
      </c>
      <c r="AO78" s="47" t="str">
        <f>IF(details!V78="","",details!V78)</f>
        <v/>
      </c>
      <c r="AP78" s="47" t="str">
        <f>IF(details!W78="","",details!W78)</f>
        <v/>
      </c>
      <c r="AQ78" s="102" t="str">
        <f t="shared" si="345"/>
        <v/>
      </c>
      <c r="AR78" s="47" t="str">
        <f>IF(details!X78="","",details!X78)</f>
        <v/>
      </c>
      <c r="AS78" s="102" t="str">
        <f t="shared" si="346"/>
        <v/>
      </c>
      <c r="AT78" s="47" t="str">
        <f>IF(details!Y78="","",details!Y78)</f>
        <v/>
      </c>
      <c r="AU78" s="88" t="str">
        <f t="shared" si="347"/>
        <v/>
      </c>
      <c r="AV78" s="79">
        <f t="shared" si="348"/>
        <v>0</v>
      </c>
      <c r="AW78" s="79">
        <f t="shared" si="349"/>
        <v>0</v>
      </c>
      <c r="AX78" s="80" t="str">
        <f t="shared" si="350"/>
        <v/>
      </c>
      <c r="AY78" s="79" t="str">
        <f t="shared" si="351"/>
        <v/>
      </c>
      <c r="AZ78" s="79" t="str">
        <f t="shared" si="352"/>
        <v/>
      </c>
      <c r="BA78" s="79" t="str">
        <f t="shared" si="353"/>
        <v/>
      </c>
      <c r="BB78" s="47" t="str">
        <f>IF(details!Z78="","",details!Z78)</f>
        <v/>
      </c>
      <c r="BC78" s="47" t="str">
        <f>IF(details!AA78="","",details!AA78)</f>
        <v/>
      </c>
      <c r="BD78" s="47" t="str">
        <f>IF(details!AB78="","",details!AB78)</f>
        <v/>
      </c>
      <c r="BE78" s="102" t="str">
        <f t="shared" si="354"/>
        <v/>
      </c>
      <c r="BF78" s="47" t="str">
        <f>IF(details!AC78="","",details!AC78)</f>
        <v/>
      </c>
      <c r="BG78" s="102" t="str">
        <f t="shared" si="355"/>
        <v/>
      </c>
      <c r="BH78" s="47" t="str">
        <f>IF(details!AD78="","",details!AD78)</f>
        <v/>
      </c>
      <c r="BI78" s="88" t="str">
        <f t="shared" si="356"/>
        <v/>
      </c>
      <c r="BJ78" s="79">
        <f t="shared" si="357"/>
        <v>0</v>
      </c>
      <c r="BK78" s="79">
        <f t="shared" si="358"/>
        <v>0</v>
      </c>
      <c r="BL78" s="80" t="str">
        <f t="shared" si="359"/>
        <v/>
      </c>
      <c r="BM78" s="79" t="str">
        <f t="shared" si="360"/>
        <v/>
      </c>
      <c r="BN78" s="79" t="str">
        <f t="shared" si="361"/>
        <v/>
      </c>
      <c r="BO78" s="79" t="str">
        <f t="shared" si="362"/>
        <v/>
      </c>
      <c r="BP78" s="47" t="str">
        <f>IF(details!AE78="","",details!AE78)</f>
        <v/>
      </c>
      <c r="BQ78" s="47" t="str">
        <f>IF(details!AF78="","",details!AF78)</f>
        <v/>
      </c>
      <c r="BR78" s="47" t="str">
        <f>IF(details!AG78="","",details!AG78)</f>
        <v/>
      </c>
      <c r="BS78" s="102" t="str">
        <f t="shared" si="363"/>
        <v/>
      </c>
      <c r="BT78" s="47" t="str">
        <f>IF(details!AH78="","",details!AH78)</f>
        <v/>
      </c>
      <c r="BU78" s="102" t="str">
        <f t="shared" si="364"/>
        <v/>
      </c>
      <c r="BV78" s="47" t="str">
        <f>IF(details!AI78="","",details!AI78)</f>
        <v/>
      </c>
      <c r="BW78" s="88" t="str">
        <f t="shared" si="365"/>
        <v/>
      </c>
      <c r="BX78" s="79">
        <f t="shared" si="366"/>
        <v>0</v>
      </c>
      <c r="BY78" s="79">
        <f t="shared" si="367"/>
        <v>0</v>
      </c>
      <c r="BZ78" s="80" t="str">
        <f t="shared" si="368"/>
        <v/>
      </c>
      <c r="CA78" s="79" t="str">
        <f t="shared" si="369"/>
        <v/>
      </c>
      <c r="CB78" s="79" t="str">
        <f t="shared" si="370"/>
        <v/>
      </c>
      <c r="CC78" s="79" t="str">
        <f t="shared" si="371"/>
        <v/>
      </c>
      <c r="CD78" s="47" t="str">
        <f>IF(details!AJ78="","",details!AJ78)</f>
        <v/>
      </c>
      <c r="CE78" s="47" t="str">
        <f>IF(details!AK78="","",details!AK78)</f>
        <v/>
      </c>
      <c r="CF78" s="47" t="str">
        <f>IF(details!AL78="","",details!AL78)</f>
        <v/>
      </c>
      <c r="CG78" s="102" t="str">
        <f t="shared" si="372"/>
        <v/>
      </c>
      <c r="CH78" s="47" t="str">
        <f>IF(details!AM78="","",details!AM78)</f>
        <v/>
      </c>
      <c r="CI78" s="102" t="str">
        <f t="shared" si="373"/>
        <v/>
      </c>
      <c r="CJ78" s="47" t="str">
        <f>IF(details!AN78="","",details!AN78)</f>
        <v/>
      </c>
      <c r="CK78" s="88" t="str">
        <f t="shared" si="374"/>
        <v/>
      </c>
      <c r="CL78" s="79">
        <f t="shared" si="375"/>
        <v>0</v>
      </c>
      <c r="CM78" s="79">
        <f t="shared" si="376"/>
        <v>0</v>
      </c>
      <c r="CN78" s="80" t="str">
        <f t="shared" si="377"/>
        <v/>
      </c>
      <c r="CO78" s="79" t="str">
        <f t="shared" si="378"/>
        <v/>
      </c>
      <c r="CP78" s="79" t="str">
        <f t="shared" si="379"/>
        <v/>
      </c>
      <c r="CQ78" s="79" t="str">
        <f t="shared" si="380"/>
        <v/>
      </c>
      <c r="CR78" s="79">
        <f t="shared" si="381"/>
        <v>0</v>
      </c>
      <c r="CS78" s="104">
        <f t="shared" si="382"/>
        <v>0</v>
      </c>
      <c r="CT78" s="105">
        <f t="shared" si="383"/>
        <v>0</v>
      </c>
      <c r="CU78" s="87" t="str">
        <f t="shared" si="296"/>
        <v/>
      </c>
      <c r="CV78" s="47" t="str">
        <f>IF(details!AO78="","",details!AO78)</f>
        <v/>
      </c>
      <c r="CW78" s="47" t="str">
        <f>IF(details!AP78="","",details!AP78)</f>
        <v/>
      </c>
      <c r="CX78" s="47" t="str">
        <f>IF(details!AQ78="","",details!AQ78)</f>
        <v/>
      </c>
      <c r="CY78" s="102" t="str">
        <f t="shared" si="384"/>
        <v/>
      </c>
      <c r="CZ78" s="47" t="str">
        <f>IF(details!AR78="","",details!AR78)</f>
        <v/>
      </c>
      <c r="DA78" s="102" t="str">
        <f t="shared" si="385"/>
        <v/>
      </c>
      <c r="DB78" s="47" t="str">
        <f>IF(details!AS78="","",details!AS78)</f>
        <v/>
      </c>
      <c r="DC78" s="88" t="str">
        <f t="shared" si="386"/>
        <v/>
      </c>
      <c r="DD78" s="79">
        <f t="shared" si="387"/>
        <v>0</v>
      </c>
      <c r="DE78" s="79">
        <f t="shared" si="388"/>
        <v>0</v>
      </c>
      <c r="DF78" s="80" t="str">
        <f t="shared" si="389"/>
        <v/>
      </c>
      <c r="DG78" s="79" t="str">
        <f t="shared" si="390"/>
        <v/>
      </c>
      <c r="DH78" s="79" t="str">
        <f t="shared" si="391"/>
        <v/>
      </c>
      <c r="DI78" s="79" t="str">
        <f t="shared" si="392"/>
        <v/>
      </c>
      <c r="DJ78" s="47" t="str">
        <f>IF(details!AT78="","",details!AT78)</f>
        <v/>
      </c>
      <c r="DK78" s="47" t="str">
        <f>IF(details!AU78="","",details!AU78)</f>
        <v/>
      </c>
      <c r="DL78" s="102" t="str">
        <f t="shared" si="393"/>
        <v/>
      </c>
      <c r="DM78" s="47" t="str">
        <f>IF(details!AV78="","",details!AV78)</f>
        <v/>
      </c>
      <c r="DN78" s="47" t="str">
        <f>IF(details!AW78="","",details!AW78)</f>
        <v/>
      </c>
      <c r="DO78" s="102" t="str">
        <f t="shared" si="394"/>
        <v/>
      </c>
      <c r="DP78" s="47" t="str">
        <f>IF(details!AX78="","",details!AX78)</f>
        <v/>
      </c>
      <c r="DQ78" s="47" t="str">
        <f>IF(details!AY78="","",details!AY78)</f>
        <v/>
      </c>
      <c r="DR78" s="102" t="str">
        <f t="shared" si="395"/>
        <v/>
      </c>
      <c r="DS78" s="102" t="str">
        <f t="shared" si="396"/>
        <v/>
      </c>
      <c r="DT78" s="102" t="str">
        <f t="shared" si="397"/>
        <v/>
      </c>
      <c r="DU78" s="102" t="str">
        <f t="shared" si="398"/>
        <v/>
      </c>
      <c r="DV78" s="47" t="str">
        <f>IF(details!AZ78="","",details!AZ78)</f>
        <v/>
      </c>
      <c r="DW78" s="47" t="str">
        <f>IF(details!BA78="","",details!BA78)</f>
        <v/>
      </c>
      <c r="DX78" s="102" t="str">
        <f t="shared" si="399"/>
        <v/>
      </c>
      <c r="DY78" s="102" t="str">
        <f t="shared" si="400"/>
        <v/>
      </c>
      <c r="DZ78" s="102" t="str">
        <f t="shared" si="401"/>
        <v/>
      </c>
      <c r="EA78" s="47" t="str">
        <f>IF(details!BB78="","",details!BB78)</f>
        <v/>
      </c>
      <c r="EB78" s="47" t="str">
        <f>IF(details!BC78="","",details!BC78)</f>
        <v/>
      </c>
      <c r="EC78" s="102" t="str">
        <f t="shared" si="402"/>
        <v/>
      </c>
      <c r="ED78" s="102" t="str">
        <f t="shared" si="403"/>
        <v/>
      </c>
      <c r="EE78" s="102" t="str">
        <f t="shared" si="404"/>
        <v/>
      </c>
      <c r="EF78" s="97" t="str">
        <f t="shared" si="405"/>
        <v/>
      </c>
      <c r="EG78" s="79">
        <f t="shared" si="406"/>
        <v>0</v>
      </c>
      <c r="EH78" s="79">
        <f t="shared" si="407"/>
        <v>0</v>
      </c>
      <c r="EI78" s="80" t="str">
        <f t="shared" si="408"/>
        <v/>
      </c>
      <c r="EJ78" s="79" t="str">
        <f t="shared" si="409"/>
        <v/>
      </c>
      <c r="EK78" s="79" t="str">
        <f t="shared" si="410"/>
        <v/>
      </c>
      <c r="EL78" s="79" t="str">
        <f t="shared" si="411"/>
        <v/>
      </c>
      <c r="EM78" s="47" t="str">
        <f>IF(details!BD78="","",details!BD78)</f>
        <v/>
      </c>
      <c r="EN78" s="47" t="str">
        <f>IF(details!BE78="","",details!BE78)</f>
        <v/>
      </c>
      <c r="EO78" s="47" t="str">
        <f>IF(details!BF78="","",details!BF78)</f>
        <v/>
      </c>
      <c r="EP78" s="102" t="str">
        <f t="shared" si="412"/>
        <v/>
      </c>
      <c r="EQ78" s="47" t="str">
        <f>IF(details!BG78="","",details!BG78)</f>
        <v/>
      </c>
      <c r="ER78" s="47" t="str">
        <f>IF(details!BH78="","",details!BH78)</f>
        <v/>
      </c>
      <c r="ES78" s="106" t="str">
        <f t="shared" si="413"/>
        <v/>
      </c>
      <c r="ET78" s="102" t="str">
        <f t="shared" si="414"/>
        <v/>
      </c>
      <c r="EU78" s="102" t="str">
        <f t="shared" si="415"/>
        <v/>
      </c>
      <c r="EV78" s="47" t="str">
        <f>IF(details!BI78="","",details!BI78)</f>
        <v/>
      </c>
      <c r="EW78" s="47" t="str">
        <f>IF(details!BJ78="","",details!BJ78)</f>
        <v/>
      </c>
      <c r="EX78" s="106" t="str">
        <f t="shared" si="416"/>
        <v/>
      </c>
      <c r="EY78" s="102" t="str">
        <f t="shared" si="417"/>
        <v/>
      </c>
      <c r="EZ78" s="102" t="str">
        <f t="shared" si="418"/>
        <v/>
      </c>
      <c r="FA78" s="97" t="str">
        <f t="shared" si="419"/>
        <v/>
      </c>
      <c r="FB78" s="79">
        <f t="shared" si="420"/>
        <v>0</v>
      </c>
      <c r="FC78" s="79">
        <f t="shared" si="421"/>
        <v>0</v>
      </c>
      <c r="FD78" s="80" t="str">
        <f t="shared" si="422"/>
        <v/>
      </c>
      <c r="FE78" s="79" t="str">
        <f t="shared" si="423"/>
        <v/>
      </c>
      <c r="FF78" s="79" t="str">
        <f t="shared" si="424"/>
        <v/>
      </c>
      <c r="FG78" s="79" t="str">
        <f t="shared" si="425"/>
        <v/>
      </c>
      <c r="FH78" s="47" t="str">
        <f>IF(details!BK78="","",details!BK78)</f>
        <v/>
      </c>
      <c r="FI78" s="47" t="str">
        <f>IF(details!BL78="","",details!BL78)</f>
        <v/>
      </c>
      <c r="FJ78" s="47" t="str">
        <f>IF(details!BM78="","",details!BM78)</f>
        <v/>
      </c>
      <c r="FK78" s="97" t="str">
        <f t="shared" si="426"/>
        <v/>
      </c>
      <c r="FL78" s="79">
        <f t="shared" si="427"/>
        <v>0</v>
      </c>
      <c r="FM78" s="80" t="str">
        <f t="shared" si="428"/>
        <v/>
      </c>
      <c r="FN78" s="79" t="str">
        <f t="shared" si="429"/>
        <v/>
      </c>
      <c r="FO78" s="79" t="str">
        <f t="shared" si="430"/>
        <v/>
      </c>
      <c r="FP78" s="322" t="str">
        <f t="shared" si="431"/>
        <v/>
      </c>
      <c r="FQ78" s="47" t="str">
        <f>IF(details!BN78="","",details!BN78)</f>
        <v/>
      </c>
      <c r="FR78" s="47" t="str">
        <f>IF(details!BO78="","",details!BO78)</f>
        <v/>
      </c>
      <c r="FS78" s="47" t="str">
        <f>IF(details!BP78="","",details!BP78)</f>
        <v/>
      </c>
      <c r="FT78" s="47" t="str">
        <f>IF(details!BQ78="","",details!BQ78)</f>
        <v/>
      </c>
      <c r="FU78" s="97" t="str">
        <f t="shared" si="432"/>
        <v/>
      </c>
      <c r="FV78" s="79">
        <f t="shared" si="297"/>
        <v>0</v>
      </c>
      <c r="FW78" s="80" t="str">
        <f t="shared" si="298"/>
        <v/>
      </c>
      <c r="FX78" s="79" t="str">
        <f t="shared" si="299"/>
        <v/>
      </c>
      <c r="FY78" s="79" t="str">
        <f t="shared" si="300"/>
        <v/>
      </c>
      <c r="FZ78" s="322" t="str">
        <f t="shared" si="433"/>
        <v/>
      </c>
      <c r="GA78" s="79" t="str">
        <f t="shared" si="450"/>
        <v/>
      </c>
      <c r="GB78" s="79" t="str">
        <f t="shared" si="451"/>
        <v/>
      </c>
      <c r="GC78" s="79" t="str">
        <f t="shared" si="452"/>
        <v/>
      </c>
      <c r="GD78" s="79" t="str">
        <f t="shared" si="453"/>
        <v/>
      </c>
      <c r="GE78" s="79" t="str">
        <f t="shared" si="454"/>
        <v/>
      </c>
      <c r="GF78" s="79" t="str">
        <f t="shared" si="455"/>
        <v/>
      </c>
      <c r="GG78" s="79" t="str">
        <f t="shared" si="301"/>
        <v/>
      </c>
      <c r="GH78" s="313">
        <f t="shared" si="434"/>
        <v>0</v>
      </c>
      <c r="GI78" s="79">
        <f t="shared" si="456"/>
        <v>0</v>
      </c>
      <c r="GJ78" s="79">
        <f t="shared" si="457"/>
        <v>0</v>
      </c>
      <c r="GK78" s="79">
        <f t="shared" si="458"/>
        <v>0</v>
      </c>
      <c r="GL78" s="313">
        <f t="shared" si="435"/>
        <v>0</v>
      </c>
      <c r="GM78" s="79" t="str">
        <f t="shared" si="302"/>
        <v/>
      </c>
      <c r="GN78" s="47" t="str">
        <f t="shared" si="303"/>
        <v/>
      </c>
      <c r="GO78" s="79" t="str">
        <f t="shared" si="304"/>
        <v/>
      </c>
      <c r="GP78" s="107" t="str">
        <f t="shared" si="436"/>
        <v/>
      </c>
      <c r="GQ78" s="94" t="str">
        <f>IF(details!CY78="","",details!CY78)</f>
        <v/>
      </c>
      <c r="GR78" s="108" t="str">
        <f>IF(details!CZ78="","",details!CZ78)</f>
        <v/>
      </c>
      <c r="GS78" s="94" t="str">
        <f>IF(details!DC78="","",details!DC78)</f>
        <v/>
      </c>
      <c r="GT78" s="108" t="str">
        <f>IF(details!DD78="","",details!DD78)</f>
        <v/>
      </c>
      <c r="GU78" s="94" t="str">
        <f>IF(details!DG78="","",details!DG78)</f>
        <v/>
      </c>
      <c r="GV78" s="108" t="str">
        <f>IF(details!DH78="","",details!DH78)</f>
        <v/>
      </c>
      <c r="GW78" s="94" t="str">
        <f>IF(details!DK78="","",details!DK78)</f>
        <v/>
      </c>
      <c r="GX78" s="108" t="str">
        <f>IF(details!DL78="","",details!DL78)</f>
        <v/>
      </c>
      <c r="GY78" s="94" t="str">
        <f>IF(details!DO78="","",details!DO78)</f>
        <v/>
      </c>
      <c r="GZ78" s="108" t="str">
        <f>IF(details!DP78="","",details!DP78)</f>
        <v/>
      </c>
      <c r="HA78" s="95" t="e">
        <f t="shared" si="437"/>
        <v>#VALUE!</v>
      </c>
      <c r="HB78" s="47" t="str">
        <f t="shared" si="305"/>
        <v/>
      </c>
      <c r="HC78" s="47" t="str">
        <f t="shared" si="448"/>
        <v/>
      </c>
      <c r="HD78" s="47" t="str">
        <f t="shared" si="306"/>
        <v/>
      </c>
      <c r="HE78" s="47" t="str">
        <f t="shared" si="307"/>
        <v/>
      </c>
      <c r="HF78" s="47" t="str">
        <f t="shared" si="438"/>
        <v/>
      </c>
      <c r="HG78" s="47" t="str">
        <f t="shared" si="308"/>
        <v/>
      </c>
      <c r="HH78" s="47" t="str">
        <f t="shared" si="309"/>
        <v/>
      </c>
      <c r="HI78" s="47" t="str">
        <f t="shared" si="310"/>
        <v/>
      </c>
      <c r="HJ78" s="47" t="str">
        <f t="shared" si="311"/>
        <v/>
      </c>
      <c r="HK78" s="47" t="str">
        <f t="shared" si="312"/>
        <v/>
      </c>
      <c r="HL78" s="47" t="str">
        <f t="shared" si="313"/>
        <v/>
      </c>
      <c r="HM78" s="47" t="str">
        <f t="shared" si="314"/>
        <v/>
      </c>
      <c r="HN78" s="47" t="str">
        <f t="shared" si="439"/>
        <v/>
      </c>
      <c r="HO78" s="47" t="str">
        <f t="shared" si="315"/>
        <v/>
      </c>
      <c r="HP78" s="47" t="str">
        <f t="shared" si="316"/>
        <v/>
      </c>
      <c r="HQ78" s="47" t="str">
        <f t="shared" si="440"/>
        <v/>
      </c>
      <c r="HR78" s="47" t="str">
        <f t="shared" si="317"/>
        <v/>
      </c>
      <c r="HS78" s="47" t="str">
        <f t="shared" si="318"/>
        <v/>
      </c>
      <c r="HT78" s="47" t="str">
        <f t="shared" si="441"/>
        <v/>
      </c>
      <c r="HU78" s="47" t="str">
        <f t="shared" si="319"/>
        <v/>
      </c>
      <c r="HV78" s="47" t="str">
        <f t="shared" si="320"/>
        <v/>
      </c>
      <c r="HW78" s="47" t="str">
        <f t="shared" si="442"/>
        <v/>
      </c>
      <c r="HX78" s="47" t="str">
        <f t="shared" si="443"/>
        <v/>
      </c>
      <c r="HY78" s="47" t="str">
        <f t="shared" si="321"/>
        <v/>
      </c>
      <c r="HZ78" s="47" t="str">
        <f t="shared" si="322"/>
        <v/>
      </c>
      <c r="IA78" s="47" t="str">
        <f t="shared" si="323"/>
        <v/>
      </c>
      <c r="IB78" s="47" t="str">
        <f t="shared" si="324"/>
        <v/>
      </c>
      <c r="IC78" s="47" t="str">
        <f t="shared" si="325"/>
        <v/>
      </c>
      <c r="ID78" s="47" t="str">
        <f t="shared" si="444"/>
        <v xml:space="preserve">            </v>
      </c>
      <c r="IE78" s="47" t="str">
        <f t="shared" si="445"/>
        <v xml:space="preserve">            </v>
      </c>
      <c r="IF78" s="47" t="str">
        <f t="shared" si="449"/>
        <v xml:space="preserve">     </v>
      </c>
      <c r="IG78" s="109" t="str">
        <f t="shared" si="446"/>
        <v xml:space="preserve">            </v>
      </c>
      <c r="IH78" s="47" t="str">
        <f t="shared" si="326"/>
        <v xml:space="preserve">            </v>
      </c>
      <c r="II78" s="47" t="str">
        <f>IF(OR(GN78="SUPPL.",GN78="RE-EXAM."),'result subject-wise'!AV78,GN78)</f>
        <v/>
      </c>
      <c r="IJ78" s="99">
        <f>IF('result subject-wise'!AW78="",CT78,'result subject-wise'!AW78)</f>
        <v>0</v>
      </c>
      <c r="IK78" s="87" t="str">
        <f t="shared" si="447"/>
        <v/>
      </c>
      <c r="IL78" s="100"/>
      <c r="JE78" s="120"/>
      <c r="JF78" s="120"/>
      <c r="JG78" s="120"/>
      <c r="JH78" s="120"/>
    </row>
    <row r="79" spans="1:268" ht="13" customHeight="1">
      <c r="A79" s="4">
        <f>details!A79</f>
        <v>73</v>
      </c>
      <c r="B79" s="47" t="str">
        <f>IF(details!B79="","",details!B79)</f>
        <v/>
      </c>
      <c r="C79" s="47" t="str">
        <f>IF(details!C79="","",details!C79)</f>
        <v/>
      </c>
      <c r="D79" s="97" t="str">
        <f>IF(details!D79="","",details!D79)</f>
        <v/>
      </c>
      <c r="E79" s="47" t="str">
        <f>IF(details!E79="","",details!E79)</f>
        <v/>
      </c>
      <c r="F79" s="385" t="str">
        <f>IF(details!F79="","",details!F79)</f>
        <v/>
      </c>
      <c r="G79" s="49" t="str">
        <f>IF(details!G79="","",details!G79)</f>
        <v>A 073</v>
      </c>
      <c r="H79" s="49" t="str">
        <f>IF(details!H79="","",details!H79)</f>
        <v>B 073</v>
      </c>
      <c r="I79" s="49" t="str">
        <f>IF(details!I79="","",details!I79)</f>
        <v>C 073</v>
      </c>
      <c r="J79" s="47" t="str">
        <f>IF(details!J79="","",details!J79)</f>
        <v/>
      </c>
      <c r="K79" s="47" t="str">
        <f>IF(details!K79="","",details!K79)</f>
        <v/>
      </c>
      <c r="L79" s="47" t="str">
        <f>IF(details!L79="","",details!L79)</f>
        <v/>
      </c>
      <c r="M79" s="102" t="str">
        <f t="shared" si="327"/>
        <v/>
      </c>
      <c r="N79" s="47" t="str">
        <f>IF(details!M79="","",details!M79)</f>
        <v/>
      </c>
      <c r="O79" s="102" t="str">
        <f t="shared" si="328"/>
        <v/>
      </c>
      <c r="P79" s="47" t="str">
        <f>IF(details!N79="","",details!N79)</f>
        <v/>
      </c>
      <c r="Q79" s="88" t="str">
        <f t="shared" si="329"/>
        <v/>
      </c>
      <c r="R79" s="79">
        <f t="shared" si="330"/>
        <v>0</v>
      </c>
      <c r="S79" s="79">
        <f t="shared" si="331"/>
        <v>0</v>
      </c>
      <c r="T79" s="80" t="str">
        <f t="shared" si="332"/>
        <v/>
      </c>
      <c r="U79" s="79" t="str">
        <f t="shared" si="333"/>
        <v/>
      </c>
      <c r="V79" s="79" t="str">
        <f t="shared" si="334"/>
        <v/>
      </c>
      <c r="W79" s="79" t="str">
        <f t="shared" si="335"/>
        <v/>
      </c>
      <c r="X79" s="47" t="str">
        <f>IF(details!O79="","",details!O79)</f>
        <v/>
      </c>
      <c r="Y79" s="47" t="str">
        <f>IF(details!P79="","",details!P79)</f>
        <v/>
      </c>
      <c r="Z79" s="47" t="str">
        <f>IF(details!Q79="","",details!Q79)</f>
        <v/>
      </c>
      <c r="AA79" s="102" t="str">
        <f t="shared" si="336"/>
        <v/>
      </c>
      <c r="AB79" s="47" t="str">
        <f>IF(details!R79="","",details!R79)</f>
        <v/>
      </c>
      <c r="AC79" s="102" t="str">
        <f t="shared" si="337"/>
        <v/>
      </c>
      <c r="AD79" s="47" t="str">
        <f>IF(details!S79="","",details!S79)</f>
        <v/>
      </c>
      <c r="AE79" s="88" t="str">
        <f t="shared" si="338"/>
        <v/>
      </c>
      <c r="AF79" s="79">
        <f t="shared" si="339"/>
        <v>0</v>
      </c>
      <c r="AG79" s="79">
        <f t="shared" si="340"/>
        <v>0</v>
      </c>
      <c r="AH79" s="80" t="str">
        <f t="shared" si="341"/>
        <v/>
      </c>
      <c r="AI79" s="79" t="str">
        <f t="shared" si="342"/>
        <v/>
      </c>
      <c r="AJ79" s="79" t="str">
        <f t="shared" si="343"/>
        <v/>
      </c>
      <c r="AK79" s="79" t="str">
        <f t="shared" si="344"/>
        <v/>
      </c>
      <c r="AL79" s="97" t="str">
        <f>IF(details!T79="","",details!T79)</f>
        <v/>
      </c>
      <c r="AM79" s="103" t="str">
        <f>CONCATENATE(IF(details!T79="s"," SANSKRIT",IF(details!T79="u"," URDU",IF(details!T79="g"," GUJRATI",IF(details!T79="p"," PUNJABI",IF(details!T79="sd"," flU/kh",))))),"")</f>
        <v/>
      </c>
      <c r="AN79" s="47" t="str">
        <f>IF(details!U79="","",details!U79)</f>
        <v/>
      </c>
      <c r="AO79" s="47" t="str">
        <f>IF(details!V79="","",details!V79)</f>
        <v/>
      </c>
      <c r="AP79" s="47" t="str">
        <f>IF(details!W79="","",details!W79)</f>
        <v/>
      </c>
      <c r="AQ79" s="102" t="str">
        <f t="shared" si="345"/>
        <v/>
      </c>
      <c r="AR79" s="47" t="str">
        <f>IF(details!X79="","",details!X79)</f>
        <v/>
      </c>
      <c r="AS79" s="102" t="str">
        <f t="shared" si="346"/>
        <v/>
      </c>
      <c r="AT79" s="47" t="str">
        <f>IF(details!Y79="","",details!Y79)</f>
        <v/>
      </c>
      <c r="AU79" s="88" t="str">
        <f t="shared" si="347"/>
        <v/>
      </c>
      <c r="AV79" s="79">
        <f t="shared" si="348"/>
        <v>0</v>
      </c>
      <c r="AW79" s="79">
        <f t="shared" si="349"/>
        <v>0</v>
      </c>
      <c r="AX79" s="80" t="str">
        <f t="shared" si="350"/>
        <v/>
      </c>
      <c r="AY79" s="79" t="str">
        <f t="shared" si="351"/>
        <v/>
      </c>
      <c r="AZ79" s="79" t="str">
        <f t="shared" si="352"/>
        <v/>
      </c>
      <c r="BA79" s="79" t="str">
        <f t="shared" si="353"/>
        <v/>
      </c>
      <c r="BB79" s="47" t="str">
        <f>IF(details!Z79="","",details!Z79)</f>
        <v/>
      </c>
      <c r="BC79" s="47" t="str">
        <f>IF(details!AA79="","",details!AA79)</f>
        <v/>
      </c>
      <c r="BD79" s="47" t="str">
        <f>IF(details!AB79="","",details!AB79)</f>
        <v/>
      </c>
      <c r="BE79" s="102" t="str">
        <f t="shared" si="354"/>
        <v/>
      </c>
      <c r="BF79" s="47" t="str">
        <f>IF(details!AC79="","",details!AC79)</f>
        <v/>
      </c>
      <c r="BG79" s="102" t="str">
        <f t="shared" si="355"/>
        <v/>
      </c>
      <c r="BH79" s="47" t="str">
        <f>IF(details!AD79="","",details!AD79)</f>
        <v/>
      </c>
      <c r="BI79" s="88" t="str">
        <f t="shared" si="356"/>
        <v/>
      </c>
      <c r="BJ79" s="79">
        <f t="shared" si="357"/>
        <v>0</v>
      </c>
      <c r="BK79" s="79">
        <f t="shared" si="358"/>
        <v>0</v>
      </c>
      <c r="BL79" s="80" t="str">
        <f t="shared" si="359"/>
        <v/>
      </c>
      <c r="BM79" s="79" t="str">
        <f t="shared" si="360"/>
        <v/>
      </c>
      <c r="BN79" s="79" t="str">
        <f t="shared" si="361"/>
        <v/>
      </c>
      <c r="BO79" s="79" t="str">
        <f t="shared" si="362"/>
        <v/>
      </c>
      <c r="BP79" s="47" t="str">
        <f>IF(details!AE79="","",details!AE79)</f>
        <v/>
      </c>
      <c r="BQ79" s="47" t="str">
        <f>IF(details!AF79="","",details!AF79)</f>
        <v/>
      </c>
      <c r="BR79" s="47" t="str">
        <f>IF(details!AG79="","",details!AG79)</f>
        <v/>
      </c>
      <c r="BS79" s="102" t="str">
        <f t="shared" si="363"/>
        <v/>
      </c>
      <c r="BT79" s="47" t="str">
        <f>IF(details!AH79="","",details!AH79)</f>
        <v/>
      </c>
      <c r="BU79" s="102" t="str">
        <f t="shared" si="364"/>
        <v/>
      </c>
      <c r="BV79" s="47" t="str">
        <f>IF(details!AI79="","",details!AI79)</f>
        <v/>
      </c>
      <c r="BW79" s="88" t="str">
        <f t="shared" si="365"/>
        <v/>
      </c>
      <c r="BX79" s="79">
        <f t="shared" si="366"/>
        <v>0</v>
      </c>
      <c r="BY79" s="79">
        <f t="shared" si="367"/>
        <v>0</v>
      </c>
      <c r="BZ79" s="80" t="str">
        <f t="shared" si="368"/>
        <v/>
      </c>
      <c r="CA79" s="79" t="str">
        <f t="shared" si="369"/>
        <v/>
      </c>
      <c r="CB79" s="79" t="str">
        <f t="shared" si="370"/>
        <v/>
      </c>
      <c r="CC79" s="79" t="str">
        <f t="shared" si="371"/>
        <v/>
      </c>
      <c r="CD79" s="47" t="str">
        <f>IF(details!AJ79="","",details!AJ79)</f>
        <v/>
      </c>
      <c r="CE79" s="47" t="str">
        <f>IF(details!AK79="","",details!AK79)</f>
        <v/>
      </c>
      <c r="CF79" s="47" t="str">
        <f>IF(details!AL79="","",details!AL79)</f>
        <v/>
      </c>
      <c r="CG79" s="102" t="str">
        <f t="shared" si="372"/>
        <v/>
      </c>
      <c r="CH79" s="47" t="str">
        <f>IF(details!AM79="","",details!AM79)</f>
        <v/>
      </c>
      <c r="CI79" s="102" t="str">
        <f t="shared" si="373"/>
        <v/>
      </c>
      <c r="CJ79" s="47" t="str">
        <f>IF(details!AN79="","",details!AN79)</f>
        <v/>
      </c>
      <c r="CK79" s="88" t="str">
        <f t="shared" si="374"/>
        <v/>
      </c>
      <c r="CL79" s="79">
        <f t="shared" si="375"/>
        <v>0</v>
      </c>
      <c r="CM79" s="79">
        <f t="shared" si="376"/>
        <v>0</v>
      </c>
      <c r="CN79" s="80" t="str">
        <f t="shared" si="377"/>
        <v/>
      </c>
      <c r="CO79" s="79" t="str">
        <f t="shared" si="378"/>
        <v/>
      </c>
      <c r="CP79" s="79" t="str">
        <f t="shared" si="379"/>
        <v/>
      </c>
      <c r="CQ79" s="79" t="str">
        <f t="shared" si="380"/>
        <v/>
      </c>
      <c r="CR79" s="79">
        <f t="shared" si="381"/>
        <v>0</v>
      </c>
      <c r="CS79" s="104">
        <f t="shared" si="382"/>
        <v>0</v>
      </c>
      <c r="CT79" s="105">
        <f t="shared" si="383"/>
        <v>0</v>
      </c>
      <c r="CU79" s="87" t="str">
        <f t="shared" si="296"/>
        <v/>
      </c>
      <c r="CV79" s="47" t="str">
        <f>IF(details!AO79="","",details!AO79)</f>
        <v/>
      </c>
      <c r="CW79" s="47" t="str">
        <f>IF(details!AP79="","",details!AP79)</f>
        <v/>
      </c>
      <c r="CX79" s="47" t="str">
        <f>IF(details!AQ79="","",details!AQ79)</f>
        <v/>
      </c>
      <c r="CY79" s="102" t="str">
        <f t="shared" si="384"/>
        <v/>
      </c>
      <c r="CZ79" s="47" t="str">
        <f>IF(details!AR79="","",details!AR79)</f>
        <v/>
      </c>
      <c r="DA79" s="102" t="str">
        <f t="shared" si="385"/>
        <v/>
      </c>
      <c r="DB79" s="47" t="str">
        <f>IF(details!AS79="","",details!AS79)</f>
        <v/>
      </c>
      <c r="DC79" s="88" t="str">
        <f t="shared" si="386"/>
        <v/>
      </c>
      <c r="DD79" s="79">
        <f t="shared" si="387"/>
        <v>0</v>
      </c>
      <c r="DE79" s="79">
        <f t="shared" si="388"/>
        <v>0</v>
      </c>
      <c r="DF79" s="80" t="str">
        <f t="shared" si="389"/>
        <v/>
      </c>
      <c r="DG79" s="79" t="str">
        <f t="shared" si="390"/>
        <v/>
      </c>
      <c r="DH79" s="79" t="str">
        <f t="shared" si="391"/>
        <v/>
      </c>
      <c r="DI79" s="79" t="str">
        <f t="shared" si="392"/>
        <v/>
      </c>
      <c r="DJ79" s="47" t="str">
        <f>IF(details!AT79="","",details!AT79)</f>
        <v/>
      </c>
      <c r="DK79" s="47" t="str">
        <f>IF(details!AU79="","",details!AU79)</f>
        <v/>
      </c>
      <c r="DL79" s="102" t="str">
        <f t="shared" si="393"/>
        <v/>
      </c>
      <c r="DM79" s="47" t="str">
        <f>IF(details!AV79="","",details!AV79)</f>
        <v/>
      </c>
      <c r="DN79" s="47" t="str">
        <f>IF(details!AW79="","",details!AW79)</f>
        <v/>
      </c>
      <c r="DO79" s="102" t="str">
        <f t="shared" si="394"/>
        <v/>
      </c>
      <c r="DP79" s="47" t="str">
        <f>IF(details!AX79="","",details!AX79)</f>
        <v/>
      </c>
      <c r="DQ79" s="47" t="str">
        <f>IF(details!AY79="","",details!AY79)</f>
        <v/>
      </c>
      <c r="DR79" s="102" t="str">
        <f t="shared" si="395"/>
        <v/>
      </c>
      <c r="DS79" s="102" t="str">
        <f t="shared" si="396"/>
        <v/>
      </c>
      <c r="DT79" s="102" t="str">
        <f t="shared" si="397"/>
        <v/>
      </c>
      <c r="DU79" s="102" t="str">
        <f t="shared" si="398"/>
        <v/>
      </c>
      <c r="DV79" s="47" t="str">
        <f>IF(details!AZ79="","",details!AZ79)</f>
        <v/>
      </c>
      <c r="DW79" s="47" t="str">
        <f>IF(details!BA79="","",details!BA79)</f>
        <v/>
      </c>
      <c r="DX79" s="102" t="str">
        <f t="shared" si="399"/>
        <v/>
      </c>
      <c r="DY79" s="102" t="str">
        <f t="shared" si="400"/>
        <v/>
      </c>
      <c r="DZ79" s="102" t="str">
        <f t="shared" si="401"/>
        <v/>
      </c>
      <c r="EA79" s="47" t="str">
        <f>IF(details!BB79="","",details!BB79)</f>
        <v/>
      </c>
      <c r="EB79" s="47" t="str">
        <f>IF(details!BC79="","",details!BC79)</f>
        <v/>
      </c>
      <c r="EC79" s="102" t="str">
        <f t="shared" si="402"/>
        <v/>
      </c>
      <c r="ED79" s="102" t="str">
        <f t="shared" si="403"/>
        <v/>
      </c>
      <c r="EE79" s="102" t="str">
        <f t="shared" si="404"/>
        <v/>
      </c>
      <c r="EF79" s="97" t="str">
        <f t="shared" si="405"/>
        <v/>
      </c>
      <c r="EG79" s="79">
        <f t="shared" si="406"/>
        <v>0</v>
      </c>
      <c r="EH79" s="79">
        <f t="shared" si="407"/>
        <v>0</v>
      </c>
      <c r="EI79" s="80" t="str">
        <f t="shared" si="408"/>
        <v/>
      </c>
      <c r="EJ79" s="79" t="str">
        <f t="shared" si="409"/>
        <v/>
      </c>
      <c r="EK79" s="79" t="str">
        <f t="shared" si="410"/>
        <v/>
      </c>
      <c r="EL79" s="79" t="str">
        <f t="shared" si="411"/>
        <v/>
      </c>
      <c r="EM79" s="47" t="str">
        <f>IF(details!BD79="","",details!BD79)</f>
        <v/>
      </c>
      <c r="EN79" s="47" t="str">
        <f>IF(details!BE79="","",details!BE79)</f>
        <v/>
      </c>
      <c r="EO79" s="47" t="str">
        <f>IF(details!BF79="","",details!BF79)</f>
        <v/>
      </c>
      <c r="EP79" s="102" t="str">
        <f t="shared" si="412"/>
        <v/>
      </c>
      <c r="EQ79" s="47" t="str">
        <f>IF(details!BG79="","",details!BG79)</f>
        <v/>
      </c>
      <c r="ER79" s="47" t="str">
        <f>IF(details!BH79="","",details!BH79)</f>
        <v/>
      </c>
      <c r="ES79" s="106" t="str">
        <f t="shared" si="413"/>
        <v/>
      </c>
      <c r="ET79" s="102" t="str">
        <f t="shared" si="414"/>
        <v/>
      </c>
      <c r="EU79" s="102" t="str">
        <f t="shared" si="415"/>
        <v/>
      </c>
      <c r="EV79" s="47" t="str">
        <f>IF(details!BI79="","",details!BI79)</f>
        <v/>
      </c>
      <c r="EW79" s="47" t="str">
        <f>IF(details!BJ79="","",details!BJ79)</f>
        <v/>
      </c>
      <c r="EX79" s="106" t="str">
        <f t="shared" si="416"/>
        <v/>
      </c>
      <c r="EY79" s="102" t="str">
        <f t="shared" si="417"/>
        <v/>
      </c>
      <c r="EZ79" s="102" t="str">
        <f t="shared" si="418"/>
        <v/>
      </c>
      <c r="FA79" s="97" t="str">
        <f t="shared" si="419"/>
        <v/>
      </c>
      <c r="FB79" s="79">
        <f t="shared" si="420"/>
        <v>0</v>
      </c>
      <c r="FC79" s="79">
        <f t="shared" si="421"/>
        <v>0</v>
      </c>
      <c r="FD79" s="80" t="str">
        <f t="shared" si="422"/>
        <v/>
      </c>
      <c r="FE79" s="79" t="str">
        <f t="shared" si="423"/>
        <v/>
      </c>
      <c r="FF79" s="79" t="str">
        <f t="shared" si="424"/>
        <v/>
      </c>
      <c r="FG79" s="79" t="str">
        <f t="shared" si="425"/>
        <v/>
      </c>
      <c r="FH79" s="47" t="str">
        <f>IF(details!BK79="","",details!BK79)</f>
        <v/>
      </c>
      <c r="FI79" s="47" t="str">
        <f>IF(details!BL79="","",details!BL79)</f>
        <v/>
      </c>
      <c r="FJ79" s="47" t="str">
        <f>IF(details!BM79="","",details!BM79)</f>
        <v/>
      </c>
      <c r="FK79" s="97" t="str">
        <f t="shared" si="426"/>
        <v/>
      </c>
      <c r="FL79" s="79">
        <f t="shared" si="427"/>
        <v>0</v>
      </c>
      <c r="FM79" s="80" t="str">
        <f t="shared" si="428"/>
        <v/>
      </c>
      <c r="FN79" s="79" t="str">
        <f t="shared" si="429"/>
        <v/>
      </c>
      <c r="FO79" s="79" t="str">
        <f t="shared" si="430"/>
        <v/>
      </c>
      <c r="FP79" s="322" t="str">
        <f t="shared" si="431"/>
        <v/>
      </c>
      <c r="FQ79" s="47" t="str">
        <f>IF(details!BN79="","",details!BN79)</f>
        <v/>
      </c>
      <c r="FR79" s="47" t="str">
        <f>IF(details!BO79="","",details!BO79)</f>
        <v/>
      </c>
      <c r="FS79" s="47" t="str">
        <f>IF(details!BP79="","",details!BP79)</f>
        <v/>
      </c>
      <c r="FT79" s="47" t="str">
        <f>IF(details!BQ79="","",details!BQ79)</f>
        <v/>
      </c>
      <c r="FU79" s="97" t="str">
        <f t="shared" si="432"/>
        <v/>
      </c>
      <c r="FV79" s="79">
        <f t="shared" si="297"/>
        <v>0</v>
      </c>
      <c r="FW79" s="80" t="str">
        <f t="shared" si="298"/>
        <v/>
      </c>
      <c r="FX79" s="79" t="str">
        <f t="shared" si="299"/>
        <v/>
      </c>
      <c r="FY79" s="79" t="str">
        <f t="shared" si="300"/>
        <v/>
      </c>
      <c r="FZ79" s="322" t="str">
        <f t="shared" si="433"/>
        <v/>
      </c>
      <c r="GA79" s="79" t="str">
        <f t="shared" si="450"/>
        <v/>
      </c>
      <c r="GB79" s="79" t="str">
        <f t="shared" si="451"/>
        <v/>
      </c>
      <c r="GC79" s="79" t="str">
        <f t="shared" si="452"/>
        <v/>
      </c>
      <c r="GD79" s="79" t="str">
        <f t="shared" si="453"/>
        <v/>
      </c>
      <c r="GE79" s="79" t="str">
        <f t="shared" si="454"/>
        <v/>
      </c>
      <c r="GF79" s="79" t="str">
        <f t="shared" si="455"/>
        <v/>
      </c>
      <c r="GG79" s="79" t="str">
        <f t="shared" si="301"/>
        <v/>
      </c>
      <c r="GH79" s="313">
        <f t="shared" si="434"/>
        <v>0</v>
      </c>
      <c r="GI79" s="79">
        <f t="shared" si="456"/>
        <v>0</v>
      </c>
      <c r="GJ79" s="79">
        <f t="shared" si="457"/>
        <v>0</v>
      </c>
      <c r="GK79" s="79">
        <f t="shared" si="458"/>
        <v>0</v>
      </c>
      <c r="GL79" s="313">
        <f t="shared" si="435"/>
        <v>0</v>
      </c>
      <c r="GM79" s="79" t="str">
        <f t="shared" si="302"/>
        <v/>
      </c>
      <c r="GN79" s="47" t="str">
        <f t="shared" si="303"/>
        <v/>
      </c>
      <c r="GO79" s="79" t="str">
        <f t="shared" si="304"/>
        <v/>
      </c>
      <c r="GP79" s="107" t="str">
        <f t="shared" si="436"/>
        <v/>
      </c>
      <c r="GQ79" s="94" t="str">
        <f>IF(details!CY79="","",details!CY79)</f>
        <v/>
      </c>
      <c r="GR79" s="108" t="str">
        <f>IF(details!CZ79="","",details!CZ79)</f>
        <v/>
      </c>
      <c r="GS79" s="94" t="str">
        <f>IF(details!DC79="","",details!DC79)</f>
        <v/>
      </c>
      <c r="GT79" s="108" t="str">
        <f>IF(details!DD79="","",details!DD79)</f>
        <v/>
      </c>
      <c r="GU79" s="94" t="str">
        <f>IF(details!DG79="","",details!DG79)</f>
        <v/>
      </c>
      <c r="GV79" s="108" t="str">
        <f>IF(details!DH79="","",details!DH79)</f>
        <v/>
      </c>
      <c r="GW79" s="94" t="str">
        <f>IF(details!DK79="","",details!DK79)</f>
        <v/>
      </c>
      <c r="GX79" s="108" t="str">
        <f>IF(details!DL79="","",details!DL79)</f>
        <v/>
      </c>
      <c r="GY79" s="94" t="str">
        <f>IF(details!DO79="","",details!DO79)</f>
        <v/>
      </c>
      <c r="GZ79" s="108" t="str">
        <f>IF(details!DP79="","",details!DP79)</f>
        <v/>
      </c>
      <c r="HA79" s="95" t="e">
        <f t="shared" si="437"/>
        <v>#VALUE!</v>
      </c>
      <c r="HB79" s="47" t="str">
        <f t="shared" si="305"/>
        <v/>
      </c>
      <c r="HC79" s="47" t="str">
        <f t="shared" si="448"/>
        <v/>
      </c>
      <c r="HD79" s="47" t="str">
        <f t="shared" si="306"/>
        <v/>
      </c>
      <c r="HE79" s="47" t="str">
        <f t="shared" si="307"/>
        <v/>
      </c>
      <c r="HF79" s="47" t="str">
        <f t="shared" si="438"/>
        <v/>
      </c>
      <c r="HG79" s="47" t="str">
        <f t="shared" si="308"/>
        <v/>
      </c>
      <c r="HH79" s="47" t="str">
        <f t="shared" si="309"/>
        <v/>
      </c>
      <c r="HI79" s="47" t="str">
        <f t="shared" si="310"/>
        <v/>
      </c>
      <c r="HJ79" s="47" t="str">
        <f t="shared" si="311"/>
        <v/>
      </c>
      <c r="HK79" s="47" t="str">
        <f t="shared" si="312"/>
        <v/>
      </c>
      <c r="HL79" s="47" t="str">
        <f t="shared" si="313"/>
        <v/>
      </c>
      <c r="HM79" s="47" t="str">
        <f t="shared" si="314"/>
        <v/>
      </c>
      <c r="HN79" s="47" t="str">
        <f t="shared" si="439"/>
        <v/>
      </c>
      <c r="HO79" s="47" t="str">
        <f t="shared" si="315"/>
        <v/>
      </c>
      <c r="HP79" s="47" t="str">
        <f t="shared" si="316"/>
        <v/>
      </c>
      <c r="HQ79" s="47" t="str">
        <f t="shared" si="440"/>
        <v/>
      </c>
      <c r="HR79" s="47" t="str">
        <f t="shared" si="317"/>
        <v/>
      </c>
      <c r="HS79" s="47" t="str">
        <f t="shared" si="318"/>
        <v/>
      </c>
      <c r="HT79" s="47" t="str">
        <f t="shared" si="441"/>
        <v/>
      </c>
      <c r="HU79" s="47" t="str">
        <f t="shared" si="319"/>
        <v/>
      </c>
      <c r="HV79" s="47" t="str">
        <f t="shared" si="320"/>
        <v/>
      </c>
      <c r="HW79" s="47" t="str">
        <f t="shared" si="442"/>
        <v/>
      </c>
      <c r="HX79" s="47" t="str">
        <f t="shared" si="443"/>
        <v/>
      </c>
      <c r="HY79" s="47" t="str">
        <f t="shared" si="321"/>
        <v/>
      </c>
      <c r="HZ79" s="47" t="str">
        <f t="shared" si="322"/>
        <v/>
      </c>
      <c r="IA79" s="47" t="str">
        <f t="shared" si="323"/>
        <v/>
      </c>
      <c r="IB79" s="47" t="str">
        <f t="shared" si="324"/>
        <v/>
      </c>
      <c r="IC79" s="47" t="str">
        <f t="shared" si="325"/>
        <v/>
      </c>
      <c r="ID79" s="47" t="str">
        <f t="shared" si="444"/>
        <v xml:space="preserve">            </v>
      </c>
      <c r="IE79" s="47" t="str">
        <f t="shared" si="445"/>
        <v xml:space="preserve">            </v>
      </c>
      <c r="IF79" s="47" t="str">
        <f t="shared" si="449"/>
        <v xml:space="preserve">     </v>
      </c>
      <c r="IG79" s="109" t="str">
        <f t="shared" si="446"/>
        <v xml:space="preserve">            </v>
      </c>
      <c r="IH79" s="47" t="str">
        <f t="shared" si="326"/>
        <v xml:space="preserve">            </v>
      </c>
      <c r="II79" s="47" t="str">
        <f>IF(OR(GN79="SUPPL.",GN79="RE-EXAM."),'result subject-wise'!AV79,GN79)</f>
        <v/>
      </c>
      <c r="IJ79" s="99">
        <f>IF('result subject-wise'!AW79="",CT79,'result subject-wise'!AW79)</f>
        <v>0</v>
      </c>
      <c r="IK79" s="87" t="str">
        <f t="shared" si="447"/>
        <v/>
      </c>
      <c r="IL79" s="100"/>
      <c r="JE79" s="120"/>
      <c r="JF79" s="120"/>
      <c r="JG79" s="120"/>
      <c r="JH79" s="120"/>
    </row>
    <row r="80" spans="1:268" ht="13" customHeight="1">
      <c r="A80" s="4">
        <f>details!A80</f>
        <v>74</v>
      </c>
      <c r="B80" s="47" t="str">
        <f>IF(details!B80="","",details!B80)</f>
        <v/>
      </c>
      <c r="C80" s="47" t="str">
        <f>IF(details!C80="","",details!C80)</f>
        <v/>
      </c>
      <c r="D80" s="97" t="str">
        <f>IF(details!D80="","",details!D80)</f>
        <v/>
      </c>
      <c r="E80" s="47" t="str">
        <f>IF(details!E80="","",details!E80)</f>
        <v/>
      </c>
      <c r="F80" s="385" t="str">
        <f>IF(details!F80="","",details!F80)</f>
        <v/>
      </c>
      <c r="G80" s="49" t="str">
        <f>IF(details!G80="","",details!G80)</f>
        <v>A 074</v>
      </c>
      <c r="H80" s="49" t="str">
        <f>IF(details!H80="","",details!H80)</f>
        <v>B 074</v>
      </c>
      <c r="I80" s="49" t="str">
        <f>IF(details!I80="","",details!I80)</f>
        <v>C 074</v>
      </c>
      <c r="J80" s="47" t="str">
        <f>IF(details!J80="","",details!J80)</f>
        <v/>
      </c>
      <c r="K80" s="47" t="str">
        <f>IF(details!K80="","",details!K80)</f>
        <v/>
      </c>
      <c r="L80" s="47" t="str">
        <f>IF(details!L80="","",details!L80)</f>
        <v/>
      </c>
      <c r="M80" s="102" t="str">
        <f t="shared" si="327"/>
        <v/>
      </c>
      <c r="N80" s="47" t="str">
        <f>IF(details!M80="","",details!M80)</f>
        <v/>
      </c>
      <c r="O80" s="102" t="str">
        <f t="shared" si="328"/>
        <v/>
      </c>
      <c r="P80" s="47" t="str">
        <f>IF(details!N80="","",details!N80)</f>
        <v/>
      </c>
      <c r="Q80" s="88" t="str">
        <f t="shared" si="329"/>
        <v/>
      </c>
      <c r="R80" s="79">
        <f t="shared" si="330"/>
        <v>0</v>
      </c>
      <c r="S80" s="79">
        <f t="shared" si="331"/>
        <v>0</v>
      </c>
      <c r="T80" s="80" t="str">
        <f t="shared" si="332"/>
        <v/>
      </c>
      <c r="U80" s="79" t="str">
        <f t="shared" si="333"/>
        <v/>
      </c>
      <c r="V80" s="79" t="str">
        <f t="shared" si="334"/>
        <v/>
      </c>
      <c r="W80" s="79" t="str">
        <f t="shared" si="335"/>
        <v/>
      </c>
      <c r="X80" s="47" t="str">
        <f>IF(details!O80="","",details!O80)</f>
        <v/>
      </c>
      <c r="Y80" s="47" t="str">
        <f>IF(details!P80="","",details!P80)</f>
        <v/>
      </c>
      <c r="Z80" s="47" t="str">
        <f>IF(details!Q80="","",details!Q80)</f>
        <v/>
      </c>
      <c r="AA80" s="102" t="str">
        <f t="shared" si="336"/>
        <v/>
      </c>
      <c r="AB80" s="47" t="str">
        <f>IF(details!R80="","",details!R80)</f>
        <v/>
      </c>
      <c r="AC80" s="102" t="str">
        <f t="shared" si="337"/>
        <v/>
      </c>
      <c r="AD80" s="47" t="str">
        <f>IF(details!S80="","",details!S80)</f>
        <v/>
      </c>
      <c r="AE80" s="88" t="str">
        <f t="shared" si="338"/>
        <v/>
      </c>
      <c r="AF80" s="79">
        <f t="shared" si="339"/>
        <v>0</v>
      </c>
      <c r="AG80" s="79">
        <f t="shared" si="340"/>
        <v>0</v>
      </c>
      <c r="AH80" s="80" t="str">
        <f t="shared" si="341"/>
        <v/>
      </c>
      <c r="AI80" s="79" t="str">
        <f t="shared" si="342"/>
        <v/>
      </c>
      <c r="AJ80" s="79" t="str">
        <f t="shared" si="343"/>
        <v/>
      </c>
      <c r="AK80" s="79" t="str">
        <f t="shared" si="344"/>
        <v/>
      </c>
      <c r="AL80" s="97" t="str">
        <f>IF(details!T80="","",details!T80)</f>
        <v/>
      </c>
      <c r="AM80" s="103" t="str">
        <f>CONCATENATE(IF(details!T80="s"," SANSKRIT",IF(details!T80="u"," URDU",IF(details!T80="g"," GUJRATI",IF(details!T80="p"," PUNJABI",IF(details!T80="sd"," flU/kh",))))),"")</f>
        <v/>
      </c>
      <c r="AN80" s="47" t="str">
        <f>IF(details!U80="","",details!U80)</f>
        <v/>
      </c>
      <c r="AO80" s="47" t="str">
        <f>IF(details!V80="","",details!V80)</f>
        <v/>
      </c>
      <c r="AP80" s="47" t="str">
        <f>IF(details!W80="","",details!W80)</f>
        <v/>
      </c>
      <c r="AQ80" s="102" t="str">
        <f t="shared" si="345"/>
        <v/>
      </c>
      <c r="AR80" s="47" t="str">
        <f>IF(details!X80="","",details!X80)</f>
        <v/>
      </c>
      <c r="AS80" s="102" t="str">
        <f t="shared" si="346"/>
        <v/>
      </c>
      <c r="AT80" s="47" t="str">
        <f>IF(details!Y80="","",details!Y80)</f>
        <v/>
      </c>
      <c r="AU80" s="88" t="str">
        <f t="shared" si="347"/>
        <v/>
      </c>
      <c r="AV80" s="79">
        <f t="shared" si="348"/>
        <v>0</v>
      </c>
      <c r="AW80" s="79">
        <f t="shared" si="349"/>
        <v>0</v>
      </c>
      <c r="AX80" s="80" t="str">
        <f t="shared" si="350"/>
        <v/>
      </c>
      <c r="AY80" s="79" t="str">
        <f t="shared" si="351"/>
        <v/>
      </c>
      <c r="AZ80" s="79" t="str">
        <f t="shared" si="352"/>
        <v/>
      </c>
      <c r="BA80" s="79" t="str">
        <f t="shared" si="353"/>
        <v/>
      </c>
      <c r="BB80" s="47" t="str">
        <f>IF(details!Z80="","",details!Z80)</f>
        <v/>
      </c>
      <c r="BC80" s="47" t="str">
        <f>IF(details!AA80="","",details!AA80)</f>
        <v/>
      </c>
      <c r="BD80" s="47" t="str">
        <f>IF(details!AB80="","",details!AB80)</f>
        <v/>
      </c>
      <c r="BE80" s="102" t="str">
        <f t="shared" si="354"/>
        <v/>
      </c>
      <c r="BF80" s="47" t="str">
        <f>IF(details!AC80="","",details!AC80)</f>
        <v/>
      </c>
      <c r="BG80" s="102" t="str">
        <f t="shared" si="355"/>
        <v/>
      </c>
      <c r="BH80" s="47" t="str">
        <f>IF(details!AD80="","",details!AD80)</f>
        <v/>
      </c>
      <c r="BI80" s="88" t="str">
        <f t="shared" si="356"/>
        <v/>
      </c>
      <c r="BJ80" s="79">
        <f t="shared" si="357"/>
        <v>0</v>
      </c>
      <c r="BK80" s="79">
        <f t="shared" si="358"/>
        <v>0</v>
      </c>
      <c r="BL80" s="80" t="str">
        <f t="shared" si="359"/>
        <v/>
      </c>
      <c r="BM80" s="79" t="str">
        <f t="shared" si="360"/>
        <v/>
      </c>
      <c r="BN80" s="79" t="str">
        <f t="shared" si="361"/>
        <v/>
      </c>
      <c r="BO80" s="79" t="str">
        <f t="shared" si="362"/>
        <v/>
      </c>
      <c r="BP80" s="47" t="str">
        <f>IF(details!AE80="","",details!AE80)</f>
        <v/>
      </c>
      <c r="BQ80" s="47" t="str">
        <f>IF(details!AF80="","",details!AF80)</f>
        <v/>
      </c>
      <c r="BR80" s="47" t="str">
        <f>IF(details!AG80="","",details!AG80)</f>
        <v/>
      </c>
      <c r="BS80" s="102" t="str">
        <f t="shared" si="363"/>
        <v/>
      </c>
      <c r="BT80" s="47" t="str">
        <f>IF(details!AH80="","",details!AH80)</f>
        <v/>
      </c>
      <c r="BU80" s="102" t="str">
        <f t="shared" si="364"/>
        <v/>
      </c>
      <c r="BV80" s="47" t="str">
        <f>IF(details!AI80="","",details!AI80)</f>
        <v/>
      </c>
      <c r="BW80" s="88" t="str">
        <f t="shared" si="365"/>
        <v/>
      </c>
      <c r="BX80" s="79">
        <f t="shared" si="366"/>
        <v>0</v>
      </c>
      <c r="BY80" s="79">
        <f t="shared" si="367"/>
        <v>0</v>
      </c>
      <c r="BZ80" s="80" t="str">
        <f t="shared" si="368"/>
        <v/>
      </c>
      <c r="CA80" s="79" t="str">
        <f t="shared" si="369"/>
        <v/>
      </c>
      <c r="CB80" s="79" t="str">
        <f t="shared" si="370"/>
        <v/>
      </c>
      <c r="CC80" s="79" t="str">
        <f t="shared" si="371"/>
        <v/>
      </c>
      <c r="CD80" s="47" t="str">
        <f>IF(details!AJ80="","",details!AJ80)</f>
        <v/>
      </c>
      <c r="CE80" s="47" t="str">
        <f>IF(details!AK80="","",details!AK80)</f>
        <v/>
      </c>
      <c r="CF80" s="47" t="str">
        <f>IF(details!AL80="","",details!AL80)</f>
        <v/>
      </c>
      <c r="CG80" s="102" t="str">
        <f t="shared" si="372"/>
        <v/>
      </c>
      <c r="CH80" s="47" t="str">
        <f>IF(details!AM80="","",details!AM80)</f>
        <v/>
      </c>
      <c r="CI80" s="102" t="str">
        <f t="shared" si="373"/>
        <v/>
      </c>
      <c r="CJ80" s="47" t="str">
        <f>IF(details!AN80="","",details!AN80)</f>
        <v/>
      </c>
      <c r="CK80" s="88" t="str">
        <f t="shared" si="374"/>
        <v/>
      </c>
      <c r="CL80" s="79">
        <f t="shared" si="375"/>
        <v>0</v>
      </c>
      <c r="CM80" s="79">
        <f t="shared" si="376"/>
        <v>0</v>
      </c>
      <c r="CN80" s="80" t="str">
        <f t="shared" si="377"/>
        <v/>
      </c>
      <c r="CO80" s="79" t="str">
        <f t="shared" si="378"/>
        <v/>
      </c>
      <c r="CP80" s="79" t="str">
        <f t="shared" si="379"/>
        <v/>
      </c>
      <c r="CQ80" s="79" t="str">
        <f t="shared" si="380"/>
        <v/>
      </c>
      <c r="CR80" s="79">
        <f t="shared" si="381"/>
        <v>0</v>
      </c>
      <c r="CS80" s="104">
        <f t="shared" si="382"/>
        <v>0</v>
      </c>
      <c r="CT80" s="105">
        <f t="shared" si="383"/>
        <v>0</v>
      </c>
      <c r="CU80" s="87" t="str">
        <f t="shared" si="296"/>
        <v/>
      </c>
      <c r="CV80" s="47" t="str">
        <f>IF(details!AO80="","",details!AO80)</f>
        <v/>
      </c>
      <c r="CW80" s="47" t="str">
        <f>IF(details!AP80="","",details!AP80)</f>
        <v/>
      </c>
      <c r="CX80" s="47" t="str">
        <f>IF(details!AQ80="","",details!AQ80)</f>
        <v/>
      </c>
      <c r="CY80" s="102" t="str">
        <f t="shared" si="384"/>
        <v/>
      </c>
      <c r="CZ80" s="47" t="str">
        <f>IF(details!AR80="","",details!AR80)</f>
        <v/>
      </c>
      <c r="DA80" s="102" t="str">
        <f t="shared" si="385"/>
        <v/>
      </c>
      <c r="DB80" s="47" t="str">
        <f>IF(details!AS80="","",details!AS80)</f>
        <v/>
      </c>
      <c r="DC80" s="88" t="str">
        <f t="shared" si="386"/>
        <v/>
      </c>
      <c r="DD80" s="79">
        <f t="shared" si="387"/>
        <v>0</v>
      </c>
      <c r="DE80" s="79">
        <f t="shared" si="388"/>
        <v>0</v>
      </c>
      <c r="DF80" s="80" t="str">
        <f t="shared" si="389"/>
        <v/>
      </c>
      <c r="DG80" s="79" t="str">
        <f t="shared" si="390"/>
        <v/>
      </c>
      <c r="DH80" s="79" t="str">
        <f t="shared" si="391"/>
        <v/>
      </c>
      <c r="DI80" s="79" t="str">
        <f t="shared" si="392"/>
        <v/>
      </c>
      <c r="DJ80" s="47" t="str">
        <f>IF(details!AT80="","",details!AT80)</f>
        <v/>
      </c>
      <c r="DK80" s="47" t="str">
        <f>IF(details!AU80="","",details!AU80)</f>
        <v/>
      </c>
      <c r="DL80" s="102" t="str">
        <f t="shared" si="393"/>
        <v/>
      </c>
      <c r="DM80" s="47" t="str">
        <f>IF(details!AV80="","",details!AV80)</f>
        <v/>
      </c>
      <c r="DN80" s="47" t="str">
        <f>IF(details!AW80="","",details!AW80)</f>
        <v/>
      </c>
      <c r="DO80" s="102" t="str">
        <f t="shared" si="394"/>
        <v/>
      </c>
      <c r="DP80" s="47" t="str">
        <f>IF(details!AX80="","",details!AX80)</f>
        <v/>
      </c>
      <c r="DQ80" s="47" t="str">
        <f>IF(details!AY80="","",details!AY80)</f>
        <v/>
      </c>
      <c r="DR80" s="102" t="str">
        <f t="shared" si="395"/>
        <v/>
      </c>
      <c r="DS80" s="102" t="str">
        <f t="shared" si="396"/>
        <v/>
      </c>
      <c r="DT80" s="102" t="str">
        <f t="shared" si="397"/>
        <v/>
      </c>
      <c r="DU80" s="102" t="str">
        <f t="shared" si="398"/>
        <v/>
      </c>
      <c r="DV80" s="47" t="str">
        <f>IF(details!AZ80="","",details!AZ80)</f>
        <v/>
      </c>
      <c r="DW80" s="47" t="str">
        <f>IF(details!BA80="","",details!BA80)</f>
        <v/>
      </c>
      <c r="DX80" s="102" t="str">
        <f t="shared" si="399"/>
        <v/>
      </c>
      <c r="DY80" s="102" t="str">
        <f t="shared" si="400"/>
        <v/>
      </c>
      <c r="DZ80" s="102" t="str">
        <f t="shared" si="401"/>
        <v/>
      </c>
      <c r="EA80" s="47" t="str">
        <f>IF(details!BB80="","",details!BB80)</f>
        <v/>
      </c>
      <c r="EB80" s="47" t="str">
        <f>IF(details!BC80="","",details!BC80)</f>
        <v/>
      </c>
      <c r="EC80" s="102" t="str">
        <f t="shared" si="402"/>
        <v/>
      </c>
      <c r="ED80" s="102" t="str">
        <f t="shared" si="403"/>
        <v/>
      </c>
      <c r="EE80" s="102" t="str">
        <f t="shared" si="404"/>
        <v/>
      </c>
      <c r="EF80" s="97" t="str">
        <f t="shared" si="405"/>
        <v/>
      </c>
      <c r="EG80" s="79">
        <f t="shared" si="406"/>
        <v>0</v>
      </c>
      <c r="EH80" s="79">
        <f t="shared" si="407"/>
        <v>0</v>
      </c>
      <c r="EI80" s="80" t="str">
        <f t="shared" si="408"/>
        <v/>
      </c>
      <c r="EJ80" s="79" t="str">
        <f t="shared" si="409"/>
        <v/>
      </c>
      <c r="EK80" s="79" t="str">
        <f t="shared" si="410"/>
        <v/>
      </c>
      <c r="EL80" s="79" t="str">
        <f t="shared" si="411"/>
        <v/>
      </c>
      <c r="EM80" s="47" t="str">
        <f>IF(details!BD80="","",details!BD80)</f>
        <v/>
      </c>
      <c r="EN80" s="47" t="str">
        <f>IF(details!BE80="","",details!BE80)</f>
        <v/>
      </c>
      <c r="EO80" s="47" t="str">
        <f>IF(details!BF80="","",details!BF80)</f>
        <v/>
      </c>
      <c r="EP80" s="102" t="str">
        <f t="shared" si="412"/>
        <v/>
      </c>
      <c r="EQ80" s="47" t="str">
        <f>IF(details!BG80="","",details!BG80)</f>
        <v/>
      </c>
      <c r="ER80" s="47" t="str">
        <f>IF(details!BH80="","",details!BH80)</f>
        <v/>
      </c>
      <c r="ES80" s="106" t="str">
        <f t="shared" si="413"/>
        <v/>
      </c>
      <c r="ET80" s="102" t="str">
        <f t="shared" si="414"/>
        <v/>
      </c>
      <c r="EU80" s="102" t="str">
        <f t="shared" si="415"/>
        <v/>
      </c>
      <c r="EV80" s="47" t="str">
        <f>IF(details!BI80="","",details!BI80)</f>
        <v/>
      </c>
      <c r="EW80" s="47" t="str">
        <f>IF(details!BJ80="","",details!BJ80)</f>
        <v/>
      </c>
      <c r="EX80" s="106" t="str">
        <f t="shared" si="416"/>
        <v/>
      </c>
      <c r="EY80" s="102" t="str">
        <f t="shared" si="417"/>
        <v/>
      </c>
      <c r="EZ80" s="102" t="str">
        <f t="shared" si="418"/>
        <v/>
      </c>
      <c r="FA80" s="97" t="str">
        <f t="shared" si="419"/>
        <v/>
      </c>
      <c r="FB80" s="79">
        <f t="shared" si="420"/>
        <v>0</v>
      </c>
      <c r="FC80" s="79">
        <f t="shared" si="421"/>
        <v>0</v>
      </c>
      <c r="FD80" s="80" t="str">
        <f t="shared" si="422"/>
        <v/>
      </c>
      <c r="FE80" s="79" t="str">
        <f t="shared" si="423"/>
        <v/>
      </c>
      <c r="FF80" s="79" t="str">
        <f t="shared" si="424"/>
        <v/>
      </c>
      <c r="FG80" s="79" t="str">
        <f t="shared" si="425"/>
        <v/>
      </c>
      <c r="FH80" s="47" t="str">
        <f>IF(details!BK80="","",details!BK80)</f>
        <v/>
      </c>
      <c r="FI80" s="47" t="str">
        <f>IF(details!BL80="","",details!BL80)</f>
        <v/>
      </c>
      <c r="FJ80" s="47" t="str">
        <f>IF(details!BM80="","",details!BM80)</f>
        <v/>
      </c>
      <c r="FK80" s="97" t="str">
        <f t="shared" si="426"/>
        <v/>
      </c>
      <c r="FL80" s="79">
        <f t="shared" si="427"/>
        <v>0</v>
      </c>
      <c r="FM80" s="80" t="str">
        <f t="shared" si="428"/>
        <v/>
      </c>
      <c r="FN80" s="79" t="str">
        <f t="shared" si="429"/>
        <v/>
      </c>
      <c r="FO80" s="79" t="str">
        <f t="shared" si="430"/>
        <v/>
      </c>
      <c r="FP80" s="322" t="str">
        <f t="shared" si="431"/>
        <v/>
      </c>
      <c r="FQ80" s="47" t="str">
        <f>IF(details!BN80="","",details!BN80)</f>
        <v/>
      </c>
      <c r="FR80" s="47" t="str">
        <f>IF(details!BO80="","",details!BO80)</f>
        <v/>
      </c>
      <c r="FS80" s="47" t="str">
        <f>IF(details!BP80="","",details!BP80)</f>
        <v/>
      </c>
      <c r="FT80" s="47" t="str">
        <f>IF(details!BQ80="","",details!BQ80)</f>
        <v/>
      </c>
      <c r="FU80" s="97" t="str">
        <f t="shared" si="432"/>
        <v/>
      </c>
      <c r="FV80" s="79">
        <f t="shared" si="297"/>
        <v>0</v>
      </c>
      <c r="FW80" s="80" t="str">
        <f t="shared" si="298"/>
        <v/>
      </c>
      <c r="FX80" s="79" t="str">
        <f t="shared" si="299"/>
        <v/>
      </c>
      <c r="FY80" s="79" t="str">
        <f t="shared" si="300"/>
        <v/>
      </c>
      <c r="FZ80" s="322" t="str">
        <f t="shared" si="433"/>
        <v/>
      </c>
      <c r="GA80" s="79" t="str">
        <f t="shared" si="450"/>
        <v/>
      </c>
      <c r="GB80" s="79" t="str">
        <f t="shared" si="451"/>
        <v/>
      </c>
      <c r="GC80" s="79" t="str">
        <f t="shared" si="452"/>
        <v/>
      </c>
      <c r="GD80" s="79" t="str">
        <f t="shared" si="453"/>
        <v/>
      </c>
      <c r="GE80" s="79" t="str">
        <f t="shared" si="454"/>
        <v/>
      </c>
      <c r="GF80" s="79" t="str">
        <f t="shared" si="455"/>
        <v/>
      </c>
      <c r="GG80" s="79" t="str">
        <f t="shared" si="301"/>
        <v/>
      </c>
      <c r="GH80" s="313">
        <f t="shared" si="434"/>
        <v>0</v>
      </c>
      <c r="GI80" s="79">
        <f t="shared" si="456"/>
        <v>0</v>
      </c>
      <c r="GJ80" s="79">
        <f t="shared" si="457"/>
        <v>0</v>
      </c>
      <c r="GK80" s="79">
        <f t="shared" si="458"/>
        <v>0</v>
      </c>
      <c r="GL80" s="313">
        <f t="shared" si="435"/>
        <v>0</v>
      </c>
      <c r="GM80" s="79" t="str">
        <f t="shared" si="302"/>
        <v/>
      </c>
      <c r="GN80" s="47" t="str">
        <f t="shared" si="303"/>
        <v/>
      </c>
      <c r="GO80" s="79" t="str">
        <f t="shared" si="304"/>
        <v/>
      </c>
      <c r="GP80" s="107" t="str">
        <f t="shared" si="436"/>
        <v/>
      </c>
      <c r="GQ80" s="94" t="str">
        <f>IF(details!CY80="","",details!CY80)</f>
        <v/>
      </c>
      <c r="GR80" s="108" t="str">
        <f>IF(details!CZ80="","",details!CZ80)</f>
        <v/>
      </c>
      <c r="GS80" s="94" t="str">
        <f>IF(details!DC80="","",details!DC80)</f>
        <v/>
      </c>
      <c r="GT80" s="108" t="str">
        <f>IF(details!DD80="","",details!DD80)</f>
        <v/>
      </c>
      <c r="GU80" s="94" t="str">
        <f>IF(details!DG80="","",details!DG80)</f>
        <v/>
      </c>
      <c r="GV80" s="108" t="str">
        <f>IF(details!DH80="","",details!DH80)</f>
        <v/>
      </c>
      <c r="GW80" s="94" t="str">
        <f>IF(details!DK80="","",details!DK80)</f>
        <v/>
      </c>
      <c r="GX80" s="108" t="str">
        <f>IF(details!DL80="","",details!DL80)</f>
        <v/>
      </c>
      <c r="GY80" s="94" t="str">
        <f>IF(details!DO80="","",details!DO80)</f>
        <v/>
      </c>
      <c r="GZ80" s="108" t="str">
        <f>IF(details!DP80="","",details!DP80)</f>
        <v/>
      </c>
      <c r="HA80" s="95" t="e">
        <f t="shared" si="437"/>
        <v>#VALUE!</v>
      </c>
      <c r="HB80" s="47" t="str">
        <f t="shared" si="305"/>
        <v/>
      </c>
      <c r="HC80" s="47" t="str">
        <f t="shared" si="448"/>
        <v/>
      </c>
      <c r="HD80" s="47" t="str">
        <f t="shared" si="306"/>
        <v/>
      </c>
      <c r="HE80" s="47" t="str">
        <f t="shared" si="307"/>
        <v/>
      </c>
      <c r="HF80" s="47" t="str">
        <f t="shared" si="438"/>
        <v/>
      </c>
      <c r="HG80" s="47" t="str">
        <f t="shared" si="308"/>
        <v/>
      </c>
      <c r="HH80" s="47" t="str">
        <f t="shared" si="309"/>
        <v/>
      </c>
      <c r="HI80" s="47" t="str">
        <f t="shared" si="310"/>
        <v/>
      </c>
      <c r="HJ80" s="47" t="str">
        <f t="shared" si="311"/>
        <v/>
      </c>
      <c r="HK80" s="47" t="str">
        <f t="shared" si="312"/>
        <v/>
      </c>
      <c r="HL80" s="47" t="str">
        <f t="shared" si="313"/>
        <v/>
      </c>
      <c r="HM80" s="47" t="str">
        <f t="shared" si="314"/>
        <v/>
      </c>
      <c r="HN80" s="47" t="str">
        <f t="shared" si="439"/>
        <v/>
      </c>
      <c r="HO80" s="47" t="str">
        <f t="shared" si="315"/>
        <v/>
      </c>
      <c r="HP80" s="47" t="str">
        <f t="shared" si="316"/>
        <v/>
      </c>
      <c r="HQ80" s="47" t="str">
        <f t="shared" si="440"/>
        <v/>
      </c>
      <c r="HR80" s="47" t="str">
        <f t="shared" si="317"/>
        <v/>
      </c>
      <c r="HS80" s="47" t="str">
        <f t="shared" si="318"/>
        <v/>
      </c>
      <c r="HT80" s="47" t="str">
        <f t="shared" si="441"/>
        <v/>
      </c>
      <c r="HU80" s="47" t="str">
        <f t="shared" si="319"/>
        <v/>
      </c>
      <c r="HV80" s="47" t="str">
        <f t="shared" si="320"/>
        <v/>
      </c>
      <c r="HW80" s="47" t="str">
        <f t="shared" si="442"/>
        <v/>
      </c>
      <c r="HX80" s="47" t="str">
        <f t="shared" si="443"/>
        <v/>
      </c>
      <c r="HY80" s="47" t="str">
        <f t="shared" si="321"/>
        <v/>
      </c>
      <c r="HZ80" s="47" t="str">
        <f t="shared" si="322"/>
        <v/>
      </c>
      <c r="IA80" s="47" t="str">
        <f t="shared" si="323"/>
        <v/>
      </c>
      <c r="IB80" s="47" t="str">
        <f t="shared" si="324"/>
        <v/>
      </c>
      <c r="IC80" s="47" t="str">
        <f t="shared" si="325"/>
        <v/>
      </c>
      <c r="ID80" s="47" t="str">
        <f t="shared" si="444"/>
        <v xml:space="preserve">            </v>
      </c>
      <c r="IE80" s="47" t="str">
        <f t="shared" si="445"/>
        <v xml:space="preserve">            </v>
      </c>
      <c r="IF80" s="47" t="str">
        <f t="shared" si="449"/>
        <v xml:space="preserve">     </v>
      </c>
      <c r="IG80" s="109" t="str">
        <f t="shared" si="446"/>
        <v xml:space="preserve">            </v>
      </c>
      <c r="IH80" s="47" t="str">
        <f t="shared" si="326"/>
        <v xml:space="preserve">            </v>
      </c>
      <c r="II80" s="47" t="str">
        <f>IF(OR(GN80="SUPPL.",GN80="RE-EXAM."),'result subject-wise'!AV80,GN80)</f>
        <v/>
      </c>
      <c r="IJ80" s="99">
        <f>IF('result subject-wise'!AW80="",CT80,'result subject-wise'!AW80)</f>
        <v>0</v>
      </c>
      <c r="IK80" s="87" t="str">
        <f t="shared" si="447"/>
        <v/>
      </c>
      <c r="IL80" s="100"/>
      <c r="JE80" s="120"/>
      <c r="JF80" s="120"/>
      <c r="JG80" s="120"/>
      <c r="JH80" s="120"/>
    </row>
    <row r="81" spans="1:268" ht="13" customHeight="1">
      <c r="A81" s="4">
        <f>details!A81</f>
        <v>75</v>
      </c>
      <c r="B81" s="47" t="str">
        <f>IF(details!B81="","",details!B81)</f>
        <v/>
      </c>
      <c r="C81" s="47" t="str">
        <f>IF(details!C81="","",details!C81)</f>
        <v/>
      </c>
      <c r="D81" s="97" t="str">
        <f>IF(details!D81="","",details!D81)</f>
        <v/>
      </c>
      <c r="E81" s="47" t="str">
        <f>IF(details!E81="","",details!E81)</f>
        <v/>
      </c>
      <c r="F81" s="385" t="str">
        <f>IF(details!F81="","",details!F81)</f>
        <v/>
      </c>
      <c r="G81" s="49" t="str">
        <f>IF(details!G81="","",details!G81)</f>
        <v>A 075</v>
      </c>
      <c r="H81" s="49" t="str">
        <f>IF(details!H81="","",details!H81)</f>
        <v>B 075</v>
      </c>
      <c r="I81" s="49" t="str">
        <f>IF(details!I81="","",details!I81)</f>
        <v>C 075</v>
      </c>
      <c r="J81" s="47" t="str">
        <f>IF(details!J81="","",details!J81)</f>
        <v/>
      </c>
      <c r="K81" s="47" t="str">
        <f>IF(details!K81="","",details!K81)</f>
        <v/>
      </c>
      <c r="L81" s="47" t="str">
        <f>IF(details!L81="","",details!L81)</f>
        <v/>
      </c>
      <c r="M81" s="102" t="str">
        <f t="shared" si="327"/>
        <v/>
      </c>
      <c r="N81" s="47" t="str">
        <f>IF(details!M81="","",details!M81)</f>
        <v/>
      </c>
      <c r="O81" s="102" t="str">
        <f t="shared" si="328"/>
        <v/>
      </c>
      <c r="P81" s="47" t="str">
        <f>IF(details!N81="","",details!N81)</f>
        <v/>
      </c>
      <c r="Q81" s="88" t="str">
        <f t="shared" si="329"/>
        <v/>
      </c>
      <c r="R81" s="79">
        <f t="shared" si="330"/>
        <v>0</v>
      </c>
      <c r="S81" s="79">
        <f t="shared" si="331"/>
        <v>0</v>
      </c>
      <c r="T81" s="80" t="str">
        <f t="shared" si="332"/>
        <v/>
      </c>
      <c r="U81" s="79" t="str">
        <f t="shared" si="333"/>
        <v/>
      </c>
      <c r="V81" s="79" t="str">
        <f t="shared" si="334"/>
        <v/>
      </c>
      <c r="W81" s="79" t="str">
        <f t="shared" si="335"/>
        <v/>
      </c>
      <c r="X81" s="47" t="str">
        <f>IF(details!O81="","",details!O81)</f>
        <v/>
      </c>
      <c r="Y81" s="47" t="str">
        <f>IF(details!P81="","",details!P81)</f>
        <v/>
      </c>
      <c r="Z81" s="47" t="str">
        <f>IF(details!Q81="","",details!Q81)</f>
        <v/>
      </c>
      <c r="AA81" s="102" t="str">
        <f t="shared" si="336"/>
        <v/>
      </c>
      <c r="AB81" s="47" t="str">
        <f>IF(details!R81="","",details!R81)</f>
        <v/>
      </c>
      <c r="AC81" s="102" t="str">
        <f t="shared" si="337"/>
        <v/>
      </c>
      <c r="AD81" s="47" t="str">
        <f>IF(details!S81="","",details!S81)</f>
        <v/>
      </c>
      <c r="AE81" s="88" t="str">
        <f t="shared" si="338"/>
        <v/>
      </c>
      <c r="AF81" s="79">
        <f t="shared" si="339"/>
        <v>0</v>
      </c>
      <c r="AG81" s="79">
        <f t="shared" si="340"/>
        <v>0</v>
      </c>
      <c r="AH81" s="80" t="str">
        <f t="shared" si="341"/>
        <v/>
      </c>
      <c r="AI81" s="79" t="str">
        <f t="shared" si="342"/>
        <v/>
      </c>
      <c r="AJ81" s="79" t="str">
        <f t="shared" si="343"/>
        <v/>
      </c>
      <c r="AK81" s="79" t="str">
        <f t="shared" si="344"/>
        <v/>
      </c>
      <c r="AL81" s="97" t="str">
        <f>IF(details!T81="","",details!T81)</f>
        <v/>
      </c>
      <c r="AM81" s="103" t="str">
        <f>CONCATENATE(IF(details!T81="s"," SANSKRIT",IF(details!T81="u"," URDU",IF(details!T81="g"," GUJRATI",IF(details!T81="p"," PUNJABI",IF(details!T81="sd"," flU/kh",))))),"")</f>
        <v/>
      </c>
      <c r="AN81" s="47" t="str">
        <f>IF(details!U81="","",details!U81)</f>
        <v/>
      </c>
      <c r="AO81" s="47" t="str">
        <f>IF(details!V81="","",details!V81)</f>
        <v/>
      </c>
      <c r="AP81" s="47" t="str">
        <f>IF(details!W81="","",details!W81)</f>
        <v/>
      </c>
      <c r="AQ81" s="102" t="str">
        <f t="shared" si="345"/>
        <v/>
      </c>
      <c r="AR81" s="47" t="str">
        <f>IF(details!X81="","",details!X81)</f>
        <v/>
      </c>
      <c r="AS81" s="102" t="str">
        <f t="shared" si="346"/>
        <v/>
      </c>
      <c r="AT81" s="47" t="str">
        <f>IF(details!Y81="","",details!Y81)</f>
        <v/>
      </c>
      <c r="AU81" s="88" t="str">
        <f t="shared" si="347"/>
        <v/>
      </c>
      <c r="AV81" s="79">
        <f t="shared" si="348"/>
        <v>0</v>
      </c>
      <c r="AW81" s="79">
        <f t="shared" si="349"/>
        <v>0</v>
      </c>
      <c r="AX81" s="80" t="str">
        <f t="shared" si="350"/>
        <v/>
      </c>
      <c r="AY81" s="79" t="str">
        <f t="shared" si="351"/>
        <v/>
      </c>
      <c r="AZ81" s="79" t="str">
        <f t="shared" si="352"/>
        <v/>
      </c>
      <c r="BA81" s="79" t="str">
        <f t="shared" si="353"/>
        <v/>
      </c>
      <c r="BB81" s="47" t="str">
        <f>IF(details!Z81="","",details!Z81)</f>
        <v/>
      </c>
      <c r="BC81" s="47" t="str">
        <f>IF(details!AA81="","",details!AA81)</f>
        <v/>
      </c>
      <c r="BD81" s="47" t="str">
        <f>IF(details!AB81="","",details!AB81)</f>
        <v/>
      </c>
      <c r="BE81" s="102" t="str">
        <f t="shared" si="354"/>
        <v/>
      </c>
      <c r="BF81" s="47" t="str">
        <f>IF(details!AC81="","",details!AC81)</f>
        <v/>
      </c>
      <c r="BG81" s="102" t="str">
        <f t="shared" si="355"/>
        <v/>
      </c>
      <c r="BH81" s="47" t="str">
        <f>IF(details!AD81="","",details!AD81)</f>
        <v/>
      </c>
      <c r="BI81" s="88" t="str">
        <f t="shared" si="356"/>
        <v/>
      </c>
      <c r="BJ81" s="79">
        <f t="shared" si="357"/>
        <v>0</v>
      </c>
      <c r="BK81" s="79">
        <f t="shared" si="358"/>
        <v>0</v>
      </c>
      <c r="BL81" s="80" t="str">
        <f t="shared" si="359"/>
        <v/>
      </c>
      <c r="BM81" s="79" t="str">
        <f t="shared" si="360"/>
        <v/>
      </c>
      <c r="BN81" s="79" t="str">
        <f t="shared" si="361"/>
        <v/>
      </c>
      <c r="BO81" s="79" t="str">
        <f t="shared" si="362"/>
        <v/>
      </c>
      <c r="BP81" s="47" t="str">
        <f>IF(details!AE81="","",details!AE81)</f>
        <v/>
      </c>
      <c r="BQ81" s="47" t="str">
        <f>IF(details!AF81="","",details!AF81)</f>
        <v/>
      </c>
      <c r="BR81" s="47" t="str">
        <f>IF(details!AG81="","",details!AG81)</f>
        <v/>
      </c>
      <c r="BS81" s="102" t="str">
        <f t="shared" si="363"/>
        <v/>
      </c>
      <c r="BT81" s="47" t="str">
        <f>IF(details!AH81="","",details!AH81)</f>
        <v/>
      </c>
      <c r="BU81" s="102" t="str">
        <f t="shared" si="364"/>
        <v/>
      </c>
      <c r="BV81" s="47" t="str">
        <f>IF(details!AI81="","",details!AI81)</f>
        <v/>
      </c>
      <c r="BW81" s="88" t="str">
        <f t="shared" si="365"/>
        <v/>
      </c>
      <c r="BX81" s="79">
        <f t="shared" si="366"/>
        <v>0</v>
      </c>
      <c r="BY81" s="79">
        <f t="shared" si="367"/>
        <v>0</v>
      </c>
      <c r="BZ81" s="80" t="str">
        <f t="shared" si="368"/>
        <v/>
      </c>
      <c r="CA81" s="79" t="str">
        <f t="shared" si="369"/>
        <v/>
      </c>
      <c r="CB81" s="79" t="str">
        <f t="shared" si="370"/>
        <v/>
      </c>
      <c r="CC81" s="79" t="str">
        <f t="shared" si="371"/>
        <v/>
      </c>
      <c r="CD81" s="47" t="str">
        <f>IF(details!AJ81="","",details!AJ81)</f>
        <v/>
      </c>
      <c r="CE81" s="47" t="str">
        <f>IF(details!AK81="","",details!AK81)</f>
        <v/>
      </c>
      <c r="CF81" s="47" t="str">
        <f>IF(details!AL81="","",details!AL81)</f>
        <v/>
      </c>
      <c r="CG81" s="102" t="str">
        <f t="shared" si="372"/>
        <v/>
      </c>
      <c r="CH81" s="47" t="str">
        <f>IF(details!AM81="","",details!AM81)</f>
        <v/>
      </c>
      <c r="CI81" s="102" t="str">
        <f t="shared" si="373"/>
        <v/>
      </c>
      <c r="CJ81" s="47" t="str">
        <f>IF(details!AN81="","",details!AN81)</f>
        <v/>
      </c>
      <c r="CK81" s="88" t="str">
        <f t="shared" si="374"/>
        <v/>
      </c>
      <c r="CL81" s="79">
        <f t="shared" si="375"/>
        <v>0</v>
      </c>
      <c r="CM81" s="79">
        <f t="shared" si="376"/>
        <v>0</v>
      </c>
      <c r="CN81" s="80" t="str">
        <f t="shared" si="377"/>
        <v/>
      </c>
      <c r="CO81" s="79" t="str">
        <f t="shared" si="378"/>
        <v/>
      </c>
      <c r="CP81" s="79" t="str">
        <f t="shared" si="379"/>
        <v/>
      </c>
      <c r="CQ81" s="79" t="str">
        <f t="shared" si="380"/>
        <v/>
      </c>
      <c r="CR81" s="79">
        <f t="shared" si="381"/>
        <v>0</v>
      </c>
      <c r="CS81" s="104">
        <f t="shared" si="382"/>
        <v>0</v>
      </c>
      <c r="CT81" s="105">
        <f t="shared" si="383"/>
        <v>0</v>
      </c>
      <c r="CU81" s="87" t="str">
        <f t="shared" si="296"/>
        <v/>
      </c>
      <c r="CV81" s="47" t="str">
        <f>IF(details!AO81="","",details!AO81)</f>
        <v/>
      </c>
      <c r="CW81" s="47" t="str">
        <f>IF(details!AP81="","",details!AP81)</f>
        <v/>
      </c>
      <c r="CX81" s="47" t="str">
        <f>IF(details!AQ81="","",details!AQ81)</f>
        <v/>
      </c>
      <c r="CY81" s="102" t="str">
        <f t="shared" si="384"/>
        <v/>
      </c>
      <c r="CZ81" s="47" t="str">
        <f>IF(details!AR81="","",details!AR81)</f>
        <v/>
      </c>
      <c r="DA81" s="102" t="str">
        <f t="shared" si="385"/>
        <v/>
      </c>
      <c r="DB81" s="47" t="str">
        <f>IF(details!AS81="","",details!AS81)</f>
        <v/>
      </c>
      <c r="DC81" s="88" t="str">
        <f t="shared" si="386"/>
        <v/>
      </c>
      <c r="DD81" s="79">
        <f t="shared" si="387"/>
        <v>0</v>
      </c>
      <c r="DE81" s="79">
        <f t="shared" si="388"/>
        <v>0</v>
      </c>
      <c r="DF81" s="80" t="str">
        <f t="shared" si="389"/>
        <v/>
      </c>
      <c r="DG81" s="79" t="str">
        <f t="shared" si="390"/>
        <v/>
      </c>
      <c r="DH81" s="79" t="str">
        <f t="shared" si="391"/>
        <v/>
      </c>
      <c r="DI81" s="79" t="str">
        <f t="shared" si="392"/>
        <v/>
      </c>
      <c r="DJ81" s="47" t="str">
        <f>IF(details!AT81="","",details!AT81)</f>
        <v/>
      </c>
      <c r="DK81" s="47" t="str">
        <f>IF(details!AU81="","",details!AU81)</f>
        <v/>
      </c>
      <c r="DL81" s="102" t="str">
        <f t="shared" si="393"/>
        <v/>
      </c>
      <c r="DM81" s="47" t="str">
        <f>IF(details!AV81="","",details!AV81)</f>
        <v/>
      </c>
      <c r="DN81" s="47" t="str">
        <f>IF(details!AW81="","",details!AW81)</f>
        <v/>
      </c>
      <c r="DO81" s="102" t="str">
        <f t="shared" si="394"/>
        <v/>
      </c>
      <c r="DP81" s="47" t="str">
        <f>IF(details!AX81="","",details!AX81)</f>
        <v/>
      </c>
      <c r="DQ81" s="47" t="str">
        <f>IF(details!AY81="","",details!AY81)</f>
        <v/>
      </c>
      <c r="DR81" s="102" t="str">
        <f t="shared" si="395"/>
        <v/>
      </c>
      <c r="DS81" s="102" t="str">
        <f t="shared" si="396"/>
        <v/>
      </c>
      <c r="DT81" s="102" t="str">
        <f t="shared" si="397"/>
        <v/>
      </c>
      <c r="DU81" s="102" t="str">
        <f t="shared" si="398"/>
        <v/>
      </c>
      <c r="DV81" s="47" t="str">
        <f>IF(details!AZ81="","",details!AZ81)</f>
        <v/>
      </c>
      <c r="DW81" s="47" t="str">
        <f>IF(details!BA81="","",details!BA81)</f>
        <v/>
      </c>
      <c r="DX81" s="102" t="str">
        <f t="shared" si="399"/>
        <v/>
      </c>
      <c r="DY81" s="102" t="str">
        <f t="shared" si="400"/>
        <v/>
      </c>
      <c r="DZ81" s="102" t="str">
        <f t="shared" si="401"/>
        <v/>
      </c>
      <c r="EA81" s="47" t="str">
        <f>IF(details!BB81="","",details!BB81)</f>
        <v/>
      </c>
      <c r="EB81" s="47" t="str">
        <f>IF(details!BC81="","",details!BC81)</f>
        <v/>
      </c>
      <c r="EC81" s="102" t="str">
        <f t="shared" si="402"/>
        <v/>
      </c>
      <c r="ED81" s="102" t="str">
        <f t="shared" si="403"/>
        <v/>
      </c>
      <c r="EE81" s="102" t="str">
        <f t="shared" si="404"/>
        <v/>
      </c>
      <c r="EF81" s="97" t="str">
        <f t="shared" si="405"/>
        <v/>
      </c>
      <c r="EG81" s="79">
        <f t="shared" si="406"/>
        <v>0</v>
      </c>
      <c r="EH81" s="79">
        <f t="shared" si="407"/>
        <v>0</v>
      </c>
      <c r="EI81" s="80" t="str">
        <f t="shared" si="408"/>
        <v/>
      </c>
      <c r="EJ81" s="79" t="str">
        <f t="shared" si="409"/>
        <v/>
      </c>
      <c r="EK81" s="79" t="str">
        <f t="shared" si="410"/>
        <v/>
      </c>
      <c r="EL81" s="79" t="str">
        <f t="shared" si="411"/>
        <v/>
      </c>
      <c r="EM81" s="47" t="str">
        <f>IF(details!BD81="","",details!BD81)</f>
        <v/>
      </c>
      <c r="EN81" s="47" t="str">
        <f>IF(details!BE81="","",details!BE81)</f>
        <v/>
      </c>
      <c r="EO81" s="47" t="str">
        <f>IF(details!BF81="","",details!BF81)</f>
        <v/>
      </c>
      <c r="EP81" s="102" t="str">
        <f t="shared" si="412"/>
        <v/>
      </c>
      <c r="EQ81" s="47" t="str">
        <f>IF(details!BG81="","",details!BG81)</f>
        <v/>
      </c>
      <c r="ER81" s="47" t="str">
        <f>IF(details!BH81="","",details!BH81)</f>
        <v/>
      </c>
      <c r="ES81" s="106" t="str">
        <f t="shared" si="413"/>
        <v/>
      </c>
      <c r="ET81" s="102" t="str">
        <f t="shared" si="414"/>
        <v/>
      </c>
      <c r="EU81" s="102" t="str">
        <f t="shared" si="415"/>
        <v/>
      </c>
      <c r="EV81" s="47" t="str">
        <f>IF(details!BI81="","",details!BI81)</f>
        <v/>
      </c>
      <c r="EW81" s="47" t="str">
        <f>IF(details!BJ81="","",details!BJ81)</f>
        <v/>
      </c>
      <c r="EX81" s="106" t="str">
        <f t="shared" si="416"/>
        <v/>
      </c>
      <c r="EY81" s="102" t="str">
        <f t="shared" si="417"/>
        <v/>
      </c>
      <c r="EZ81" s="102" t="str">
        <f t="shared" si="418"/>
        <v/>
      </c>
      <c r="FA81" s="97" t="str">
        <f t="shared" si="419"/>
        <v/>
      </c>
      <c r="FB81" s="79">
        <f t="shared" si="420"/>
        <v>0</v>
      </c>
      <c r="FC81" s="79">
        <f t="shared" si="421"/>
        <v>0</v>
      </c>
      <c r="FD81" s="80" t="str">
        <f t="shared" si="422"/>
        <v/>
      </c>
      <c r="FE81" s="79" t="str">
        <f t="shared" si="423"/>
        <v/>
      </c>
      <c r="FF81" s="79" t="str">
        <f t="shared" si="424"/>
        <v/>
      </c>
      <c r="FG81" s="79" t="str">
        <f t="shared" si="425"/>
        <v/>
      </c>
      <c r="FH81" s="47" t="str">
        <f>IF(details!BK81="","",details!BK81)</f>
        <v/>
      </c>
      <c r="FI81" s="47" t="str">
        <f>IF(details!BL81="","",details!BL81)</f>
        <v/>
      </c>
      <c r="FJ81" s="47" t="str">
        <f>IF(details!BM81="","",details!BM81)</f>
        <v/>
      </c>
      <c r="FK81" s="97" t="str">
        <f t="shared" si="426"/>
        <v/>
      </c>
      <c r="FL81" s="79">
        <f t="shared" si="427"/>
        <v>0</v>
      </c>
      <c r="FM81" s="80" t="str">
        <f t="shared" si="428"/>
        <v/>
      </c>
      <c r="FN81" s="79" t="str">
        <f t="shared" si="429"/>
        <v/>
      </c>
      <c r="FO81" s="79" t="str">
        <f t="shared" si="430"/>
        <v/>
      </c>
      <c r="FP81" s="322" t="str">
        <f t="shared" si="431"/>
        <v/>
      </c>
      <c r="FQ81" s="47" t="str">
        <f>IF(details!BN81="","",details!BN81)</f>
        <v/>
      </c>
      <c r="FR81" s="47" t="str">
        <f>IF(details!BO81="","",details!BO81)</f>
        <v/>
      </c>
      <c r="FS81" s="47" t="str">
        <f>IF(details!BP81="","",details!BP81)</f>
        <v/>
      </c>
      <c r="FT81" s="47" t="str">
        <f>IF(details!BQ81="","",details!BQ81)</f>
        <v/>
      </c>
      <c r="FU81" s="97" t="str">
        <f t="shared" si="432"/>
        <v/>
      </c>
      <c r="FV81" s="79">
        <f t="shared" si="297"/>
        <v>0</v>
      </c>
      <c r="FW81" s="80" t="str">
        <f t="shared" si="298"/>
        <v/>
      </c>
      <c r="FX81" s="79" t="str">
        <f t="shared" si="299"/>
        <v/>
      </c>
      <c r="FY81" s="79" t="str">
        <f t="shared" si="300"/>
        <v/>
      </c>
      <c r="FZ81" s="322" t="str">
        <f t="shared" si="433"/>
        <v/>
      </c>
      <c r="GA81" s="79" t="str">
        <f t="shared" si="450"/>
        <v/>
      </c>
      <c r="GB81" s="79" t="str">
        <f t="shared" si="451"/>
        <v/>
      </c>
      <c r="GC81" s="79" t="str">
        <f t="shared" si="452"/>
        <v/>
      </c>
      <c r="GD81" s="79" t="str">
        <f t="shared" si="453"/>
        <v/>
      </c>
      <c r="GE81" s="79" t="str">
        <f t="shared" si="454"/>
        <v/>
      </c>
      <c r="GF81" s="79" t="str">
        <f t="shared" si="455"/>
        <v/>
      </c>
      <c r="GG81" s="79" t="str">
        <f t="shared" si="301"/>
        <v/>
      </c>
      <c r="GH81" s="313">
        <f t="shared" si="434"/>
        <v>0</v>
      </c>
      <c r="GI81" s="79">
        <f t="shared" si="456"/>
        <v>0</v>
      </c>
      <c r="GJ81" s="79">
        <f t="shared" si="457"/>
        <v>0</v>
      </c>
      <c r="GK81" s="79">
        <f t="shared" si="458"/>
        <v>0</v>
      </c>
      <c r="GL81" s="313">
        <f t="shared" si="435"/>
        <v>0</v>
      </c>
      <c r="GM81" s="79" t="str">
        <f t="shared" si="302"/>
        <v/>
      </c>
      <c r="GN81" s="47" t="str">
        <f t="shared" si="303"/>
        <v/>
      </c>
      <c r="GO81" s="79" t="str">
        <f t="shared" si="304"/>
        <v/>
      </c>
      <c r="GP81" s="107" t="str">
        <f t="shared" si="436"/>
        <v/>
      </c>
      <c r="GQ81" s="94" t="str">
        <f>IF(details!CY81="","",details!CY81)</f>
        <v/>
      </c>
      <c r="GR81" s="108" t="str">
        <f>IF(details!CZ81="","",details!CZ81)</f>
        <v/>
      </c>
      <c r="GS81" s="94" t="str">
        <f>IF(details!DC81="","",details!DC81)</f>
        <v/>
      </c>
      <c r="GT81" s="108" t="str">
        <f>IF(details!DD81="","",details!DD81)</f>
        <v/>
      </c>
      <c r="GU81" s="94" t="str">
        <f>IF(details!DG81="","",details!DG81)</f>
        <v/>
      </c>
      <c r="GV81" s="108" t="str">
        <f>IF(details!DH81="","",details!DH81)</f>
        <v/>
      </c>
      <c r="GW81" s="94" t="str">
        <f>IF(details!DK81="","",details!DK81)</f>
        <v/>
      </c>
      <c r="GX81" s="108" t="str">
        <f>IF(details!DL81="","",details!DL81)</f>
        <v/>
      </c>
      <c r="GY81" s="94" t="str">
        <f>IF(details!DO81="","",details!DO81)</f>
        <v/>
      </c>
      <c r="GZ81" s="108" t="str">
        <f>IF(details!DP81="","",details!DP81)</f>
        <v/>
      </c>
      <c r="HA81" s="95" t="e">
        <f t="shared" si="437"/>
        <v>#VALUE!</v>
      </c>
      <c r="HB81" s="47" t="str">
        <f t="shared" si="305"/>
        <v/>
      </c>
      <c r="HC81" s="47" t="str">
        <f t="shared" si="448"/>
        <v/>
      </c>
      <c r="HD81" s="47" t="str">
        <f t="shared" si="306"/>
        <v/>
      </c>
      <c r="HE81" s="47" t="str">
        <f t="shared" si="307"/>
        <v/>
      </c>
      <c r="HF81" s="47" t="str">
        <f t="shared" si="438"/>
        <v/>
      </c>
      <c r="HG81" s="47" t="str">
        <f t="shared" si="308"/>
        <v/>
      </c>
      <c r="HH81" s="47" t="str">
        <f t="shared" si="309"/>
        <v/>
      </c>
      <c r="HI81" s="47" t="str">
        <f t="shared" si="310"/>
        <v/>
      </c>
      <c r="HJ81" s="47" t="str">
        <f t="shared" si="311"/>
        <v/>
      </c>
      <c r="HK81" s="47" t="str">
        <f t="shared" si="312"/>
        <v/>
      </c>
      <c r="HL81" s="47" t="str">
        <f t="shared" si="313"/>
        <v/>
      </c>
      <c r="HM81" s="47" t="str">
        <f t="shared" si="314"/>
        <v/>
      </c>
      <c r="HN81" s="47" t="str">
        <f t="shared" si="439"/>
        <v/>
      </c>
      <c r="HO81" s="47" t="str">
        <f t="shared" si="315"/>
        <v/>
      </c>
      <c r="HP81" s="47" t="str">
        <f t="shared" si="316"/>
        <v/>
      </c>
      <c r="HQ81" s="47" t="str">
        <f t="shared" si="440"/>
        <v/>
      </c>
      <c r="HR81" s="47" t="str">
        <f t="shared" si="317"/>
        <v/>
      </c>
      <c r="HS81" s="47" t="str">
        <f t="shared" si="318"/>
        <v/>
      </c>
      <c r="HT81" s="47" t="str">
        <f t="shared" si="441"/>
        <v/>
      </c>
      <c r="HU81" s="47" t="str">
        <f t="shared" si="319"/>
        <v/>
      </c>
      <c r="HV81" s="47" t="str">
        <f t="shared" si="320"/>
        <v/>
      </c>
      <c r="HW81" s="47" t="str">
        <f t="shared" si="442"/>
        <v/>
      </c>
      <c r="HX81" s="47" t="str">
        <f t="shared" si="443"/>
        <v/>
      </c>
      <c r="HY81" s="47" t="str">
        <f t="shared" si="321"/>
        <v/>
      </c>
      <c r="HZ81" s="47" t="str">
        <f t="shared" si="322"/>
        <v/>
      </c>
      <c r="IA81" s="47" t="str">
        <f t="shared" si="323"/>
        <v/>
      </c>
      <c r="IB81" s="47" t="str">
        <f t="shared" si="324"/>
        <v/>
      </c>
      <c r="IC81" s="47" t="str">
        <f t="shared" si="325"/>
        <v/>
      </c>
      <c r="ID81" s="47" t="str">
        <f t="shared" si="444"/>
        <v xml:space="preserve">            </v>
      </c>
      <c r="IE81" s="47" t="str">
        <f t="shared" si="445"/>
        <v xml:space="preserve">            </v>
      </c>
      <c r="IF81" s="47" t="str">
        <f t="shared" si="449"/>
        <v xml:space="preserve">     </v>
      </c>
      <c r="IG81" s="109" t="str">
        <f t="shared" si="446"/>
        <v xml:space="preserve">            </v>
      </c>
      <c r="IH81" s="47" t="str">
        <f t="shared" si="326"/>
        <v xml:space="preserve">            </v>
      </c>
      <c r="II81" s="47" t="str">
        <f>IF(OR(GN81="SUPPL.",GN81="RE-EXAM."),'result subject-wise'!AV81,GN81)</f>
        <v/>
      </c>
      <c r="IJ81" s="99">
        <f>IF('result subject-wise'!AW81="",CT81,'result subject-wise'!AW81)</f>
        <v>0</v>
      </c>
      <c r="IK81" s="87" t="str">
        <f t="shared" si="447"/>
        <v/>
      </c>
      <c r="IL81" s="100"/>
      <c r="JE81" s="120"/>
      <c r="JF81" s="120"/>
      <c r="JG81" s="120"/>
      <c r="JH81" s="120"/>
    </row>
    <row r="82" spans="1:268" ht="13" customHeight="1">
      <c r="A82" s="4">
        <f>details!A82</f>
        <v>76</v>
      </c>
      <c r="B82" s="47" t="str">
        <f>IF(details!B82="","",details!B82)</f>
        <v/>
      </c>
      <c r="C82" s="47" t="str">
        <f>IF(details!C82="","",details!C82)</f>
        <v/>
      </c>
      <c r="D82" s="97" t="str">
        <f>IF(details!D82="","",details!D82)</f>
        <v/>
      </c>
      <c r="E82" s="47" t="str">
        <f>IF(details!E82="","",details!E82)</f>
        <v/>
      </c>
      <c r="F82" s="385" t="str">
        <f>IF(details!F82="","",details!F82)</f>
        <v/>
      </c>
      <c r="G82" s="49" t="str">
        <f>IF(details!G82="","",details!G82)</f>
        <v>A 076</v>
      </c>
      <c r="H82" s="49" t="str">
        <f>IF(details!H82="","",details!H82)</f>
        <v>B 076</v>
      </c>
      <c r="I82" s="49" t="str">
        <f>IF(details!I82="","",details!I82)</f>
        <v>C 076</v>
      </c>
      <c r="J82" s="47" t="str">
        <f>IF(details!J82="","",details!J82)</f>
        <v/>
      </c>
      <c r="K82" s="47" t="str">
        <f>IF(details!K82="","",details!K82)</f>
        <v/>
      </c>
      <c r="L82" s="47" t="str">
        <f>IF(details!L82="","",details!L82)</f>
        <v/>
      </c>
      <c r="M82" s="102" t="str">
        <f t="shared" si="327"/>
        <v/>
      </c>
      <c r="N82" s="47" t="str">
        <f>IF(details!M82="","",details!M82)</f>
        <v/>
      </c>
      <c r="O82" s="102" t="str">
        <f t="shared" si="328"/>
        <v/>
      </c>
      <c r="P82" s="47" t="str">
        <f>IF(details!N82="","",details!N82)</f>
        <v/>
      </c>
      <c r="Q82" s="88" t="str">
        <f t="shared" si="329"/>
        <v/>
      </c>
      <c r="R82" s="79">
        <f t="shared" si="330"/>
        <v>0</v>
      </c>
      <c r="S82" s="79">
        <f t="shared" si="331"/>
        <v>0</v>
      </c>
      <c r="T82" s="80" t="str">
        <f t="shared" si="332"/>
        <v/>
      </c>
      <c r="U82" s="79" t="str">
        <f t="shared" si="333"/>
        <v/>
      </c>
      <c r="V82" s="79" t="str">
        <f t="shared" si="334"/>
        <v/>
      </c>
      <c r="W82" s="79" t="str">
        <f t="shared" si="335"/>
        <v/>
      </c>
      <c r="X82" s="47" t="str">
        <f>IF(details!O82="","",details!O82)</f>
        <v/>
      </c>
      <c r="Y82" s="47" t="str">
        <f>IF(details!P82="","",details!P82)</f>
        <v/>
      </c>
      <c r="Z82" s="47" t="str">
        <f>IF(details!Q82="","",details!Q82)</f>
        <v/>
      </c>
      <c r="AA82" s="102" t="str">
        <f t="shared" si="336"/>
        <v/>
      </c>
      <c r="AB82" s="47" t="str">
        <f>IF(details!R82="","",details!R82)</f>
        <v/>
      </c>
      <c r="AC82" s="102" t="str">
        <f t="shared" si="337"/>
        <v/>
      </c>
      <c r="AD82" s="47" t="str">
        <f>IF(details!S82="","",details!S82)</f>
        <v/>
      </c>
      <c r="AE82" s="88" t="str">
        <f t="shared" si="338"/>
        <v/>
      </c>
      <c r="AF82" s="79">
        <f t="shared" si="339"/>
        <v>0</v>
      </c>
      <c r="AG82" s="79">
        <f t="shared" si="340"/>
        <v>0</v>
      </c>
      <c r="AH82" s="80" t="str">
        <f t="shared" si="341"/>
        <v/>
      </c>
      <c r="AI82" s="79" t="str">
        <f t="shared" si="342"/>
        <v/>
      </c>
      <c r="AJ82" s="79" t="str">
        <f t="shared" si="343"/>
        <v/>
      </c>
      <c r="AK82" s="79" t="str">
        <f t="shared" si="344"/>
        <v/>
      </c>
      <c r="AL82" s="97" t="str">
        <f>IF(details!T82="","",details!T82)</f>
        <v/>
      </c>
      <c r="AM82" s="103" t="str">
        <f>CONCATENATE(IF(details!T82="s"," SANSKRIT",IF(details!T82="u"," URDU",IF(details!T82="g"," GUJRATI",IF(details!T82="p"," PUNJABI",IF(details!T82="sd"," flU/kh",))))),"")</f>
        <v/>
      </c>
      <c r="AN82" s="47" t="str">
        <f>IF(details!U82="","",details!U82)</f>
        <v/>
      </c>
      <c r="AO82" s="47" t="str">
        <f>IF(details!V82="","",details!V82)</f>
        <v/>
      </c>
      <c r="AP82" s="47" t="str">
        <f>IF(details!W82="","",details!W82)</f>
        <v/>
      </c>
      <c r="AQ82" s="102" t="str">
        <f t="shared" si="345"/>
        <v/>
      </c>
      <c r="AR82" s="47" t="str">
        <f>IF(details!X82="","",details!X82)</f>
        <v/>
      </c>
      <c r="AS82" s="102" t="str">
        <f t="shared" si="346"/>
        <v/>
      </c>
      <c r="AT82" s="47" t="str">
        <f>IF(details!Y82="","",details!Y82)</f>
        <v/>
      </c>
      <c r="AU82" s="88" t="str">
        <f t="shared" si="347"/>
        <v/>
      </c>
      <c r="AV82" s="79">
        <f t="shared" si="348"/>
        <v>0</v>
      </c>
      <c r="AW82" s="79">
        <f t="shared" si="349"/>
        <v>0</v>
      </c>
      <c r="AX82" s="80" t="str">
        <f t="shared" si="350"/>
        <v/>
      </c>
      <c r="AY82" s="79" t="str">
        <f t="shared" si="351"/>
        <v/>
      </c>
      <c r="AZ82" s="79" t="str">
        <f t="shared" si="352"/>
        <v/>
      </c>
      <c r="BA82" s="79" t="str">
        <f t="shared" si="353"/>
        <v/>
      </c>
      <c r="BB82" s="47" t="str">
        <f>IF(details!Z82="","",details!Z82)</f>
        <v/>
      </c>
      <c r="BC82" s="47" t="str">
        <f>IF(details!AA82="","",details!AA82)</f>
        <v/>
      </c>
      <c r="BD82" s="47" t="str">
        <f>IF(details!AB82="","",details!AB82)</f>
        <v/>
      </c>
      <c r="BE82" s="102" t="str">
        <f t="shared" si="354"/>
        <v/>
      </c>
      <c r="BF82" s="47" t="str">
        <f>IF(details!AC82="","",details!AC82)</f>
        <v/>
      </c>
      <c r="BG82" s="102" t="str">
        <f t="shared" si="355"/>
        <v/>
      </c>
      <c r="BH82" s="47" t="str">
        <f>IF(details!AD82="","",details!AD82)</f>
        <v/>
      </c>
      <c r="BI82" s="88" t="str">
        <f t="shared" si="356"/>
        <v/>
      </c>
      <c r="BJ82" s="79">
        <f t="shared" si="357"/>
        <v>0</v>
      </c>
      <c r="BK82" s="79">
        <f t="shared" si="358"/>
        <v>0</v>
      </c>
      <c r="BL82" s="80" t="str">
        <f t="shared" si="359"/>
        <v/>
      </c>
      <c r="BM82" s="79" t="str">
        <f t="shared" si="360"/>
        <v/>
      </c>
      <c r="BN82" s="79" t="str">
        <f t="shared" si="361"/>
        <v/>
      </c>
      <c r="BO82" s="79" t="str">
        <f t="shared" si="362"/>
        <v/>
      </c>
      <c r="BP82" s="47" t="str">
        <f>IF(details!AE82="","",details!AE82)</f>
        <v/>
      </c>
      <c r="BQ82" s="47" t="str">
        <f>IF(details!AF82="","",details!AF82)</f>
        <v/>
      </c>
      <c r="BR82" s="47" t="str">
        <f>IF(details!AG82="","",details!AG82)</f>
        <v/>
      </c>
      <c r="BS82" s="102" t="str">
        <f t="shared" si="363"/>
        <v/>
      </c>
      <c r="BT82" s="47" t="str">
        <f>IF(details!AH82="","",details!AH82)</f>
        <v/>
      </c>
      <c r="BU82" s="102" t="str">
        <f t="shared" si="364"/>
        <v/>
      </c>
      <c r="BV82" s="47" t="str">
        <f>IF(details!AI82="","",details!AI82)</f>
        <v/>
      </c>
      <c r="BW82" s="88" t="str">
        <f t="shared" si="365"/>
        <v/>
      </c>
      <c r="BX82" s="79">
        <f t="shared" si="366"/>
        <v>0</v>
      </c>
      <c r="BY82" s="79">
        <f t="shared" si="367"/>
        <v>0</v>
      </c>
      <c r="BZ82" s="80" t="str">
        <f t="shared" si="368"/>
        <v/>
      </c>
      <c r="CA82" s="79" t="str">
        <f t="shared" si="369"/>
        <v/>
      </c>
      <c r="CB82" s="79" t="str">
        <f t="shared" si="370"/>
        <v/>
      </c>
      <c r="CC82" s="79" t="str">
        <f t="shared" si="371"/>
        <v/>
      </c>
      <c r="CD82" s="47" t="str">
        <f>IF(details!AJ82="","",details!AJ82)</f>
        <v/>
      </c>
      <c r="CE82" s="47" t="str">
        <f>IF(details!AK82="","",details!AK82)</f>
        <v/>
      </c>
      <c r="CF82" s="47" t="str">
        <f>IF(details!AL82="","",details!AL82)</f>
        <v/>
      </c>
      <c r="CG82" s="102" t="str">
        <f t="shared" si="372"/>
        <v/>
      </c>
      <c r="CH82" s="47" t="str">
        <f>IF(details!AM82="","",details!AM82)</f>
        <v/>
      </c>
      <c r="CI82" s="102" t="str">
        <f t="shared" si="373"/>
        <v/>
      </c>
      <c r="CJ82" s="47" t="str">
        <f>IF(details!AN82="","",details!AN82)</f>
        <v/>
      </c>
      <c r="CK82" s="88" t="str">
        <f t="shared" si="374"/>
        <v/>
      </c>
      <c r="CL82" s="79">
        <f t="shared" si="375"/>
        <v>0</v>
      </c>
      <c r="CM82" s="79">
        <f t="shared" si="376"/>
        <v>0</v>
      </c>
      <c r="CN82" s="80" t="str">
        <f t="shared" si="377"/>
        <v/>
      </c>
      <c r="CO82" s="79" t="str">
        <f t="shared" si="378"/>
        <v/>
      </c>
      <c r="CP82" s="79" t="str">
        <f t="shared" si="379"/>
        <v/>
      </c>
      <c r="CQ82" s="79" t="str">
        <f t="shared" si="380"/>
        <v/>
      </c>
      <c r="CR82" s="79">
        <f t="shared" si="381"/>
        <v>0</v>
      </c>
      <c r="CS82" s="104">
        <f t="shared" si="382"/>
        <v>0</v>
      </c>
      <c r="CT82" s="105">
        <f t="shared" si="383"/>
        <v>0</v>
      </c>
      <c r="CU82" s="87" t="str">
        <f t="shared" si="296"/>
        <v/>
      </c>
      <c r="CV82" s="47" t="str">
        <f>IF(details!AO82="","",details!AO82)</f>
        <v/>
      </c>
      <c r="CW82" s="47" t="str">
        <f>IF(details!AP82="","",details!AP82)</f>
        <v/>
      </c>
      <c r="CX82" s="47" t="str">
        <f>IF(details!AQ82="","",details!AQ82)</f>
        <v/>
      </c>
      <c r="CY82" s="102" t="str">
        <f t="shared" si="384"/>
        <v/>
      </c>
      <c r="CZ82" s="47" t="str">
        <f>IF(details!AR82="","",details!AR82)</f>
        <v/>
      </c>
      <c r="DA82" s="102" t="str">
        <f t="shared" si="385"/>
        <v/>
      </c>
      <c r="DB82" s="47" t="str">
        <f>IF(details!AS82="","",details!AS82)</f>
        <v/>
      </c>
      <c r="DC82" s="88" t="str">
        <f t="shared" si="386"/>
        <v/>
      </c>
      <c r="DD82" s="79">
        <f t="shared" si="387"/>
        <v>0</v>
      </c>
      <c r="DE82" s="79">
        <f t="shared" si="388"/>
        <v>0</v>
      </c>
      <c r="DF82" s="80" t="str">
        <f t="shared" si="389"/>
        <v/>
      </c>
      <c r="DG82" s="79" t="str">
        <f t="shared" si="390"/>
        <v/>
      </c>
      <c r="DH82" s="79" t="str">
        <f t="shared" si="391"/>
        <v/>
      </c>
      <c r="DI82" s="79" t="str">
        <f t="shared" si="392"/>
        <v/>
      </c>
      <c r="DJ82" s="47" t="str">
        <f>IF(details!AT82="","",details!AT82)</f>
        <v/>
      </c>
      <c r="DK82" s="47" t="str">
        <f>IF(details!AU82="","",details!AU82)</f>
        <v/>
      </c>
      <c r="DL82" s="102" t="str">
        <f t="shared" si="393"/>
        <v/>
      </c>
      <c r="DM82" s="47" t="str">
        <f>IF(details!AV82="","",details!AV82)</f>
        <v/>
      </c>
      <c r="DN82" s="47" t="str">
        <f>IF(details!AW82="","",details!AW82)</f>
        <v/>
      </c>
      <c r="DO82" s="102" t="str">
        <f t="shared" si="394"/>
        <v/>
      </c>
      <c r="DP82" s="47" t="str">
        <f>IF(details!AX82="","",details!AX82)</f>
        <v/>
      </c>
      <c r="DQ82" s="47" t="str">
        <f>IF(details!AY82="","",details!AY82)</f>
        <v/>
      </c>
      <c r="DR82" s="102" t="str">
        <f t="shared" si="395"/>
        <v/>
      </c>
      <c r="DS82" s="102" t="str">
        <f t="shared" si="396"/>
        <v/>
      </c>
      <c r="DT82" s="102" t="str">
        <f t="shared" si="397"/>
        <v/>
      </c>
      <c r="DU82" s="102" t="str">
        <f t="shared" si="398"/>
        <v/>
      </c>
      <c r="DV82" s="47" t="str">
        <f>IF(details!AZ82="","",details!AZ82)</f>
        <v/>
      </c>
      <c r="DW82" s="47" t="str">
        <f>IF(details!BA82="","",details!BA82)</f>
        <v/>
      </c>
      <c r="DX82" s="102" t="str">
        <f t="shared" si="399"/>
        <v/>
      </c>
      <c r="DY82" s="102" t="str">
        <f t="shared" si="400"/>
        <v/>
      </c>
      <c r="DZ82" s="102" t="str">
        <f t="shared" si="401"/>
        <v/>
      </c>
      <c r="EA82" s="47" t="str">
        <f>IF(details!BB82="","",details!BB82)</f>
        <v/>
      </c>
      <c r="EB82" s="47" t="str">
        <f>IF(details!BC82="","",details!BC82)</f>
        <v/>
      </c>
      <c r="EC82" s="102" t="str">
        <f t="shared" si="402"/>
        <v/>
      </c>
      <c r="ED82" s="102" t="str">
        <f t="shared" si="403"/>
        <v/>
      </c>
      <c r="EE82" s="102" t="str">
        <f t="shared" si="404"/>
        <v/>
      </c>
      <c r="EF82" s="97" t="str">
        <f t="shared" si="405"/>
        <v/>
      </c>
      <c r="EG82" s="79">
        <f t="shared" si="406"/>
        <v>0</v>
      </c>
      <c r="EH82" s="79">
        <f t="shared" si="407"/>
        <v>0</v>
      </c>
      <c r="EI82" s="80" t="str">
        <f t="shared" si="408"/>
        <v/>
      </c>
      <c r="EJ82" s="79" t="str">
        <f t="shared" si="409"/>
        <v/>
      </c>
      <c r="EK82" s="79" t="str">
        <f t="shared" si="410"/>
        <v/>
      </c>
      <c r="EL82" s="79" t="str">
        <f t="shared" si="411"/>
        <v/>
      </c>
      <c r="EM82" s="47" t="str">
        <f>IF(details!BD82="","",details!BD82)</f>
        <v/>
      </c>
      <c r="EN82" s="47" t="str">
        <f>IF(details!BE82="","",details!BE82)</f>
        <v/>
      </c>
      <c r="EO82" s="47" t="str">
        <f>IF(details!BF82="","",details!BF82)</f>
        <v/>
      </c>
      <c r="EP82" s="102" t="str">
        <f t="shared" si="412"/>
        <v/>
      </c>
      <c r="EQ82" s="47" t="str">
        <f>IF(details!BG82="","",details!BG82)</f>
        <v/>
      </c>
      <c r="ER82" s="47" t="str">
        <f>IF(details!BH82="","",details!BH82)</f>
        <v/>
      </c>
      <c r="ES82" s="106" t="str">
        <f t="shared" si="413"/>
        <v/>
      </c>
      <c r="ET82" s="102" t="str">
        <f t="shared" si="414"/>
        <v/>
      </c>
      <c r="EU82" s="102" t="str">
        <f t="shared" si="415"/>
        <v/>
      </c>
      <c r="EV82" s="47" t="str">
        <f>IF(details!BI82="","",details!BI82)</f>
        <v/>
      </c>
      <c r="EW82" s="47" t="str">
        <f>IF(details!BJ82="","",details!BJ82)</f>
        <v/>
      </c>
      <c r="EX82" s="106" t="str">
        <f t="shared" si="416"/>
        <v/>
      </c>
      <c r="EY82" s="102" t="str">
        <f t="shared" si="417"/>
        <v/>
      </c>
      <c r="EZ82" s="102" t="str">
        <f t="shared" si="418"/>
        <v/>
      </c>
      <c r="FA82" s="97" t="str">
        <f t="shared" si="419"/>
        <v/>
      </c>
      <c r="FB82" s="79">
        <f t="shared" si="420"/>
        <v>0</v>
      </c>
      <c r="FC82" s="79">
        <f t="shared" si="421"/>
        <v>0</v>
      </c>
      <c r="FD82" s="80" t="str">
        <f t="shared" si="422"/>
        <v/>
      </c>
      <c r="FE82" s="79" t="str">
        <f t="shared" si="423"/>
        <v/>
      </c>
      <c r="FF82" s="79" t="str">
        <f t="shared" si="424"/>
        <v/>
      </c>
      <c r="FG82" s="79" t="str">
        <f t="shared" si="425"/>
        <v/>
      </c>
      <c r="FH82" s="47" t="str">
        <f>IF(details!BK82="","",details!BK82)</f>
        <v/>
      </c>
      <c r="FI82" s="47" t="str">
        <f>IF(details!BL82="","",details!BL82)</f>
        <v/>
      </c>
      <c r="FJ82" s="47" t="str">
        <f>IF(details!BM82="","",details!BM82)</f>
        <v/>
      </c>
      <c r="FK82" s="97" t="str">
        <f t="shared" si="426"/>
        <v/>
      </c>
      <c r="FL82" s="79">
        <f t="shared" si="427"/>
        <v>0</v>
      </c>
      <c r="FM82" s="80" t="str">
        <f t="shared" si="428"/>
        <v/>
      </c>
      <c r="FN82" s="79" t="str">
        <f t="shared" si="429"/>
        <v/>
      </c>
      <c r="FO82" s="79" t="str">
        <f t="shared" si="430"/>
        <v/>
      </c>
      <c r="FP82" s="322" t="str">
        <f t="shared" si="431"/>
        <v/>
      </c>
      <c r="FQ82" s="47" t="str">
        <f>IF(details!BN82="","",details!BN82)</f>
        <v/>
      </c>
      <c r="FR82" s="47" t="str">
        <f>IF(details!BO82="","",details!BO82)</f>
        <v/>
      </c>
      <c r="FS82" s="47" t="str">
        <f>IF(details!BP82="","",details!BP82)</f>
        <v/>
      </c>
      <c r="FT82" s="47" t="str">
        <f>IF(details!BQ82="","",details!BQ82)</f>
        <v/>
      </c>
      <c r="FU82" s="97" t="str">
        <f t="shared" si="432"/>
        <v/>
      </c>
      <c r="FV82" s="79">
        <f t="shared" si="297"/>
        <v>0</v>
      </c>
      <c r="FW82" s="80" t="str">
        <f t="shared" si="298"/>
        <v/>
      </c>
      <c r="FX82" s="79" t="str">
        <f t="shared" si="299"/>
        <v/>
      </c>
      <c r="FY82" s="79" t="str">
        <f t="shared" si="300"/>
        <v/>
      </c>
      <c r="FZ82" s="322" t="str">
        <f t="shared" si="433"/>
        <v/>
      </c>
      <c r="GA82" s="79" t="str">
        <f t="shared" si="450"/>
        <v/>
      </c>
      <c r="GB82" s="79" t="str">
        <f t="shared" si="451"/>
        <v/>
      </c>
      <c r="GC82" s="79" t="str">
        <f t="shared" si="452"/>
        <v/>
      </c>
      <c r="GD82" s="79" t="str">
        <f t="shared" si="453"/>
        <v/>
      </c>
      <c r="GE82" s="79" t="str">
        <f t="shared" si="454"/>
        <v/>
      </c>
      <c r="GF82" s="79" t="str">
        <f t="shared" si="455"/>
        <v/>
      </c>
      <c r="GG82" s="79" t="str">
        <f t="shared" si="301"/>
        <v/>
      </c>
      <c r="GH82" s="313">
        <f t="shared" si="434"/>
        <v>0</v>
      </c>
      <c r="GI82" s="79">
        <f t="shared" si="456"/>
        <v>0</v>
      </c>
      <c r="GJ82" s="79">
        <f t="shared" si="457"/>
        <v>0</v>
      </c>
      <c r="GK82" s="79">
        <f t="shared" si="458"/>
        <v>0</v>
      </c>
      <c r="GL82" s="313">
        <f t="shared" si="435"/>
        <v>0</v>
      </c>
      <c r="GM82" s="79" t="str">
        <f t="shared" si="302"/>
        <v/>
      </c>
      <c r="GN82" s="47" t="str">
        <f t="shared" si="303"/>
        <v/>
      </c>
      <c r="GO82" s="79" t="str">
        <f t="shared" si="304"/>
        <v/>
      </c>
      <c r="GP82" s="107" t="str">
        <f t="shared" si="436"/>
        <v/>
      </c>
      <c r="GQ82" s="94" t="str">
        <f>IF(details!CY82="","",details!CY82)</f>
        <v/>
      </c>
      <c r="GR82" s="108" t="str">
        <f>IF(details!CZ82="","",details!CZ82)</f>
        <v/>
      </c>
      <c r="GS82" s="94" t="str">
        <f>IF(details!DC82="","",details!DC82)</f>
        <v/>
      </c>
      <c r="GT82" s="108" t="str">
        <f>IF(details!DD82="","",details!DD82)</f>
        <v/>
      </c>
      <c r="GU82" s="94" t="str">
        <f>IF(details!DG82="","",details!DG82)</f>
        <v/>
      </c>
      <c r="GV82" s="108" t="str">
        <f>IF(details!DH82="","",details!DH82)</f>
        <v/>
      </c>
      <c r="GW82" s="94" t="str">
        <f>IF(details!DK82="","",details!DK82)</f>
        <v/>
      </c>
      <c r="GX82" s="108" t="str">
        <f>IF(details!DL82="","",details!DL82)</f>
        <v/>
      </c>
      <c r="GY82" s="94" t="str">
        <f>IF(details!DO82="","",details!DO82)</f>
        <v/>
      </c>
      <c r="GZ82" s="108" t="str">
        <f>IF(details!DP82="","",details!DP82)</f>
        <v/>
      </c>
      <c r="HA82" s="95" t="e">
        <f t="shared" si="437"/>
        <v>#VALUE!</v>
      </c>
      <c r="HB82" s="47" t="str">
        <f t="shared" si="305"/>
        <v/>
      </c>
      <c r="HC82" s="47" t="str">
        <f t="shared" si="448"/>
        <v/>
      </c>
      <c r="HD82" s="47" t="str">
        <f t="shared" si="306"/>
        <v/>
      </c>
      <c r="HE82" s="47" t="str">
        <f t="shared" si="307"/>
        <v/>
      </c>
      <c r="HF82" s="47" t="str">
        <f t="shared" si="438"/>
        <v/>
      </c>
      <c r="HG82" s="47" t="str">
        <f t="shared" si="308"/>
        <v/>
      </c>
      <c r="HH82" s="47" t="str">
        <f t="shared" si="309"/>
        <v/>
      </c>
      <c r="HI82" s="47" t="str">
        <f t="shared" si="310"/>
        <v/>
      </c>
      <c r="HJ82" s="47" t="str">
        <f t="shared" si="311"/>
        <v/>
      </c>
      <c r="HK82" s="47" t="str">
        <f t="shared" si="312"/>
        <v/>
      </c>
      <c r="HL82" s="47" t="str">
        <f t="shared" si="313"/>
        <v/>
      </c>
      <c r="HM82" s="47" t="str">
        <f t="shared" si="314"/>
        <v/>
      </c>
      <c r="HN82" s="47" t="str">
        <f t="shared" si="439"/>
        <v/>
      </c>
      <c r="HO82" s="47" t="str">
        <f t="shared" si="315"/>
        <v/>
      </c>
      <c r="HP82" s="47" t="str">
        <f t="shared" si="316"/>
        <v/>
      </c>
      <c r="HQ82" s="47" t="str">
        <f t="shared" si="440"/>
        <v/>
      </c>
      <c r="HR82" s="47" t="str">
        <f t="shared" si="317"/>
        <v/>
      </c>
      <c r="HS82" s="47" t="str">
        <f t="shared" si="318"/>
        <v/>
      </c>
      <c r="HT82" s="47" t="str">
        <f t="shared" si="441"/>
        <v/>
      </c>
      <c r="HU82" s="47" t="str">
        <f t="shared" si="319"/>
        <v/>
      </c>
      <c r="HV82" s="47" t="str">
        <f t="shared" si="320"/>
        <v/>
      </c>
      <c r="HW82" s="47" t="str">
        <f t="shared" si="442"/>
        <v/>
      </c>
      <c r="HX82" s="47" t="str">
        <f t="shared" si="443"/>
        <v/>
      </c>
      <c r="HY82" s="47" t="str">
        <f t="shared" si="321"/>
        <v/>
      </c>
      <c r="HZ82" s="47" t="str">
        <f t="shared" si="322"/>
        <v/>
      </c>
      <c r="IA82" s="47" t="str">
        <f t="shared" si="323"/>
        <v/>
      </c>
      <c r="IB82" s="47" t="str">
        <f t="shared" si="324"/>
        <v/>
      </c>
      <c r="IC82" s="47" t="str">
        <f t="shared" si="325"/>
        <v/>
      </c>
      <c r="ID82" s="47" t="str">
        <f t="shared" si="444"/>
        <v xml:space="preserve">            </v>
      </c>
      <c r="IE82" s="47" t="str">
        <f t="shared" si="445"/>
        <v xml:space="preserve">            </v>
      </c>
      <c r="IF82" s="47" t="str">
        <f t="shared" si="449"/>
        <v xml:space="preserve">     </v>
      </c>
      <c r="IG82" s="109" t="str">
        <f t="shared" si="446"/>
        <v xml:space="preserve">            </v>
      </c>
      <c r="IH82" s="47" t="str">
        <f t="shared" si="326"/>
        <v xml:space="preserve">            </v>
      </c>
      <c r="II82" s="47" t="str">
        <f>IF(OR(GN82="SUPPL.",GN82="RE-EXAM."),'result subject-wise'!AV82,GN82)</f>
        <v/>
      </c>
      <c r="IJ82" s="99">
        <f>IF('result subject-wise'!AW82="",CT82,'result subject-wise'!AW82)</f>
        <v>0</v>
      </c>
      <c r="IK82" s="87" t="str">
        <f t="shared" si="447"/>
        <v/>
      </c>
      <c r="IL82" s="100"/>
      <c r="JE82" s="120"/>
      <c r="JF82" s="120"/>
      <c r="JG82" s="120"/>
      <c r="JH82" s="120"/>
    </row>
    <row r="83" spans="1:268" ht="13" customHeight="1">
      <c r="A83" s="4">
        <f>details!A83</f>
        <v>77</v>
      </c>
      <c r="B83" s="47" t="str">
        <f>IF(details!B83="","",details!B83)</f>
        <v/>
      </c>
      <c r="C83" s="47" t="str">
        <f>IF(details!C83="","",details!C83)</f>
        <v/>
      </c>
      <c r="D83" s="97" t="str">
        <f>IF(details!D83="","",details!D83)</f>
        <v/>
      </c>
      <c r="E83" s="47" t="str">
        <f>IF(details!E83="","",details!E83)</f>
        <v/>
      </c>
      <c r="F83" s="385" t="str">
        <f>IF(details!F83="","",details!F83)</f>
        <v/>
      </c>
      <c r="G83" s="49" t="str">
        <f>IF(details!G83="","",details!G83)</f>
        <v>A 077</v>
      </c>
      <c r="H83" s="49" t="str">
        <f>IF(details!H83="","",details!H83)</f>
        <v>B 077</v>
      </c>
      <c r="I83" s="49" t="str">
        <f>IF(details!I83="","",details!I83)</f>
        <v>C 077</v>
      </c>
      <c r="J83" s="47" t="str">
        <f>IF(details!J83="","",details!J83)</f>
        <v/>
      </c>
      <c r="K83" s="47" t="str">
        <f>IF(details!K83="","",details!K83)</f>
        <v/>
      </c>
      <c r="L83" s="47" t="str">
        <f>IF(details!L83="","",details!L83)</f>
        <v/>
      </c>
      <c r="M83" s="102" t="str">
        <f t="shared" si="327"/>
        <v/>
      </c>
      <c r="N83" s="47" t="str">
        <f>IF(details!M83="","",details!M83)</f>
        <v/>
      </c>
      <c r="O83" s="102" t="str">
        <f t="shared" si="328"/>
        <v/>
      </c>
      <c r="P83" s="47" t="str">
        <f>IF(details!N83="","",details!N83)</f>
        <v/>
      </c>
      <c r="Q83" s="88" t="str">
        <f t="shared" si="329"/>
        <v/>
      </c>
      <c r="R83" s="79">
        <f t="shared" si="330"/>
        <v>0</v>
      </c>
      <c r="S83" s="79">
        <f t="shared" si="331"/>
        <v>0</v>
      </c>
      <c r="T83" s="80" t="str">
        <f t="shared" si="332"/>
        <v/>
      </c>
      <c r="U83" s="79" t="str">
        <f t="shared" si="333"/>
        <v/>
      </c>
      <c r="V83" s="79" t="str">
        <f t="shared" si="334"/>
        <v/>
      </c>
      <c r="W83" s="79" t="str">
        <f t="shared" si="335"/>
        <v/>
      </c>
      <c r="X83" s="47" t="str">
        <f>IF(details!O83="","",details!O83)</f>
        <v/>
      </c>
      <c r="Y83" s="47" t="str">
        <f>IF(details!P83="","",details!P83)</f>
        <v/>
      </c>
      <c r="Z83" s="47" t="str">
        <f>IF(details!Q83="","",details!Q83)</f>
        <v/>
      </c>
      <c r="AA83" s="102" t="str">
        <f t="shared" si="336"/>
        <v/>
      </c>
      <c r="AB83" s="47" t="str">
        <f>IF(details!R83="","",details!R83)</f>
        <v/>
      </c>
      <c r="AC83" s="102" t="str">
        <f t="shared" si="337"/>
        <v/>
      </c>
      <c r="AD83" s="47" t="str">
        <f>IF(details!S83="","",details!S83)</f>
        <v/>
      </c>
      <c r="AE83" s="88" t="str">
        <f t="shared" si="338"/>
        <v/>
      </c>
      <c r="AF83" s="79">
        <f t="shared" si="339"/>
        <v>0</v>
      </c>
      <c r="AG83" s="79">
        <f t="shared" si="340"/>
        <v>0</v>
      </c>
      <c r="AH83" s="80" t="str">
        <f t="shared" si="341"/>
        <v/>
      </c>
      <c r="AI83" s="79" t="str">
        <f t="shared" si="342"/>
        <v/>
      </c>
      <c r="AJ83" s="79" t="str">
        <f t="shared" si="343"/>
        <v/>
      </c>
      <c r="AK83" s="79" t="str">
        <f t="shared" si="344"/>
        <v/>
      </c>
      <c r="AL83" s="97" t="str">
        <f>IF(details!T83="","",details!T83)</f>
        <v/>
      </c>
      <c r="AM83" s="103" t="str">
        <f>CONCATENATE(IF(details!T83="s"," SANSKRIT",IF(details!T83="u"," URDU",IF(details!T83="g"," GUJRATI",IF(details!T83="p"," PUNJABI",IF(details!T83="sd"," flU/kh",))))),"")</f>
        <v/>
      </c>
      <c r="AN83" s="47" t="str">
        <f>IF(details!U83="","",details!U83)</f>
        <v/>
      </c>
      <c r="AO83" s="47" t="str">
        <f>IF(details!V83="","",details!V83)</f>
        <v/>
      </c>
      <c r="AP83" s="47" t="str">
        <f>IF(details!W83="","",details!W83)</f>
        <v/>
      </c>
      <c r="AQ83" s="102" t="str">
        <f t="shared" si="345"/>
        <v/>
      </c>
      <c r="AR83" s="47" t="str">
        <f>IF(details!X83="","",details!X83)</f>
        <v/>
      </c>
      <c r="AS83" s="102" t="str">
        <f t="shared" si="346"/>
        <v/>
      </c>
      <c r="AT83" s="47" t="str">
        <f>IF(details!Y83="","",details!Y83)</f>
        <v/>
      </c>
      <c r="AU83" s="88" t="str">
        <f t="shared" si="347"/>
        <v/>
      </c>
      <c r="AV83" s="79">
        <f t="shared" si="348"/>
        <v>0</v>
      </c>
      <c r="AW83" s="79">
        <f t="shared" si="349"/>
        <v>0</v>
      </c>
      <c r="AX83" s="80" t="str">
        <f t="shared" si="350"/>
        <v/>
      </c>
      <c r="AY83" s="79" t="str">
        <f t="shared" si="351"/>
        <v/>
      </c>
      <c r="AZ83" s="79" t="str">
        <f t="shared" si="352"/>
        <v/>
      </c>
      <c r="BA83" s="79" t="str">
        <f t="shared" si="353"/>
        <v/>
      </c>
      <c r="BB83" s="47" t="str">
        <f>IF(details!Z83="","",details!Z83)</f>
        <v/>
      </c>
      <c r="BC83" s="47" t="str">
        <f>IF(details!AA83="","",details!AA83)</f>
        <v/>
      </c>
      <c r="BD83" s="47" t="str">
        <f>IF(details!AB83="","",details!AB83)</f>
        <v/>
      </c>
      <c r="BE83" s="102" t="str">
        <f t="shared" si="354"/>
        <v/>
      </c>
      <c r="BF83" s="47" t="str">
        <f>IF(details!AC83="","",details!AC83)</f>
        <v/>
      </c>
      <c r="BG83" s="102" t="str">
        <f t="shared" si="355"/>
        <v/>
      </c>
      <c r="BH83" s="47" t="str">
        <f>IF(details!AD83="","",details!AD83)</f>
        <v/>
      </c>
      <c r="BI83" s="88" t="str">
        <f t="shared" si="356"/>
        <v/>
      </c>
      <c r="BJ83" s="79">
        <f t="shared" si="357"/>
        <v>0</v>
      </c>
      <c r="BK83" s="79">
        <f t="shared" si="358"/>
        <v>0</v>
      </c>
      <c r="BL83" s="80" t="str">
        <f t="shared" si="359"/>
        <v/>
      </c>
      <c r="BM83" s="79" t="str">
        <f t="shared" si="360"/>
        <v/>
      </c>
      <c r="BN83" s="79" t="str">
        <f t="shared" si="361"/>
        <v/>
      </c>
      <c r="BO83" s="79" t="str">
        <f t="shared" si="362"/>
        <v/>
      </c>
      <c r="BP83" s="47" t="str">
        <f>IF(details!AE83="","",details!AE83)</f>
        <v/>
      </c>
      <c r="BQ83" s="47" t="str">
        <f>IF(details!AF83="","",details!AF83)</f>
        <v/>
      </c>
      <c r="BR83" s="47" t="str">
        <f>IF(details!AG83="","",details!AG83)</f>
        <v/>
      </c>
      <c r="BS83" s="102" t="str">
        <f t="shared" si="363"/>
        <v/>
      </c>
      <c r="BT83" s="47" t="str">
        <f>IF(details!AH83="","",details!AH83)</f>
        <v/>
      </c>
      <c r="BU83" s="102" t="str">
        <f t="shared" si="364"/>
        <v/>
      </c>
      <c r="BV83" s="47" t="str">
        <f>IF(details!AI83="","",details!AI83)</f>
        <v/>
      </c>
      <c r="BW83" s="88" t="str">
        <f t="shared" si="365"/>
        <v/>
      </c>
      <c r="BX83" s="79">
        <f t="shared" si="366"/>
        <v>0</v>
      </c>
      <c r="BY83" s="79">
        <f t="shared" si="367"/>
        <v>0</v>
      </c>
      <c r="BZ83" s="80" t="str">
        <f t="shared" si="368"/>
        <v/>
      </c>
      <c r="CA83" s="79" t="str">
        <f t="shared" si="369"/>
        <v/>
      </c>
      <c r="CB83" s="79" t="str">
        <f t="shared" si="370"/>
        <v/>
      </c>
      <c r="CC83" s="79" t="str">
        <f t="shared" si="371"/>
        <v/>
      </c>
      <c r="CD83" s="47" t="str">
        <f>IF(details!AJ83="","",details!AJ83)</f>
        <v/>
      </c>
      <c r="CE83" s="47" t="str">
        <f>IF(details!AK83="","",details!AK83)</f>
        <v/>
      </c>
      <c r="CF83" s="47" t="str">
        <f>IF(details!AL83="","",details!AL83)</f>
        <v/>
      </c>
      <c r="CG83" s="102" t="str">
        <f t="shared" si="372"/>
        <v/>
      </c>
      <c r="CH83" s="47" t="str">
        <f>IF(details!AM83="","",details!AM83)</f>
        <v/>
      </c>
      <c r="CI83" s="102" t="str">
        <f t="shared" si="373"/>
        <v/>
      </c>
      <c r="CJ83" s="47" t="str">
        <f>IF(details!AN83="","",details!AN83)</f>
        <v/>
      </c>
      <c r="CK83" s="88" t="str">
        <f t="shared" si="374"/>
        <v/>
      </c>
      <c r="CL83" s="79">
        <f t="shared" si="375"/>
        <v>0</v>
      </c>
      <c r="CM83" s="79">
        <f t="shared" si="376"/>
        <v>0</v>
      </c>
      <c r="CN83" s="80" t="str">
        <f t="shared" si="377"/>
        <v/>
      </c>
      <c r="CO83" s="79" t="str">
        <f t="shared" si="378"/>
        <v/>
      </c>
      <c r="CP83" s="79" t="str">
        <f t="shared" si="379"/>
        <v/>
      </c>
      <c r="CQ83" s="79" t="str">
        <f t="shared" si="380"/>
        <v/>
      </c>
      <c r="CR83" s="79">
        <f t="shared" si="381"/>
        <v>0</v>
      </c>
      <c r="CS83" s="104">
        <f t="shared" si="382"/>
        <v>0</v>
      </c>
      <c r="CT83" s="105">
        <f t="shared" si="383"/>
        <v>0</v>
      </c>
      <c r="CU83" s="87" t="str">
        <f t="shared" si="296"/>
        <v/>
      </c>
      <c r="CV83" s="47" t="str">
        <f>IF(details!AO83="","",details!AO83)</f>
        <v/>
      </c>
      <c r="CW83" s="47" t="str">
        <f>IF(details!AP83="","",details!AP83)</f>
        <v/>
      </c>
      <c r="CX83" s="47" t="str">
        <f>IF(details!AQ83="","",details!AQ83)</f>
        <v/>
      </c>
      <c r="CY83" s="102" t="str">
        <f t="shared" si="384"/>
        <v/>
      </c>
      <c r="CZ83" s="47" t="str">
        <f>IF(details!AR83="","",details!AR83)</f>
        <v/>
      </c>
      <c r="DA83" s="102" t="str">
        <f t="shared" si="385"/>
        <v/>
      </c>
      <c r="DB83" s="47" t="str">
        <f>IF(details!AS83="","",details!AS83)</f>
        <v/>
      </c>
      <c r="DC83" s="88" t="str">
        <f t="shared" si="386"/>
        <v/>
      </c>
      <c r="DD83" s="79">
        <f t="shared" si="387"/>
        <v>0</v>
      </c>
      <c r="DE83" s="79">
        <f t="shared" si="388"/>
        <v>0</v>
      </c>
      <c r="DF83" s="80" t="str">
        <f t="shared" si="389"/>
        <v/>
      </c>
      <c r="DG83" s="79" t="str">
        <f t="shared" si="390"/>
        <v/>
      </c>
      <c r="DH83" s="79" t="str">
        <f t="shared" si="391"/>
        <v/>
      </c>
      <c r="DI83" s="79" t="str">
        <f t="shared" si="392"/>
        <v/>
      </c>
      <c r="DJ83" s="47" t="str">
        <f>IF(details!AT83="","",details!AT83)</f>
        <v/>
      </c>
      <c r="DK83" s="47" t="str">
        <f>IF(details!AU83="","",details!AU83)</f>
        <v/>
      </c>
      <c r="DL83" s="102" t="str">
        <f t="shared" si="393"/>
        <v/>
      </c>
      <c r="DM83" s="47" t="str">
        <f>IF(details!AV83="","",details!AV83)</f>
        <v/>
      </c>
      <c r="DN83" s="47" t="str">
        <f>IF(details!AW83="","",details!AW83)</f>
        <v/>
      </c>
      <c r="DO83" s="102" t="str">
        <f t="shared" si="394"/>
        <v/>
      </c>
      <c r="DP83" s="47" t="str">
        <f>IF(details!AX83="","",details!AX83)</f>
        <v/>
      </c>
      <c r="DQ83" s="47" t="str">
        <f>IF(details!AY83="","",details!AY83)</f>
        <v/>
      </c>
      <c r="DR83" s="102" t="str">
        <f t="shared" si="395"/>
        <v/>
      </c>
      <c r="DS83" s="102" t="str">
        <f t="shared" si="396"/>
        <v/>
      </c>
      <c r="DT83" s="102" t="str">
        <f t="shared" si="397"/>
        <v/>
      </c>
      <c r="DU83" s="102" t="str">
        <f t="shared" si="398"/>
        <v/>
      </c>
      <c r="DV83" s="47" t="str">
        <f>IF(details!AZ83="","",details!AZ83)</f>
        <v/>
      </c>
      <c r="DW83" s="47" t="str">
        <f>IF(details!BA83="","",details!BA83)</f>
        <v/>
      </c>
      <c r="DX83" s="102" t="str">
        <f t="shared" si="399"/>
        <v/>
      </c>
      <c r="DY83" s="102" t="str">
        <f t="shared" si="400"/>
        <v/>
      </c>
      <c r="DZ83" s="102" t="str">
        <f t="shared" si="401"/>
        <v/>
      </c>
      <c r="EA83" s="47" t="str">
        <f>IF(details!BB83="","",details!BB83)</f>
        <v/>
      </c>
      <c r="EB83" s="47" t="str">
        <f>IF(details!BC83="","",details!BC83)</f>
        <v/>
      </c>
      <c r="EC83" s="102" t="str">
        <f t="shared" si="402"/>
        <v/>
      </c>
      <c r="ED83" s="102" t="str">
        <f t="shared" si="403"/>
        <v/>
      </c>
      <c r="EE83" s="102" t="str">
        <f t="shared" si="404"/>
        <v/>
      </c>
      <c r="EF83" s="97" t="str">
        <f t="shared" si="405"/>
        <v/>
      </c>
      <c r="EG83" s="79">
        <f t="shared" si="406"/>
        <v>0</v>
      </c>
      <c r="EH83" s="79">
        <f t="shared" si="407"/>
        <v>0</v>
      </c>
      <c r="EI83" s="80" t="str">
        <f t="shared" si="408"/>
        <v/>
      </c>
      <c r="EJ83" s="79" t="str">
        <f t="shared" si="409"/>
        <v/>
      </c>
      <c r="EK83" s="79" t="str">
        <f t="shared" si="410"/>
        <v/>
      </c>
      <c r="EL83" s="79" t="str">
        <f t="shared" si="411"/>
        <v/>
      </c>
      <c r="EM83" s="47" t="str">
        <f>IF(details!BD83="","",details!BD83)</f>
        <v/>
      </c>
      <c r="EN83" s="47" t="str">
        <f>IF(details!BE83="","",details!BE83)</f>
        <v/>
      </c>
      <c r="EO83" s="47" t="str">
        <f>IF(details!BF83="","",details!BF83)</f>
        <v/>
      </c>
      <c r="EP83" s="102" t="str">
        <f t="shared" si="412"/>
        <v/>
      </c>
      <c r="EQ83" s="47" t="str">
        <f>IF(details!BG83="","",details!BG83)</f>
        <v/>
      </c>
      <c r="ER83" s="47" t="str">
        <f>IF(details!BH83="","",details!BH83)</f>
        <v/>
      </c>
      <c r="ES83" s="106" t="str">
        <f t="shared" si="413"/>
        <v/>
      </c>
      <c r="ET83" s="102" t="str">
        <f t="shared" si="414"/>
        <v/>
      </c>
      <c r="EU83" s="102" t="str">
        <f t="shared" si="415"/>
        <v/>
      </c>
      <c r="EV83" s="47" t="str">
        <f>IF(details!BI83="","",details!BI83)</f>
        <v/>
      </c>
      <c r="EW83" s="47" t="str">
        <f>IF(details!BJ83="","",details!BJ83)</f>
        <v/>
      </c>
      <c r="EX83" s="106" t="str">
        <f t="shared" si="416"/>
        <v/>
      </c>
      <c r="EY83" s="102" t="str">
        <f t="shared" si="417"/>
        <v/>
      </c>
      <c r="EZ83" s="102" t="str">
        <f t="shared" si="418"/>
        <v/>
      </c>
      <c r="FA83" s="97" t="str">
        <f t="shared" si="419"/>
        <v/>
      </c>
      <c r="FB83" s="79">
        <f t="shared" si="420"/>
        <v>0</v>
      </c>
      <c r="FC83" s="79">
        <f t="shared" si="421"/>
        <v>0</v>
      </c>
      <c r="FD83" s="80" t="str">
        <f t="shared" si="422"/>
        <v/>
      </c>
      <c r="FE83" s="79" t="str">
        <f t="shared" si="423"/>
        <v/>
      </c>
      <c r="FF83" s="79" t="str">
        <f t="shared" si="424"/>
        <v/>
      </c>
      <c r="FG83" s="79" t="str">
        <f t="shared" si="425"/>
        <v/>
      </c>
      <c r="FH83" s="47" t="str">
        <f>IF(details!BK83="","",details!BK83)</f>
        <v/>
      </c>
      <c r="FI83" s="47" t="str">
        <f>IF(details!BL83="","",details!BL83)</f>
        <v/>
      </c>
      <c r="FJ83" s="47" t="str">
        <f>IF(details!BM83="","",details!BM83)</f>
        <v/>
      </c>
      <c r="FK83" s="97" t="str">
        <f t="shared" si="426"/>
        <v/>
      </c>
      <c r="FL83" s="79">
        <f t="shared" si="427"/>
        <v>0</v>
      </c>
      <c r="FM83" s="80" t="str">
        <f t="shared" si="428"/>
        <v/>
      </c>
      <c r="FN83" s="79" t="str">
        <f t="shared" si="429"/>
        <v/>
      </c>
      <c r="FO83" s="79" t="str">
        <f t="shared" si="430"/>
        <v/>
      </c>
      <c r="FP83" s="322" t="str">
        <f t="shared" si="431"/>
        <v/>
      </c>
      <c r="FQ83" s="47" t="str">
        <f>IF(details!BN83="","",details!BN83)</f>
        <v/>
      </c>
      <c r="FR83" s="47" t="str">
        <f>IF(details!BO83="","",details!BO83)</f>
        <v/>
      </c>
      <c r="FS83" s="47" t="str">
        <f>IF(details!BP83="","",details!BP83)</f>
        <v/>
      </c>
      <c r="FT83" s="47" t="str">
        <f>IF(details!BQ83="","",details!BQ83)</f>
        <v/>
      </c>
      <c r="FU83" s="97" t="str">
        <f t="shared" si="432"/>
        <v/>
      </c>
      <c r="FV83" s="79">
        <f t="shared" si="297"/>
        <v>0</v>
      </c>
      <c r="FW83" s="80" t="str">
        <f t="shared" si="298"/>
        <v/>
      </c>
      <c r="FX83" s="79" t="str">
        <f t="shared" si="299"/>
        <v/>
      </c>
      <c r="FY83" s="79" t="str">
        <f t="shared" si="300"/>
        <v/>
      </c>
      <c r="FZ83" s="322" t="str">
        <f t="shared" si="433"/>
        <v/>
      </c>
      <c r="GA83" s="79" t="str">
        <f t="shared" si="450"/>
        <v/>
      </c>
      <c r="GB83" s="79" t="str">
        <f t="shared" si="451"/>
        <v/>
      </c>
      <c r="GC83" s="79" t="str">
        <f t="shared" si="452"/>
        <v/>
      </c>
      <c r="GD83" s="79" t="str">
        <f t="shared" si="453"/>
        <v/>
      </c>
      <c r="GE83" s="79" t="str">
        <f t="shared" si="454"/>
        <v/>
      </c>
      <c r="GF83" s="79" t="str">
        <f t="shared" si="455"/>
        <v/>
      </c>
      <c r="GG83" s="79" t="str">
        <f t="shared" si="301"/>
        <v/>
      </c>
      <c r="GH83" s="313">
        <f t="shared" si="434"/>
        <v>0</v>
      </c>
      <c r="GI83" s="79">
        <f t="shared" si="456"/>
        <v>0</v>
      </c>
      <c r="GJ83" s="79">
        <f t="shared" si="457"/>
        <v>0</v>
      </c>
      <c r="GK83" s="79">
        <f t="shared" si="458"/>
        <v>0</v>
      </c>
      <c r="GL83" s="313">
        <f t="shared" si="435"/>
        <v>0</v>
      </c>
      <c r="GM83" s="79" t="str">
        <f t="shared" si="302"/>
        <v/>
      </c>
      <c r="GN83" s="47" t="str">
        <f t="shared" si="303"/>
        <v/>
      </c>
      <c r="GO83" s="79" t="str">
        <f t="shared" si="304"/>
        <v/>
      </c>
      <c r="GP83" s="107" t="str">
        <f t="shared" si="436"/>
        <v/>
      </c>
      <c r="GQ83" s="94" t="str">
        <f>IF(details!CY83="","",details!CY83)</f>
        <v/>
      </c>
      <c r="GR83" s="108" t="str">
        <f>IF(details!CZ83="","",details!CZ83)</f>
        <v/>
      </c>
      <c r="GS83" s="94" t="str">
        <f>IF(details!DC83="","",details!DC83)</f>
        <v/>
      </c>
      <c r="GT83" s="108" t="str">
        <f>IF(details!DD83="","",details!DD83)</f>
        <v/>
      </c>
      <c r="GU83" s="94" t="str">
        <f>IF(details!DG83="","",details!DG83)</f>
        <v/>
      </c>
      <c r="GV83" s="108" t="str">
        <f>IF(details!DH83="","",details!DH83)</f>
        <v/>
      </c>
      <c r="GW83" s="94" t="str">
        <f>IF(details!DK83="","",details!DK83)</f>
        <v/>
      </c>
      <c r="GX83" s="108" t="str">
        <f>IF(details!DL83="","",details!DL83)</f>
        <v/>
      </c>
      <c r="GY83" s="94" t="str">
        <f>IF(details!DO83="","",details!DO83)</f>
        <v/>
      </c>
      <c r="GZ83" s="108" t="str">
        <f>IF(details!DP83="","",details!DP83)</f>
        <v/>
      </c>
      <c r="HA83" s="95" t="e">
        <f t="shared" si="437"/>
        <v>#VALUE!</v>
      </c>
      <c r="HB83" s="47" t="str">
        <f t="shared" si="305"/>
        <v/>
      </c>
      <c r="HC83" s="47" t="str">
        <f t="shared" si="448"/>
        <v/>
      </c>
      <c r="HD83" s="47" t="str">
        <f t="shared" si="306"/>
        <v/>
      </c>
      <c r="HE83" s="47" t="str">
        <f t="shared" si="307"/>
        <v/>
      </c>
      <c r="HF83" s="47" t="str">
        <f t="shared" si="438"/>
        <v/>
      </c>
      <c r="HG83" s="47" t="str">
        <f t="shared" si="308"/>
        <v/>
      </c>
      <c r="HH83" s="47" t="str">
        <f t="shared" si="309"/>
        <v/>
      </c>
      <c r="HI83" s="47" t="str">
        <f t="shared" si="310"/>
        <v/>
      </c>
      <c r="HJ83" s="47" t="str">
        <f t="shared" si="311"/>
        <v/>
      </c>
      <c r="HK83" s="47" t="str">
        <f t="shared" si="312"/>
        <v/>
      </c>
      <c r="HL83" s="47" t="str">
        <f t="shared" si="313"/>
        <v/>
      </c>
      <c r="HM83" s="47" t="str">
        <f t="shared" si="314"/>
        <v/>
      </c>
      <c r="HN83" s="47" t="str">
        <f t="shared" si="439"/>
        <v/>
      </c>
      <c r="HO83" s="47" t="str">
        <f t="shared" si="315"/>
        <v/>
      </c>
      <c r="HP83" s="47" t="str">
        <f t="shared" si="316"/>
        <v/>
      </c>
      <c r="HQ83" s="47" t="str">
        <f t="shared" si="440"/>
        <v/>
      </c>
      <c r="HR83" s="47" t="str">
        <f t="shared" si="317"/>
        <v/>
      </c>
      <c r="HS83" s="47" t="str">
        <f t="shared" si="318"/>
        <v/>
      </c>
      <c r="HT83" s="47" t="str">
        <f t="shared" si="441"/>
        <v/>
      </c>
      <c r="HU83" s="47" t="str">
        <f t="shared" si="319"/>
        <v/>
      </c>
      <c r="HV83" s="47" t="str">
        <f t="shared" si="320"/>
        <v/>
      </c>
      <c r="HW83" s="47" t="str">
        <f t="shared" si="442"/>
        <v/>
      </c>
      <c r="HX83" s="47" t="str">
        <f t="shared" si="443"/>
        <v/>
      </c>
      <c r="HY83" s="47" t="str">
        <f t="shared" si="321"/>
        <v/>
      </c>
      <c r="HZ83" s="47" t="str">
        <f t="shared" si="322"/>
        <v/>
      </c>
      <c r="IA83" s="47" t="str">
        <f t="shared" si="323"/>
        <v/>
      </c>
      <c r="IB83" s="47" t="str">
        <f t="shared" si="324"/>
        <v/>
      </c>
      <c r="IC83" s="47" t="str">
        <f t="shared" si="325"/>
        <v/>
      </c>
      <c r="ID83" s="47" t="str">
        <f t="shared" si="444"/>
        <v xml:space="preserve">            </v>
      </c>
      <c r="IE83" s="47" t="str">
        <f t="shared" si="445"/>
        <v xml:space="preserve">            </v>
      </c>
      <c r="IF83" s="47" t="str">
        <f t="shared" si="449"/>
        <v xml:space="preserve">     </v>
      </c>
      <c r="IG83" s="109" t="str">
        <f t="shared" si="446"/>
        <v xml:space="preserve">            </v>
      </c>
      <c r="IH83" s="47" t="str">
        <f t="shared" si="326"/>
        <v xml:space="preserve">            </v>
      </c>
      <c r="II83" s="47" t="str">
        <f>IF(OR(GN83="SUPPL.",GN83="RE-EXAM."),'result subject-wise'!AV83,GN83)</f>
        <v/>
      </c>
      <c r="IJ83" s="99">
        <f>IF('result subject-wise'!AW83="",CT83,'result subject-wise'!AW83)</f>
        <v>0</v>
      </c>
      <c r="IK83" s="87" t="str">
        <f t="shared" si="447"/>
        <v/>
      </c>
      <c r="IL83" s="100"/>
      <c r="JE83" s="120"/>
      <c r="JF83" s="120"/>
      <c r="JG83" s="120"/>
      <c r="JH83" s="120"/>
    </row>
    <row r="84" spans="1:268" ht="13" customHeight="1">
      <c r="A84" s="4">
        <f>details!A84</f>
        <v>78</v>
      </c>
      <c r="B84" s="47" t="str">
        <f>IF(details!B84="","",details!B84)</f>
        <v/>
      </c>
      <c r="C84" s="47" t="str">
        <f>IF(details!C84="","",details!C84)</f>
        <v/>
      </c>
      <c r="D84" s="97" t="str">
        <f>IF(details!D84="","",details!D84)</f>
        <v/>
      </c>
      <c r="E84" s="47" t="str">
        <f>IF(details!E84="","",details!E84)</f>
        <v/>
      </c>
      <c r="F84" s="385" t="str">
        <f>IF(details!F84="","",details!F84)</f>
        <v/>
      </c>
      <c r="G84" s="49" t="str">
        <f>IF(details!G84="","",details!G84)</f>
        <v>A 078</v>
      </c>
      <c r="H84" s="49" t="str">
        <f>IF(details!H84="","",details!H84)</f>
        <v>B 078</v>
      </c>
      <c r="I84" s="49" t="str">
        <f>IF(details!I84="","",details!I84)</f>
        <v>C 078</v>
      </c>
      <c r="J84" s="47" t="str">
        <f>IF(details!J84="","",details!J84)</f>
        <v/>
      </c>
      <c r="K84" s="47" t="str">
        <f>IF(details!K84="","",details!K84)</f>
        <v/>
      </c>
      <c r="L84" s="47" t="str">
        <f>IF(details!L84="","",details!L84)</f>
        <v/>
      </c>
      <c r="M84" s="102" t="str">
        <f t="shared" si="327"/>
        <v/>
      </c>
      <c r="N84" s="47" t="str">
        <f>IF(details!M84="","",details!M84)</f>
        <v/>
      </c>
      <c r="O84" s="102" t="str">
        <f t="shared" si="328"/>
        <v/>
      </c>
      <c r="P84" s="47" t="str">
        <f>IF(details!N84="","",details!N84)</f>
        <v/>
      </c>
      <c r="Q84" s="88" t="str">
        <f t="shared" si="329"/>
        <v/>
      </c>
      <c r="R84" s="79">
        <f t="shared" si="330"/>
        <v>0</v>
      </c>
      <c r="S84" s="79">
        <f t="shared" si="331"/>
        <v>0</v>
      </c>
      <c r="T84" s="80" t="str">
        <f t="shared" si="332"/>
        <v/>
      </c>
      <c r="U84" s="79" t="str">
        <f t="shared" si="333"/>
        <v/>
      </c>
      <c r="V84" s="79" t="str">
        <f t="shared" si="334"/>
        <v/>
      </c>
      <c r="W84" s="79" t="str">
        <f t="shared" si="335"/>
        <v/>
      </c>
      <c r="X84" s="47" t="str">
        <f>IF(details!O84="","",details!O84)</f>
        <v/>
      </c>
      <c r="Y84" s="47" t="str">
        <f>IF(details!P84="","",details!P84)</f>
        <v/>
      </c>
      <c r="Z84" s="47" t="str">
        <f>IF(details!Q84="","",details!Q84)</f>
        <v/>
      </c>
      <c r="AA84" s="102" t="str">
        <f t="shared" si="336"/>
        <v/>
      </c>
      <c r="AB84" s="47" t="str">
        <f>IF(details!R84="","",details!R84)</f>
        <v/>
      </c>
      <c r="AC84" s="102" t="str">
        <f t="shared" si="337"/>
        <v/>
      </c>
      <c r="AD84" s="47" t="str">
        <f>IF(details!S84="","",details!S84)</f>
        <v/>
      </c>
      <c r="AE84" s="88" t="str">
        <f t="shared" si="338"/>
        <v/>
      </c>
      <c r="AF84" s="79">
        <f t="shared" si="339"/>
        <v>0</v>
      </c>
      <c r="AG84" s="79">
        <f t="shared" si="340"/>
        <v>0</v>
      </c>
      <c r="AH84" s="80" t="str">
        <f t="shared" si="341"/>
        <v/>
      </c>
      <c r="AI84" s="79" t="str">
        <f t="shared" si="342"/>
        <v/>
      </c>
      <c r="AJ84" s="79" t="str">
        <f t="shared" si="343"/>
        <v/>
      </c>
      <c r="AK84" s="79" t="str">
        <f t="shared" si="344"/>
        <v/>
      </c>
      <c r="AL84" s="97" t="str">
        <f>IF(details!T84="","",details!T84)</f>
        <v/>
      </c>
      <c r="AM84" s="103" t="str">
        <f>CONCATENATE(IF(details!T84="s"," SANSKRIT",IF(details!T84="u"," URDU",IF(details!T84="g"," GUJRATI",IF(details!T84="p"," PUNJABI",IF(details!T84="sd"," flU/kh",))))),"")</f>
        <v/>
      </c>
      <c r="AN84" s="47" t="str">
        <f>IF(details!U84="","",details!U84)</f>
        <v/>
      </c>
      <c r="AO84" s="47" t="str">
        <f>IF(details!V84="","",details!V84)</f>
        <v/>
      </c>
      <c r="AP84" s="47" t="str">
        <f>IF(details!W84="","",details!W84)</f>
        <v/>
      </c>
      <c r="AQ84" s="102" t="str">
        <f t="shared" si="345"/>
        <v/>
      </c>
      <c r="AR84" s="47" t="str">
        <f>IF(details!X84="","",details!X84)</f>
        <v/>
      </c>
      <c r="AS84" s="102" t="str">
        <f t="shared" si="346"/>
        <v/>
      </c>
      <c r="AT84" s="47" t="str">
        <f>IF(details!Y84="","",details!Y84)</f>
        <v/>
      </c>
      <c r="AU84" s="88" t="str">
        <f t="shared" si="347"/>
        <v/>
      </c>
      <c r="AV84" s="79">
        <f t="shared" si="348"/>
        <v>0</v>
      </c>
      <c r="AW84" s="79">
        <f t="shared" si="349"/>
        <v>0</v>
      </c>
      <c r="AX84" s="80" t="str">
        <f t="shared" si="350"/>
        <v/>
      </c>
      <c r="AY84" s="79" t="str">
        <f t="shared" si="351"/>
        <v/>
      </c>
      <c r="AZ84" s="79" t="str">
        <f t="shared" si="352"/>
        <v/>
      </c>
      <c r="BA84" s="79" t="str">
        <f t="shared" si="353"/>
        <v/>
      </c>
      <c r="BB84" s="47" t="str">
        <f>IF(details!Z84="","",details!Z84)</f>
        <v/>
      </c>
      <c r="BC84" s="47" t="str">
        <f>IF(details!AA84="","",details!AA84)</f>
        <v/>
      </c>
      <c r="BD84" s="47" t="str">
        <f>IF(details!AB84="","",details!AB84)</f>
        <v/>
      </c>
      <c r="BE84" s="102" t="str">
        <f t="shared" si="354"/>
        <v/>
      </c>
      <c r="BF84" s="47" t="str">
        <f>IF(details!AC84="","",details!AC84)</f>
        <v/>
      </c>
      <c r="BG84" s="102" t="str">
        <f t="shared" si="355"/>
        <v/>
      </c>
      <c r="BH84" s="47" t="str">
        <f>IF(details!AD84="","",details!AD84)</f>
        <v/>
      </c>
      <c r="BI84" s="88" t="str">
        <f t="shared" si="356"/>
        <v/>
      </c>
      <c r="BJ84" s="79">
        <f t="shared" si="357"/>
        <v>0</v>
      </c>
      <c r="BK84" s="79">
        <f t="shared" si="358"/>
        <v>0</v>
      </c>
      <c r="BL84" s="80" t="str">
        <f t="shared" si="359"/>
        <v/>
      </c>
      <c r="BM84" s="79" t="str">
        <f t="shared" si="360"/>
        <v/>
      </c>
      <c r="BN84" s="79" t="str">
        <f t="shared" si="361"/>
        <v/>
      </c>
      <c r="BO84" s="79" t="str">
        <f t="shared" si="362"/>
        <v/>
      </c>
      <c r="BP84" s="47" t="str">
        <f>IF(details!AE84="","",details!AE84)</f>
        <v/>
      </c>
      <c r="BQ84" s="47" t="str">
        <f>IF(details!AF84="","",details!AF84)</f>
        <v/>
      </c>
      <c r="BR84" s="47" t="str">
        <f>IF(details!AG84="","",details!AG84)</f>
        <v/>
      </c>
      <c r="BS84" s="102" t="str">
        <f t="shared" si="363"/>
        <v/>
      </c>
      <c r="BT84" s="47" t="str">
        <f>IF(details!AH84="","",details!AH84)</f>
        <v/>
      </c>
      <c r="BU84" s="102" t="str">
        <f t="shared" si="364"/>
        <v/>
      </c>
      <c r="BV84" s="47" t="str">
        <f>IF(details!AI84="","",details!AI84)</f>
        <v/>
      </c>
      <c r="BW84" s="88" t="str">
        <f t="shared" si="365"/>
        <v/>
      </c>
      <c r="BX84" s="79">
        <f t="shared" si="366"/>
        <v>0</v>
      </c>
      <c r="BY84" s="79">
        <f t="shared" si="367"/>
        <v>0</v>
      </c>
      <c r="BZ84" s="80" t="str">
        <f t="shared" si="368"/>
        <v/>
      </c>
      <c r="CA84" s="79" t="str">
        <f t="shared" si="369"/>
        <v/>
      </c>
      <c r="CB84" s="79" t="str">
        <f t="shared" si="370"/>
        <v/>
      </c>
      <c r="CC84" s="79" t="str">
        <f t="shared" si="371"/>
        <v/>
      </c>
      <c r="CD84" s="47" t="str">
        <f>IF(details!AJ84="","",details!AJ84)</f>
        <v/>
      </c>
      <c r="CE84" s="47" t="str">
        <f>IF(details!AK84="","",details!AK84)</f>
        <v/>
      </c>
      <c r="CF84" s="47" t="str">
        <f>IF(details!AL84="","",details!AL84)</f>
        <v/>
      </c>
      <c r="CG84" s="102" t="str">
        <f t="shared" si="372"/>
        <v/>
      </c>
      <c r="CH84" s="47" t="str">
        <f>IF(details!AM84="","",details!AM84)</f>
        <v/>
      </c>
      <c r="CI84" s="102" t="str">
        <f t="shared" si="373"/>
        <v/>
      </c>
      <c r="CJ84" s="47" t="str">
        <f>IF(details!AN84="","",details!AN84)</f>
        <v/>
      </c>
      <c r="CK84" s="88" t="str">
        <f t="shared" si="374"/>
        <v/>
      </c>
      <c r="CL84" s="79">
        <f t="shared" si="375"/>
        <v>0</v>
      </c>
      <c r="CM84" s="79">
        <f t="shared" si="376"/>
        <v>0</v>
      </c>
      <c r="CN84" s="80" t="str">
        <f t="shared" si="377"/>
        <v/>
      </c>
      <c r="CO84" s="79" t="str">
        <f t="shared" si="378"/>
        <v/>
      </c>
      <c r="CP84" s="79" t="str">
        <f t="shared" si="379"/>
        <v/>
      </c>
      <c r="CQ84" s="79" t="str">
        <f t="shared" si="380"/>
        <v/>
      </c>
      <c r="CR84" s="79">
        <f t="shared" si="381"/>
        <v>0</v>
      </c>
      <c r="CS84" s="104">
        <f t="shared" si="382"/>
        <v>0</v>
      </c>
      <c r="CT84" s="105">
        <f t="shared" si="383"/>
        <v>0</v>
      </c>
      <c r="CU84" s="87" t="str">
        <f t="shared" si="296"/>
        <v/>
      </c>
      <c r="CV84" s="47" t="str">
        <f>IF(details!AO84="","",details!AO84)</f>
        <v/>
      </c>
      <c r="CW84" s="47" t="str">
        <f>IF(details!AP84="","",details!AP84)</f>
        <v/>
      </c>
      <c r="CX84" s="47" t="str">
        <f>IF(details!AQ84="","",details!AQ84)</f>
        <v/>
      </c>
      <c r="CY84" s="102" t="str">
        <f t="shared" si="384"/>
        <v/>
      </c>
      <c r="CZ84" s="47" t="str">
        <f>IF(details!AR84="","",details!AR84)</f>
        <v/>
      </c>
      <c r="DA84" s="102" t="str">
        <f t="shared" si="385"/>
        <v/>
      </c>
      <c r="DB84" s="47" t="str">
        <f>IF(details!AS84="","",details!AS84)</f>
        <v/>
      </c>
      <c r="DC84" s="88" t="str">
        <f t="shared" si="386"/>
        <v/>
      </c>
      <c r="DD84" s="79">
        <f t="shared" si="387"/>
        <v>0</v>
      </c>
      <c r="DE84" s="79">
        <f t="shared" si="388"/>
        <v>0</v>
      </c>
      <c r="DF84" s="80" t="str">
        <f t="shared" si="389"/>
        <v/>
      </c>
      <c r="DG84" s="79" t="str">
        <f t="shared" si="390"/>
        <v/>
      </c>
      <c r="DH84" s="79" t="str">
        <f t="shared" si="391"/>
        <v/>
      </c>
      <c r="DI84" s="79" t="str">
        <f t="shared" si="392"/>
        <v/>
      </c>
      <c r="DJ84" s="47" t="str">
        <f>IF(details!AT84="","",details!AT84)</f>
        <v/>
      </c>
      <c r="DK84" s="47" t="str">
        <f>IF(details!AU84="","",details!AU84)</f>
        <v/>
      </c>
      <c r="DL84" s="102" t="str">
        <f t="shared" si="393"/>
        <v/>
      </c>
      <c r="DM84" s="47" t="str">
        <f>IF(details!AV84="","",details!AV84)</f>
        <v/>
      </c>
      <c r="DN84" s="47" t="str">
        <f>IF(details!AW84="","",details!AW84)</f>
        <v/>
      </c>
      <c r="DO84" s="102" t="str">
        <f t="shared" si="394"/>
        <v/>
      </c>
      <c r="DP84" s="47" t="str">
        <f>IF(details!AX84="","",details!AX84)</f>
        <v/>
      </c>
      <c r="DQ84" s="47" t="str">
        <f>IF(details!AY84="","",details!AY84)</f>
        <v/>
      </c>
      <c r="DR84" s="102" t="str">
        <f t="shared" si="395"/>
        <v/>
      </c>
      <c r="DS84" s="102" t="str">
        <f t="shared" si="396"/>
        <v/>
      </c>
      <c r="DT84" s="102" t="str">
        <f t="shared" si="397"/>
        <v/>
      </c>
      <c r="DU84" s="102" t="str">
        <f t="shared" si="398"/>
        <v/>
      </c>
      <c r="DV84" s="47" t="str">
        <f>IF(details!AZ84="","",details!AZ84)</f>
        <v/>
      </c>
      <c r="DW84" s="47" t="str">
        <f>IF(details!BA84="","",details!BA84)</f>
        <v/>
      </c>
      <c r="DX84" s="102" t="str">
        <f t="shared" si="399"/>
        <v/>
      </c>
      <c r="DY84" s="102" t="str">
        <f t="shared" si="400"/>
        <v/>
      </c>
      <c r="DZ84" s="102" t="str">
        <f t="shared" si="401"/>
        <v/>
      </c>
      <c r="EA84" s="47" t="str">
        <f>IF(details!BB84="","",details!BB84)</f>
        <v/>
      </c>
      <c r="EB84" s="47" t="str">
        <f>IF(details!BC84="","",details!BC84)</f>
        <v/>
      </c>
      <c r="EC84" s="102" t="str">
        <f t="shared" si="402"/>
        <v/>
      </c>
      <c r="ED84" s="102" t="str">
        <f t="shared" si="403"/>
        <v/>
      </c>
      <c r="EE84" s="102" t="str">
        <f t="shared" si="404"/>
        <v/>
      </c>
      <c r="EF84" s="97" t="str">
        <f t="shared" si="405"/>
        <v/>
      </c>
      <c r="EG84" s="79">
        <f t="shared" si="406"/>
        <v>0</v>
      </c>
      <c r="EH84" s="79">
        <f t="shared" si="407"/>
        <v>0</v>
      </c>
      <c r="EI84" s="80" t="str">
        <f t="shared" si="408"/>
        <v/>
      </c>
      <c r="EJ84" s="79" t="str">
        <f t="shared" si="409"/>
        <v/>
      </c>
      <c r="EK84" s="79" t="str">
        <f t="shared" si="410"/>
        <v/>
      </c>
      <c r="EL84" s="79" t="str">
        <f t="shared" si="411"/>
        <v/>
      </c>
      <c r="EM84" s="47" t="str">
        <f>IF(details!BD84="","",details!BD84)</f>
        <v/>
      </c>
      <c r="EN84" s="47" t="str">
        <f>IF(details!BE84="","",details!BE84)</f>
        <v/>
      </c>
      <c r="EO84" s="47" t="str">
        <f>IF(details!BF84="","",details!BF84)</f>
        <v/>
      </c>
      <c r="EP84" s="102" t="str">
        <f t="shared" si="412"/>
        <v/>
      </c>
      <c r="EQ84" s="47" t="str">
        <f>IF(details!BG84="","",details!BG84)</f>
        <v/>
      </c>
      <c r="ER84" s="47" t="str">
        <f>IF(details!BH84="","",details!BH84)</f>
        <v/>
      </c>
      <c r="ES84" s="106" t="str">
        <f t="shared" si="413"/>
        <v/>
      </c>
      <c r="ET84" s="102" t="str">
        <f t="shared" si="414"/>
        <v/>
      </c>
      <c r="EU84" s="102" t="str">
        <f t="shared" si="415"/>
        <v/>
      </c>
      <c r="EV84" s="47" t="str">
        <f>IF(details!BI84="","",details!BI84)</f>
        <v/>
      </c>
      <c r="EW84" s="47" t="str">
        <f>IF(details!BJ84="","",details!BJ84)</f>
        <v/>
      </c>
      <c r="EX84" s="106" t="str">
        <f t="shared" si="416"/>
        <v/>
      </c>
      <c r="EY84" s="102" t="str">
        <f t="shared" si="417"/>
        <v/>
      </c>
      <c r="EZ84" s="102" t="str">
        <f t="shared" si="418"/>
        <v/>
      </c>
      <c r="FA84" s="97" t="str">
        <f t="shared" si="419"/>
        <v/>
      </c>
      <c r="FB84" s="79">
        <f t="shared" si="420"/>
        <v>0</v>
      </c>
      <c r="FC84" s="79">
        <f t="shared" si="421"/>
        <v>0</v>
      </c>
      <c r="FD84" s="80" t="str">
        <f t="shared" si="422"/>
        <v/>
      </c>
      <c r="FE84" s="79" t="str">
        <f t="shared" si="423"/>
        <v/>
      </c>
      <c r="FF84" s="79" t="str">
        <f t="shared" si="424"/>
        <v/>
      </c>
      <c r="FG84" s="79" t="str">
        <f t="shared" si="425"/>
        <v/>
      </c>
      <c r="FH84" s="47" t="str">
        <f>IF(details!BK84="","",details!BK84)</f>
        <v/>
      </c>
      <c r="FI84" s="47" t="str">
        <f>IF(details!BL84="","",details!BL84)</f>
        <v/>
      </c>
      <c r="FJ84" s="47" t="str">
        <f>IF(details!BM84="","",details!BM84)</f>
        <v/>
      </c>
      <c r="FK84" s="97" t="str">
        <f t="shared" si="426"/>
        <v/>
      </c>
      <c r="FL84" s="79">
        <f t="shared" si="427"/>
        <v>0</v>
      </c>
      <c r="FM84" s="80" t="str">
        <f t="shared" si="428"/>
        <v/>
      </c>
      <c r="FN84" s="79" t="str">
        <f t="shared" si="429"/>
        <v/>
      </c>
      <c r="FO84" s="79" t="str">
        <f t="shared" si="430"/>
        <v/>
      </c>
      <c r="FP84" s="322" t="str">
        <f t="shared" si="431"/>
        <v/>
      </c>
      <c r="FQ84" s="47" t="str">
        <f>IF(details!BN84="","",details!BN84)</f>
        <v/>
      </c>
      <c r="FR84" s="47" t="str">
        <f>IF(details!BO84="","",details!BO84)</f>
        <v/>
      </c>
      <c r="FS84" s="47" t="str">
        <f>IF(details!BP84="","",details!BP84)</f>
        <v/>
      </c>
      <c r="FT84" s="47" t="str">
        <f>IF(details!BQ84="","",details!BQ84)</f>
        <v/>
      </c>
      <c r="FU84" s="97" t="str">
        <f t="shared" si="432"/>
        <v/>
      </c>
      <c r="FV84" s="79">
        <f t="shared" si="297"/>
        <v>0</v>
      </c>
      <c r="FW84" s="80" t="str">
        <f t="shared" si="298"/>
        <v/>
      </c>
      <c r="FX84" s="79" t="str">
        <f t="shared" si="299"/>
        <v/>
      </c>
      <c r="FY84" s="79" t="str">
        <f t="shared" si="300"/>
        <v/>
      </c>
      <c r="FZ84" s="322" t="str">
        <f>IF(OR(FY84="RE",FY84="",FY84="F",FY84="AB"),FY84,IF(FU84&gt;=81%*FW84,"A",IF(FU84&gt;=61%*FW84,"B",IF(FU84&gt;=41%*FW84,"C",IF(FU84&gt;=21%*FW84,"D","E")))))</f>
        <v/>
      </c>
      <c r="GA84" s="79" t="str">
        <f t="shared" si="450"/>
        <v/>
      </c>
      <c r="GB84" s="79" t="str">
        <f t="shared" si="451"/>
        <v/>
      </c>
      <c r="GC84" s="79" t="str">
        <f t="shared" si="452"/>
        <v/>
      </c>
      <c r="GD84" s="79" t="str">
        <f t="shared" si="453"/>
        <v/>
      </c>
      <c r="GE84" s="79" t="str">
        <f t="shared" si="454"/>
        <v/>
      </c>
      <c r="GF84" s="79" t="str">
        <f t="shared" si="455"/>
        <v/>
      </c>
      <c r="GG84" s="79" t="str">
        <f t="shared" si="301"/>
        <v/>
      </c>
      <c r="GH84" s="313">
        <f t="shared" si="434"/>
        <v>0</v>
      </c>
      <c r="GI84" s="79">
        <f t="shared" si="456"/>
        <v>0</v>
      </c>
      <c r="GJ84" s="79">
        <f t="shared" si="457"/>
        <v>0</v>
      </c>
      <c r="GK84" s="79">
        <f t="shared" si="458"/>
        <v>0</v>
      </c>
      <c r="GL84" s="313">
        <f t="shared" si="435"/>
        <v>0</v>
      </c>
      <c r="GM84" s="79" t="str">
        <f t="shared" si="302"/>
        <v/>
      </c>
      <c r="GN84" s="47" t="str">
        <f t="shared" si="303"/>
        <v/>
      </c>
      <c r="GO84" s="79" t="str">
        <f t="shared" si="304"/>
        <v/>
      </c>
      <c r="GP84" s="107" t="str">
        <f t="shared" si="436"/>
        <v/>
      </c>
      <c r="GQ84" s="94" t="str">
        <f>IF(details!CY84="","",details!CY84)</f>
        <v/>
      </c>
      <c r="GR84" s="108" t="str">
        <f>IF(details!CZ84="","",details!CZ84)</f>
        <v/>
      </c>
      <c r="GS84" s="94" t="str">
        <f>IF(details!DC84="","",details!DC84)</f>
        <v/>
      </c>
      <c r="GT84" s="108" t="str">
        <f>IF(details!DD84="","",details!DD84)</f>
        <v/>
      </c>
      <c r="GU84" s="94" t="str">
        <f>IF(details!DG84="","",details!DG84)</f>
        <v/>
      </c>
      <c r="GV84" s="108" t="str">
        <f>IF(details!DH84="","",details!DH84)</f>
        <v/>
      </c>
      <c r="GW84" s="94" t="str">
        <f>IF(details!DK84="","",details!DK84)</f>
        <v/>
      </c>
      <c r="GX84" s="108" t="str">
        <f>IF(details!DL84="","",details!DL84)</f>
        <v/>
      </c>
      <c r="GY84" s="94" t="str">
        <f>IF(details!DO84="","",details!DO84)</f>
        <v/>
      </c>
      <c r="GZ84" s="108" t="str">
        <f>IF(details!DP84="","",details!DP84)</f>
        <v/>
      </c>
      <c r="HA84" s="95" t="e">
        <f t="shared" si="437"/>
        <v>#VALUE!</v>
      </c>
      <c r="HB84" s="47" t="str">
        <f t="shared" si="305"/>
        <v/>
      </c>
      <c r="HC84" s="47" t="str">
        <f t="shared" si="448"/>
        <v/>
      </c>
      <c r="HD84" s="47" t="str">
        <f t="shared" si="306"/>
        <v/>
      </c>
      <c r="HE84" s="47" t="str">
        <f t="shared" si="307"/>
        <v/>
      </c>
      <c r="HF84" s="47" t="str">
        <f t="shared" si="438"/>
        <v/>
      </c>
      <c r="HG84" s="47" t="str">
        <f t="shared" si="308"/>
        <v/>
      </c>
      <c r="HH84" s="47" t="str">
        <f t="shared" si="309"/>
        <v/>
      </c>
      <c r="HI84" s="47" t="str">
        <f t="shared" si="310"/>
        <v/>
      </c>
      <c r="HJ84" s="47" t="str">
        <f t="shared" si="311"/>
        <v/>
      </c>
      <c r="HK84" s="47" t="str">
        <f t="shared" si="312"/>
        <v/>
      </c>
      <c r="HL84" s="47" t="str">
        <f t="shared" si="313"/>
        <v/>
      </c>
      <c r="HM84" s="47" t="str">
        <f t="shared" si="314"/>
        <v/>
      </c>
      <c r="HN84" s="47" t="str">
        <f t="shared" si="439"/>
        <v/>
      </c>
      <c r="HO84" s="47" t="str">
        <f t="shared" si="315"/>
        <v/>
      </c>
      <c r="HP84" s="47" t="str">
        <f t="shared" si="316"/>
        <v/>
      </c>
      <c r="HQ84" s="47" t="str">
        <f t="shared" si="440"/>
        <v/>
      </c>
      <c r="HR84" s="47" t="str">
        <f t="shared" si="317"/>
        <v/>
      </c>
      <c r="HS84" s="47" t="str">
        <f t="shared" si="318"/>
        <v/>
      </c>
      <c r="HT84" s="47" t="str">
        <f t="shared" si="441"/>
        <v/>
      </c>
      <c r="HU84" s="47" t="str">
        <f t="shared" si="319"/>
        <v/>
      </c>
      <c r="HV84" s="47" t="str">
        <f t="shared" si="320"/>
        <v/>
      </c>
      <c r="HW84" s="47" t="str">
        <f t="shared" si="442"/>
        <v/>
      </c>
      <c r="HX84" s="47" t="str">
        <f t="shared" si="443"/>
        <v/>
      </c>
      <c r="HY84" s="47" t="str">
        <f t="shared" si="321"/>
        <v/>
      </c>
      <c r="HZ84" s="47" t="str">
        <f t="shared" si="322"/>
        <v/>
      </c>
      <c r="IA84" s="47" t="str">
        <f t="shared" si="323"/>
        <v/>
      </c>
      <c r="IB84" s="47" t="str">
        <f t="shared" si="324"/>
        <v/>
      </c>
      <c r="IC84" s="47" t="str">
        <f t="shared" si="325"/>
        <v/>
      </c>
      <c r="ID84" s="47" t="str">
        <f t="shared" si="444"/>
        <v xml:space="preserve">            </v>
      </c>
      <c r="IE84" s="47" t="str">
        <f t="shared" si="445"/>
        <v xml:space="preserve">            </v>
      </c>
      <c r="IF84" s="47" t="str">
        <f t="shared" si="449"/>
        <v xml:space="preserve">     </v>
      </c>
      <c r="IG84" s="109" t="str">
        <f t="shared" si="446"/>
        <v xml:space="preserve">            </v>
      </c>
      <c r="IH84" s="47" t="str">
        <f t="shared" si="326"/>
        <v xml:space="preserve">            </v>
      </c>
      <c r="II84" s="47" t="str">
        <f>IF(OR(GN84="SUPPL.",GN84="RE-EXAM."),'result subject-wise'!AV84,GN84)</f>
        <v/>
      </c>
      <c r="IJ84" s="99">
        <f>IF('result subject-wise'!AW84="",CT84,'result subject-wise'!AW84)</f>
        <v>0</v>
      </c>
      <c r="IK84" s="87" t="str">
        <f t="shared" si="447"/>
        <v/>
      </c>
      <c r="IL84" s="100"/>
      <c r="JE84" s="120"/>
      <c r="JF84" s="120"/>
      <c r="JG84" s="120"/>
      <c r="JH84" s="120"/>
    </row>
    <row r="85" spans="1:268" ht="13" customHeight="1">
      <c r="A85" s="4">
        <f>details!A85</f>
        <v>79</v>
      </c>
      <c r="B85" s="47" t="str">
        <f>IF(details!B85="","",details!B85)</f>
        <v/>
      </c>
      <c r="C85" s="47" t="str">
        <f>IF(details!C85="","",details!C85)</f>
        <v/>
      </c>
      <c r="D85" s="97" t="str">
        <f>IF(details!D85="","",details!D85)</f>
        <v/>
      </c>
      <c r="E85" s="47" t="str">
        <f>IF(details!E85="","",details!E85)</f>
        <v/>
      </c>
      <c r="F85" s="385" t="str">
        <f>IF(details!F85="","",details!F85)</f>
        <v/>
      </c>
      <c r="G85" s="49" t="str">
        <f>IF(details!G85="","",details!G85)</f>
        <v>A 079</v>
      </c>
      <c r="H85" s="49" t="str">
        <f>IF(details!H85="","",details!H85)</f>
        <v>B 079</v>
      </c>
      <c r="I85" s="49" t="str">
        <f>IF(details!I85="","",details!I85)</f>
        <v>C 079</v>
      </c>
      <c r="J85" s="47" t="str">
        <f>IF(details!J85="","",details!J85)</f>
        <v/>
      </c>
      <c r="K85" s="47" t="str">
        <f>IF(details!K85="","",details!K85)</f>
        <v/>
      </c>
      <c r="L85" s="47" t="str">
        <f>IF(details!L85="","",details!L85)</f>
        <v/>
      </c>
      <c r="M85" s="102" t="str">
        <f t="shared" si="327"/>
        <v/>
      </c>
      <c r="N85" s="47" t="str">
        <f>IF(details!M85="","",details!M85)</f>
        <v/>
      </c>
      <c r="O85" s="102" t="str">
        <f t="shared" si="328"/>
        <v/>
      </c>
      <c r="P85" s="47" t="str">
        <f>IF(details!N85="","",details!N85)</f>
        <v/>
      </c>
      <c r="Q85" s="88" t="str">
        <f t="shared" si="329"/>
        <v/>
      </c>
      <c r="R85" s="79">
        <f t="shared" si="330"/>
        <v>0</v>
      </c>
      <c r="S85" s="79">
        <f t="shared" si="331"/>
        <v>0</v>
      </c>
      <c r="T85" s="80" t="str">
        <f t="shared" si="332"/>
        <v/>
      </c>
      <c r="U85" s="79" t="str">
        <f t="shared" si="333"/>
        <v/>
      </c>
      <c r="V85" s="79" t="str">
        <f t="shared" si="334"/>
        <v/>
      </c>
      <c r="W85" s="79" t="str">
        <f t="shared" si="335"/>
        <v/>
      </c>
      <c r="X85" s="47" t="str">
        <f>IF(details!O85="","",details!O85)</f>
        <v/>
      </c>
      <c r="Y85" s="47" t="str">
        <f>IF(details!P85="","",details!P85)</f>
        <v/>
      </c>
      <c r="Z85" s="47" t="str">
        <f>IF(details!Q85="","",details!Q85)</f>
        <v/>
      </c>
      <c r="AA85" s="102" t="str">
        <f t="shared" si="336"/>
        <v/>
      </c>
      <c r="AB85" s="47" t="str">
        <f>IF(details!R85="","",details!R85)</f>
        <v/>
      </c>
      <c r="AC85" s="102" t="str">
        <f t="shared" si="337"/>
        <v/>
      </c>
      <c r="AD85" s="47" t="str">
        <f>IF(details!S85="","",details!S85)</f>
        <v/>
      </c>
      <c r="AE85" s="88" t="str">
        <f t="shared" si="338"/>
        <v/>
      </c>
      <c r="AF85" s="79">
        <f t="shared" si="339"/>
        <v>0</v>
      </c>
      <c r="AG85" s="79">
        <f t="shared" si="340"/>
        <v>0</v>
      </c>
      <c r="AH85" s="80" t="str">
        <f t="shared" si="341"/>
        <v/>
      </c>
      <c r="AI85" s="79" t="str">
        <f t="shared" si="342"/>
        <v/>
      </c>
      <c r="AJ85" s="79" t="str">
        <f t="shared" si="343"/>
        <v/>
      </c>
      <c r="AK85" s="79" t="str">
        <f t="shared" si="344"/>
        <v/>
      </c>
      <c r="AL85" s="97" t="str">
        <f>IF(details!T85="","",details!T85)</f>
        <v/>
      </c>
      <c r="AM85" s="103" t="str">
        <f>CONCATENATE(IF(details!T85="s"," SANSKRIT",IF(details!T85="u"," URDU",IF(details!T85="g"," GUJRATI",IF(details!T85="p"," PUNJABI",IF(details!T85="sd"," flU/kh",))))),"")</f>
        <v/>
      </c>
      <c r="AN85" s="47" t="str">
        <f>IF(details!U85="","",details!U85)</f>
        <v/>
      </c>
      <c r="AO85" s="47" t="str">
        <f>IF(details!V85="","",details!V85)</f>
        <v/>
      </c>
      <c r="AP85" s="47" t="str">
        <f>IF(details!W85="","",details!W85)</f>
        <v/>
      </c>
      <c r="AQ85" s="102" t="str">
        <f t="shared" si="345"/>
        <v/>
      </c>
      <c r="AR85" s="47" t="str">
        <f>IF(details!X85="","",details!X85)</f>
        <v/>
      </c>
      <c r="AS85" s="102" t="str">
        <f t="shared" si="346"/>
        <v/>
      </c>
      <c r="AT85" s="47" t="str">
        <f>IF(details!Y85="","",details!Y85)</f>
        <v/>
      </c>
      <c r="AU85" s="88" t="str">
        <f t="shared" si="347"/>
        <v/>
      </c>
      <c r="AV85" s="79">
        <f t="shared" si="348"/>
        <v>0</v>
      </c>
      <c r="AW85" s="79">
        <f t="shared" si="349"/>
        <v>0</v>
      </c>
      <c r="AX85" s="80" t="str">
        <f t="shared" si="350"/>
        <v/>
      </c>
      <c r="AY85" s="79" t="str">
        <f t="shared" si="351"/>
        <v/>
      </c>
      <c r="AZ85" s="79" t="str">
        <f t="shared" si="352"/>
        <v/>
      </c>
      <c r="BA85" s="79" t="str">
        <f t="shared" si="353"/>
        <v/>
      </c>
      <c r="BB85" s="47" t="str">
        <f>IF(details!Z85="","",details!Z85)</f>
        <v/>
      </c>
      <c r="BC85" s="47" t="str">
        <f>IF(details!AA85="","",details!AA85)</f>
        <v/>
      </c>
      <c r="BD85" s="47" t="str">
        <f>IF(details!AB85="","",details!AB85)</f>
        <v/>
      </c>
      <c r="BE85" s="102" t="str">
        <f t="shared" si="354"/>
        <v/>
      </c>
      <c r="BF85" s="47" t="str">
        <f>IF(details!AC85="","",details!AC85)</f>
        <v/>
      </c>
      <c r="BG85" s="102" t="str">
        <f t="shared" si="355"/>
        <v/>
      </c>
      <c r="BH85" s="47" t="str">
        <f>IF(details!AD85="","",details!AD85)</f>
        <v/>
      </c>
      <c r="BI85" s="88" t="str">
        <f t="shared" si="356"/>
        <v/>
      </c>
      <c r="BJ85" s="79">
        <f t="shared" si="357"/>
        <v>0</v>
      </c>
      <c r="BK85" s="79">
        <f t="shared" si="358"/>
        <v>0</v>
      </c>
      <c r="BL85" s="80" t="str">
        <f t="shared" si="359"/>
        <v/>
      </c>
      <c r="BM85" s="79" t="str">
        <f t="shared" si="360"/>
        <v/>
      </c>
      <c r="BN85" s="79" t="str">
        <f t="shared" si="361"/>
        <v/>
      </c>
      <c r="BO85" s="79" t="str">
        <f t="shared" si="362"/>
        <v/>
      </c>
      <c r="BP85" s="47" t="str">
        <f>IF(details!AE85="","",details!AE85)</f>
        <v/>
      </c>
      <c r="BQ85" s="47" t="str">
        <f>IF(details!AF85="","",details!AF85)</f>
        <v/>
      </c>
      <c r="BR85" s="47" t="str">
        <f>IF(details!AG85="","",details!AG85)</f>
        <v/>
      </c>
      <c r="BS85" s="102" t="str">
        <f t="shared" si="363"/>
        <v/>
      </c>
      <c r="BT85" s="47" t="str">
        <f>IF(details!AH85="","",details!AH85)</f>
        <v/>
      </c>
      <c r="BU85" s="102" t="str">
        <f t="shared" si="364"/>
        <v/>
      </c>
      <c r="BV85" s="47" t="str">
        <f>IF(details!AI85="","",details!AI85)</f>
        <v/>
      </c>
      <c r="BW85" s="88" t="str">
        <f t="shared" si="365"/>
        <v/>
      </c>
      <c r="BX85" s="79">
        <f t="shared" si="366"/>
        <v>0</v>
      </c>
      <c r="BY85" s="79">
        <f t="shared" si="367"/>
        <v>0</v>
      </c>
      <c r="BZ85" s="80" t="str">
        <f t="shared" si="368"/>
        <v/>
      </c>
      <c r="CA85" s="79" t="str">
        <f t="shared" si="369"/>
        <v/>
      </c>
      <c r="CB85" s="79" t="str">
        <f t="shared" si="370"/>
        <v/>
      </c>
      <c r="CC85" s="79" t="str">
        <f t="shared" si="371"/>
        <v/>
      </c>
      <c r="CD85" s="47" t="str">
        <f>IF(details!AJ85="","",details!AJ85)</f>
        <v/>
      </c>
      <c r="CE85" s="47" t="str">
        <f>IF(details!AK85="","",details!AK85)</f>
        <v/>
      </c>
      <c r="CF85" s="47" t="str">
        <f>IF(details!AL85="","",details!AL85)</f>
        <v/>
      </c>
      <c r="CG85" s="102" t="str">
        <f t="shared" si="372"/>
        <v/>
      </c>
      <c r="CH85" s="47" t="str">
        <f>IF(details!AM85="","",details!AM85)</f>
        <v/>
      </c>
      <c r="CI85" s="102" t="str">
        <f t="shared" si="373"/>
        <v/>
      </c>
      <c r="CJ85" s="47" t="str">
        <f>IF(details!AN85="","",details!AN85)</f>
        <v/>
      </c>
      <c r="CK85" s="88" t="str">
        <f t="shared" si="374"/>
        <v/>
      </c>
      <c r="CL85" s="79">
        <f t="shared" si="375"/>
        <v>0</v>
      </c>
      <c r="CM85" s="79">
        <f t="shared" si="376"/>
        <v>0</v>
      </c>
      <c r="CN85" s="80" t="str">
        <f t="shared" si="377"/>
        <v/>
      </c>
      <c r="CO85" s="79" t="str">
        <f t="shared" si="378"/>
        <v/>
      </c>
      <c r="CP85" s="79" t="str">
        <f t="shared" si="379"/>
        <v/>
      </c>
      <c r="CQ85" s="79" t="str">
        <f t="shared" si="380"/>
        <v/>
      </c>
      <c r="CR85" s="79">
        <f t="shared" si="381"/>
        <v>0</v>
      </c>
      <c r="CS85" s="104">
        <f t="shared" si="382"/>
        <v>0</v>
      </c>
      <c r="CT85" s="105">
        <f t="shared" si="383"/>
        <v>0</v>
      </c>
      <c r="CU85" s="87" t="str">
        <f t="shared" si="296"/>
        <v/>
      </c>
      <c r="CV85" s="47" t="str">
        <f>IF(details!AO85="","",details!AO85)</f>
        <v/>
      </c>
      <c r="CW85" s="47" t="str">
        <f>IF(details!AP85="","",details!AP85)</f>
        <v/>
      </c>
      <c r="CX85" s="47" t="str">
        <f>IF(details!AQ85="","",details!AQ85)</f>
        <v/>
      </c>
      <c r="CY85" s="102" t="str">
        <f t="shared" si="384"/>
        <v/>
      </c>
      <c r="CZ85" s="47" t="str">
        <f>IF(details!AR85="","",details!AR85)</f>
        <v/>
      </c>
      <c r="DA85" s="102" t="str">
        <f t="shared" si="385"/>
        <v/>
      </c>
      <c r="DB85" s="47" t="str">
        <f>IF(details!AS85="","",details!AS85)</f>
        <v/>
      </c>
      <c r="DC85" s="88" t="str">
        <f t="shared" si="386"/>
        <v/>
      </c>
      <c r="DD85" s="79">
        <f t="shared" si="387"/>
        <v>0</v>
      </c>
      <c r="DE85" s="79">
        <f t="shared" si="388"/>
        <v>0</v>
      </c>
      <c r="DF85" s="80" t="str">
        <f t="shared" si="389"/>
        <v/>
      </c>
      <c r="DG85" s="79" t="str">
        <f t="shared" si="390"/>
        <v/>
      </c>
      <c r="DH85" s="79" t="str">
        <f t="shared" si="391"/>
        <v/>
      </c>
      <c r="DI85" s="79" t="str">
        <f t="shared" si="392"/>
        <v/>
      </c>
      <c r="DJ85" s="47" t="str">
        <f>IF(details!AT85="","",details!AT85)</f>
        <v/>
      </c>
      <c r="DK85" s="47" t="str">
        <f>IF(details!AU85="","",details!AU85)</f>
        <v/>
      </c>
      <c r="DL85" s="102" t="str">
        <f t="shared" si="393"/>
        <v/>
      </c>
      <c r="DM85" s="47" t="str">
        <f>IF(details!AV85="","",details!AV85)</f>
        <v/>
      </c>
      <c r="DN85" s="47" t="str">
        <f>IF(details!AW85="","",details!AW85)</f>
        <v/>
      </c>
      <c r="DO85" s="102" t="str">
        <f t="shared" si="394"/>
        <v/>
      </c>
      <c r="DP85" s="47" t="str">
        <f>IF(details!AX85="","",details!AX85)</f>
        <v/>
      </c>
      <c r="DQ85" s="47" t="str">
        <f>IF(details!AY85="","",details!AY85)</f>
        <v/>
      </c>
      <c r="DR85" s="102" t="str">
        <f t="shared" si="395"/>
        <v/>
      </c>
      <c r="DS85" s="102" t="str">
        <f t="shared" si="396"/>
        <v/>
      </c>
      <c r="DT85" s="102" t="str">
        <f t="shared" si="397"/>
        <v/>
      </c>
      <c r="DU85" s="102" t="str">
        <f t="shared" si="398"/>
        <v/>
      </c>
      <c r="DV85" s="47" t="str">
        <f>IF(details!AZ85="","",details!AZ85)</f>
        <v/>
      </c>
      <c r="DW85" s="47" t="str">
        <f>IF(details!BA85="","",details!BA85)</f>
        <v/>
      </c>
      <c r="DX85" s="102" t="str">
        <f t="shared" si="399"/>
        <v/>
      </c>
      <c r="DY85" s="102" t="str">
        <f t="shared" si="400"/>
        <v/>
      </c>
      <c r="DZ85" s="102" t="str">
        <f t="shared" si="401"/>
        <v/>
      </c>
      <c r="EA85" s="47" t="str">
        <f>IF(details!BB85="","",details!BB85)</f>
        <v/>
      </c>
      <c r="EB85" s="47" t="str">
        <f>IF(details!BC85="","",details!BC85)</f>
        <v/>
      </c>
      <c r="EC85" s="102" t="str">
        <f t="shared" si="402"/>
        <v/>
      </c>
      <c r="ED85" s="102" t="str">
        <f t="shared" si="403"/>
        <v/>
      </c>
      <c r="EE85" s="102" t="str">
        <f t="shared" si="404"/>
        <v/>
      </c>
      <c r="EF85" s="97" t="str">
        <f t="shared" si="405"/>
        <v/>
      </c>
      <c r="EG85" s="79">
        <f t="shared" si="406"/>
        <v>0</v>
      </c>
      <c r="EH85" s="79">
        <f t="shared" si="407"/>
        <v>0</v>
      </c>
      <c r="EI85" s="80" t="str">
        <f t="shared" si="408"/>
        <v/>
      </c>
      <c r="EJ85" s="79" t="str">
        <f t="shared" si="409"/>
        <v/>
      </c>
      <c r="EK85" s="79" t="str">
        <f t="shared" si="410"/>
        <v/>
      </c>
      <c r="EL85" s="79" t="str">
        <f t="shared" si="411"/>
        <v/>
      </c>
      <c r="EM85" s="47" t="str">
        <f>IF(details!BD85="","",details!BD85)</f>
        <v/>
      </c>
      <c r="EN85" s="47" t="str">
        <f>IF(details!BE85="","",details!BE85)</f>
        <v/>
      </c>
      <c r="EO85" s="47" t="str">
        <f>IF(details!BF85="","",details!BF85)</f>
        <v/>
      </c>
      <c r="EP85" s="102" t="str">
        <f t="shared" si="412"/>
        <v/>
      </c>
      <c r="EQ85" s="47" t="str">
        <f>IF(details!BG85="","",details!BG85)</f>
        <v/>
      </c>
      <c r="ER85" s="47" t="str">
        <f>IF(details!BH85="","",details!BH85)</f>
        <v/>
      </c>
      <c r="ES85" s="106" t="str">
        <f t="shared" si="413"/>
        <v/>
      </c>
      <c r="ET85" s="102" t="str">
        <f t="shared" si="414"/>
        <v/>
      </c>
      <c r="EU85" s="102" t="str">
        <f t="shared" si="415"/>
        <v/>
      </c>
      <c r="EV85" s="47" t="str">
        <f>IF(details!BI85="","",details!BI85)</f>
        <v/>
      </c>
      <c r="EW85" s="47" t="str">
        <f>IF(details!BJ85="","",details!BJ85)</f>
        <v/>
      </c>
      <c r="EX85" s="106" t="str">
        <f t="shared" si="416"/>
        <v/>
      </c>
      <c r="EY85" s="102" t="str">
        <f t="shared" si="417"/>
        <v/>
      </c>
      <c r="EZ85" s="102" t="str">
        <f t="shared" si="418"/>
        <v/>
      </c>
      <c r="FA85" s="97" t="str">
        <f t="shared" si="419"/>
        <v/>
      </c>
      <c r="FB85" s="79">
        <f t="shared" si="420"/>
        <v>0</v>
      </c>
      <c r="FC85" s="79">
        <f t="shared" si="421"/>
        <v>0</v>
      </c>
      <c r="FD85" s="80" t="str">
        <f t="shared" si="422"/>
        <v/>
      </c>
      <c r="FE85" s="79" t="str">
        <f t="shared" si="423"/>
        <v/>
      </c>
      <c r="FF85" s="79" t="str">
        <f t="shared" si="424"/>
        <v/>
      </c>
      <c r="FG85" s="79" t="str">
        <f t="shared" si="425"/>
        <v/>
      </c>
      <c r="FH85" s="47" t="str">
        <f>IF(details!BK85="","",details!BK85)</f>
        <v/>
      </c>
      <c r="FI85" s="47" t="str">
        <f>IF(details!BL85="","",details!BL85)</f>
        <v/>
      </c>
      <c r="FJ85" s="47" t="str">
        <f>IF(details!BM85="","",details!BM85)</f>
        <v/>
      </c>
      <c r="FK85" s="97" t="str">
        <f t="shared" si="426"/>
        <v/>
      </c>
      <c r="FL85" s="79">
        <f t="shared" si="427"/>
        <v>0</v>
      </c>
      <c r="FM85" s="80" t="str">
        <f t="shared" si="428"/>
        <v/>
      </c>
      <c r="FN85" s="79" t="str">
        <f t="shared" si="429"/>
        <v/>
      </c>
      <c r="FO85" s="79" t="str">
        <f t="shared" si="430"/>
        <v/>
      </c>
      <c r="FP85" s="322" t="str">
        <f t="shared" si="431"/>
        <v/>
      </c>
      <c r="FQ85" s="47" t="str">
        <f>IF(details!BN85="","",details!BN85)</f>
        <v/>
      </c>
      <c r="FR85" s="47" t="str">
        <f>IF(details!BO85="","",details!BO85)</f>
        <v/>
      </c>
      <c r="FS85" s="47" t="str">
        <f>IF(details!BP85="","",details!BP85)</f>
        <v/>
      </c>
      <c r="FT85" s="47" t="str">
        <f>IF(details!BQ85="","",details!BQ85)</f>
        <v/>
      </c>
      <c r="FU85" s="97" t="str">
        <f t="shared" si="432"/>
        <v/>
      </c>
      <c r="FV85" s="79">
        <f t="shared" si="297"/>
        <v>0</v>
      </c>
      <c r="FW85" s="80" t="str">
        <f t="shared" si="298"/>
        <v/>
      </c>
      <c r="FX85" s="79" t="str">
        <f t="shared" si="299"/>
        <v/>
      </c>
      <c r="FY85" s="79" t="str">
        <f t="shared" si="300"/>
        <v/>
      </c>
      <c r="FZ85" s="322" t="str">
        <f t="shared" ref="FZ85:FZ100" si="459">IF(OR(FY85="RE",FY85="",FY85="F",FY85="AB"),FY85,IF(FU85&gt;=81%*FW85,"A",IF(FU85&gt;=61%*FW85,"B",IF(FU85&gt;=41%*FW85,"C",IF(FU85&gt;=21%*FW85,"D","E")))))</f>
        <v/>
      </c>
      <c r="GA85" s="79" t="str">
        <f t="shared" si="450"/>
        <v/>
      </c>
      <c r="GB85" s="79" t="str">
        <f t="shared" si="451"/>
        <v/>
      </c>
      <c r="GC85" s="79" t="str">
        <f t="shared" si="452"/>
        <v/>
      </c>
      <c r="GD85" s="79" t="str">
        <f t="shared" si="453"/>
        <v/>
      </c>
      <c r="GE85" s="79" t="str">
        <f t="shared" si="454"/>
        <v/>
      </c>
      <c r="GF85" s="79" t="str">
        <f t="shared" si="455"/>
        <v/>
      </c>
      <c r="GG85" s="79" t="str">
        <f t="shared" si="301"/>
        <v/>
      </c>
      <c r="GH85" s="313">
        <f t="shared" si="434"/>
        <v>0</v>
      </c>
      <c r="GI85" s="79">
        <f t="shared" si="456"/>
        <v>0</v>
      </c>
      <c r="GJ85" s="79">
        <f t="shared" si="457"/>
        <v>0</v>
      </c>
      <c r="GK85" s="79">
        <f t="shared" si="458"/>
        <v>0</v>
      </c>
      <c r="GL85" s="313">
        <f t="shared" si="435"/>
        <v>0</v>
      </c>
      <c r="GM85" s="79" t="str">
        <f t="shared" si="302"/>
        <v/>
      </c>
      <c r="GN85" s="47" t="str">
        <f t="shared" si="303"/>
        <v/>
      </c>
      <c r="GO85" s="79" t="str">
        <f t="shared" si="304"/>
        <v/>
      </c>
      <c r="GP85" s="107" t="str">
        <f t="shared" si="436"/>
        <v/>
      </c>
      <c r="GQ85" s="94" t="str">
        <f>IF(details!CY85="","",details!CY85)</f>
        <v/>
      </c>
      <c r="GR85" s="94" t="str">
        <f>IF(details!CZ85="","",details!CZ85)</f>
        <v/>
      </c>
      <c r="GS85" s="94" t="str">
        <f>IF(details!DC85="","",details!DC85)</f>
        <v/>
      </c>
      <c r="GT85" s="94" t="str">
        <f>IF(details!DD85="","",details!DD85)</f>
        <v/>
      </c>
      <c r="GU85" s="94" t="str">
        <f>IF(details!DG85="","",details!DG85)</f>
        <v/>
      </c>
      <c r="GV85" s="94" t="str">
        <f>IF(details!DH85="","",details!DH85)</f>
        <v/>
      </c>
      <c r="GW85" s="94" t="str">
        <f>IF(details!DK85="","",details!DK85)</f>
        <v/>
      </c>
      <c r="GX85" s="94" t="str">
        <f>IF(details!DL85="","",details!DL85)</f>
        <v/>
      </c>
      <c r="GY85" s="94" t="str">
        <f>IF(details!DO85="","",details!DO85)</f>
        <v/>
      </c>
      <c r="GZ85" s="108" t="str">
        <f>IF(details!DP85="","",details!DP85)</f>
        <v/>
      </c>
      <c r="HA85" s="95" t="e">
        <f t="shared" si="437"/>
        <v>#VALUE!</v>
      </c>
      <c r="HB85" s="47" t="str">
        <f t="shared" si="305"/>
        <v/>
      </c>
      <c r="HC85" s="47" t="str">
        <f t="shared" si="448"/>
        <v/>
      </c>
      <c r="HD85" s="47" t="str">
        <f t="shared" si="306"/>
        <v/>
      </c>
      <c r="HE85" s="47" t="str">
        <f t="shared" si="307"/>
        <v/>
      </c>
      <c r="HF85" s="47" t="str">
        <f t="shared" si="438"/>
        <v/>
      </c>
      <c r="HG85" s="47" t="str">
        <f t="shared" si="308"/>
        <v/>
      </c>
      <c r="HH85" s="47" t="str">
        <f t="shared" si="309"/>
        <v/>
      </c>
      <c r="HI85" s="47" t="str">
        <f t="shared" si="310"/>
        <v/>
      </c>
      <c r="HJ85" s="47" t="str">
        <f t="shared" si="311"/>
        <v/>
      </c>
      <c r="HK85" s="47" t="str">
        <f t="shared" si="312"/>
        <v/>
      </c>
      <c r="HL85" s="47" t="str">
        <f t="shared" si="313"/>
        <v/>
      </c>
      <c r="HM85" s="47" t="str">
        <f t="shared" si="314"/>
        <v/>
      </c>
      <c r="HN85" s="47" t="str">
        <f t="shared" si="439"/>
        <v/>
      </c>
      <c r="HO85" s="47" t="str">
        <f t="shared" si="315"/>
        <v/>
      </c>
      <c r="HP85" s="47" t="str">
        <f t="shared" si="316"/>
        <v/>
      </c>
      <c r="HQ85" s="47" t="str">
        <f t="shared" si="440"/>
        <v/>
      </c>
      <c r="HR85" s="47" t="str">
        <f t="shared" si="317"/>
        <v/>
      </c>
      <c r="HS85" s="47" t="str">
        <f t="shared" si="318"/>
        <v/>
      </c>
      <c r="HT85" s="47" t="str">
        <f t="shared" si="441"/>
        <v/>
      </c>
      <c r="HU85" s="47" t="str">
        <f t="shared" si="319"/>
        <v/>
      </c>
      <c r="HV85" s="47" t="str">
        <f t="shared" si="320"/>
        <v/>
      </c>
      <c r="HW85" s="47" t="str">
        <f t="shared" si="442"/>
        <v/>
      </c>
      <c r="HX85" s="47" t="str">
        <f t="shared" si="443"/>
        <v/>
      </c>
      <c r="HY85" s="47" t="str">
        <f t="shared" si="321"/>
        <v/>
      </c>
      <c r="HZ85" s="47" t="str">
        <f t="shared" si="322"/>
        <v/>
      </c>
      <c r="IA85" s="47" t="str">
        <f t="shared" si="323"/>
        <v/>
      </c>
      <c r="IB85" s="47" t="str">
        <f t="shared" si="324"/>
        <v/>
      </c>
      <c r="IC85" s="47" t="str">
        <f t="shared" si="325"/>
        <v/>
      </c>
      <c r="ID85" s="47" t="str">
        <f t="shared" si="444"/>
        <v xml:space="preserve">            </v>
      </c>
      <c r="IE85" s="47" t="str">
        <f t="shared" si="445"/>
        <v xml:space="preserve">            </v>
      </c>
      <c r="IF85" s="47" t="str">
        <f t="shared" si="449"/>
        <v xml:space="preserve">     </v>
      </c>
      <c r="IG85" s="109" t="str">
        <f t="shared" ref="IG85:IG106" si="460">CONCATENATE(IF(HB85="RE",$HB$5,"")," ",IF(HE85="RE",$HE$5,"")," ",IF(HI85="RE",$HI$5,"")," ",IF(HJ85="RE",$HJ$5,"")," ",IF(HK85="RE",$HK$5,"")," ",IF(HL85="RE",$HL$5,"")," ",IF(HM85="RE",$HM$5,"")," ",IF(HP85="RE",$HP$5,"")," ",IF(HS85="RE",$HS$5,"")," ",IF(HV85="RE",$HV$5,"")," ",IF(HY85="RE",$HY$5,"")," ",IF(HZ85="RE",$HZ$5,"")," ",IF(IA85="RE",$IA$5,""))</f>
        <v xml:space="preserve">            </v>
      </c>
      <c r="IH85" s="47" t="str">
        <f t="shared" ref="IH85:IH106" si="461">CONCATENATE(IF(HB85="D",$HB$5,"")," ",IF(HE85="D",$HE$5,"")," ",IF(HI85="D",$HI$5,"")," ",IF(HJ85="D",$HJ$5,"")," ",IF(HK85="D",$HK$5,"")," ",IF(HL85="D",$HL$5,"")," ",IF(HM85="D",$HM$5,"")," ",IF(HP85="D",$HP$5,"")," ",IF(HS85="D",$HS$5,"")," ",IF(HV85="D",$HV$5,"")," ",IF(HY85="D",$HY$5,"")," ",IF(HZ85="D",$HZ$5,"")," ",IF(IA85="D",$IA$5,""))</f>
        <v xml:space="preserve">            </v>
      </c>
      <c r="II85" s="47" t="str">
        <f>IF(OR(GN85="SUPPL.",GN85="RE-EXAM."),'result subject-wise'!AV85,GN85)</f>
        <v/>
      </c>
      <c r="IJ85" s="99">
        <f>IF('result subject-wise'!AW85="",CT85,'result subject-wise'!AW85)</f>
        <v>0</v>
      </c>
      <c r="IK85" s="87" t="str">
        <f t="shared" si="447"/>
        <v/>
      </c>
      <c r="IL85" s="123" t="str">
        <f t="shared" ref="IL85:IL106" si="462">CONCATENATE(IF(HB85="D",$HB$5,"")," ",IF(HE85="D",$HE$5,"")," ",IF(HI85="D",$HI$5,"")," ",IF(HJ85="D",$HJ$5,"")," ",IF(HK85="D",$HK$5,"")," ",IF(HL85="D",$HL$5,"")," ",IF(HM85="D",$HM$5,"")," ",IF(HP85="D",$HP$5,"")," ",IF(HS85="D",$HS$5,"")," ",IF(HV85="D",$HV$5,"")," ",IF(HY85="D",$HY$5,"")," ",IF(HZ85="D",$HZ$5,"")," ",IF(IA85="D",$IA$5,""))</f>
        <v xml:space="preserve">            </v>
      </c>
      <c r="JE85" s="120"/>
      <c r="JF85" s="120"/>
      <c r="JG85" s="120"/>
      <c r="JH85" s="120"/>
    </row>
    <row r="86" spans="1:268" ht="13" customHeight="1">
      <c r="A86" s="4">
        <f>details!A86</f>
        <v>80</v>
      </c>
      <c r="B86" s="47" t="str">
        <f>IF(details!B86="","",details!B86)</f>
        <v/>
      </c>
      <c r="C86" s="47" t="str">
        <f>IF(details!C86="","",details!C86)</f>
        <v/>
      </c>
      <c r="D86" s="97" t="str">
        <f>IF(details!D86="","",details!D86)</f>
        <v/>
      </c>
      <c r="E86" s="47" t="str">
        <f>IF(details!E86="","",details!E86)</f>
        <v/>
      </c>
      <c r="F86" s="385" t="str">
        <f>IF(details!F86="","",details!F86)</f>
        <v/>
      </c>
      <c r="G86" s="49" t="str">
        <f>IF(details!G86="","",details!G86)</f>
        <v>A 080</v>
      </c>
      <c r="H86" s="49" t="str">
        <f>IF(details!H86="","",details!H86)</f>
        <v>B 080</v>
      </c>
      <c r="I86" s="49" t="str">
        <f>IF(details!I86="","",details!I86)</f>
        <v>C 080</v>
      </c>
      <c r="J86" s="47" t="str">
        <f>IF(details!J86="","",details!J86)</f>
        <v/>
      </c>
      <c r="K86" s="47" t="str">
        <f>IF(details!K86="","",details!K86)</f>
        <v/>
      </c>
      <c r="L86" s="47" t="str">
        <f>IF(details!L86="","",details!L86)</f>
        <v/>
      </c>
      <c r="M86" s="102" t="str">
        <f t="shared" si="327"/>
        <v/>
      </c>
      <c r="N86" s="47" t="str">
        <f>IF(details!M86="","",details!M86)</f>
        <v/>
      </c>
      <c r="O86" s="102" t="str">
        <f t="shared" si="328"/>
        <v/>
      </c>
      <c r="P86" s="47" t="str">
        <f>IF(details!N86="","",details!N86)</f>
        <v/>
      </c>
      <c r="Q86" s="88" t="str">
        <f t="shared" si="329"/>
        <v/>
      </c>
      <c r="R86" s="79">
        <f t="shared" si="330"/>
        <v>0</v>
      </c>
      <c r="S86" s="79">
        <f t="shared" si="331"/>
        <v>0</v>
      </c>
      <c r="T86" s="80" t="str">
        <f t="shared" si="332"/>
        <v/>
      </c>
      <c r="U86" s="79" t="str">
        <f t="shared" si="333"/>
        <v/>
      </c>
      <c r="V86" s="79" t="str">
        <f t="shared" si="334"/>
        <v/>
      </c>
      <c r="W86" s="79" t="str">
        <f t="shared" si="335"/>
        <v/>
      </c>
      <c r="X86" s="47" t="str">
        <f>IF(details!O86="","",details!O86)</f>
        <v/>
      </c>
      <c r="Y86" s="47" t="str">
        <f>IF(details!P86="","",details!P86)</f>
        <v/>
      </c>
      <c r="Z86" s="47" t="str">
        <f>IF(details!Q86="","",details!Q86)</f>
        <v/>
      </c>
      <c r="AA86" s="102" t="str">
        <f t="shared" si="336"/>
        <v/>
      </c>
      <c r="AB86" s="47" t="str">
        <f>IF(details!R86="","",details!R86)</f>
        <v/>
      </c>
      <c r="AC86" s="102" t="str">
        <f t="shared" si="337"/>
        <v/>
      </c>
      <c r="AD86" s="47" t="str">
        <f>IF(details!S86="","",details!S86)</f>
        <v/>
      </c>
      <c r="AE86" s="88" t="str">
        <f t="shared" si="338"/>
        <v/>
      </c>
      <c r="AF86" s="79">
        <f t="shared" si="339"/>
        <v>0</v>
      </c>
      <c r="AG86" s="79">
        <f t="shared" si="340"/>
        <v>0</v>
      </c>
      <c r="AH86" s="80" t="str">
        <f t="shared" si="341"/>
        <v/>
      </c>
      <c r="AI86" s="79" t="str">
        <f t="shared" si="342"/>
        <v/>
      </c>
      <c r="AJ86" s="79" t="str">
        <f t="shared" si="343"/>
        <v/>
      </c>
      <c r="AK86" s="79" t="str">
        <f t="shared" si="344"/>
        <v/>
      </c>
      <c r="AL86" s="97" t="str">
        <f>IF(details!T86="","",details!T86)</f>
        <v/>
      </c>
      <c r="AM86" s="103" t="str">
        <f>CONCATENATE(IF(details!T86="s"," SANSKRIT",IF(details!T86="u"," URDU",IF(details!T86="g"," GUJRATI",IF(details!T86="p"," PUNJABI",IF(details!T86="sd"," flU/kh",))))),"")</f>
        <v/>
      </c>
      <c r="AN86" s="47" t="str">
        <f>IF(details!U86="","",details!U86)</f>
        <v/>
      </c>
      <c r="AO86" s="47" t="str">
        <f>IF(details!V86="","",details!V86)</f>
        <v/>
      </c>
      <c r="AP86" s="47" t="str">
        <f>IF(details!W86="","",details!W86)</f>
        <v/>
      </c>
      <c r="AQ86" s="102" t="str">
        <f t="shared" si="345"/>
        <v/>
      </c>
      <c r="AR86" s="47" t="str">
        <f>IF(details!X86="","",details!X86)</f>
        <v/>
      </c>
      <c r="AS86" s="102" t="str">
        <f t="shared" si="346"/>
        <v/>
      </c>
      <c r="AT86" s="47" t="str">
        <f>IF(details!Y86="","",details!Y86)</f>
        <v/>
      </c>
      <c r="AU86" s="88" t="str">
        <f t="shared" si="347"/>
        <v/>
      </c>
      <c r="AV86" s="79">
        <f t="shared" si="348"/>
        <v>0</v>
      </c>
      <c r="AW86" s="79">
        <f t="shared" si="349"/>
        <v>0</v>
      </c>
      <c r="AX86" s="80" t="str">
        <f t="shared" si="350"/>
        <v/>
      </c>
      <c r="AY86" s="79" t="str">
        <f t="shared" si="351"/>
        <v/>
      </c>
      <c r="AZ86" s="79" t="str">
        <f t="shared" si="352"/>
        <v/>
      </c>
      <c r="BA86" s="79" t="str">
        <f t="shared" si="353"/>
        <v/>
      </c>
      <c r="BB86" s="47" t="str">
        <f>IF(details!Z86="","",details!Z86)</f>
        <v/>
      </c>
      <c r="BC86" s="47" t="str">
        <f>IF(details!AA86="","",details!AA86)</f>
        <v/>
      </c>
      <c r="BD86" s="47" t="str">
        <f>IF(details!AB86="","",details!AB86)</f>
        <v/>
      </c>
      <c r="BE86" s="102" t="str">
        <f t="shared" si="354"/>
        <v/>
      </c>
      <c r="BF86" s="47" t="str">
        <f>IF(details!AC86="","",details!AC86)</f>
        <v/>
      </c>
      <c r="BG86" s="102" t="str">
        <f t="shared" si="355"/>
        <v/>
      </c>
      <c r="BH86" s="47" t="str">
        <f>IF(details!AD86="","",details!AD86)</f>
        <v/>
      </c>
      <c r="BI86" s="88" t="str">
        <f t="shared" si="356"/>
        <v/>
      </c>
      <c r="BJ86" s="79">
        <f t="shared" si="357"/>
        <v>0</v>
      </c>
      <c r="BK86" s="79">
        <f t="shared" si="358"/>
        <v>0</v>
      </c>
      <c r="BL86" s="80" t="str">
        <f t="shared" si="359"/>
        <v/>
      </c>
      <c r="BM86" s="79" t="str">
        <f t="shared" si="360"/>
        <v/>
      </c>
      <c r="BN86" s="79" t="str">
        <f t="shared" si="361"/>
        <v/>
      </c>
      <c r="BO86" s="79" t="str">
        <f t="shared" si="362"/>
        <v/>
      </c>
      <c r="BP86" s="47" t="str">
        <f>IF(details!AE86="","",details!AE86)</f>
        <v/>
      </c>
      <c r="BQ86" s="47" t="str">
        <f>IF(details!AF86="","",details!AF86)</f>
        <v/>
      </c>
      <c r="BR86" s="47" t="str">
        <f>IF(details!AG86="","",details!AG86)</f>
        <v/>
      </c>
      <c r="BS86" s="102" t="str">
        <f t="shared" si="363"/>
        <v/>
      </c>
      <c r="BT86" s="47" t="str">
        <f>IF(details!AH86="","",details!AH86)</f>
        <v/>
      </c>
      <c r="BU86" s="102" t="str">
        <f t="shared" si="364"/>
        <v/>
      </c>
      <c r="BV86" s="47" t="str">
        <f>IF(details!AI86="","",details!AI86)</f>
        <v/>
      </c>
      <c r="BW86" s="88" t="str">
        <f t="shared" si="365"/>
        <v/>
      </c>
      <c r="BX86" s="79">
        <f t="shared" si="366"/>
        <v>0</v>
      </c>
      <c r="BY86" s="79">
        <f t="shared" si="367"/>
        <v>0</v>
      </c>
      <c r="BZ86" s="80" t="str">
        <f t="shared" si="368"/>
        <v/>
      </c>
      <c r="CA86" s="79" t="str">
        <f t="shared" si="369"/>
        <v/>
      </c>
      <c r="CB86" s="79" t="str">
        <f t="shared" si="370"/>
        <v/>
      </c>
      <c r="CC86" s="79" t="str">
        <f t="shared" si="371"/>
        <v/>
      </c>
      <c r="CD86" s="47" t="str">
        <f>IF(details!AJ86="","",details!AJ86)</f>
        <v/>
      </c>
      <c r="CE86" s="47" t="str">
        <f>IF(details!AK86="","",details!AK86)</f>
        <v/>
      </c>
      <c r="CF86" s="47" t="str">
        <f>IF(details!AL86="","",details!AL86)</f>
        <v/>
      </c>
      <c r="CG86" s="102" t="str">
        <f t="shared" si="372"/>
        <v/>
      </c>
      <c r="CH86" s="47" t="str">
        <f>IF(details!AM86="","",details!AM86)</f>
        <v/>
      </c>
      <c r="CI86" s="102" t="str">
        <f t="shared" si="373"/>
        <v/>
      </c>
      <c r="CJ86" s="47" t="str">
        <f>IF(details!AN86="","",details!AN86)</f>
        <v/>
      </c>
      <c r="CK86" s="88" t="str">
        <f t="shared" si="374"/>
        <v/>
      </c>
      <c r="CL86" s="79">
        <f t="shared" si="375"/>
        <v>0</v>
      </c>
      <c r="CM86" s="79">
        <f t="shared" si="376"/>
        <v>0</v>
      </c>
      <c r="CN86" s="80" t="str">
        <f t="shared" si="377"/>
        <v/>
      </c>
      <c r="CO86" s="79" t="str">
        <f t="shared" si="378"/>
        <v/>
      </c>
      <c r="CP86" s="79" t="str">
        <f t="shared" si="379"/>
        <v/>
      </c>
      <c r="CQ86" s="79" t="str">
        <f t="shared" si="380"/>
        <v/>
      </c>
      <c r="CR86" s="79">
        <f t="shared" si="381"/>
        <v>0</v>
      </c>
      <c r="CS86" s="104">
        <f t="shared" si="382"/>
        <v>0</v>
      </c>
      <c r="CT86" s="105">
        <f t="shared" si="383"/>
        <v>0</v>
      </c>
      <c r="CU86" s="87" t="str">
        <f t="shared" si="296"/>
        <v/>
      </c>
      <c r="CV86" s="47" t="str">
        <f>IF(details!AO86="","",details!AO86)</f>
        <v/>
      </c>
      <c r="CW86" s="47" t="str">
        <f>IF(details!AP86="","",details!AP86)</f>
        <v/>
      </c>
      <c r="CX86" s="47" t="str">
        <f>IF(details!AQ86="","",details!AQ86)</f>
        <v/>
      </c>
      <c r="CY86" s="102" t="str">
        <f t="shared" si="384"/>
        <v/>
      </c>
      <c r="CZ86" s="47" t="str">
        <f>IF(details!AR86="","",details!AR86)</f>
        <v/>
      </c>
      <c r="DA86" s="102" t="str">
        <f t="shared" si="385"/>
        <v/>
      </c>
      <c r="DB86" s="47" t="str">
        <f>IF(details!AS86="","",details!AS86)</f>
        <v/>
      </c>
      <c r="DC86" s="88" t="str">
        <f t="shared" si="386"/>
        <v/>
      </c>
      <c r="DD86" s="79">
        <f t="shared" si="387"/>
        <v>0</v>
      </c>
      <c r="DE86" s="79">
        <f t="shared" si="388"/>
        <v>0</v>
      </c>
      <c r="DF86" s="80" t="str">
        <f t="shared" si="389"/>
        <v/>
      </c>
      <c r="DG86" s="79" t="str">
        <f t="shared" si="390"/>
        <v/>
      </c>
      <c r="DH86" s="79" t="str">
        <f t="shared" si="391"/>
        <v/>
      </c>
      <c r="DI86" s="79" t="str">
        <f t="shared" si="392"/>
        <v/>
      </c>
      <c r="DJ86" s="47" t="str">
        <f>IF(details!AT86="","",details!AT86)</f>
        <v/>
      </c>
      <c r="DK86" s="47" t="str">
        <f>IF(details!AU86="","",details!AU86)</f>
        <v/>
      </c>
      <c r="DL86" s="102" t="str">
        <f t="shared" si="393"/>
        <v/>
      </c>
      <c r="DM86" s="47" t="str">
        <f>IF(details!AV86="","",details!AV86)</f>
        <v/>
      </c>
      <c r="DN86" s="47" t="str">
        <f>IF(details!AW86="","",details!AW86)</f>
        <v/>
      </c>
      <c r="DO86" s="102" t="str">
        <f t="shared" si="394"/>
        <v/>
      </c>
      <c r="DP86" s="47" t="str">
        <f>IF(details!AX86="","",details!AX86)</f>
        <v/>
      </c>
      <c r="DQ86" s="47" t="str">
        <f>IF(details!AY86="","",details!AY86)</f>
        <v/>
      </c>
      <c r="DR86" s="102" t="str">
        <f t="shared" si="395"/>
        <v/>
      </c>
      <c r="DS86" s="102" t="str">
        <f t="shared" si="396"/>
        <v/>
      </c>
      <c r="DT86" s="102" t="str">
        <f t="shared" si="397"/>
        <v/>
      </c>
      <c r="DU86" s="102" t="str">
        <f t="shared" si="398"/>
        <v/>
      </c>
      <c r="DV86" s="47" t="str">
        <f>IF(details!AZ86="","",details!AZ86)</f>
        <v/>
      </c>
      <c r="DW86" s="47" t="str">
        <f>IF(details!BA86="","",details!BA86)</f>
        <v/>
      </c>
      <c r="DX86" s="102" t="str">
        <f t="shared" si="399"/>
        <v/>
      </c>
      <c r="DY86" s="102" t="str">
        <f t="shared" si="400"/>
        <v/>
      </c>
      <c r="DZ86" s="102" t="str">
        <f t="shared" si="401"/>
        <v/>
      </c>
      <c r="EA86" s="47" t="str">
        <f>IF(details!BB86="","",details!BB86)</f>
        <v/>
      </c>
      <c r="EB86" s="47" t="str">
        <f>IF(details!BC86="","",details!BC86)</f>
        <v/>
      </c>
      <c r="EC86" s="102" t="str">
        <f t="shared" si="402"/>
        <v/>
      </c>
      <c r="ED86" s="102" t="str">
        <f t="shared" si="403"/>
        <v/>
      </c>
      <c r="EE86" s="102" t="str">
        <f t="shared" si="404"/>
        <v/>
      </c>
      <c r="EF86" s="97" t="str">
        <f t="shared" si="405"/>
        <v/>
      </c>
      <c r="EG86" s="79">
        <f t="shared" si="406"/>
        <v>0</v>
      </c>
      <c r="EH86" s="79">
        <f t="shared" si="407"/>
        <v>0</v>
      </c>
      <c r="EI86" s="80" t="str">
        <f t="shared" si="408"/>
        <v/>
      </c>
      <c r="EJ86" s="79" t="str">
        <f t="shared" si="409"/>
        <v/>
      </c>
      <c r="EK86" s="79" t="str">
        <f t="shared" si="410"/>
        <v/>
      </c>
      <c r="EL86" s="79" t="str">
        <f t="shared" si="411"/>
        <v/>
      </c>
      <c r="EM86" s="47" t="str">
        <f>IF(details!BD86="","",details!BD86)</f>
        <v/>
      </c>
      <c r="EN86" s="47" t="str">
        <f>IF(details!BE86="","",details!BE86)</f>
        <v/>
      </c>
      <c r="EO86" s="47" t="str">
        <f>IF(details!BF86="","",details!BF86)</f>
        <v/>
      </c>
      <c r="EP86" s="102" t="str">
        <f t="shared" si="412"/>
        <v/>
      </c>
      <c r="EQ86" s="47" t="str">
        <f>IF(details!BG86="","",details!BG86)</f>
        <v/>
      </c>
      <c r="ER86" s="47" t="str">
        <f>IF(details!BH86="","",details!BH86)</f>
        <v/>
      </c>
      <c r="ES86" s="106" t="str">
        <f t="shared" si="413"/>
        <v/>
      </c>
      <c r="ET86" s="102" t="str">
        <f t="shared" si="414"/>
        <v/>
      </c>
      <c r="EU86" s="102" t="str">
        <f t="shared" si="415"/>
        <v/>
      </c>
      <c r="EV86" s="47" t="str">
        <f>IF(details!BI86="","",details!BI86)</f>
        <v/>
      </c>
      <c r="EW86" s="47" t="str">
        <f>IF(details!BJ86="","",details!BJ86)</f>
        <v/>
      </c>
      <c r="EX86" s="106" t="str">
        <f t="shared" si="416"/>
        <v/>
      </c>
      <c r="EY86" s="102" t="str">
        <f t="shared" si="417"/>
        <v/>
      </c>
      <c r="EZ86" s="102" t="str">
        <f t="shared" si="418"/>
        <v/>
      </c>
      <c r="FA86" s="97" t="str">
        <f t="shared" si="419"/>
        <v/>
      </c>
      <c r="FB86" s="79">
        <f t="shared" si="420"/>
        <v>0</v>
      </c>
      <c r="FC86" s="79">
        <f t="shared" si="421"/>
        <v>0</v>
      </c>
      <c r="FD86" s="80" t="str">
        <f t="shared" si="422"/>
        <v/>
      </c>
      <c r="FE86" s="79" t="str">
        <f t="shared" si="423"/>
        <v/>
      </c>
      <c r="FF86" s="79" t="str">
        <f t="shared" si="424"/>
        <v/>
      </c>
      <c r="FG86" s="79" t="str">
        <f t="shared" si="425"/>
        <v/>
      </c>
      <c r="FH86" s="47" t="str">
        <f>IF(details!BK86="","",details!BK86)</f>
        <v/>
      </c>
      <c r="FI86" s="47" t="str">
        <f>IF(details!BL86="","",details!BL86)</f>
        <v/>
      </c>
      <c r="FJ86" s="47" t="str">
        <f>IF(details!BM86="","",details!BM86)</f>
        <v/>
      </c>
      <c r="FK86" s="97" t="str">
        <f t="shared" si="426"/>
        <v/>
      </c>
      <c r="FL86" s="79">
        <f t="shared" si="427"/>
        <v>0</v>
      </c>
      <c r="FM86" s="80" t="str">
        <f t="shared" si="428"/>
        <v/>
      </c>
      <c r="FN86" s="79" t="str">
        <f t="shared" si="429"/>
        <v/>
      </c>
      <c r="FO86" s="79" t="str">
        <f t="shared" si="430"/>
        <v/>
      </c>
      <c r="FP86" s="322" t="str">
        <f t="shared" si="431"/>
        <v/>
      </c>
      <c r="FQ86" s="47" t="str">
        <f>IF(details!BN86="","",details!BN86)</f>
        <v/>
      </c>
      <c r="FR86" s="47" t="str">
        <f>IF(details!BO86="","",details!BO86)</f>
        <v/>
      </c>
      <c r="FS86" s="47" t="str">
        <f>IF(details!BP86="","",details!BP86)</f>
        <v/>
      </c>
      <c r="FT86" s="47" t="str">
        <f>IF(details!BQ86="","",details!BQ86)</f>
        <v/>
      </c>
      <c r="FU86" s="97" t="str">
        <f t="shared" si="432"/>
        <v/>
      </c>
      <c r="FV86" s="79">
        <f t="shared" si="297"/>
        <v>0</v>
      </c>
      <c r="FW86" s="80" t="str">
        <f t="shared" si="298"/>
        <v/>
      </c>
      <c r="FX86" s="79" t="str">
        <f t="shared" si="299"/>
        <v/>
      </c>
      <c r="FY86" s="79" t="str">
        <f t="shared" si="300"/>
        <v/>
      </c>
      <c r="FZ86" s="322" t="str">
        <f t="shared" si="459"/>
        <v/>
      </c>
      <c r="GA86" s="79" t="str">
        <f t="shared" si="450"/>
        <v/>
      </c>
      <c r="GB86" s="79" t="str">
        <f t="shared" si="451"/>
        <v/>
      </c>
      <c r="GC86" s="79" t="str">
        <f t="shared" si="452"/>
        <v/>
      </c>
      <c r="GD86" s="79" t="str">
        <f t="shared" si="453"/>
        <v/>
      </c>
      <c r="GE86" s="79" t="str">
        <f t="shared" si="454"/>
        <v/>
      </c>
      <c r="GF86" s="79" t="str">
        <f t="shared" si="455"/>
        <v/>
      </c>
      <c r="GG86" s="79" t="str">
        <f t="shared" si="301"/>
        <v/>
      </c>
      <c r="GH86" s="313">
        <f t="shared" si="434"/>
        <v>0</v>
      </c>
      <c r="GI86" s="79">
        <f t="shared" si="456"/>
        <v>0</v>
      </c>
      <c r="GJ86" s="79">
        <f t="shared" si="457"/>
        <v>0</v>
      </c>
      <c r="GK86" s="79">
        <f t="shared" si="458"/>
        <v>0</v>
      </c>
      <c r="GL86" s="313">
        <f t="shared" si="435"/>
        <v>0</v>
      </c>
      <c r="GM86" s="79" t="str">
        <f t="shared" si="302"/>
        <v/>
      </c>
      <c r="GN86" s="47" t="str">
        <f t="shared" si="303"/>
        <v/>
      </c>
      <c r="GO86" s="79" t="str">
        <f t="shared" si="304"/>
        <v/>
      </c>
      <c r="GP86" s="107" t="str">
        <f t="shared" si="436"/>
        <v/>
      </c>
      <c r="GQ86" s="94" t="str">
        <f>IF(details!CY86="","",details!CY86)</f>
        <v/>
      </c>
      <c r="GR86" s="94" t="str">
        <f>IF(details!CZ86="","",details!CZ86)</f>
        <v/>
      </c>
      <c r="GS86" s="94" t="str">
        <f>IF(details!DC86="","",details!DC86)</f>
        <v/>
      </c>
      <c r="GT86" s="94" t="str">
        <f>IF(details!DD86="","",details!DD86)</f>
        <v/>
      </c>
      <c r="GU86" s="94" t="str">
        <f>IF(details!DG86="","",details!DG86)</f>
        <v/>
      </c>
      <c r="GV86" s="94" t="str">
        <f>IF(details!DH86="","",details!DH86)</f>
        <v/>
      </c>
      <c r="GW86" s="94" t="str">
        <f>IF(details!DK86="","",details!DK86)</f>
        <v/>
      </c>
      <c r="GX86" s="94" t="str">
        <f>IF(details!DL86="","",details!DL86)</f>
        <v/>
      </c>
      <c r="GY86" s="94" t="str">
        <f>IF(details!DO86="","",details!DO86)</f>
        <v/>
      </c>
      <c r="GZ86" s="108" t="str">
        <f>IF(details!DP86="","",details!DP86)</f>
        <v/>
      </c>
      <c r="HA86" s="95" t="e">
        <f t="shared" si="437"/>
        <v>#VALUE!</v>
      </c>
      <c r="HB86" s="47" t="str">
        <f t="shared" si="305"/>
        <v/>
      </c>
      <c r="HC86" s="47" t="str">
        <f t="shared" si="448"/>
        <v/>
      </c>
      <c r="HD86" s="47" t="str">
        <f t="shared" si="306"/>
        <v/>
      </c>
      <c r="HE86" s="47" t="str">
        <f t="shared" si="307"/>
        <v/>
      </c>
      <c r="HF86" s="47" t="str">
        <f t="shared" si="438"/>
        <v/>
      </c>
      <c r="HG86" s="47" t="str">
        <f t="shared" si="308"/>
        <v/>
      </c>
      <c r="HH86" s="47" t="str">
        <f t="shared" si="309"/>
        <v/>
      </c>
      <c r="HI86" s="47" t="str">
        <f t="shared" si="310"/>
        <v/>
      </c>
      <c r="HJ86" s="47" t="str">
        <f t="shared" si="311"/>
        <v/>
      </c>
      <c r="HK86" s="47" t="str">
        <f t="shared" si="312"/>
        <v/>
      </c>
      <c r="HL86" s="47" t="str">
        <f t="shared" si="313"/>
        <v/>
      </c>
      <c r="HM86" s="47" t="str">
        <f t="shared" si="314"/>
        <v/>
      </c>
      <c r="HN86" s="47" t="str">
        <f t="shared" si="439"/>
        <v/>
      </c>
      <c r="HO86" s="47" t="str">
        <f t="shared" si="315"/>
        <v/>
      </c>
      <c r="HP86" s="47" t="str">
        <f t="shared" si="316"/>
        <v/>
      </c>
      <c r="HQ86" s="47" t="str">
        <f t="shared" si="440"/>
        <v/>
      </c>
      <c r="HR86" s="47" t="str">
        <f t="shared" si="317"/>
        <v/>
      </c>
      <c r="HS86" s="47" t="str">
        <f t="shared" si="318"/>
        <v/>
      </c>
      <c r="HT86" s="47" t="str">
        <f t="shared" si="441"/>
        <v/>
      </c>
      <c r="HU86" s="47" t="str">
        <f t="shared" si="319"/>
        <v/>
      </c>
      <c r="HV86" s="47" t="str">
        <f t="shared" si="320"/>
        <v/>
      </c>
      <c r="HW86" s="47" t="str">
        <f t="shared" si="442"/>
        <v/>
      </c>
      <c r="HX86" s="47" t="str">
        <f t="shared" si="443"/>
        <v/>
      </c>
      <c r="HY86" s="47" t="str">
        <f t="shared" si="321"/>
        <v/>
      </c>
      <c r="HZ86" s="47" t="str">
        <f t="shared" si="322"/>
        <v/>
      </c>
      <c r="IA86" s="47" t="str">
        <f t="shared" si="323"/>
        <v/>
      </c>
      <c r="IB86" s="47" t="str">
        <f t="shared" si="324"/>
        <v/>
      </c>
      <c r="IC86" s="47" t="str">
        <f t="shared" si="325"/>
        <v/>
      </c>
      <c r="ID86" s="47" t="str">
        <f t="shared" si="444"/>
        <v xml:space="preserve">            </v>
      </c>
      <c r="IE86" s="47" t="str">
        <f t="shared" si="445"/>
        <v xml:space="preserve">            </v>
      </c>
      <c r="IF86" s="47" t="str">
        <f t="shared" si="449"/>
        <v xml:space="preserve">     </v>
      </c>
      <c r="IG86" s="109" t="str">
        <f t="shared" si="460"/>
        <v xml:space="preserve">            </v>
      </c>
      <c r="IH86" s="47" t="str">
        <f t="shared" si="461"/>
        <v xml:space="preserve">            </v>
      </c>
      <c r="II86" s="47" t="str">
        <f>IF(OR(GN86="SUPPL.",GN86="RE-EXAM."),'result subject-wise'!AV86,GN86)</f>
        <v/>
      </c>
      <c r="IJ86" s="99">
        <f>IF('result subject-wise'!AW86="",CT86,'result subject-wise'!AW86)</f>
        <v>0</v>
      </c>
      <c r="IK86" s="87" t="str">
        <f t="shared" si="447"/>
        <v/>
      </c>
      <c r="IL86" s="123" t="str">
        <f t="shared" si="462"/>
        <v xml:space="preserve">            </v>
      </c>
      <c r="JE86" s="120"/>
      <c r="JF86" s="120"/>
      <c r="JG86" s="120"/>
      <c r="JH86" s="120"/>
    </row>
    <row r="87" spans="1:268" ht="13" customHeight="1">
      <c r="A87" s="4">
        <f>details!A87</f>
        <v>81</v>
      </c>
      <c r="B87" s="47" t="str">
        <f>IF(details!B87="","",details!B87)</f>
        <v/>
      </c>
      <c r="C87" s="47" t="str">
        <f>IF(details!C87="","",details!C87)</f>
        <v/>
      </c>
      <c r="D87" s="97" t="str">
        <f>IF(details!D87="","",details!D87)</f>
        <v/>
      </c>
      <c r="E87" s="47" t="str">
        <f>IF(details!E87="","",details!E87)</f>
        <v/>
      </c>
      <c r="F87" s="385" t="str">
        <f>IF(details!F87="","",details!F87)</f>
        <v/>
      </c>
      <c r="G87" s="49" t="str">
        <f>IF(details!G87="","",details!G87)</f>
        <v>A 081</v>
      </c>
      <c r="H87" s="49" t="str">
        <f>IF(details!H87="","",details!H87)</f>
        <v>B 081</v>
      </c>
      <c r="I87" s="49" t="str">
        <f>IF(details!I87="","",details!I87)</f>
        <v>C 081</v>
      </c>
      <c r="J87" s="47" t="str">
        <f>IF(details!J87="","",details!J87)</f>
        <v/>
      </c>
      <c r="K87" s="47" t="str">
        <f>IF(details!K87="","",details!K87)</f>
        <v/>
      </c>
      <c r="L87" s="47" t="str">
        <f>IF(details!L87="","",details!L87)</f>
        <v/>
      </c>
      <c r="M87" s="102" t="str">
        <f t="shared" si="327"/>
        <v/>
      </c>
      <c r="N87" s="47" t="str">
        <f>IF(details!M87="","",details!M87)</f>
        <v/>
      </c>
      <c r="O87" s="102" t="str">
        <f t="shared" si="328"/>
        <v/>
      </c>
      <c r="P87" s="47" t="str">
        <f>IF(details!N87="","",details!N87)</f>
        <v/>
      </c>
      <c r="Q87" s="88" t="str">
        <f t="shared" si="329"/>
        <v/>
      </c>
      <c r="R87" s="79">
        <f t="shared" si="330"/>
        <v>0</v>
      </c>
      <c r="S87" s="79">
        <f t="shared" si="331"/>
        <v>0</v>
      </c>
      <c r="T87" s="80" t="str">
        <f t="shared" si="332"/>
        <v/>
      </c>
      <c r="U87" s="79" t="str">
        <f t="shared" si="333"/>
        <v/>
      </c>
      <c r="V87" s="79" t="str">
        <f t="shared" si="334"/>
        <v/>
      </c>
      <c r="W87" s="79" t="str">
        <f t="shared" si="335"/>
        <v/>
      </c>
      <c r="X87" s="47" t="str">
        <f>IF(details!O87="","",details!O87)</f>
        <v/>
      </c>
      <c r="Y87" s="47" t="str">
        <f>IF(details!P87="","",details!P87)</f>
        <v/>
      </c>
      <c r="Z87" s="47" t="str">
        <f>IF(details!Q87="","",details!Q87)</f>
        <v/>
      </c>
      <c r="AA87" s="102" t="str">
        <f t="shared" si="336"/>
        <v/>
      </c>
      <c r="AB87" s="47" t="str">
        <f>IF(details!R87="","",details!R87)</f>
        <v/>
      </c>
      <c r="AC87" s="102" t="str">
        <f t="shared" si="337"/>
        <v/>
      </c>
      <c r="AD87" s="47" t="str">
        <f>IF(details!S87="","",details!S87)</f>
        <v/>
      </c>
      <c r="AE87" s="88" t="str">
        <f t="shared" si="338"/>
        <v/>
      </c>
      <c r="AF87" s="79">
        <f t="shared" si="339"/>
        <v>0</v>
      </c>
      <c r="AG87" s="79">
        <f t="shared" si="340"/>
        <v>0</v>
      </c>
      <c r="AH87" s="80" t="str">
        <f t="shared" si="341"/>
        <v/>
      </c>
      <c r="AI87" s="79" t="str">
        <f t="shared" si="342"/>
        <v/>
      </c>
      <c r="AJ87" s="79" t="str">
        <f t="shared" si="343"/>
        <v/>
      </c>
      <c r="AK87" s="79" t="str">
        <f t="shared" si="344"/>
        <v/>
      </c>
      <c r="AL87" s="97" t="str">
        <f>IF(details!T87="","",details!T87)</f>
        <v/>
      </c>
      <c r="AM87" s="103" t="str">
        <f>CONCATENATE(IF(details!T87="s"," SANSKRIT",IF(details!T87="u"," URDU",IF(details!T87="g"," GUJRATI",IF(details!T87="p"," PUNJABI",IF(details!T87="sd"," flU/kh",))))),"")</f>
        <v/>
      </c>
      <c r="AN87" s="47" t="str">
        <f>IF(details!U87="","",details!U87)</f>
        <v/>
      </c>
      <c r="AO87" s="47" t="str">
        <f>IF(details!V87="","",details!V87)</f>
        <v/>
      </c>
      <c r="AP87" s="47" t="str">
        <f>IF(details!W87="","",details!W87)</f>
        <v/>
      </c>
      <c r="AQ87" s="102" t="str">
        <f t="shared" si="345"/>
        <v/>
      </c>
      <c r="AR87" s="47" t="str">
        <f>IF(details!X87="","",details!X87)</f>
        <v/>
      </c>
      <c r="AS87" s="102" t="str">
        <f t="shared" si="346"/>
        <v/>
      </c>
      <c r="AT87" s="47" t="str">
        <f>IF(details!Y87="","",details!Y87)</f>
        <v/>
      </c>
      <c r="AU87" s="88" t="str">
        <f t="shared" si="347"/>
        <v/>
      </c>
      <c r="AV87" s="79">
        <f t="shared" si="348"/>
        <v>0</v>
      </c>
      <c r="AW87" s="79">
        <f t="shared" si="349"/>
        <v>0</v>
      </c>
      <c r="AX87" s="80" t="str">
        <f t="shared" si="350"/>
        <v/>
      </c>
      <c r="AY87" s="79" t="str">
        <f t="shared" si="351"/>
        <v/>
      </c>
      <c r="AZ87" s="79" t="str">
        <f t="shared" si="352"/>
        <v/>
      </c>
      <c r="BA87" s="79" t="str">
        <f t="shared" si="353"/>
        <v/>
      </c>
      <c r="BB87" s="47" t="str">
        <f>IF(details!Z87="","",details!Z87)</f>
        <v/>
      </c>
      <c r="BC87" s="47" t="str">
        <f>IF(details!AA87="","",details!AA87)</f>
        <v/>
      </c>
      <c r="BD87" s="47" t="str">
        <f>IF(details!AB87="","",details!AB87)</f>
        <v/>
      </c>
      <c r="BE87" s="102" t="str">
        <f t="shared" si="354"/>
        <v/>
      </c>
      <c r="BF87" s="47" t="str">
        <f>IF(details!AC87="","",details!AC87)</f>
        <v/>
      </c>
      <c r="BG87" s="102" t="str">
        <f t="shared" si="355"/>
        <v/>
      </c>
      <c r="BH87" s="47" t="str">
        <f>IF(details!AD87="","",details!AD87)</f>
        <v/>
      </c>
      <c r="BI87" s="88" t="str">
        <f t="shared" si="356"/>
        <v/>
      </c>
      <c r="BJ87" s="79">
        <f t="shared" si="357"/>
        <v>0</v>
      </c>
      <c r="BK87" s="79">
        <f t="shared" si="358"/>
        <v>0</v>
      </c>
      <c r="BL87" s="80" t="str">
        <f t="shared" si="359"/>
        <v/>
      </c>
      <c r="BM87" s="79" t="str">
        <f t="shared" si="360"/>
        <v/>
      </c>
      <c r="BN87" s="79" t="str">
        <f t="shared" si="361"/>
        <v/>
      </c>
      <c r="BO87" s="79" t="str">
        <f t="shared" si="362"/>
        <v/>
      </c>
      <c r="BP87" s="47" t="str">
        <f>IF(details!AE87="","",details!AE87)</f>
        <v/>
      </c>
      <c r="BQ87" s="47" t="str">
        <f>IF(details!AF87="","",details!AF87)</f>
        <v/>
      </c>
      <c r="BR87" s="47" t="str">
        <f>IF(details!AG87="","",details!AG87)</f>
        <v/>
      </c>
      <c r="BS87" s="102" t="str">
        <f t="shared" si="363"/>
        <v/>
      </c>
      <c r="BT87" s="47" t="str">
        <f>IF(details!AH87="","",details!AH87)</f>
        <v/>
      </c>
      <c r="BU87" s="102" t="str">
        <f t="shared" si="364"/>
        <v/>
      </c>
      <c r="BV87" s="47" t="str">
        <f>IF(details!AI87="","",details!AI87)</f>
        <v/>
      </c>
      <c r="BW87" s="88" t="str">
        <f t="shared" si="365"/>
        <v/>
      </c>
      <c r="BX87" s="79">
        <f t="shared" si="366"/>
        <v>0</v>
      </c>
      <c r="BY87" s="79">
        <f t="shared" si="367"/>
        <v>0</v>
      </c>
      <c r="BZ87" s="80" t="str">
        <f t="shared" si="368"/>
        <v/>
      </c>
      <c r="CA87" s="79" t="str">
        <f t="shared" si="369"/>
        <v/>
      </c>
      <c r="CB87" s="79" t="str">
        <f t="shared" si="370"/>
        <v/>
      </c>
      <c r="CC87" s="79" t="str">
        <f t="shared" si="371"/>
        <v/>
      </c>
      <c r="CD87" s="47" t="str">
        <f>IF(details!AJ87="","",details!AJ87)</f>
        <v/>
      </c>
      <c r="CE87" s="47" t="str">
        <f>IF(details!AK87="","",details!AK87)</f>
        <v/>
      </c>
      <c r="CF87" s="47" t="str">
        <f>IF(details!AL87="","",details!AL87)</f>
        <v/>
      </c>
      <c r="CG87" s="102" t="str">
        <f t="shared" si="372"/>
        <v/>
      </c>
      <c r="CH87" s="47" t="str">
        <f>IF(details!AM87="","",details!AM87)</f>
        <v/>
      </c>
      <c r="CI87" s="102" t="str">
        <f t="shared" si="373"/>
        <v/>
      </c>
      <c r="CJ87" s="47" t="str">
        <f>IF(details!AN87="","",details!AN87)</f>
        <v/>
      </c>
      <c r="CK87" s="88" t="str">
        <f t="shared" si="374"/>
        <v/>
      </c>
      <c r="CL87" s="79">
        <f t="shared" si="375"/>
        <v>0</v>
      </c>
      <c r="CM87" s="79">
        <f t="shared" si="376"/>
        <v>0</v>
      </c>
      <c r="CN87" s="80" t="str">
        <f t="shared" si="377"/>
        <v/>
      </c>
      <c r="CO87" s="79" t="str">
        <f t="shared" si="378"/>
        <v/>
      </c>
      <c r="CP87" s="79" t="str">
        <f t="shared" si="379"/>
        <v/>
      </c>
      <c r="CQ87" s="79" t="str">
        <f t="shared" si="380"/>
        <v/>
      </c>
      <c r="CR87" s="79">
        <f t="shared" si="381"/>
        <v>0</v>
      </c>
      <c r="CS87" s="104">
        <f t="shared" si="382"/>
        <v>0</v>
      </c>
      <c r="CT87" s="105">
        <f t="shared" si="383"/>
        <v>0</v>
      </c>
      <c r="CU87" s="87" t="str">
        <f t="shared" si="296"/>
        <v/>
      </c>
      <c r="CV87" s="47" t="str">
        <f>IF(details!AO87="","",details!AO87)</f>
        <v/>
      </c>
      <c r="CW87" s="47" t="str">
        <f>IF(details!AP87="","",details!AP87)</f>
        <v/>
      </c>
      <c r="CX87" s="47" t="str">
        <f>IF(details!AQ87="","",details!AQ87)</f>
        <v/>
      </c>
      <c r="CY87" s="102" t="str">
        <f t="shared" si="384"/>
        <v/>
      </c>
      <c r="CZ87" s="47" t="str">
        <f>IF(details!AR87="","",details!AR87)</f>
        <v/>
      </c>
      <c r="DA87" s="102" t="str">
        <f t="shared" si="385"/>
        <v/>
      </c>
      <c r="DB87" s="47" t="str">
        <f>IF(details!AS87="","",details!AS87)</f>
        <v/>
      </c>
      <c r="DC87" s="88" t="str">
        <f t="shared" si="386"/>
        <v/>
      </c>
      <c r="DD87" s="79">
        <f t="shared" si="387"/>
        <v>0</v>
      </c>
      <c r="DE87" s="79">
        <f t="shared" si="388"/>
        <v>0</v>
      </c>
      <c r="DF87" s="80" t="str">
        <f t="shared" si="389"/>
        <v/>
      </c>
      <c r="DG87" s="79" t="str">
        <f t="shared" si="390"/>
        <v/>
      </c>
      <c r="DH87" s="79" t="str">
        <f t="shared" si="391"/>
        <v/>
      </c>
      <c r="DI87" s="79" t="str">
        <f t="shared" si="392"/>
        <v/>
      </c>
      <c r="DJ87" s="47" t="str">
        <f>IF(details!AT87="","",details!AT87)</f>
        <v/>
      </c>
      <c r="DK87" s="47" t="str">
        <f>IF(details!AU87="","",details!AU87)</f>
        <v/>
      </c>
      <c r="DL87" s="102" t="str">
        <f t="shared" si="393"/>
        <v/>
      </c>
      <c r="DM87" s="47" t="str">
        <f>IF(details!AV87="","",details!AV87)</f>
        <v/>
      </c>
      <c r="DN87" s="47" t="str">
        <f>IF(details!AW87="","",details!AW87)</f>
        <v/>
      </c>
      <c r="DO87" s="102" t="str">
        <f t="shared" si="394"/>
        <v/>
      </c>
      <c r="DP87" s="47" t="str">
        <f>IF(details!AX87="","",details!AX87)</f>
        <v/>
      </c>
      <c r="DQ87" s="47" t="str">
        <f>IF(details!AY87="","",details!AY87)</f>
        <v/>
      </c>
      <c r="DR87" s="102" t="str">
        <f t="shared" si="395"/>
        <v/>
      </c>
      <c r="DS87" s="102" t="str">
        <f t="shared" si="396"/>
        <v/>
      </c>
      <c r="DT87" s="102" t="str">
        <f t="shared" si="397"/>
        <v/>
      </c>
      <c r="DU87" s="102" t="str">
        <f t="shared" si="398"/>
        <v/>
      </c>
      <c r="DV87" s="47" t="str">
        <f>IF(details!AZ87="","",details!AZ87)</f>
        <v/>
      </c>
      <c r="DW87" s="47" t="str">
        <f>IF(details!BA87="","",details!BA87)</f>
        <v/>
      </c>
      <c r="DX87" s="102" t="str">
        <f t="shared" si="399"/>
        <v/>
      </c>
      <c r="DY87" s="102" t="str">
        <f t="shared" si="400"/>
        <v/>
      </c>
      <c r="DZ87" s="102" t="str">
        <f t="shared" si="401"/>
        <v/>
      </c>
      <c r="EA87" s="47" t="str">
        <f>IF(details!BB87="","",details!BB87)</f>
        <v/>
      </c>
      <c r="EB87" s="47" t="str">
        <f>IF(details!BC87="","",details!BC87)</f>
        <v/>
      </c>
      <c r="EC87" s="102" t="str">
        <f t="shared" si="402"/>
        <v/>
      </c>
      <c r="ED87" s="102" t="str">
        <f t="shared" si="403"/>
        <v/>
      </c>
      <c r="EE87" s="102" t="str">
        <f t="shared" si="404"/>
        <v/>
      </c>
      <c r="EF87" s="97" t="str">
        <f t="shared" si="405"/>
        <v/>
      </c>
      <c r="EG87" s="79">
        <f t="shared" si="406"/>
        <v>0</v>
      </c>
      <c r="EH87" s="79">
        <f t="shared" si="407"/>
        <v>0</v>
      </c>
      <c r="EI87" s="80" t="str">
        <f t="shared" si="408"/>
        <v/>
      </c>
      <c r="EJ87" s="79" t="str">
        <f t="shared" si="409"/>
        <v/>
      </c>
      <c r="EK87" s="79" t="str">
        <f t="shared" si="410"/>
        <v/>
      </c>
      <c r="EL87" s="79" t="str">
        <f t="shared" si="411"/>
        <v/>
      </c>
      <c r="EM87" s="47" t="str">
        <f>IF(details!BD87="","",details!BD87)</f>
        <v/>
      </c>
      <c r="EN87" s="47" t="str">
        <f>IF(details!BE87="","",details!BE87)</f>
        <v/>
      </c>
      <c r="EO87" s="47" t="str">
        <f>IF(details!BF87="","",details!BF87)</f>
        <v/>
      </c>
      <c r="EP87" s="102" t="str">
        <f t="shared" si="412"/>
        <v/>
      </c>
      <c r="EQ87" s="47" t="str">
        <f>IF(details!BG87="","",details!BG87)</f>
        <v/>
      </c>
      <c r="ER87" s="47" t="str">
        <f>IF(details!BH87="","",details!BH87)</f>
        <v/>
      </c>
      <c r="ES87" s="106" t="str">
        <f t="shared" si="413"/>
        <v/>
      </c>
      <c r="ET87" s="102" t="str">
        <f t="shared" si="414"/>
        <v/>
      </c>
      <c r="EU87" s="102" t="str">
        <f t="shared" si="415"/>
        <v/>
      </c>
      <c r="EV87" s="47" t="str">
        <f>IF(details!BI87="","",details!BI87)</f>
        <v/>
      </c>
      <c r="EW87" s="47" t="str">
        <f>IF(details!BJ87="","",details!BJ87)</f>
        <v/>
      </c>
      <c r="EX87" s="106" t="str">
        <f t="shared" si="416"/>
        <v/>
      </c>
      <c r="EY87" s="102" t="str">
        <f t="shared" si="417"/>
        <v/>
      </c>
      <c r="EZ87" s="102" t="str">
        <f t="shared" si="418"/>
        <v/>
      </c>
      <c r="FA87" s="97" t="str">
        <f t="shared" si="419"/>
        <v/>
      </c>
      <c r="FB87" s="79">
        <f t="shared" si="420"/>
        <v>0</v>
      </c>
      <c r="FC87" s="79">
        <f t="shared" si="421"/>
        <v>0</v>
      </c>
      <c r="FD87" s="80" t="str">
        <f t="shared" si="422"/>
        <v/>
      </c>
      <c r="FE87" s="79" t="str">
        <f t="shared" si="423"/>
        <v/>
      </c>
      <c r="FF87" s="79" t="str">
        <f t="shared" si="424"/>
        <v/>
      </c>
      <c r="FG87" s="79" t="str">
        <f t="shared" si="425"/>
        <v/>
      </c>
      <c r="FH87" s="47" t="str">
        <f>IF(details!BK87="","",details!BK87)</f>
        <v/>
      </c>
      <c r="FI87" s="47" t="str">
        <f>IF(details!BL87="","",details!BL87)</f>
        <v/>
      </c>
      <c r="FJ87" s="47" t="str">
        <f>IF(details!BM87="","",details!BM87)</f>
        <v/>
      </c>
      <c r="FK87" s="97" t="str">
        <f t="shared" si="426"/>
        <v/>
      </c>
      <c r="FL87" s="79">
        <f t="shared" si="427"/>
        <v>0</v>
      </c>
      <c r="FM87" s="80" t="str">
        <f t="shared" si="428"/>
        <v/>
      </c>
      <c r="FN87" s="79" t="str">
        <f t="shared" si="429"/>
        <v/>
      </c>
      <c r="FO87" s="79" t="str">
        <f t="shared" si="430"/>
        <v/>
      </c>
      <c r="FP87" s="322" t="str">
        <f t="shared" si="431"/>
        <v/>
      </c>
      <c r="FQ87" s="47" t="str">
        <f>IF(details!BN87="","",details!BN87)</f>
        <v/>
      </c>
      <c r="FR87" s="47" t="str">
        <f>IF(details!BO87="","",details!BO87)</f>
        <v/>
      </c>
      <c r="FS87" s="47" t="str">
        <f>IF(details!BP87="","",details!BP87)</f>
        <v/>
      </c>
      <c r="FT87" s="47" t="str">
        <f>IF(details!BQ87="","",details!BQ87)</f>
        <v/>
      </c>
      <c r="FU87" s="97" t="str">
        <f t="shared" si="432"/>
        <v/>
      </c>
      <c r="FV87" s="79">
        <f t="shared" si="297"/>
        <v>0</v>
      </c>
      <c r="FW87" s="80" t="str">
        <f t="shared" si="298"/>
        <v/>
      </c>
      <c r="FX87" s="79" t="str">
        <f t="shared" si="299"/>
        <v/>
      </c>
      <c r="FY87" s="79" t="str">
        <f t="shared" si="300"/>
        <v/>
      </c>
      <c r="FZ87" s="322" t="str">
        <f t="shared" si="459"/>
        <v/>
      </c>
      <c r="GA87" s="79" t="str">
        <f t="shared" si="450"/>
        <v/>
      </c>
      <c r="GB87" s="79" t="str">
        <f t="shared" si="451"/>
        <v/>
      </c>
      <c r="GC87" s="79" t="str">
        <f t="shared" si="452"/>
        <v/>
      </c>
      <c r="GD87" s="79" t="str">
        <f t="shared" si="453"/>
        <v/>
      </c>
      <c r="GE87" s="79" t="str">
        <f t="shared" si="454"/>
        <v/>
      </c>
      <c r="GF87" s="79" t="str">
        <f t="shared" si="455"/>
        <v/>
      </c>
      <c r="GG87" s="79" t="str">
        <f t="shared" si="301"/>
        <v/>
      </c>
      <c r="GH87" s="313">
        <f t="shared" si="434"/>
        <v>0</v>
      </c>
      <c r="GI87" s="79">
        <f t="shared" si="456"/>
        <v>0</v>
      </c>
      <c r="GJ87" s="79">
        <f t="shared" si="457"/>
        <v>0</v>
      </c>
      <c r="GK87" s="79">
        <f t="shared" si="458"/>
        <v>0</v>
      </c>
      <c r="GL87" s="313">
        <f t="shared" si="435"/>
        <v>0</v>
      </c>
      <c r="GM87" s="79" t="str">
        <f t="shared" si="302"/>
        <v/>
      </c>
      <c r="GN87" s="47" t="str">
        <f t="shared" si="303"/>
        <v/>
      </c>
      <c r="GO87" s="79" t="str">
        <f t="shared" si="304"/>
        <v/>
      </c>
      <c r="GP87" s="107" t="str">
        <f t="shared" si="436"/>
        <v/>
      </c>
      <c r="GQ87" s="94" t="str">
        <f>IF(details!CY87="","",details!CY87)</f>
        <v/>
      </c>
      <c r="GR87" s="94" t="str">
        <f>IF(details!CZ87="","",details!CZ87)</f>
        <v/>
      </c>
      <c r="GS87" s="94" t="str">
        <f>IF(details!DC87="","",details!DC87)</f>
        <v/>
      </c>
      <c r="GT87" s="94" t="str">
        <f>IF(details!DD87="","",details!DD87)</f>
        <v/>
      </c>
      <c r="GU87" s="94" t="str">
        <f>IF(details!DG87="","",details!DG87)</f>
        <v/>
      </c>
      <c r="GV87" s="94" t="str">
        <f>IF(details!DH87="","",details!DH87)</f>
        <v/>
      </c>
      <c r="GW87" s="94" t="str">
        <f>IF(details!DK87="","",details!DK87)</f>
        <v/>
      </c>
      <c r="GX87" s="94" t="str">
        <f>IF(details!DL87="","",details!DL87)</f>
        <v/>
      </c>
      <c r="GY87" s="94" t="str">
        <f>IF(details!DO87="","",details!DO87)</f>
        <v/>
      </c>
      <c r="GZ87" s="108" t="str">
        <f>IF(details!DP87="","",details!DP87)</f>
        <v/>
      </c>
      <c r="HA87" s="95" t="e">
        <f t="shared" si="437"/>
        <v>#VALUE!</v>
      </c>
      <c r="HB87" s="47" t="str">
        <f t="shared" si="305"/>
        <v/>
      </c>
      <c r="HC87" s="47" t="str">
        <f t="shared" si="448"/>
        <v/>
      </c>
      <c r="HD87" s="47" t="str">
        <f t="shared" si="306"/>
        <v/>
      </c>
      <c r="HE87" s="47" t="str">
        <f t="shared" si="307"/>
        <v/>
      </c>
      <c r="HF87" s="47" t="str">
        <f t="shared" si="438"/>
        <v/>
      </c>
      <c r="HG87" s="47" t="str">
        <f t="shared" si="308"/>
        <v/>
      </c>
      <c r="HH87" s="47" t="str">
        <f t="shared" si="309"/>
        <v/>
      </c>
      <c r="HI87" s="47" t="str">
        <f t="shared" si="310"/>
        <v/>
      </c>
      <c r="HJ87" s="47" t="str">
        <f t="shared" si="311"/>
        <v/>
      </c>
      <c r="HK87" s="47" t="str">
        <f t="shared" si="312"/>
        <v/>
      </c>
      <c r="HL87" s="47" t="str">
        <f t="shared" si="313"/>
        <v/>
      </c>
      <c r="HM87" s="47" t="str">
        <f t="shared" si="314"/>
        <v/>
      </c>
      <c r="HN87" s="47" t="str">
        <f t="shared" si="439"/>
        <v/>
      </c>
      <c r="HO87" s="47" t="str">
        <f t="shared" si="315"/>
        <v/>
      </c>
      <c r="HP87" s="47" t="str">
        <f t="shared" si="316"/>
        <v/>
      </c>
      <c r="HQ87" s="47" t="str">
        <f t="shared" si="440"/>
        <v/>
      </c>
      <c r="HR87" s="47" t="str">
        <f t="shared" si="317"/>
        <v/>
      </c>
      <c r="HS87" s="47" t="str">
        <f t="shared" si="318"/>
        <v/>
      </c>
      <c r="HT87" s="47" t="str">
        <f t="shared" si="441"/>
        <v/>
      </c>
      <c r="HU87" s="47" t="str">
        <f t="shared" si="319"/>
        <v/>
      </c>
      <c r="HV87" s="47" t="str">
        <f t="shared" si="320"/>
        <v/>
      </c>
      <c r="HW87" s="47" t="str">
        <f t="shared" si="442"/>
        <v/>
      </c>
      <c r="HX87" s="47" t="str">
        <f t="shared" si="443"/>
        <v/>
      </c>
      <c r="HY87" s="47" t="str">
        <f t="shared" si="321"/>
        <v/>
      </c>
      <c r="HZ87" s="47" t="str">
        <f t="shared" si="322"/>
        <v/>
      </c>
      <c r="IA87" s="47" t="str">
        <f t="shared" si="323"/>
        <v/>
      </c>
      <c r="IB87" s="47" t="str">
        <f t="shared" si="324"/>
        <v/>
      </c>
      <c r="IC87" s="47" t="str">
        <f t="shared" si="325"/>
        <v/>
      </c>
      <c r="ID87" s="47" t="str">
        <f t="shared" si="444"/>
        <v xml:space="preserve">            </v>
      </c>
      <c r="IE87" s="47" t="str">
        <f t="shared" si="445"/>
        <v xml:space="preserve">            </v>
      </c>
      <c r="IF87" s="47" t="str">
        <f t="shared" si="449"/>
        <v xml:space="preserve">     </v>
      </c>
      <c r="IG87" s="109" t="str">
        <f t="shared" si="460"/>
        <v xml:space="preserve">            </v>
      </c>
      <c r="IH87" s="47" t="str">
        <f t="shared" si="461"/>
        <v xml:space="preserve">            </v>
      </c>
      <c r="II87" s="47" t="str">
        <f>IF(OR(GN87="SUPPL.",GN87="RE-EXAM."),'result subject-wise'!AV87,GN87)</f>
        <v/>
      </c>
      <c r="IJ87" s="99">
        <f>IF('result subject-wise'!AW87="",CT87,'result subject-wise'!AW87)</f>
        <v>0</v>
      </c>
      <c r="IK87" s="87" t="str">
        <f t="shared" si="447"/>
        <v/>
      </c>
      <c r="IL87" s="123" t="str">
        <f t="shared" si="462"/>
        <v xml:space="preserve">            </v>
      </c>
      <c r="JE87" s="120"/>
      <c r="JF87" s="120"/>
      <c r="JG87" s="120"/>
      <c r="JH87" s="120"/>
    </row>
    <row r="88" spans="1:268" ht="13" customHeight="1">
      <c r="A88" s="4">
        <f>details!A88</f>
        <v>82</v>
      </c>
      <c r="B88" s="47" t="str">
        <f>IF(details!B88="","",details!B88)</f>
        <v/>
      </c>
      <c r="C88" s="47" t="str">
        <f>IF(details!C88="","",details!C88)</f>
        <v/>
      </c>
      <c r="D88" s="97" t="str">
        <f>IF(details!D88="","",details!D88)</f>
        <v/>
      </c>
      <c r="E88" s="47" t="str">
        <f>IF(details!E88="","",details!E88)</f>
        <v/>
      </c>
      <c r="F88" s="385" t="str">
        <f>IF(details!F88="","",details!F88)</f>
        <v/>
      </c>
      <c r="G88" s="49" t="str">
        <f>IF(details!G88="","",details!G88)</f>
        <v>A 082</v>
      </c>
      <c r="H88" s="49" t="str">
        <f>IF(details!H88="","",details!H88)</f>
        <v>B 082</v>
      </c>
      <c r="I88" s="49" t="str">
        <f>IF(details!I88="","",details!I88)</f>
        <v>C 082</v>
      </c>
      <c r="J88" s="47" t="str">
        <f>IF(details!J88="","",details!J88)</f>
        <v/>
      </c>
      <c r="K88" s="47" t="str">
        <f>IF(details!K88="","",details!K88)</f>
        <v/>
      </c>
      <c r="L88" s="47" t="str">
        <f>IF(details!L88="","",details!L88)</f>
        <v/>
      </c>
      <c r="M88" s="102" t="str">
        <f t="shared" si="327"/>
        <v/>
      </c>
      <c r="N88" s="47" t="str">
        <f>IF(details!M88="","",details!M88)</f>
        <v/>
      </c>
      <c r="O88" s="102" t="str">
        <f t="shared" si="328"/>
        <v/>
      </c>
      <c r="P88" s="47" t="str">
        <f>IF(details!N88="","",details!N88)</f>
        <v/>
      </c>
      <c r="Q88" s="88" t="str">
        <f t="shared" si="329"/>
        <v/>
      </c>
      <c r="R88" s="79">
        <f t="shared" si="330"/>
        <v>0</v>
      </c>
      <c r="S88" s="79">
        <f t="shared" si="331"/>
        <v>0</v>
      </c>
      <c r="T88" s="80" t="str">
        <f t="shared" si="332"/>
        <v/>
      </c>
      <c r="U88" s="79" t="str">
        <f t="shared" si="333"/>
        <v/>
      </c>
      <c r="V88" s="79" t="str">
        <f t="shared" si="334"/>
        <v/>
      </c>
      <c r="W88" s="79" t="str">
        <f t="shared" si="335"/>
        <v/>
      </c>
      <c r="X88" s="47" t="str">
        <f>IF(details!O88="","",details!O88)</f>
        <v/>
      </c>
      <c r="Y88" s="47" t="str">
        <f>IF(details!P88="","",details!P88)</f>
        <v/>
      </c>
      <c r="Z88" s="47" t="str">
        <f>IF(details!Q88="","",details!Q88)</f>
        <v/>
      </c>
      <c r="AA88" s="102" t="str">
        <f t="shared" si="336"/>
        <v/>
      </c>
      <c r="AB88" s="47" t="str">
        <f>IF(details!R88="","",details!R88)</f>
        <v/>
      </c>
      <c r="AC88" s="102" t="str">
        <f t="shared" si="337"/>
        <v/>
      </c>
      <c r="AD88" s="47" t="str">
        <f>IF(details!S88="","",details!S88)</f>
        <v/>
      </c>
      <c r="AE88" s="88" t="str">
        <f t="shared" si="338"/>
        <v/>
      </c>
      <c r="AF88" s="79">
        <f t="shared" si="339"/>
        <v>0</v>
      </c>
      <c r="AG88" s="79">
        <f t="shared" si="340"/>
        <v>0</v>
      </c>
      <c r="AH88" s="80" t="str">
        <f t="shared" si="341"/>
        <v/>
      </c>
      <c r="AI88" s="79" t="str">
        <f t="shared" si="342"/>
        <v/>
      </c>
      <c r="AJ88" s="79" t="str">
        <f t="shared" si="343"/>
        <v/>
      </c>
      <c r="AK88" s="79" t="str">
        <f t="shared" si="344"/>
        <v/>
      </c>
      <c r="AL88" s="97" t="str">
        <f>IF(details!T88="","",details!T88)</f>
        <v/>
      </c>
      <c r="AM88" s="103" t="str">
        <f>CONCATENATE(IF(details!T88="s"," SANSKRIT",IF(details!T88="u"," URDU",IF(details!T88="g"," GUJRATI",IF(details!T88="p"," PUNJABI",IF(details!T88="sd"," flU/kh",))))),"")</f>
        <v/>
      </c>
      <c r="AN88" s="47" t="str">
        <f>IF(details!U88="","",details!U88)</f>
        <v/>
      </c>
      <c r="AO88" s="47" t="str">
        <f>IF(details!V88="","",details!V88)</f>
        <v/>
      </c>
      <c r="AP88" s="47" t="str">
        <f>IF(details!W88="","",details!W88)</f>
        <v/>
      </c>
      <c r="AQ88" s="102" t="str">
        <f t="shared" si="345"/>
        <v/>
      </c>
      <c r="AR88" s="47" t="str">
        <f>IF(details!X88="","",details!X88)</f>
        <v/>
      </c>
      <c r="AS88" s="102" t="str">
        <f t="shared" si="346"/>
        <v/>
      </c>
      <c r="AT88" s="47" t="str">
        <f>IF(details!Y88="","",details!Y88)</f>
        <v/>
      </c>
      <c r="AU88" s="88" t="str">
        <f t="shared" si="347"/>
        <v/>
      </c>
      <c r="AV88" s="79">
        <f t="shared" si="348"/>
        <v>0</v>
      </c>
      <c r="AW88" s="79">
        <f t="shared" si="349"/>
        <v>0</v>
      </c>
      <c r="AX88" s="80" t="str">
        <f t="shared" si="350"/>
        <v/>
      </c>
      <c r="AY88" s="79" t="str">
        <f t="shared" si="351"/>
        <v/>
      </c>
      <c r="AZ88" s="79" t="str">
        <f t="shared" si="352"/>
        <v/>
      </c>
      <c r="BA88" s="79" t="str">
        <f t="shared" si="353"/>
        <v/>
      </c>
      <c r="BB88" s="47" t="str">
        <f>IF(details!Z88="","",details!Z88)</f>
        <v/>
      </c>
      <c r="BC88" s="47" t="str">
        <f>IF(details!AA88="","",details!AA88)</f>
        <v/>
      </c>
      <c r="BD88" s="47" t="str">
        <f>IF(details!AB88="","",details!AB88)</f>
        <v/>
      </c>
      <c r="BE88" s="102" t="str">
        <f t="shared" si="354"/>
        <v/>
      </c>
      <c r="BF88" s="47" t="str">
        <f>IF(details!AC88="","",details!AC88)</f>
        <v/>
      </c>
      <c r="BG88" s="102" t="str">
        <f t="shared" si="355"/>
        <v/>
      </c>
      <c r="BH88" s="47" t="str">
        <f>IF(details!AD88="","",details!AD88)</f>
        <v/>
      </c>
      <c r="BI88" s="88" t="str">
        <f t="shared" si="356"/>
        <v/>
      </c>
      <c r="BJ88" s="79">
        <f t="shared" si="357"/>
        <v>0</v>
      </c>
      <c r="BK88" s="79">
        <f t="shared" si="358"/>
        <v>0</v>
      </c>
      <c r="BL88" s="80" t="str">
        <f t="shared" si="359"/>
        <v/>
      </c>
      <c r="BM88" s="79" t="str">
        <f t="shared" si="360"/>
        <v/>
      </c>
      <c r="BN88" s="79" t="str">
        <f t="shared" si="361"/>
        <v/>
      </c>
      <c r="BO88" s="79" t="str">
        <f t="shared" si="362"/>
        <v/>
      </c>
      <c r="BP88" s="47" t="str">
        <f>IF(details!AE88="","",details!AE88)</f>
        <v/>
      </c>
      <c r="BQ88" s="47" t="str">
        <f>IF(details!AF88="","",details!AF88)</f>
        <v/>
      </c>
      <c r="BR88" s="47" t="str">
        <f>IF(details!AG88="","",details!AG88)</f>
        <v/>
      </c>
      <c r="BS88" s="102" t="str">
        <f t="shared" si="363"/>
        <v/>
      </c>
      <c r="BT88" s="47" t="str">
        <f>IF(details!AH88="","",details!AH88)</f>
        <v/>
      </c>
      <c r="BU88" s="102" t="str">
        <f t="shared" si="364"/>
        <v/>
      </c>
      <c r="BV88" s="47" t="str">
        <f>IF(details!AI88="","",details!AI88)</f>
        <v/>
      </c>
      <c r="BW88" s="88" t="str">
        <f t="shared" si="365"/>
        <v/>
      </c>
      <c r="BX88" s="79">
        <f t="shared" si="366"/>
        <v>0</v>
      </c>
      <c r="BY88" s="79">
        <f t="shared" si="367"/>
        <v>0</v>
      </c>
      <c r="BZ88" s="80" t="str">
        <f t="shared" si="368"/>
        <v/>
      </c>
      <c r="CA88" s="79" t="str">
        <f t="shared" si="369"/>
        <v/>
      </c>
      <c r="CB88" s="79" t="str">
        <f t="shared" si="370"/>
        <v/>
      </c>
      <c r="CC88" s="79" t="str">
        <f t="shared" si="371"/>
        <v/>
      </c>
      <c r="CD88" s="47" t="str">
        <f>IF(details!AJ88="","",details!AJ88)</f>
        <v/>
      </c>
      <c r="CE88" s="47" t="str">
        <f>IF(details!AK88="","",details!AK88)</f>
        <v/>
      </c>
      <c r="CF88" s="47" t="str">
        <f>IF(details!AL88="","",details!AL88)</f>
        <v/>
      </c>
      <c r="CG88" s="102" t="str">
        <f t="shared" si="372"/>
        <v/>
      </c>
      <c r="CH88" s="47" t="str">
        <f>IF(details!AM88="","",details!AM88)</f>
        <v/>
      </c>
      <c r="CI88" s="102" t="str">
        <f t="shared" si="373"/>
        <v/>
      </c>
      <c r="CJ88" s="47" t="str">
        <f>IF(details!AN88="","",details!AN88)</f>
        <v/>
      </c>
      <c r="CK88" s="88" t="str">
        <f t="shared" si="374"/>
        <v/>
      </c>
      <c r="CL88" s="79">
        <f t="shared" si="375"/>
        <v>0</v>
      </c>
      <c r="CM88" s="79">
        <f t="shared" si="376"/>
        <v>0</v>
      </c>
      <c r="CN88" s="80" t="str">
        <f t="shared" si="377"/>
        <v/>
      </c>
      <c r="CO88" s="79" t="str">
        <f t="shared" si="378"/>
        <v/>
      </c>
      <c r="CP88" s="79" t="str">
        <f t="shared" si="379"/>
        <v/>
      </c>
      <c r="CQ88" s="79" t="str">
        <f t="shared" si="380"/>
        <v/>
      </c>
      <c r="CR88" s="79">
        <f t="shared" si="381"/>
        <v>0</v>
      </c>
      <c r="CS88" s="104">
        <f t="shared" si="382"/>
        <v>0</v>
      </c>
      <c r="CT88" s="105">
        <f t="shared" si="383"/>
        <v>0</v>
      </c>
      <c r="CU88" s="87" t="str">
        <f t="shared" si="296"/>
        <v/>
      </c>
      <c r="CV88" s="47" t="str">
        <f>IF(details!AO88="","",details!AO88)</f>
        <v/>
      </c>
      <c r="CW88" s="47" t="str">
        <f>IF(details!AP88="","",details!AP88)</f>
        <v/>
      </c>
      <c r="CX88" s="47" t="str">
        <f>IF(details!AQ88="","",details!AQ88)</f>
        <v/>
      </c>
      <c r="CY88" s="102" t="str">
        <f t="shared" si="384"/>
        <v/>
      </c>
      <c r="CZ88" s="47" t="str">
        <f>IF(details!AR88="","",details!AR88)</f>
        <v/>
      </c>
      <c r="DA88" s="102" t="str">
        <f t="shared" si="385"/>
        <v/>
      </c>
      <c r="DB88" s="47" t="str">
        <f>IF(details!AS88="","",details!AS88)</f>
        <v/>
      </c>
      <c r="DC88" s="88" t="str">
        <f t="shared" si="386"/>
        <v/>
      </c>
      <c r="DD88" s="79">
        <f t="shared" si="387"/>
        <v>0</v>
      </c>
      <c r="DE88" s="79">
        <f t="shared" si="388"/>
        <v>0</v>
      </c>
      <c r="DF88" s="80" t="str">
        <f t="shared" si="389"/>
        <v/>
      </c>
      <c r="DG88" s="79" t="str">
        <f t="shared" si="390"/>
        <v/>
      </c>
      <c r="DH88" s="79" t="str">
        <f t="shared" si="391"/>
        <v/>
      </c>
      <c r="DI88" s="79" t="str">
        <f t="shared" si="392"/>
        <v/>
      </c>
      <c r="DJ88" s="47" t="str">
        <f>IF(details!AT88="","",details!AT88)</f>
        <v/>
      </c>
      <c r="DK88" s="47" t="str">
        <f>IF(details!AU88="","",details!AU88)</f>
        <v/>
      </c>
      <c r="DL88" s="102" t="str">
        <f t="shared" si="393"/>
        <v/>
      </c>
      <c r="DM88" s="47" t="str">
        <f>IF(details!AV88="","",details!AV88)</f>
        <v/>
      </c>
      <c r="DN88" s="47" t="str">
        <f>IF(details!AW88="","",details!AW88)</f>
        <v/>
      </c>
      <c r="DO88" s="102" t="str">
        <f t="shared" si="394"/>
        <v/>
      </c>
      <c r="DP88" s="47" t="str">
        <f>IF(details!AX88="","",details!AX88)</f>
        <v/>
      </c>
      <c r="DQ88" s="47" t="str">
        <f>IF(details!AY88="","",details!AY88)</f>
        <v/>
      </c>
      <c r="DR88" s="102" t="str">
        <f t="shared" si="395"/>
        <v/>
      </c>
      <c r="DS88" s="102" t="str">
        <f t="shared" si="396"/>
        <v/>
      </c>
      <c r="DT88" s="102" t="str">
        <f t="shared" si="397"/>
        <v/>
      </c>
      <c r="DU88" s="102" t="str">
        <f t="shared" si="398"/>
        <v/>
      </c>
      <c r="DV88" s="47" t="str">
        <f>IF(details!AZ88="","",details!AZ88)</f>
        <v/>
      </c>
      <c r="DW88" s="47" t="str">
        <f>IF(details!BA88="","",details!BA88)</f>
        <v/>
      </c>
      <c r="DX88" s="102" t="str">
        <f t="shared" si="399"/>
        <v/>
      </c>
      <c r="DY88" s="102" t="str">
        <f t="shared" si="400"/>
        <v/>
      </c>
      <c r="DZ88" s="102" t="str">
        <f t="shared" si="401"/>
        <v/>
      </c>
      <c r="EA88" s="47" t="str">
        <f>IF(details!BB88="","",details!BB88)</f>
        <v/>
      </c>
      <c r="EB88" s="47" t="str">
        <f>IF(details!BC88="","",details!BC88)</f>
        <v/>
      </c>
      <c r="EC88" s="102" t="str">
        <f t="shared" si="402"/>
        <v/>
      </c>
      <c r="ED88" s="102" t="str">
        <f t="shared" si="403"/>
        <v/>
      </c>
      <c r="EE88" s="102" t="str">
        <f t="shared" si="404"/>
        <v/>
      </c>
      <c r="EF88" s="97" t="str">
        <f t="shared" si="405"/>
        <v/>
      </c>
      <c r="EG88" s="79">
        <f t="shared" si="406"/>
        <v>0</v>
      </c>
      <c r="EH88" s="79">
        <f t="shared" si="407"/>
        <v>0</v>
      </c>
      <c r="EI88" s="80" t="str">
        <f t="shared" si="408"/>
        <v/>
      </c>
      <c r="EJ88" s="79" t="str">
        <f t="shared" si="409"/>
        <v/>
      </c>
      <c r="EK88" s="79" t="str">
        <f t="shared" si="410"/>
        <v/>
      </c>
      <c r="EL88" s="79" t="str">
        <f t="shared" si="411"/>
        <v/>
      </c>
      <c r="EM88" s="47" t="str">
        <f>IF(details!BD88="","",details!BD88)</f>
        <v/>
      </c>
      <c r="EN88" s="47" t="str">
        <f>IF(details!BE88="","",details!BE88)</f>
        <v/>
      </c>
      <c r="EO88" s="47" t="str">
        <f>IF(details!BF88="","",details!BF88)</f>
        <v/>
      </c>
      <c r="EP88" s="102" t="str">
        <f t="shared" si="412"/>
        <v/>
      </c>
      <c r="EQ88" s="47" t="str">
        <f>IF(details!BG88="","",details!BG88)</f>
        <v/>
      </c>
      <c r="ER88" s="47" t="str">
        <f>IF(details!BH88="","",details!BH88)</f>
        <v/>
      </c>
      <c r="ES88" s="106" t="str">
        <f t="shared" si="413"/>
        <v/>
      </c>
      <c r="ET88" s="102" t="str">
        <f t="shared" si="414"/>
        <v/>
      </c>
      <c r="EU88" s="102" t="str">
        <f t="shared" si="415"/>
        <v/>
      </c>
      <c r="EV88" s="47" t="str">
        <f>IF(details!BI88="","",details!BI88)</f>
        <v/>
      </c>
      <c r="EW88" s="47" t="str">
        <f>IF(details!BJ88="","",details!BJ88)</f>
        <v/>
      </c>
      <c r="EX88" s="106" t="str">
        <f t="shared" si="416"/>
        <v/>
      </c>
      <c r="EY88" s="102" t="str">
        <f t="shared" si="417"/>
        <v/>
      </c>
      <c r="EZ88" s="102" t="str">
        <f t="shared" si="418"/>
        <v/>
      </c>
      <c r="FA88" s="97" t="str">
        <f t="shared" si="419"/>
        <v/>
      </c>
      <c r="FB88" s="79">
        <f t="shared" si="420"/>
        <v>0</v>
      </c>
      <c r="FC88" s="79">
        <f t="shared" si="421"/>
        <v>0</v>
      </c>
      <c r="FD88" s="80" t="str">
        <f t="shared" si="422"/>
        <v/>
      </c>
      <c r="FE88" s="79" t="str">
        <f t="shared" si="423"/>
        <v/>
      </c>
      <c r="FF88" s="79" t="str">
        <f t="shared" si="424"/>
        <v/>
      </c>
      <c r="FG88" s="79" t="str">
        <f t="shared" si="425"/>
        <v/>
      </c>
      <c r="FH88" s="47" t="str">
        <f>IF(details!BK88="","",details!BK88)</f>
        <v/>
      </c>
      <c r="FI88" s="47" t="str">
        <f>IF(details!BL88="","",details!BL88)</f>
        <v/>
      </c>
      <c r="FJ88" s="47" t="str">
        <f>IF(details!BM88="","",details!BM88)</f>
        <v/>
      </c>
      <c r="FK88" s="97" t="str">
        <f t="shared" si="426"/>
        <v/>
      </c>
      <c r="FL88" s="79">
        <f t="shared" si="427"/>
        <v>0</v>
      </c>
      <c r="FM88" s="80" t="str">
        <f t="shared" si="428"/>
        <v/>
      </c>
      <c r="FN88" s="79" t="str">
        <f t="shared" si="429"/>
        <v/>
      </c>
      <c r="FO88" s="79" t="str">
        <f t="shared" si="430"/>
        <v/>
      </c>
      <c r="FP88" s="322" t="str">
        <f t="shared" si="431"/>
        <v/>
      </c>
      <c r="FQ88" s="47" t="str">
        <f>IF(details!BN88="","",details!BN88)</f>
        <v/>
      </c>
      <c r="FR88" s="47" t="str">
        <f>IF(details!BO88="","",details!BO88)</f>
        <v/>
      </c>
      <c r="FS88" s="47" t="str">
        <f>IF(details!BP88="","",details!BP88)</f>
        <v/>
      </c>
      <c r="FT88" s="47" t="str">
        <f>IF(details!BQ88="","",details!BQ88)</f>
        <v/>
      </c>
      <c r="FU88" s="97" t="str">
        <f t="shared" si="432"/>
        <v/>
      </c>
      <c r="FV88" s="79">
        <f t="shared" si="297"/>
        <v>0</v>
      </c>
      <c r="FW88" s="80" t="str">
        <f t="shared" si="298"/>
        <v/>
      </c>
      <c r="FX88" s="79" t="str">
        <f t="shared" si="299"/>
        <v/>
      </c>
      <c r="FY88" s="79" t="str">
        <f t="shared" si="300"/>
        <v/>
      </c>
      <c r="FZ88" s="322" t="str">
        <f t="shared" si="459"/>
        <v/>
      </c>
      <c r="GA88" s="79" t="str">
        <f t="shared" si="450"/>
        <v/>
      </c>
      <c r="GB88" s="79" t="str">
        <f t="shared" si="451"/>
        <v/>
      </c>
      <c r="GC88" s="79" t="str">
        <f t="shared" si="452"/>
        <v/>
      </c>
      <c r="GD88" s="79" t="str">
        <f t="shared" si="453"/>
        <v/>
      </c>
      <c r="GE88" s="79" t="str">
        <f t="shared" si="454"/>
        <v/>
      </c>
      <c r="GF88" s="79" t="str">
        <f t="shared" si="455"/>
        <v/>
      </c>
      <c r="GG88" s="79" t="str">
        <f t="shared" si="301"/>
        <v/>
      </c>
      <c r="GH88" s="313">
        <f t="shared" si="434"/>
        <v>0</v>
      </c>
      <c r="GI88" s="79">
        <f t="shared" si="456"/>
        <v>0</v>
      </c>
      <c r="GJ88" s="79">
        <f t="shared" si="457"/>
        <v>0</v>
      </c>
      <c r="GK88" s="79">
        <f t="shared" si="458"/>
        <v>0</v>
      </c>
      <c r="GL88" s="313">
        <f t="shared" si="435"/>
        <v>0</v>
      </c>
      <c r="GM88" s="79" t="str">
        <f t="shared" si="302"/>
        <v/>
      </c>
      <c r="GN88" s="47" t="str">
        <f t="shared" si="303"/>
        <v/>
      </c>
      <c r="GO88" s="79" t="str">
        <f t="shared" si="304"/>
        <v/>
      </c>
      <c r="GP88" s="107" t="str">
        <f t="shared" si="436"/>
        <v/>
      </c>
      <c r="GQ88" s="94" t="str">
        <f>IF(details!CY88="","",details!CY88)</f>
        <v/>
      </c>
      <c r="GR88" s="94" t="str">
        <f>IF(details!CZ88="","",details!CZ88)</f>
        <v/>
      </c>
      <c r="GS88" s="94" t="str">
        <f>IF(details!DC88="","",details!DC88)</f>
        <v/>
      </c>
      <c r="GT88" s="94" t="str">
        <f>IF(details!DD88="","",details!DD88)</f>
        <v/>
      </c>
      <c r="GU88" s="94" t="str">
        <f>IF(details!DG88="","",details!DG88)</f>
        <v/>
      </c>
      <c r="GV88" s="94" t="str">
        <f>IF(details!DH88="","",details!DH88)</f>
        <v/>
      </c>
      <c r="GW88" s="94" t="str">
        <f>IF(details!DK88="","",details!DK88)</f>
        <v/>
      </c>
      <c r="GX88" s="94" t="str">
        <f>IF(details!DL88="","",details!DL88)</f>
        <v/>
      </c>
      <c r="GY88" s="94" t="str">
        <f>IF(details!DO88="","",details!DO88)</f>
        <v/>
      </c>
      <c r="GZ88" s="108" t="str">
        <f>IF(details!DP88="","",details!DP88)</f>
        <v/>
      </c>
      <c r="HA88" s="95" t="e">
        <f t="shared" si="437"/>
        <v>#VALUE!</v>
      </c>
      <c r="HB88" s="47" t="str">
        <f t="shared" si="305"/>
        <v/>
      </c>
      <c r="HC88" s="47" t="str">
        <f t="shared" si="448"/>
        <v/>
      </c>
      <c r="HD88" s="47" t="str">
        <f t="shared" si="306"/>
        <v/>
      </c>
      <c r="HE88" s="47" t="str">
        <f t="shared" si="307"/>
        <v/>
      </c>
      <c r="HF88" s="47" t="str">
        <f t="shared" si="438"/>
        <v/>
      </c>
      <c r="HG88" s="47" t="str">
        <f t="shared" si="308"/>
        <v/>
      </c>
      <c r="HH88" s="47" t="str">
        <f t="shared" si="309"/>
        <v/>
      </c>
      <c r="HI88" s="47" t="str">
        <f t="shared" si="310"/>
        <v/>
      </c>
      <c r="HJ88" s="47" t="str">
        <f t="shared" si="311"/>
        <v/>
      </c>
      <c r="HK88" s="47" t="str">
        <f t="shared" si="312"/>
        <v/>
      </c>
      <c r="HL88" s="47" t="str">
        <f t="shared" si="313"/>
        <v/>
      </c>
      <c r="HM88" s="47" t="str">
        <f t="shared" si="314"/>
        <v/>
      </c>
      <c r="HN88" s="47" t="str">
        <f t="shared" si="439"/>
        <v/>
      </c>
      <c r="HO88" s="47" t="str">
        <f t="shared" si="315"/>
        <v/>
      </c>
      <c r="HP88" s="47" t="str">
        <f t="shared" si="316"/>
        <v/>
      </c>
      <c r="HQ88" s="47" t="str">
        <f t="shared" si="440"/>
        <v/>
      </c>
      <c r="HR88" s="47" t="str">
        <f t="shared" si="317"/>
        <v/>
      </c>
      <c r="HS88" s="47" t="str">
        <f t="shared" si="318"/>
        <v/>
      </c>
      <c r="HT88" s="47" t="str">
        <f t="shared" si="441"/>
        <v/>
      </c>
      <c r="HU88" s="47" t="str">
        <f t="shared" si="319"/>
        <v/>
      </c>
      <c r="HV88" s="47" t="str">
        <f t="shared" si="320"/>
        <v/>
      </c>
      <c r="HW88" s="47" t="str">
        <f t="shared" si="442"/>
        <v/>
      </c>
      <c r="HX88" s="47" t="str">
        <f t="shared" si="443"/>
        <v/>
      </c>
      <c r="HY88" s="47" t="str">
        <f t="shared" si="321"/>
        <v/>
      </c>
      <c r="HZ88" s="47" t="str">
        <f t="shared" si="322"/>
        <v/>
      </c>
      <c r="IA88" s="47" t="str">
        <f t="shared" si="323"/>
        <v/>
      </c>
      <c r="IB88" s="47" t="str">
        <f t="shared" si="324"/>
        <v/>
      </c>
      <c r="IC88" s="47" t="str">
        <f t="shared" si="325"/>
        <v/>
      </c>
      <c r="ID88" s="47" t="str">
        <f t="shared" si="444"/>
        <v xml:space="preserve">            </v>
      </c>
      <c r="IE88" s="47" t="str">
        <f t="shared" si="445"/>
        <v xml:space="preserve">            </v>
      </c>
      <c r="IF88" s="47" t="str">
        <f t="shared" si="449"/>
        <v xml:space="preserve">     </v>
      </c>
      <c r="IG88" s="109" t="str">
        <f t="shared" si="460"/>
        <v xml:space="preserve">            </v>
      </c>
      <c r="IH88" s="47" t="str">
        <f t="shared" si="461"/>
        <v xml:space="preserve">            </v>
      </c>
      <c r="II88" s="47" t="str">
        <f>IF(OR(GN88="SUPPL.",GN88="RE-EXAM."),'result subject-wise'!AV88,GN88)</f>
        <v/>
      </c>
      <c r="IJ88" s="99">
        <f>IF('result subject-wise'!AW88="",CT88,'result subject-wise'!AW88)</f>
        <v>0</v>
      </c>
      <c r="IK88" s="87" t="str">
        <f t="shared" si="447"/>
        <v/>
      </c>
      <c r="IL88" s="123" t="str">
        <f t="shared" si="462"/>
        <v xml:space="preserve">            </v>
      </c>
      <c r="JE88" s="120"/>
      <c r="JF88" s="120"/>
      <c r="JG88" s="120"/>
      <c r="JH88" s="120"/>
    </row>
    <row r="89" spans="1:268" ht="13" customHeight="1">
      <c r="A89" s="4">
        <f>details!A89</f>
        <v>83</v>
      </c>
      <c r="B89" s="47" t="str">
        <f>IF(details!B89="","",details!B89)</f>
        <v/>
      </c>
      <c r="C89" s="47" t="str">
        <f>IF(details!C89="","",details!C89)</f>
        <v/>
      </c>
      <c r="D89" s="97" t="str">
        <f>IF(details!D89="","",details!D89)</f>
        <v/>
      </c>
      <c r="E89" s="47" t="str">
        <f>IF(details!E89="","",details!E89)</f>
        <v/>
      </c>
      <c r="F89" s="385" t="str">
        <f>IF(details!F89="","",details!F89)</f>
        <v/>
      </c>
      <c r="G89" s="49" t="str">
        <f>IF(details!G89="","",details!G89)</f>
        <v>A 083</v>
      </c>
      <c r="H89" s="49" t="str">
        <f>IF(details!H89="","",details!H89)</f>
        <v>B 083</v>
      </c>
      <c r="I89" s="49" t="str">
        <f>IF(details!I89="","",details!I89)</f>
        <v>C 083</v>
      </c>
      <c r="J89" s="47" t="str">
        <f>IF(details!J89="","",details!J89)</f>
        <v/>
      </c>
      <c r="K89" s="47" t="str">
        <f>IF(details!K89="","",details!K89)</f>
        <v/>
      </c>
      <c r="L89" s="47" t="str">
        <f>IF(details!L89="","",details!L89)</f>
        <v/>
      </c>
      <c r="M89" s="102" t="str">
        <f t="shared" si="327"/>
        <v/>
      </c>
      <c r="N89" s="47" t="str">
        <f>IF(details!M89="","",details!M89)</f>
        <v/>
      </c>
      <c r="O89" s="102" t="str">
        <f t="shared" si="328"/>
        <v/>
      </c>
      <c r="P89" s="47" t="str">
        <f>IF(details!N89="","",details!N89)</f>
        <v/>
      </c>
      <c r="Q89" s="88" t="str">
        <f t="shared" si="329"/>
        <v/>
      </c>
      <c r="R89" s="79">
        <f t="shared" si="330"/>
        <v>0</v>
      </c>
      <c r="S89" s="79">
        <f t="shared" si="331"/>
        <v>0</v>
      </c>
      <c r="T89" s="80" t="str">
        <f t="shared" si="332"/>
        <v/>
      </c>
      <c r="U89" s="79" t="str">
        <f t="shared" si="333"/>
        <v/>
      </c>
      <c r="V89" s="79" t="str">
        <f t="shared" si="334"/>
        <v/>
      </c>
      <c r="W89" s="79" t="str">
        <f t="shared" si="335"/>
        <v/>
      </c>
      <c r="X89" s="47" t="str">
        <f>IF(details!O89="","",details!O89)</f>
        <v/>
      </c>
      <c r="Y89" s="47" t="str">
        <f>IF(details!P89="","",details!P89)</f>
        <v/>
      </c>
      <c r="Z89" s="47" t="str">
        <f>IF(details!Q89="","",details!Q89)</f>
        <v/>
      </c>
      <c r="AA89" s="102" t="str">
        <f t="shared" si="336"/>
        <v/>
      </c>
      <c r="AB89" s="47" t="str">
        <f>IF(details!R89="","",details!R89)</f>
        <v/>
      </c>
      <c r="AC89" s="102" t="str">
        <f t="shared" si="337"/>
        <v/>
      </c>
      <c r="AD89" s="47" t="str">
        <f>IF(details!S89="","",details!S89)</f>
        <v/>
      </c>
      <c r="AE89" s="88" t="str">
        <f t="shared" si="338"/>
        <v/>
      </c>
      <c r="AF89" s="79">
        <f t="shared" si="339"/>
        <v>0</v>
      </c>
      <c r="AG89" s="79">
        <f t="shared" si="340"/>
        <v>0</v>
      </c>
      <c r="AH89" s="80" t="str">
        <f t="shared" si="341"/>
        <v/>
      </c>
      <c r="AI89" s="79" t="str">
        <f t="shared" si="342"/>
        <v/>
      </c>
      <c r="AJ89" s="79" t="str">
        <f t="shared" si="343"/>
        <v/>
      </c>
      <c r="AK89" s="79" t="str">
        <f t="shared" si="344"/>
        <v/>
      </c>
      <c r="AL89" s="97" t="str">
        <f>IF(details!T89="","",details!T89)</f>
        <v/>
      </c>
      <c r="AM89" s="103" t="str">
        <f>CONCATENATE(IF(details!T89="s"," SANSKRIT",IF(details!T89="u"," URDU",IF(details!T89="g"," GUJRATI",IF(details!T89="p"," PUNJABI",IF(details!T89="sd"," flU/kh",))))),"")</f>
        <v/>
      </c>
      <c r="AN89" s="47" t="str">
        <f>IF(details!U89="","",details!U89)</f>
        <v/>
      </c>
      <c r="AO89" s="47" t="str">
        <f>IF(details!V89="","",details!V89)</f>
        <v/>
      </c>
      <c r="AP89" s="47" t="str">
        <f>IF(details!W89="","",details!W89)</f>
        <v/>
      </c>
      <c r="AQ89" s="102" t="str">
        <f t="shared" si="345"/>
        <v/>
      </c>
      <c r="AR89" s="47" t="str">
        <f>IF(details!X89="","",details!X89)</f>
        <v/>
      </c>
      <c r="AS89" s="102" t="str">
        <f t="shared" si="346"/>
        <v/>
      </c>
      <c r="AT89" s="47" t="str">
        <f>IF(details!Y89="","",details!Y89)</f>
        <v/>
      </c>
      <c r="AU89" s="88" t="str">
        <f t="shared" si="347"/>
        <v/>
      </c>
      <c r="AV89" s="79">
        <f t="shared" si="348"/>
        <v>0</v>
      </c>
      <c r="AW89" s="79">
        <f t="shared" si="349"/>
        <v>0</v>
      </c>
      <c r="AX89" s="80" t="str">
        <f t="shared" si="350"/>
        <v/>
      </c>
      <c r="AY89" s="79" t="str">
        <f t="shared" si="351"/>
        <v/>
      </c>
      <c r="AZ89" s="79" t="str">
        <f t="shared" si="352"/>
        <v/>
      </c>
      <c r="BA89" s="79" t="str">
        <f t="shared" si="353"/>
        <v/>
      </c>
      <c r="BB89" s="47" t="str">
        <f>IF(details!Z89="","",details!Z89)</f>
        <v/>
      </c>
      <c r="BC89" s="47" t="str">
        <f>IF(details!AA89="","",details!AA89)</f>
        <v/>
      </c>
      <c r="BD89" s="47" t="str">
        <f>IF(details!AB89="","",details!AB89)</f>
        <v/>
      </c>
      <c r="BE89" s="102" t="str">
        <f t="shared" si="354"/>
        <v/>
      </c>
      <c r="BF89" s="47" t="str">
        <f>IF(details!AC89="","",details!AC89)</f>
        <v/>
      </c>
      <c r="BG89" s="102" t="str">
        <f t="shared" si="355"/>
        <v/>
      </c>
      <c r="BH89" s="47" t="str">
        <f>IF(details!AD89="","",details!AD89)</f>
        <v/>
      </c>
      <c r="BI89" s="88" t="str">
        <f t="shared" si="356"/>
        <v/>
      </c>
      <c r="BJ89" s="79">
        <f t="shared" si="357"/>
        <v>0</v>
      </c>
      <c r="BK89" s="79">
        <f t="shared" si="358"/>
        <v>0</v>
      </c>
      <c r="BL89" s="80" t="str">
        <f t="shared" si="359"/>
        <v/>
      </c>
      <c r="BM89" s="79" t="str">
        <f t="shared" si="360"/>
        <v/>
      </c>
      <c r="BN89" s="79" t="str">
        <f t="shared" si="361"/>
        <v/>
      </c>
      <c r="BO89" s="79" t="str">
        <f t="shared" si="362"/>
        <v/>
      </c>
      <c r="BP89" s="47" t="str">
        <f>IF(details!AE89="","",details!AE89)</f>
        <v/>
      </c>
      <c r="BQ89" s="47" t="str">
        <f>IF(details!AF89="","",details!AF89)</f>
        <v/>
      </c>
      <c r="BR89" s="47" t="str">
        <f>IF(details!AG89="","",details!AG89)</f>
        <v/>
      </c>
      <c r="BS89" s="102" t="str">
        <f t="shared" si="363"/>
        <v/>
      </c>
      <c r="BT89" s="47" t="str">
        <f>IF(details!AH89="","",details!AH89)</f>
        <v/>
      </c>
      <c r="BU89" s="102" t="str">
        <f t="shared" si="364"/>
        <v/>
      </c>
      <c r="BV89" s="47" t="str">
        <f>IF(details!AI89="","",details!AI89)</f>
        <v/>
      </c>
      <c r="BW89" s="88" t="str">
        <f t="shared" si="365"/>
        <v/>
      </c>
      <c r="BX89" s="79">
        <f t="shared" si="366"/>
        <v>0</v>
      </c>
      <c r="BY89" s="79">
        <f t="shared" si="367"/>
        <v>0</v>
      </c>
      <c r="BZ89" s="80" t="str">
        <f t="shared" si="368"/>
        <v/>
      </c>
      <c r="CA89" s="79" t="str">
        <f t="shared" si="369"/>
        <v/>
      </c>
      <c r="CB89" s="79" t="str">
        <f t="shared" si="370"/>
        <v/>
      </c>
      <c r="CC89" s="79" t="str">
        <f t="shared" si="371"/>
        <v/>
      </c>
      <c r="CD89" s="47" t="str">
        <f>IF(details!AJ89="","",details!AJ89)</f>
        <v/>
      </c>
      <c r="CE89" s="47" t="str">
        <f>IF(details!AK89="","",details!AK89)</f>
        <v/>
      </c>
      <c r="CF89" s="47" t="str">
        <f>IF(details!AL89="","",details!AL89)</f>
        <v/>
      </c>
      <c r="CG89" s="102" t="str">
        <f t="shared" si="372"/>
        <v/>
      </c>
      <c r="CH89" s="47" t="str">
        <f>IF(details!AM89="","",details!AM89)</f>
        <v/>
      </c>
      <c r="CI89" s="102" t="str">
        <f t="shared" si="373"/>
        <v/>
      </c>
      <c r="CJ89" s="47" t="str">
        <f>IF(details!AN89="","",details!AN89)</f>
        <v/>
      </c>
      <c r="CK89" s="88" t="str">
        <f t="shared" si="374"/>
        <v/>
      </c>
      <c r="CL89" s="79">
        <f t="shared" si="375"/>
        <v>0</v>
      </c>
      <c r="CM89" s="79">
        <f t="shared" si="376"/>
        <v>0</v>
      </c>
      <c r="CN89" s="80" t="str">
        <f t="shared" si="377"/>
        <v/>
      </c>
      <c r="CO89" s="79" t="str">
        <f t="shared" si="378"/>
        <v/>
      </c>
      <c r="CP89" s="79" t="str">
        <f t="shared" si="379"/>
        <v/>
      </c>
      <c r="CQ89" s="79" t="str">
        <f t="shared" si="380"/>
        <v/>
      </c>
      <c r="CR89" s="79">
        <f t="shared" si="381"/>
        <v>0</v>
      </c>
      <c r="CS89" s="104">
        <f t="shared" si="382"/>
        <v>0</v>
      </c>
      <c r="CT89" s="105">
        <f t="shared" si="383"/>
        <v>0</v>
      </c>
      <c r="CU89" s="87" t="str">
        <f t="shared" si="296"/>
        <v/>
      </c>
      <c r="CV89" s="47" t="str">
        <f>IF(details!AO89="","",details!AO89)</f>
        <v/>
      </c>
      <c r="CW89" s="47" t="str">
        <f>IF(details!AP89="","",details!AP89)</f>
        <v/>
      </c>
      <c r="CX89" s="47" t="str">
        <f>IF(details!AQ89="","",details!AQ89)</f>
        <v/>
      </c>
      <c r="CY89" s="102" t="str">
        <f t="shared" si="384"/>
        <v/>
      </c>
      <c r="CZ89" s="47" t="str">
        <f>IF(details!AR89="","",details!AR89)</f>
        <v/>
      </c>
      <c r="DA89" s="102" t="str">
        <f t="shared" si="385"/>
        <v/>
      </c>
      <c r="DB89" s="47" t="str">
        <f>IF(details!AS89="","",details!AS89)</f>
        <v/>
      </c>
      <c r="DC89" s="88" t="str">
        <f t="shared" si="386"/>
        <v/>
      </c>
      <c r="DD89" s="79">
        <f t="shared" si="387"/>
        <v>0</v>
      </c>
      <c r="DE89" s="79">
        <f t="shared" si="388"/>
        <v>0</v>
      </c>
      <c r="DF89" s="80" t="str">
        <f t="shared" si="389"/>
        <v/>
      </c>
      <c r="DG89" s="79" t="str">
        <f t="shared" si="390"/>
        <v/>
      </c>
      <c r="DH89" s="79" t="str">
        <f t="shared" si="391"/>
        <v/>
      </c>
      <c r="DI89" s="79" t="str">
        <f t="shared" si="392"/>
        <v/>
      </c>
      <c r="DJ89" s="47" t="str">
        <f>IF(details!AT89="","",details!AT89)</f>
        <v/>
      </c>
      <c r="DK89" s="47" t="str">
        <f>IF(details!AU89="","",details!AU89)</f>
        <v/>
      </c>
      <c r="DL89" s="102" t="str">
        <f t="shared" si="393"/>
        <v/>
      </c>
      <c r="DM89" s="47" t="str">
        <f>IF(details!AV89="","",details!AV89)</f>
        <v/>
      </c>
      <c r="DN89" s="47" t="str">
        <f>IF(details!AW89="","",details!AW89)</f>
        <v/>
      </c>
      <c r="DO89" s="102" t="str">
        <f t="shared" si="394"/>
        <v/>
      </c>
      <c r="DP89" s="47" t="str">
        <f>IF(details!AX89="","",details!AX89)</f>
        <v/>
      </c>
      <c r="DQ89" s="47" t="str">
        <f>IF(details!AY89="","",details!AY89)</f>
        <v/>
      </c>
      <c r="DR89" s="102" t="str">
        <f t="shared" si="395"/>
        <v/>
      </c>
      <c r="DS89" s="102" t="str">
        <f t="shared" si="396"/>
        <v/>
      </c>
      <c r="DT89" s="102" t="str">
        <f t="shared" si="397"/>
        <v/>
      </c>
      <c r="DU89" s="102" t="str">
        <f t="shared" si="398"/>
        <v/>
      </c>
      <c r="DV89" s="47" t="str">
        <f>IF(details!AZ89="","",details!AZ89)</f>
        <v/>
      </c>
      <c r="DW89" s="47" t="str">
        <f>IF(details!BA89="","",details!BA89)</f>
        <v/>
      </c>
      <c r="DX89" s="102" t="str">
        <f t="shared" si="399"/>
        <v/>
      </c>
      <c r="DY89" s="102" t="str">
        <f t="shared" si="400"/>
        <v/>
      </c>
      <c r="DZ89" s="102" t="str">
        <f t="shared" si="401"/>
        <v/>
      </c>
      <c r="EA89" s="47" t="str">
        <f>IF(details!BB89="","",details!BB89)</f>
        <v/>
      </c>
      <c r="EB89" s="47" t="str">
        <f>IF(details!BC89="","",details!BC89)</f>
        <v/>
      </c>
      <c r="EC89" s="102" t="str">
        <f t="shared" si="402"/>
        <v/>
      </c>
      <c r="ED89" s="102" t="str">
        <f t="shared" si="403"/>
        <v/>
      </c>
      <c r="EE89" s="102" t="str">
        <f t="shared" si="404"/>
        <v/>
      </c>
      <c r="EF89" s="97" t="str">
        <f t="shared" si="405"/>
        <v/>
      </c>
      <c r="EG89" s="79">
        <f t="shared" si="406"/>
        <v>0</v>
      </c>
      <c r="EH89" s="79">
        <f t="shared" si="407"/>
        <v>0</v>
      </c>
      <c r="EI89" s="80" t="str">
        <f t="shared" si="408"/>
        <v/>
      </c>
      <c r="EJ89" s="79" t="str">
        <f t="shared" si="409"/>
        <v/>
      </c>
      <c r="EK89" s="79" t="str">
        <f t="shared" si="410"/>
        <v/>
      </c>
      <c r="EL89" s="79" t="str">
        <f t="shared" si="411"/>
        <v/>
      </c>
      <c r="EM89" s="47" t="str">
        <f>IF(details!BD89="","",details!BD89)</f>
        <v/>
      </c>
      <c r="EN89" s="47" t="str">
        <f>IF(details!BE89="","",details!BE89)</f>
        <v/>
      </c>
      <c r="EO89" s="47" t="str">
        <f>IF(details!BF89="","",details!BF89)</f>
        <v/>
      </c>
      <c r="EP89" s="102" t="str">
        <f t="shared" si="412"/>
        <v/>
      </c>
      <c r="EQ89" s="47" t="str">
        <f>IF(details!BG89="","",details!BG89)</f>
        <v/>
      </c>
      <c r="ER89" s="47" t="str">
        <f>IF(details!BH89="","",details!BH89)</f>
        <v/>
      </c>
      <c r="ES89" s="106" t="str">
        <f t="shared" si="413"/>
        <v/>
      </c>
      <c r="ET89" s="102" t="str">
        <f t="shared" si="414"/>
        <v/>
      </c>
      <c r="EU89" s="102" t="str">
        <f t="shared" si="415"/>
        <v/>
      </c>
      <c r="EV89" s="47" t="str">
        <f>IF(details!BI89="","",details!BI89)</f>
        <v/>
      </c>
      <c r="EW89" s="47" t="str">
        <f>IF(details!BJ89="","",details!BJ89)</f>
        <v/>
      </c>
      <c r="EX89" s="106" t="str">
        <f t="shared" si="416"/>
        <v/>
      </c>
      <c r="EY89" s="102" t="str">
        <f t="shared" si="417"/>
        <v/>
      </c>
      <c r="EZ89" s="102" t="str">
        <f t="shared" si="418"/>
        <v/>
      </c>
      <c r="FA89" s="97" t="str">
        <f t="shared" si="419"/>
        <v/>
      </c>
      <c r="FB89" s="79">
        <f t="shared" si="420"/>
        <v>0</v>
      </c>
      <c r="FC89" s="79">
        <f t="shared" si="421"/>
        <v>0</v>
      </c>
      <c r="FD89" s="80" t="str">
        <f t="shared" si="422"/>
        <v/>
      </c>
      <c r="FE89" s="79" t="str">
        <f t="shared" si="423"/>
        <v/>
      </c>
      <c r="FF89" s="79" t="str">
        <f t="shared" si="424"/>
        <v/>
      </c>
      <c r="FG89" s="79" t="str">
        <f t="shared" si="425"/>
        <v/>
      </c>
      <c r="FH89" s="47" t="str">
        <f>IF(details!BK89="","",details!BK89)</f>
        <v/>
      </c>
      <c r="FI89" s="47" t="str">
        <f>IF(details!BL89="","",details!BL89)</f>
        <v/>
      </c>
      <c r="FJ89" s="47" t="str">
        <f>IF(details!BM89="","",details!BM89)</f>
        <v/>
      </c>
      <c r="FK89" s="97" t="str">
        <f t="shared" si="426"/>
        <v/>
      </c>
      <c r="FL89" s="79">
        <f t="shared" si="427"/>
        <v>0</v>
      </c>
      <c r="FM89" s="80" t="str">
        <f t="shared" si="428"/>
        <v/>
      </c>
      <c r="FN89" s="79" t="str">
        <f t="shared" si="429"/>
        <v/>
      </c>
      <c r="FO89" s="79" t="str">
        <f t="shared" si="430"/>
        <v/>
      </c>
      <c r="FP89" s="322" t="str">
        <f t="shared" si="431"/>
        <v/>
      </c>
      <c r="FQ89" s="47" t="str">
        <f>IF(details!BN89="","",details!BN89)</f>
        <v/>
      </c>
      <c r="FR89" s="47" t="str">
        <f>IF(details!BO89="","",details!BO89)</f>
        <v/>
      </c>
      <c r="FS89" s="47" t="str">
        <f>IF(details!BP89="","",details!BP89)</f>
        <v/>
      </c>
      <c r="FT89" s="47" t="str">
        <f>IF(details!BQ89="","",details!BQ89)</f>
        <v/>
      </c>
      <c r="FU89" s="97" t="str">
        <f t="shared" si="432"/>
        <v/>
      </c>
      <c r="FV89" s="79">
        <f t="shared" si="297"/>
        <v>0</v>
      </c>
      <c r="FW89" s="80" t="str">
        <f t="shared" si="298"/>
        <v/>
      </c>
      <c r="FX89" s="79" t="str">
        <f t="shared" si="299"/>
        <v/>
      </c>
      <c r="FY89" s="79" t="str">
        <f t="shared" si="300"/>
        <v/>
      </c>
      <c r="FZ89" s="322" t="str">
        <f t="shared" si="459"/>
        <v/>
      </c>
      <c r="GA89" s="79" t="str">
        <f t="shared" si="450"/>
        <v/>
      </c>
      <c r="GB89" s="79" t="str">
        <f t="shared" si="451"/>
        <v/>
      </c>
      <c r="GC89" s="79" t="str">
        <f t="shared" si="452"/>
        <v/>
      </c>
      <c r="GD89" s="79" t="str">
        <f t="shared" si="453"/>
        <v/>
      </c>
      <c r="GE89" s="79" t="str">
        <f t="shared" si="454"/>
        <v/>
      </c>
      <c r="GF89" s="79" t="str">
        <f t="shared" si="455"/>
        <v/>
      </c>
      <c r="GG89" s="79" t="str">
        <f t="shared" si="301"/>
        <v/>
      </c>
      <c r="GH89" s="313">
        <f t="shared" si="434"/>
        <v>0</v>
      </c>
      <c r="GI89" s="79">
        <f t="shared" si="456"/>
        <v>0</v>
      </c>
      <c r="GJ89" s="79">
        <f t="shared" si="457"/>
        <v>0</v>
      </c>
      <c r="GK89" s="79">
        <f t="shared" si="458"/>
        <v>0</v>
      </c>
      <c r="GL89" s="313">
        <f t="shared" si="435"/>
        <v>0</v>
      </c>
      <c r="GM89" s="79" t="str">
        <f t="shared" si="302"/>
        <v/>
      </c>
      <c r="GN89" s="47" t="str">
        <f t="shared" si="303"/>
        <v/>
      </c>
      <c r="GO89" s="79" t="str">
        <f t="shared" si="304"/>
        <v/>
      </c>
      <c r="GP89" s="107" t="str">
        <f t="shared" si="436"/>
        <v/>
      </c>
      <c r="GQ89" s="94" t="str">
        <f>IF(details!CY89="","",details!CY89)</f>
        <v/>
      </c>
      <c r="GR89" s="94" t="str">
        <f>IF(details!CZ89="","",details!CZ89)</f>
        <v/>
      </c>
      <c r="GS89" s="94" t="str">
        <f>IF(details!DC89="","",details!DC89)</f>
        <v/>
      </c>
      <c r="GT89" s="94" t="str">
        <f>IF(details!DD89="","",details!DD89)</f>
        <v/>
      </c>
      <c r="GU89" s="94" t="str">
        <f>IF(details!DG89="","",details!DG89)</f>
        <v/>
      </c>
      <c r="GV89" s="94" t="str">
        <f>IF(details!DH89="","",details!DH89)</f>
        <v/>
      </c>
      <c r="GW89" s="94" t="str">
        <f>IF(details!DK89="","",details!DK89)</f>
        <v/>
      </c>
      <c r="GX89" s="94" t="str">
        <f>IF(details!DL89="","",details!DL89)</f>
        <v/>
      </c>
      <c r="GY89" s="94" t="str">
        <f>IF(details!DO89="","",details!DO89)</f>
        <v/>
      </c>
      <c r="GZ89" s="108" t="str">
        <f>IF(details!DP89="","",details!DP89)</f>
        <v/>
      </c>
      <c r="HA89" s="95" t="e">
        <f t="shared" si="437"/>
        <v>#VALUE!</v>
      </c>
      <c r="HB89" s="47" t="str">
        <f t="shared" si="305"/>
        <v/>
      </c>
      <c r="HC89" s="47" t="str">
        <f t="shared" si="448"/>
        <v/>
      </c>
      <c r="HD89" s="47" t="str">
        <f t="shared" si="306"/>
        <v/>
      </c>
      <c r="HE89" s="47" t="str">
        <f t="shared" si="307"/>
        <v/>
      </c>
      <c r="HF89" s="47" t="str">
        <f t="shared" si="438"/>
        <v/>
      </c>
      <c r="HG89" s="47" t="str">
        <f t="shared" si="308"/>
        <v/>
      </c>
      <c r="HH89" s="47" t="str">
        <f t="shared" si="309"/>
        <v/>
      </c>
      <c r="HI89" s="47" t="str">
        <f t="shared" si="310"/>
        <v/>
      </c>
      <c r="HJ89" s="47" t="str">
        <f t="shared" si="311"/>
        <v/>
      </c>
      <c r="HK89" s="47" t="str">
        <f t="shared" si="312"/>
        <v/>
      </c>
      <c r="HL89" s="47" t="str">
        <f t="shared" si="313"/>
        <v/>
      </c>
      <c r="HM89" s="47" t="str">
        <f t="shared" si="314"/>
        <v/>
      </c>
      <c r="HN89" s="47" t="str">
        <f t="shared" si="439"/>
        <v/>
      </c>
      <c r="HO89" s="47" t="str">
        <f t="shared" si="315"/>
        <v/>
      </c>
      <c r="HP89" s="47" t="str">
        <f t="shared" si="316"/>
        <v/>
      </c>
      <c r="HQ89" s="47" t="str">
        <f t="shared" si="440"/>
        <v/>
      </c>
      <c r="HR89" s="47" t="str">
        <f t="shared" si="317"/>
        <v/>
      </c>
      <c r="HS89" s="47" t="str">
        <f t="shared" si="318"/>
        <v/>
      </c>
      <c r="HT89" s="47" t="str">
        <f t="shared" si="441"/>
        <v/>
      </c>
      <c r="HU89" s="47" t="str">
        <f t="shared" si="319"/>
        <v/>
      </c>
      <c r="HV89" s="47" t="str">
        <f t="shared" si="320"/>
        <v/>
      </c>
      <c r="HW89" s="47" t="str">
        <f t="shared" si="442"/>
        <v/>
      </c>
      <c r="HX89" s="47" t="str">
        <f t="shared" si="443"/>
        <v/>
      </c>
      <c r="HY89" s="47" t="str">
        <f t="shared" si="321"/>
        <v/>
      </c>
      <c r="HZ89" s="47" t="str">
        <f t="shared" si="322"/>
        <v/>
      </c>
      <c r="IA89" s="47" t="str">
        <f t="shared" si="323"/>
        <v/>
      </c>
      <c r="IB89" s="47" t="str">
        <f t="shared" si="324"/>
        <v/>
      </c>
      <c r="IC89" s="47" t="str">
        <f t="shared" si="325"/>
        <v/>
      </c>
      <c r="ID89" s="47" t="str">
        <f t="shared" si="444"/>
        <v xml:space="preserve">            </v>
      </c>
      <c r="IE89" s="47" t="str">
        <f t="shared" si="445"/>
        <v xml:space="preserve">            </v>
      </c>
      <c r="IF89" s="47" t="str">
        <f t="shared" si="449"/>
        <v xml:space="preserve">     </v>
      </c>
      <c r="IG89" s="109" t="str">
        <f t="shared" si="460"/>
        <v xml:space="preserve">            </v>
      </c>
      <c r="IH89" s="47" t="str">
        <f t="shared" si="461"/>
        <v xml:space="preserve">            </v>
      </c>
      <c r="II89" s="47" t="str">
        <f>IF(OR(GN89="SUPPL.",GN89="RE-EXAM."),'result subject-wise'!AV89,GN89)</f>
        <v/>
      </c>
      <c r="IJ89" s="99">
        <f>IF('result subject-wise'!AW89="",CT89,'result subject-wise'!AW89)</f>
        <v>0</v>
      </c>
      <c r="IK89" s="87" t="str">
        <f t="shared" si="447"/>
        <v/>
      </c>
      <c r="IL89" s="123" t="str">
        <f t="shared" si="462"/>
        <v xml:space="preserve">            </v>
      </c>
      <c r="JE89" s="120"/>
      <c r="JF89" s="120"/>
      <c r="JG89" s="120"/>
      <c r="JH89" s="120"/>
    </row>
    <row r="90" spans="1:268" ht="13" customHeight="1">
      <c r="A90" s="4">
        <f>details!A90</f>
        <v>84</v>
      </c>
      <c r="B90" s="47" t="str">
        <f>IF(details!B90="","",details!B90)</f>
        <v/>
      </c>
      <c r="C90" s="47" t="str">
        <f>IF(details!C90="","",details!C90)</f>
        <v/>
      </c>
      <c r="D90" s="97" t="str">
        <f>IF(details!D90="","",details!D90)</f>
        <v/>
      </c>
      <c r="E90" s="47" t="str">
        <f>IF(details!E90="","",details!E90)</f>
        <v/>
      </c>
      <c r="F90" s="385" t="str">
        <f>IF(details!F90="","",details!F90)</f>
        <v/>
      </c>
      <c r="G90" s="49" t="str">
        <f>IF(details!G90="","",details!G90)</f>
        <v>A 084</v>
      </c>
      <c r="H90" s="49" t="str">
        <f>IF(details!H90="","",details!H90)</f>
        <v>B 084</v>
      </c>
      <c r="I90" s="49" t="str">
        <f>IF(details!I90="","",details!I90)</f>
        <v>C 084</v>
      </c>
      <c r="J90" s="47" t="str">
        <f>IF(details!J90="","",details!J90)</f>
        <v/>
      </c>
      <c r="K90" s="47" t="str">
        <f>IF(details!K90="","",details!K90)</f>
        <v/>
      </c>
      <c r="L90" s="47" t="str">
        <f>IF(details!L90="","",details!L90)</f>
        <v/>
      </c>
      <c r="M90" s="102" t="str">
        <f t="shared" si="327"/>
        <v/>
      </c>
      <c r="N90" s="47" t="str">
        <f>IF(details!M90="","",details!M90)</f>
        <v/>
      </c>
      <c r="O90" s="102" t="str">
        <f t="shared" si="328"/>
        <v/>
      </c>
      <c r="P90" s="47" t="str">
        <f>IF(details!N90="","",details!N90)</f>
        <v/>
      </c>
      <c r="Q90" s="88" t="str">
        <f t="shared" si="329"/>
        <v/>
      </c>
      <c r="R90" s="79">
        <f t="shared" si="330"/>
        <v>0</v>
      </c>
      <c r="S90" s="79">
        <f t="shared" si="331"/>
        <v>0</v>
      </c>
      <c r="T90" s="80" t="str">
        <f t="shared" si="332"/>
        <v/>
      </c>
      <c r="U90" s="79" t="str">
        <f t="shared" si="333"/>
        <v/>
      </c>
      <c r="V90" s="79" t="str">
        <f t="shared" si="334"/>
        <v/>
      </c>
      <c r="W90" s="79" t="str">
        <f t="shared" si="335"/>
        <v/>
      </c>
      <c r="X90" s="47" t="str">
        <f>IF(details!O90="","",details!O90)</f>
        <v/>
      </c>
      <c r="Y90" s="47" t="str">
        <f>IF(details!P90="","",details!P90)</f>
        <v/>
      </c>
      <c r="Z90" s="47" t="str">
        <f>IF(details!Q90="","",details!Q90)</f>
        <v/>
      </c>
      <c r="AA90" s="102" t="str">
        <f t="shared" si="336"/>
        <v/>
      </c>
      <c r="AB90" s="47" t="str">
        <f>IF(details!R90="","",details!R90)</f>
        <v/>
      </c>
      <c r="AC90" s="102" t="str">
        <f t="shared" si="337"/>
        <v/>
      </c>
      <c r="AD90" s="47" t="str">
        <f>IF(details!S90="","",details!S90)</f>
        <v/>
      </c>
      <c r="AE90" s="88" t="str">
        <f t="shared" si="338"/>
        <v/>
      </c>
      <c r="AF90" s="79">
        <f t="shared" si="339"/>
        <v>0</v>
      </c>
      <c r="AG90" s="79">
        <f t="shared" si="340"/>
        <v>0</v>
      </c>
      <c r="AH90" s="80" t="str">
        <f t="shared" si="341"/>
        <v/>
      </c>
      <c r="AI90" s="79" t="str">
        <f t="shared" si="342"/>
        <v/>
      </c>
      <c r="AJ90" s="79" t="str">
        <f t="shared" si="343"/>
        <v/>
      </c>
      <c r="AK90" s="79" t="str">
        <f t="shared" si="344"/>
        <v/>
      </c>
      <c r="AL90" s="97" t="str">
        <f>IF(details!T90="","",details!T90)</f>
        <v/>
      </c>
      <c r="AM90" s="103" t="str">
        <f>CONCATENATE(IF(details!T90="s"," SANSKRIT",IF(details!T90="u"," URDU",IF(details!T90="g"," GUJRATI",IF(details!T90="p"," PUNJABI",IF(details!T90="sd"," flU/kh",))))),"")</f>
        <v/>
      </c>
      <c r="AN90" s="47" t="str">
        <f>IF(details!U90="","",details!U90)</f>
        <v/>
      </c>
      <c r="AO90" s="47" t="str">
        <f>IF(details!V90="","",details!V90)</f>
        <v/>
      </c>
      <c r="AP90" s="47" t="str">
        <f>IF(details!W90="","",details!W90)</f>
        <v/>
      </c>
      <c r="AQ90" s="102" t="str">
        <f t="shared" si="345"/>
        <v/>
      </c>
      <c r="AR90" s="47" t="str">
        <f>IF(details!X90="","",details!X90)</f>
        <v/>
      </c>
      <c r="AS90" s="102" t="str">
        <f t="shared" si="346"/>
        <v/>
      </c>
      <c r="AT90" s="47" t="str">
        <f>IF(details!Y90="","",details!Y90)</f>
        <v/>
      </c>
      <c r="AU90" s="88" t="str">
        <f t="shared" si="347"/>
        <v/>
      </c>
      <c r="AV90" s="79">
        <f t="shared" si="348"/>
        <v>0</v>
      </c>
      <c r="AW90" s="79">
        <f t="shared" si="349"/>
        <v>0</v>
      </c>
      <c r="AX90" s="80" t="str">
        <f t="shared" si="350"/>
        <v/>
      </c>
      <c r="AY90" s="79" t="str">
        <f t="shared" si="351"/>
        <v/>
      </c>
      <c r="AZ90" s="79" t="str">
        <f t="shared" si="352"/>
        <v/>
      </c>
      <c r="BA90" s="79" t="str">
        <f t="shared" si="353"/>
        <v/>
      </c>
      <c r="BB90" s="47" t="str">
        <f>IF(details!Z90="","",details!Z90)</f>
        <v/>
      </c>
      <c r="BC90" s="47" t="str">
        <f>IF(details!AA90="","",details!AA90)</f>
        <v/>
      </c>
      <c r="BD90" s="47" t="str">
        <f>IF(details!AB90="","",details!AB90)</f>
        <v/>
      </c>
      <c r="BE90" s="102" t="str">
        <f t="shared" si="354"/>
        <v/>
      </c>
      <c r="BF90" s="47" t="str">
        <f>IF(details!AC90="","",details!AC90)</f>
        <v/>
      </c>
      <c r="BG90" s="102" t="str">
        <f t="shared" si="355"/>
        <v/>
      </c>
      <c r="BH90" s="47" t="str">
        <f>IF(details!AD90="","",details!AD90)</f>
        <v/>
      </c>
      <c r="BI90" s="88" t="str">
        <f t="shared" si="356"/>
        <v/>
      </c>
      <c r="BJ90" s="79">
        <f t="shared" si="357"/>
        <v>0</v>
      </c>
      <c r="BK90" s="79">
        <f t="shared" si="358"/>
        <v>0</v>
      </c>
      <c r="BL90" s="80" t="str">
        <f t="shared" si="359"/>
        <v/>
      </c>
      <c r="BM90" s="79" t="str">
        <f t="shared" si="360"/>
        <v/>
      </c>
      <c r="BN90" s="79" t="str">
        <f t="shared" si="361"/>
        <v/>
      </c>
      <c r="BO90" s="79" t="str">
        <f t="shared" si="362"/>
        <v/>
      </c>
      <c r="BP90" s="47" t="str">
        <f>IF(details!AE90="","",details!AE90)</f>
        <v/>
      </c>
      <c r="BQ90" s="47" t="str">
        <f>IF(details!AF90="","",details!AF90)</f>
        <v/>
      </c>
      <c r="BR90" s="47" t="str">
        <f>IF(details!AG90="","",details!AG90)</f>
        <v/>
      </c>
      <c r="BS90" s="102" t="str">
        <f t="shared" si="363"/>
        <v/>
      </c>
      <c r="BT90" s="47" t="str">
        <f>IF(details!AH90="","",details!AH90)</f>
        <v/>
      </c>
      <c r="BU90" s="102" t="str">
        <f t="shared" si="364"/>
        <v/>
      </c>
      <c r="BV90" s="47" t="str">
        <f>IF(details!AI90="","",details!AI90)</f>
        <v/>
      </c>
      <c r="BW90" s="88" t="str">
        <f t="shared" si="365"/>
        <v/>
      </c>
      <c r="BX90" s="79">
        <f t="shared" si="366"/>
        <v>0</v>
      </c>
      <c r="BY90" s="79">
        <f t="shared" si="367"/>
        <v>0</v>
      </c>
      <c r="BZ90" s="80" t="str">
        <f t="shared" si="368"/>
        <v/>
      </c>
      <c r="CA90" s="79" t="str">
        <f t="shared" si="369"/>
        <v/>
      </c>
      <c r="CB90" s="79" t="str">
        <f t="shared" si="370"/>
        <v/>
      </c>
      <c r="CC90" s="79" t="str">
        <f t="shared" si="371"/>
        <v/>
      </c>
      <c r="CD90" s="47" t="str">
        <f>IF(details!AJ90="","",details!AJ90)</f>
        <v/>
      </c>
      <c r="CE90" s="47" t="str">
        <f>IF(details!AK90="","",details!AK90)</f>
        <v/>
      </c>
      <c r="CF90" s="47" t="str">
        <f>IF(details!AL90="","",details!AL90)</f>
        <v/>
      </c>
      <c r="CG90" s="102" t="str">
        <f t="shared" si="372"/>
        <v/>
      </c>
      <c r="CH90" s="47" t="str">
        <f>IF(details!AM90="","",details!AM90)</f>
        <v/>
      </c>
      <c r="CI90" s="102" t="str">
        <f t="shared" si="373"/>
        <v/>
      </c>
      <c r="CJ90" s="47" t="str">
        <f>IF(details!AN90="","",details!AN90)</f>
        <v/>
      </c>
      <c r="CK90" s="88" t="str">
        <f t="shared" si="374"/>
        <v/>
      </c>
      <c r="CL90" s="79">
        <f t="shared" si="375"/>
        <v>0</v>
      </c>
      <c r="CM90" s="79">
        <f t="shared" si="376"/>
        <v>0</v>
      </c>
      <c r="CN90" s="80" t="str">
        <f t="shared" si="377"/>
        <v/>
      </c>
      <c r="CO90" s="79" t="str">
        <f t="shared" si="378"/>
        <v/>
      </c>
      <c r="CP90" s="79" t="str">
        <f t="shared" si="379"/>
        <v/>
      </c>
      <c r="CQ90" s="79" t="str">
        <f t="shared" si="380"/>
        <v/>
      </c>
      <c r="CR90" s="79">
        <f t="shared" si="381"/>
        <v>0</v>
      </c>
      <c r="CS90" s="104">
        <f t="shared" si="382"/>
        <v>0</v>
      </c>
      <c r="CT90" s="105">
        <f t="shared" si="383"/>
        <v>0</v>
      </c>
      <c r="CU90" s="87" t="str">
        <f t="shared" si="296"/>
        <v/>
      </c>
      <c r="CV90" s="47" t="str">
        <f>IF(details!AO90="","",details!AO90)</f>
        <v/>
      </c>
      <c r="CW90" s="47" t="str">
        <f>IF(details!AP90="","",details!AP90)</f>
        <v/>
      </c>
      <c r="CX90" s="47" t="str">
        <f>IF(details!AQ90="","",details!AQ90)</f>
        <v/>
      </c>
      <c r="CY90" s="102" t="str">
        <f t="shared" si="384"/>
        <v/>
      </c>
      <c r="CZ90" s="47" t="str">
        <f>IF(details!AR90="","",details!AR90)</f>
        <v/>
      </c>
      <c r="DA90" s="102" t="str">
        <f t="shared" si="385"/>
        <v/>
      </c>
      <c r="DB90" s="47" t="str">
        <f>IF(details!AS90="","",details!AS90)</f>
        <v/>
      </c>
      <c r="DC90" s="88" t="str">
        <f t="shared" si="386"/>
        <v/>
      </c>
      <c r="DD90" s="79">
        <f t="shared" si="387"/>
        <v>0</v>
      </c>
      <c r="DE90" s="79">
        <f t="shared" si="388"/>
        <v>0</v>
      </c>
      <c r="DF90" s="80" t="str">
        <f t="shared" si="389"/>
        <v/>
      </c>
      <c r="DG90" s="79" t="str">
        <f t="shared" si="390"/>
        <v/>
      </c>
      <c r="DH90" s="79" t="str">
        <f t="shared" si="391"/>
        <v/>
      </c>
      <c r="DI90" s="79" t="str">
        <f t="shared" si="392"/>
        <v/>
      </c>
      <c r="DJ90" s="47" t="str">
        <f>IF(details!AT90="","",details!AT90)</f>
        <v/>
      </c>
      <c r="DK90" s="47" t="str">
        <f>IF(details!AU90="","",details!AU90)</f>
        <v/>
      </c>
      <c r="DL90" s="102" t="str">
        <f t="shared" si="393"/>
        <v/>
      </c>
      <c r="DM90" s="47" t="str">
        <f>IF(details!AV90="","",details!AV90)</f>
        <v/>
      </c>
      <c r="DN90" s="47" t="str">
        <f>IF(details!AW90="","",details!AW90)</f>
        <v/>
      </c>
      <c r="DO90" s="102" t="str">
        <f t="shared" si="394"/>
        <v/>
      </c>
      <c r="DP90" s="47" t="str">
        <f>IF(details!AX90="","",details!AX90)</f>
        <v/>
      </c>
      <c r="DQ90" s="47" t="str">
        <f>IF(details!AY90="","",details!AY90)</f>
        <v/>
      </c>
      <c r="DR90" s="102" t="str">
        <f t="shared" si="395"/>
        <v/>
      </c>
      <c r="DS90" s="102" t="str">
        <f t="shared" si="396"/>
        <v/>
      </c>
      <c r="DT90" s="102" t="str">
        <f t="shared" si="397"/>
        <v/>
      </c>
      <c r="DU90" s="102" t="str">
        <f t="shared" si="398"/>
        <v/>
      </c>
      <c r="DV90" s="47" t="str">
        <f>IF(details!AZ90="","",details!AZ90)</f>
        <v/>
      </c>
      <c r="DW90" s="47" t="str">
        <f>IF(details!BA90="","",details!BA90)</f>
        <v/>
      </c>
      <c r="DX90" s="102" t="str">
        <f t="shared" si="399"/>
        <v/>
      </c>
      <c r="DY90" s="102" t="str">
        <f t="shared" si="400"/>
        <v/>
      </c>
      <c r="DZ90" s="102" t="str">
        <f t="shared" si="401"/>
        <v/>
      </c>
      <c r="EA90" s="47" t="str">
        <f>IF(details!BB90="","",details!BB90)</f>
        <v/>
      </c>
      <c r="EB90" s="47" t="str">
        <f>IF(details!BC90="","",details!BC90)</f>
        <v/>
      </c>
      <c r="EC90" s="102" t="str">
        <f t="shared" si="402"/>
        <v/>
      </c>
      <c r="ED90" s="102" t="str">
        <f t="shared" si="403"/>
        <v/>
      </c>
      <c r="EE90" s="102" t="str">
        <f t="shared" si="404"/>
        <v/>
      </c>
      <c r="EF90" s="97" t="str">
        <f t="shared" si="405"/>
        <v/>
      </c>
      <c r="EG90" s="79">
        <f t="shared" si="406"/>
        <v>0</v>
      </c>
      <c r="EH90" s="79">
        <f t="shared" si="407"/>
        <v>0</v>
      </c>
      <c r="EI90" s="80" t="str">
        <f t="shared" si="408"/>
        <v/>
      </c>
      <c r="EJ90" s="79" t="str">
        <f t="shared" si="409"/>
        <v/>
      </c>
      <c r="EK90" s="79" t="str">
        <f t="shared" si="410"/>
        <v/>
      </c>
      <c r="EL90" s="79" t="str">
        <f t="shared" si="411"/>
        <v/>
      </c>
      <c r="EM90" s="47" t="str">
        <f>IF(details!BD90="","",details!BD90)</f>
        <v/>
      </c>
      <c r="EN90" s="47" t="str">
        <f>IF(details!BE90="","",details!BE90)</f>
        <v/>
      </c>
      <c r="EO90" s="47" t="str">
        <f>IF(details!BF90="","",details!BF90)</f>
        <v/>
      </c>
      <c r="EP90" s="102" t="str">
        <f t="shared" si="412"/>
        <v/>
      </c>
      <c r="EQ90" s="47" t="str">
        <f>IF(details!BG90="","",details!BG90)</f>
        <v/>
      </c>
      <c r="ER90" s="47" t="str">
        <f>IF(details!BH90="","",details!BH90)</f>
        <v/>
      </c>
      <c r="ES90" s="106" t="str">
        <f t="shared" si="413"/>
        <v/>
      </c>
      <c r="ET90" s="102" t="str">
        <f t="shared" si="414"/>
        <v/>
      </c>
      <c r="EU90" s="102" t="str">
        <f t="shared" si="415"/>
        <v/>
      </c>
      <c r="EV90" s="47" t="str">
        <f>IF(details!BI90="","",details!BI90)</f>
        <v/>
      </c>
      <c r="EW90" s="47" t="str">
        <f>IF(details!BJ90="","",details!BJ90)</f>
        <v/>
      </c>
      <c r="EX90" s="106" t="str">
        <f t="shared" si="416"/>
        <v/>
      </c>
      <c r="EY90" s="102" t="str">
        <f t="shared" si="417"/>
        <v/>
      </c>
      <c r="EZ90" s="102" t="str">
        <f t="shared" si="418"/>
        <v/>
      </c>
      <c r="FA90" s="97" t="str">
        <f t="shared" si="419"/>
        <v/>
      </c>
      <c r="FB90" s="79">
        <f t="shared" si="420"/>
        <v>0</v>
      </c>
      <c r="FC90" s="79">
        <f t="shared" si="421"/>
        <v>0</v>
      </c>
      <c r="FD90" s="80" t="str">
        <f t="shared" si="422"/>
        <v/>
      </c>
      <c r="FE90" s="79" t="str">
        <f t="shared" si="423"/>
        <v/>
      </c>
      <c r="FF90" s="79" t="str">
        <f t="shared" si="424"/>
        <v/>
      </c>
      <c r="FG90" s="79" t="str">
        <f t="shared" si="425"/>
        <v/>
      </c>
      <c r="FH90" s="47" t="str">
        <f>IF(details!BK90="","",details!BK90)</f>
        <v/>
      </c>
      <c r="FI90" s="47" t="str">
        <f>IF(details!BL90="","",details!BL90)</f>
        <v/>
      </c>
      <c r="FJ90" s="47" t="str">
        <f>IF(details!BM90="","",details!BM90)</f>
        <v/>
      </c>
      <c r="FK90" s="97" t="str">
        <f t="shared" si="426"/>
        <v/>
      </c>
      <c r="FL90" s="79">
        <f t="shared" si="427"/>
        <v>0</v>
      </c>
      <c r="FM90" s="80" t="str">
        <f t="shared" si="428"/>
        <v/>
      </c>
      <c r="FN90" s="79" t="str">
        <f t="shared" si="429"/>
        <v/>
      </c>
      <c r="FO90" s="79" t="str">
        <f t="shared" si="430"/>
        <v/>
      </c>
      <c r="FP90" s="322" t="str">
        <f t="shared" si="431"/>
        <v/>
      </c>
      <c r="FQ90" s="47" t="str">
        <f>IF(details!BN90="","",details!BN90)</f>
        <v/>
      </c>
      <c r="FR90" s="47" t="str">
        <f>IF(details!BO90="","",details!BO90)</f>
        <v/>
      </c>
      <c r="FS90" s="47" t="str">
        <f>IF(details!BP90="","",details!BP90)</f>
        <v/>
      </c>
      <c r="FT90" s="47" t="str">
        <f>IF(details!BQ90="","",details!BQ90)</f>
        <v/>
      </c>
      <c r="FU90" s="97" t="str">
        <f t="shared" si="432"/>
        <v/>
      </c>
      <c r="FV90" s="79">
        <f t="shared" si="297"/>
        <v>0</v>
      </c>
      <c r="FW90" s="80" t="str">
        <f t="shared" si="298"/>
        <v/>
      </c>
      <c r="FX90" s="79" t="str">
        <f t="shared" si="299"/>
        <v/>
      </c>
      <c r="FY90" s="79" t="str">
        <f t="shared" si="300"/>
        <v/>
      </c>
      <c r="FZ90" s="322" t="str">
        <f t="shared" si="459"/>
        <v/>
      </c>
      <c r="GA90" s="79" t="str">
        <f t="shared" si="450"/>
        <v/>
      </c>
      <c r="GB90" s="79" t="str">
        <f t="shared" si="451"/>
        <v/>
      </c>
      <c r="GC90" s="79" t="str">
        <f t="shared" si="452"/>
        <v/>
      </c>
      <c r="GD90" s="79" t="str">
        <f t="shared" si="453"/>
        <v/>
      </c>
      <c r="GE90" s="79" t="str">
        <f t="shared" si="454"/>
        <v/>
      </c>
      <c r="GF90" s="79" t="str">
        <f t="shared" si="455"/>
        <v/>
      </c>
      <c r="GG90" s="79" t="str">
        <f t="shared" si="301"/>
        <v/>
      </c>
      <c r="GH90" s="313">
        <f t="shared" si="434"/>
        <v>0</v>
      </c>
      <c r="GI90" s="79">
        <f t="shared" si="456"/>
        <v>0</v>
      </c>
      <c r="GJ90" s="79">
        <f t="shared" si="457"/>
        <v>0</v>
      </c>
      <c r="GK90" s="79">
        <f t="shared" si="458"/>
        <v>0</v>
      </c>
      <c r="GL90" s="313">
        <f t="shared" si="435"/>
        <v>0</v>
      </c>
      <c r="GM90" s="79" t="str">
        <f t="shared" si="302"/>
        <v/>
      </c>
      <c r="GN90" s="47" t="str">
        <f t="shared" si="303"/>
        <v/>
      </c>
      <c r="GO90" s="79" t="str">
        <f t="shared" si="304"/>
        <v/>
      </c>
      <c r="GP90" s="107" t="str">
        <f t="shared" si="436"/>
        <v/>
      </c>
      <c r="GQ90" s="94" t="str">
        <f>IF(details!CY90="","",details!CY90)</f>
        <v/>
      </c>
      <c r="GR90" s="94" t="str">
        <f>IF(details!CZ90="","",details!CZ90)</f>
        <v/>
      </c>
      <c r="GS90" s="94" t="str">
        <f>IF(details!DC90="","",details!DC90)</f>
        <v/>
      </c>
      <c r="GT90" s="94" t="str">
        <f>IF(details!DD90="","",details!DD90)</f>
        <v/>
      </c>
      <c r="GU90" s="94" t="str">
        <f>IF(details!DG90="","",details!DG90)</f>
        <v/>
      </c>
      <c r="GV90" s="94" t="str">
        <f>IF(details!DH90="","",details!DH90)</f>
        <v/>
      </c>
      <c r="GW90" s="94" t="str">
        <f>IF(details!DK90="","",details!DK90)</f>
        <v/>
      </c>
      <c r="GX90" s="94" t="str">
        <f>IF(details!DL90="","",details!DL90)</f>
        <v/>
      </c>
      <c r="GY90" s="94" t="str">
        <f>IF(details!DO90="","",details!DO90)</f>
        <v/>
      </c>
      <c r="GZ90" s="108" t="str">
        <f>IF(details!DP90="","",details!DP90)</f>
        <v/>
      </c>
      <c r="HA90" s="95" t="e">
        <f t="shared" si="437"/>
        <v>#VALUE!</v>
      </c>
      <c r="HB90" s="47" t="str">
        <f t="shared" si="305"/>
        <v/>
      </c>
      <c r="HC90" s="47" t="str">
        <f t="shared" si="448"/>
        <v/>
      </c>
      <c r="HD90" s="47" t="str">
        <f t="shared" si="306"/>
        <v/>
      </c>
      <c r="HE90" s="47" t="str">
        <f t="shared" si="307"/>
        <v/>
      </c>
      <c r="HF90" s="47" t="str">
        <f t="shared" si="438"/>
        <v/>
      </c>
      <c r="HG90" s="47" t="str">
        <f t="shared" si="308"/>
        <v/>
      </c>
      <c r="HH90" s="47" t="str">
        <f t="shared" si="309"/>
        <v/>
      </c>
      <c r="HI90" s="47" t="str">
        <f t="shared" si="310"/>
        <v/>
      </c>
      <c r="HJ90" s="47" t="str">
        <f t="shared" si="311"/>
        <v/>
      </c>
      <c r="HK90" s="47" t="str">
        <f t="shared" si="312"/>
        <v/>
      </c>
      <c r="HL90" s="47" t="str">
        <f t="shared" si="313"/>
        <v/>
      </c>
      <c r="HM90" s="47" t="str">
        <f t="shared" si="314"/>
        <v/>
      </c>
      <c r="HN90" s="47" t="str">
        <f t="shared" si="439"/>
        <v/>
      </c>
      <c r="HO90" s="47" t="str">
        <f t="shared" si="315"/>
        <v/>
      </c>
      <c r="HP90" s="47" t="str">
        <f t="shared" si="316"/>
        <v/>
      </c>
      <c r="HQ90" s="47" t="str">
        <f t="shared" si="440"/>
        <v/>
      </c>
      <c r="HR90" s="47" t="str">
        <f t="shared" si="317"/>
        <v/>
      </c>
      <c r="HS90" s="47" t="str">
        <f t="shared" si="318"/>
        <v/>
      </c>
      <c r="HT90" s="47" t="str">
        <f t="shared" si="441"/>
        <v/>
      </c>
      <c r="HU90" s="47" t="str">
        <f t="shared" si="319"/>
        <v/>
      </c>
      <c r="HV90" s="47" t="str">
        <f t="shared" si="320"/>
        <v/>
      </c>
      <c r="HW90" s="47" t="str">
        <f t="shared" si="442"/>
        <v/>
      </c>
      <c r="HX90" s="47" t="str">
        <f t="shared" si="443"/>
        <v/>
      </c>
      <c r="HY90" s="47" t="str">
        <f t="shared" si="321"/>
        <v/>
      </c>
      <c r="HZ90" s="47" t="str">
        <f t="shared" si="322"/>
        <v/>
      </c>
      <c r="IA90" s="47" t="str">
        <f t="shared" si="323"/>
        <v/>
      </c>
      <c r="IB90" s="47" t="str">
        <f t="shared" si="324"/>
        <v/>
      </c>
      <c r="IC90" s="47" t="str">
        <f t="shared" si="325"/>
        <v/>
      </c>
      <c r="ID90" s="47" t="str">
        <f t="shared" si="444"/>
        <v xml:space="preserve">            </v>
      </c>
      <c r="IE90" s="47" t="str">
        <f t="shared" si="445"/>
        <v xml:space="preserve">            </v>
      </c>
      <c r="IF90" s="47" t="str">
        <f t="shared" si="449"/>
        <v xml:space="preserve">     </v>
      </c>
      <c r="IG90" s="109" t="str">
        <f t="shared" si="460"/>
        <v xml:space="preserve">            </v>
      </c>
      <c r="IH90" s="47" t="str">
        <f t="shared" si="461"/>
        <v xml:space="preserve">            </v>
      </c>
      <c r="II90" s="47" t="str">
        <f>IF(OR(GN90="SUPPL.",GN90="RE-EXAM."),'result subject-wise'!AV90,GN90)</f>
        <v/>
      </c>
      <c r="IJ90" s="99">
        <f>IF('result subject-wise'!AW90="",CT90,'result subject-wise'!AW90)</f>
        <v>0</v>
      </c>
      <c r="IK90" s="87" t="str">
        <f t="shared" si="447"/>
        <v/>
      </c>
      <c r="IL90" s="123" t="str">
        <f t="shared" si="462"/>
        <v xml:space="preserve">            </v>
      </c>
      <c r="JE90" s="120"/>
      <c r="JF90" s="120"/>
      <c r="JG90" s="120"/>
      <c r="JH90" s="120"/>
    </row>
    <row r="91" spans="1:268" ht="13" customHeight="1">
      <c r="A91" s="4">
        <f>details!A91</f>
        <v>85</v>
      </c>
      <c r="B91" s="47" t="str">
        <f>IF(details!B91="","",details!B91)</f>
        <v/>
      </c>
      <c r="C91" s="47" t="str">
        <f>IF(details!C91="","",details!C91)</f>
        <v/>
      </c>
      <c r="D91" s="97" t="str">
        <f>IF(details!D91="","",details!D91)</f>
        <v/>
      </c>
      <c r="E91" s="47" t="str">
        <f>IF(details!E91="","",details!E91)</f>
        <v/>
      </c>
      <c r="F91" s="385" t="str">
        <f>IF(details!F91="","",details!F91)</f>
        <v/>
      </c>
      <c r="G91" s="49" t="str">
        <f>IF(details!G91="","",details!G91)</f>
        <v>A 085</v>
      </c>
      <c r="H91" s="49" t="str">
        <f>IF(details!H91="","",details!H91)</f>
        <v>B 085</v>
      </c>
      <c r="I91" s="49" t="str">
        <f>IF(details!I91="","",details!I91)</f>
        <v>C 085</v>
      </c>
      <c r="J91" s="47" t="str">
        <f>IF(details!J91="","",details!J91)</f>
        <v/>
      </c>
      <c r="K91" s="47" t="str">
        <f>IF(details!K91="","",details!K91)</f>
        <v/>
      </c>
      <c r="L91" s="47" t="str">
        <f>IF(details!L91="","",details!L91)</f>
        <v/>
      </c>
      <c r="M91" s="102" t="str">
        <f t="shared" si="327"/>
        <v/>
      </c>
      <c r="N91" s="47" t="str">
        <f>IF(details!M91="","",details!M91)</f>
        <v/>
      </c>
      <c r="O91" s="102" t="str">
        <f t="shared" si="328"/>
        <v/>
      </c>
      <c r="P91" s="47" t="str">
        <f>IF(details!N91="","",details!N91)</f>
        <v/>
      </c>
      <c r="Q91" s="88" t="str">
        <f t="shared" si="329"/>
        <v/>
      </c>
      <c r="R91" s="79">
        <f t="shared" si="330"/>
        <v>0</v>
      </c>
      <c r="S91" s="79">
        <f t="shared" si="331"/>
        <v>0</v>
      </c>
      <c r="T91" s="80" t="str">
        <f t="shared" si="332"/>
        <v/>
      </c>
      <c r="U91" s="79" t="str">
        <f t="shared" si="333"/>
        <v/>
      </c>
      <c r="V91" s="79" t="str">
        <f t="shared" si="334"/>
        <v/>
      </c>
      <c r="W91" s="79" t="str">
        <f t="shared" si="335"/>
        <v/>
      </c>
      <c r="X91" s="47" t="str">
        <f>IF(details!O91="","",details!O91)</f>
        <v/>
      </c>
      <c r="Y91" s="47" t="str">
        <f>IF(details!P91="","",details!P91)</f>
        <v/>
      </c>
      <c r="Z91" s="47" t="str">
        <f>IF(details!Q91="","",details!Q91)</f>
        <v/>
      </c>
      <c r="AA91" s="102" t="str">
        <f t="shared" si="336"/>
        <v/>
      </c>
      <c r="AB91" s="47" t="str">
        <f>IF(details!R91="","",details!R91)</f>
        <v/>
      </c>
      <c r="AC91" s="102" t="str">
        <f t="shared" si="337"/>
        <v/>
      </c>
      <c r="AD91" s="47" t="str">
        <f>IF(details!S91="","",details!S91)</f>
        <v/>
      </c>
      <c r="AE91" s="88" t="str">
        <f t="shared" si="338"/>
        <v/>
      </c>
      <c r="AF91" s="79">
        <f t="shared" si="339"/>
        <v>0</v>
      </c>
      <c r="AG91" s="79">
        <f t="shared" si="340"/>
        <v>0</v>
      </c>
      <c r="AH91" s="80" t="str">
        <f t="shared" si="341"/>
        <v/>
      </c>
      <c r="AI91" s="79" t="str">
        <f t="shared" si="342"/>
        <v/>
      </c>
      <c r="AJ91" s="79" t="str">
        <f t="shared" si="343"/>
        <v/>
      </c>
      <c r="AK91" s="79" t="str">
        <f t="shared" si="344"/>
        <v/>
      </c>
      <c r="AL91" s="97" t="str">
        <f>IF(details!T91="","",details!T91)</f>
        <v/>
      </c>
      <c r="AM91" s="103" t="str">
        <f>CONCATENATE(IF(details!T91="s"," SANSKRIT",IF(details!T91="u"," URDU",IF(details!T91="g"," GUJRATI",IF(details!T91="p"," PUNJABI",IF(details!T91="sd"," flU/kh",))))),"")</f>
        <v/>
      </c>
      <c r="AN91" s="47" t="str">
        <f>IF(details!U91="","",details!U91)</f>
        <v/>
      </c>
      <c r="AO91" s="47" t="str">
        <f>IF(details!V91="","",details!V91)</f>
        <v/>
      </c>
      <c r="AP91" s="47" t="str">
        <f>IF(details!W91="","",details!W91)</f>
        <v/>
      </c>
      <c r="AQ91" s="102" t="str">
        <f t="shared" si="345"/>
        <v/>
      </c>
      <c r="AR91" s="47" t="str">
        <f>IF(details!X91="","",details!X91)</f>
        <v/>
      </c>
      <c r="AS91" s="102" t="str">
        <f t="shared" si="346"/>
        <v/>
      </c>
      <c r="AT91" s="47" t="str">
        <f>IF(details!Y91="","",details!Y91)</f>
        <v/>
      </c>
      <c r="AU91" s="88" t="str">
        <f t="shared" si="347"/>
        <v/>
      </c>
      <c r="AV91" s="79">
        <f t="shared" si="348"/>
        <v>0</v>
      </c>
      <c r="AW91" s="79">
        <f t="shared" si="349"/>
        <v>0</v>
      </c>
      <c r="AX91" s="80" t="str">
        <f t="shared" si="350"/>
        <v/>
      </c>
      <c r="AY91" s="79" t="str">
        <f t="shared" si="351"/>
        <v/>
      </c>
      <c r="AZ91" s="79" t="str">
        <f t="shared" si="352"/>
        <v/>
      </c>
      <c r="BA91" s="79" t="str">
        <f t="shared" si="353"/>
        <v/>
      </c>
      <c r="BB91" s="47" t="str">
        <f>IF(details!Z91="","",details!Z91)</f>
        <v/>
      </c>
      <c r="BC91" s="47" t="str">
        <f>IF(details!AA91="","",details!AA91)</f>
        <v/>
      </c>
      <c r="BD91" s="47" t="str">
        <f>IF(details!AB91="","",details!AB91)</f>
        <v/>
      </c>
      <c r="BE91" s="102" t="str">
        <f t="shared" si="354"/>
        <v/>
      </c>
      <c r="BF91" s="47" t="str">
        <f>IF(details!AC91="","",details!AC91)</f>
        <v/>
      </c>
      <c r="BG91" s="102" t="str">
        <f t="shared" si="355"/>
        <v/>
      </c>
      <c r="BH91" s="47" t="str">
        <f>IF(details!AD91="","",details!AD91)</f>
        <v/>
      </c>
      <c r="BI91" s="88" t="str">
        <f t="shared" si="356"/>
        <v/>
      </c>
      <c r="BJ91" s="79">
        <f t="shared" si="357"/>
        <v>0</v>
      </c>
      <c r="BK91" s="79">
        <f t="shared" si="358"/>
        <v>0</v>
      </c>
      <c r="BL91" s="80" t="str">
        <f t="shared" si="359"/>
        <v/>
      </c>
      <c r="BM91" s="79" t="str">
        <f t="shared" si="360"/>
        <v/>
      </c>
      <c r="BN91" s="79" t="str">
        <f t="shared" si="361"/>
        <v/>
      </c>
      <c r="BO91" s="79" t="str">
        <f t="shared" si="362"/>
        <v/>
      </c>
      <c r="BP91" s="47" t="str">
        <f>IF(details!AE91="","",details!AE91)</f>
        <v/>
      </c>
      <c r="BQ91" s="47" t="str">
        <f>IF(details!AF91="","",details!AF91)</f>
        <v/>
      </c>
      <c r="BR91" s="47" t="str">
        <f>IF(details!AG91="","",details!AG91)</f>
        <v/>
      </c>
      <c r="BS91" s="102" t="str">
        <f t="shared" si="363"/>
        <v/>
      </c>
      <c r="BT91" s="47" t="str">
        <f>IF(details!AH91="","",details!AH91)</f>
        <v/>
      </c>
      <c r="BU91" s="102" t="str">
        <f t="shared" si="364"/>
        <v/>
      </c>
      <c r="BV91" s="47" t="str">
        <f>IF(details!AI91="","",details!AI91)</f>
        <v/>
      </c>
      <c r="BW91" s="88" t="str">
        <f t="shared" si="365"/>
        <v/>
      </c>
      <c r="BX91" s="79">
        <f t="shared" si="366"/>
        <v>0</v>
      </c>
      <c r="BY91" s="79">
        <f t="shared" si="367"/>
        <v>0</v>
      </c>
      <c r="BZ91" s="80" t="str">
        <f t="shared" si="368"/>
        <v/>
      </c>
      <c r="CA91" s="79" t="str">
        <f t="shared" si="369"/>
        <v/>
      </c>
      <c r="CB91" s="79" t="str">
        <f t="shared" si="370"/>
        <v/>
      </c>
      <c r="CC91" s="79" t="str">
        <f t="shared" si="371"/>
        <v/>
      </c>
      <c r="CD91" s="47" t="str">
        <f>IF(details!AJ91="","",details!AJ91)</f>
        <v/>
      </c>
      <c r="CE91" s="47" t="str">
        <f>IF(details!AK91="","",details!AK91)</f>
        <v/>
      </c>
      <c r="CF91" s="47" t="str">
        <f>IF(details!AL91="","",details!AL91)</f>
        <v/>
      </c>
      <c r="CG91" s="102" t="str">
        <f t="shared" si="372"/>
        <v/>
      </c>
      <c r="CH91" s="47" t="str">
        <f>IF(details!AM91="","",details!AM91)</f>
        <v/>
      </c>
      <c r="CI91" s="102" t="str">
        <f t="shared" si="373"/>
        <v/>
      </c>
      <c r="CJ91" s="47" t="str">
        <f>IF(details!AN91="","",details!AN91)</f>
        <v/>
      </c>
      <c r="CK91" s="88" t="str">
        <f t="shared" si="374"/>
        <v/>
      </c>
      <c r="CL91" s="79">
        <f t="shared" si="375"/>
        <v>0</v>
      </c>
      <c r="CM91" s="79">
        <f t="shared" si="376"/>
        <v>0</v>
      </c>
      <c r="CN91" s="80" t="str">
        <f t="shared" si="377"/>
        <v/>
      </c>
      <c r="CO91" s="79" t="str">
        <f t="shared" si="378"/>
        <v/>
      </c>
      <c r="CP91" s="79" t="str">
        <f t="shared" si="379"/>
        <v/>
      </c>
      <c r="CQ91" s="79" t="str">
        <f t="shared" si="380"/>
        <v/>
      </c>
      <c r="CR91" s="79">
        <f t="shared" si="381"/>
        <v>0</v>
      </c>
      <c r="CS91" s="104">
        <f t="shared" si="382"/>
        <v>0</v>
      </c>
      <c r="CT91" s="105">
        <f t="shared" si="383"/>
        <v>0</v>
      </c>
      <c r="CU91" s="87" t="str">
        <f t="shared" si="296"/>
        <v/>
      </c>
      <c r="CV91" s="47" t="str">
        <f>IF(details!AO91="","",details!AO91)</f>
        <v/>
      </c>
      <c r="CW91" s="47" t="str">
        <f>IF(details!AP91="","",details!AP91)</f>
        <v/>
      </c>
      <c r="CX91" s="47" t="str">
        <f>IF(details!AQ91="","",details!AQ91)</f>
        <v/>
      </c>
      <c r="CY91" s="102" t="str">
        <f t="shared" si="384"/>
        <v/>
      </c>
      <c r="CZ91" s="47" t="str">
        <f>IF(details!AR91="","",details!AR91)</f>
        <v/>
      </c>
      <c r="DA91" s="102" t="str">
        <f t="shared" si="385"/>
        <v/>
      </c>
      <c r="DB91" s="47" t="str">
        <f>IF(details!AS91="","",details!AS91)</f>
        <v/>
      </c>
      <c r="DC91" s="88" t="str">
        <f t="shared" si="386"/>
        <v/>
      </c>
      <c r="DD91" s="79">
        <f t="shared" si="387"/>
        <v>0</v>
      </c>
      <c r="DE91" s="79">
        <f t="shared" si="388"/>
        <v>0</v>
      </c>
      <c r="DF91" s="80" t="str">
        <f t="shared" si="389"/>
        <v/>
      </c>
      <c r="DG91" s="79" t="str">
        <f t="shared" si="390"/>
        <v/>
      </c>
      <c r="DH91" s="79" t="str">
        <f t="shared" si="391"/>
        <v/>
      </c>
      <c r="DI91" s="79" t="str">
        <f t="shared" si="392"/>
        <v/>
      </c>
      <c r="DJ91" s="47" t="str">
        <f>IF(details!AT91="","",details!AT91)</f>
        <v/>
      </c>
      <c r="DK91" s="47" t="str">
        <f>IF(details!AU91="","",details!AU91)</f>
        <v/>
      </c>
      <c r="DL91" s="102" t="str">
        <f t="shared" si="393"/>
        <v/>
      </c>
      <c r="DM91" s="47" t="str">
        <f>IF(details!AV91="","",details!AV91)</f>
        <v/>
      </c>
      <c r="DN91" s="47" t="str">
        <f>IF(details!AW91="","",details!AW91)</f>
        <v/>
      </c>
      <c r="DO91" s="102" t="str">
        <f t="shared" si="394"/>
        <v/>
      </c>
      <c r="DP91" s="47" t="str">
        <f>IF(details!AX91="","",details!AX91)</f>
        <v/>
      </c>
      <c r="DQ91" s="47" t="str">
        <f>IF(details!AY91="","",details!AY91)</f>
        <v/>
      </c>
      <c r="DR91" s="102" t="str">
        <f t="shared" si="395"/>
        <v/>
      </c>
      <c r="DS91" s="102" t="str">
        <f t="shared" si="396"/>
        <v/>
      </c>
      <c r="DT91" s="102" t="str">
        <f t="shared" si="397"/>
        <v/>
      </c>
      <c r="DU91" s="102" t="str">
        <f t="shared" si="398"/>
        <v/>
      </c>
      <c r="DV91" s="47" t="str">
        <f>IF(details!AZ91="","",details!AZ91)</f>
        <v/>
      </c>
      <c r="DW91" s="47" t="str">
        <f>IF(details!BA91="","",details!BA91)</f>
        <v/>
      </c>
      <c r="DX91" s="102" t="str">
        <f t="shared" si="399"/>
        <v/>
      </c>
      <c r="DY91" s="102" t="str">
        <f t="shared" si="400"/>
        <v/>
      </c>
      <c r="DZ91" s="102" t="str">
        <f t="shared" si="401"/>
        <v/>
      </c>
      <c r="EA91" s="47" t="str">
        <f>IF(details!BB91="","",details!BB91)</f>
        <v/>
      </c>
      <c r="EB91" s="47" t="str">
        <f>IF(details!BC91="","",details!BC91)</f>
        <v/>
      </c>
      <c r="EC91" s="102" t="str">
        <f t="shared" si="402"/>
        <v/>
      </c>
      <c r="ED91" s="102" t="str">
        <f t="shared" si="403"/>
        <v/>
      </c>
      <c r="EE91" s="102" t="str">
        <f t="shared" si="404"/>
        <v/>
      </c>
      <c r="EF91" s="97" t="str">
        <f t="shared" si="405"/>
        <v/>
      </c>
      <c r="EG91" s="79">
        <f t="shared" si="406"/>
        <v>0</v>
      </c>
      <c r="EH91" s="79">
        <f t="shared" si="407"/>
        <v>0</v>
      </c>
      <c r="EI91" s="80" t="str">
        <f t="shared" si="408"/>
        <v/>
      </c>
      <c r="EJ91" s="79" t="str">
        <f t="shared" si="409"/>
        <v/>
      </c>
      <c r="EK91" s="79" t="str">
        <f t="shared" si="410"/>
        <v/>
      </c>
      <c r="EL91" s="79" t="str">
        <f t="shared" si="411"/>
        <v/>
      </c>
      <c r="EM91" s="47" t="str">
        <f>IF(details!BD91="","",details!BD91)</f>
        <v/>
      </c>
      <c r="EN91" s="47" t="str">
        <f>IF(details!BE91="","",details!BE91)</f>
        <v/>
      </c>
      <c r="EO91" s="47" t="str">
        <f>IF(details!BF91="","",details!BF91)</f>
        <v/>
      </c>
      <c r="EP91" s="102" t="str">
        <f t="shared" si="412"/>
        <v/>
      </c>
      <c r="EQ91" s="47" t="str">
        <f>IF(details!BG91="","",details!BG91)</f>
        <v/>
      </c>
      <c r="ER91" s="47" t="str">
        <f>IF(details!BH91="","",details!BH91)</f>
        <v/>
      </c>
      <c r="ES91" s="106" t="str">
        <f t="shared" si="413"/>
        <v/>
      </c>
      <c r="ET91" s="102" t="str">
        <f t="shared" si="414"/>
        <v/>
      </c>
      <c r="EU91" s="102" t="str">
        <f t="shared" si="415"/>
        <v/>
      </c>
      <c r="EV91" s="47" t="str">
        <f>IF(details!BI91="","",details!BI91)</f>
        <v/>
      </c>
      <c r="EW91" s="47" t="str">
        <f>IF(details!BJ91="","",details!BJ91)</f>
        <v/>
      </c>
      <c r="EX91" s="106" t="str">
        <f t="shared" si="416"/>
        <v/>
      </c>
      <c r="EY91" s="102" t="str">
        <f t="shared" si="417"/>
        <v/>
      </c>
      <c r="EZ91" s="102" t="str">
        <f t="shared" si="418"/>
        <v/>
      </c>
      <c r="FA91" s="97" t="str">
        <f t="shared" si="419"/>
        <v/>
      </c>
      <c r="FB91" s="79">
        <f t="shared" si="420"/>
        <v>0</v>
      </c>
      <c r="FC91" s="79">
        <f t="shared" si="421"/>
        <v>0</v>
      </c>
      <c r="FD91" s="80" t="str">
        <f t="shared" si="422"/>
        <v/>
      </c>
      <c r="FE91" s="79" t="str">
        <f t="shared" si="423"/>
        <v/>
      </c>
      <c r="FF91" s="79" t="str">
        <f t="shared" si="424"/>
        <v/>
      </c>
      <c r="FG91" s="79" t="str">
        <f t="shared" si="425"/>
        <v/>
      </c>
      <c r="FH91" s="47" t="str">
        <f>IF(details!BK91="","",details!BK91)</f>
        <v/>
      </c>
      <c r="FI91" s="47" t="str">
        <f>IF(details!BL91="","",details!BL91)</f>
        <v/>
      </c>
      <c r="FJ91" s="47" t="str">
        <f>IF(details!BM91="","",details!BM91)</f>
        <v/>
      </c>
      <c r="FK91" s="97" t="str">
        <f t="shared" si="426"/>
        <v/>
      </c>
      <c r="FL91" s="79">
        <f t="shared" si="427"/>
        <v>0</v>
      </c>
      <c r="FM91" s="80" t="str">
        <f t="shared" si="428"/>
        <v/>
      </c>
      <c r="FN91" s="79" t="str">
        <f t="shared" si="429"/>
        <v/>
      </c>
      <c r="FO91" s="79" t="str">
        <f t="shared" si="430"/>
        <v/>
      </c>
      <c r="FP91" s="322" t="str">
        <f t="shared" si="431"/>
        <v/>
      </c>
      <c r="FQ91" s="47" t="str">
        <f>IF(details!BN91="","",details!BN91)</f>
        <v/>
      </c>
      <c r="FR91" s="47" t="str">
        <f>IF(details!BO91="","",details!BO91)</f>
        <v/>
      </c>
      <c r="FS91" s="47" t="str">
        <f>IF(details!BP91="","",details!BP91)</f>
        <v/>
      </c>
      <c r="FT91" s="47" t="str">
        <f>IF(details!BQ91="","",details!BQ91)</f>
        <v/>
      </c>
      <c r="FU91" s="97" t="str">
        <f t="shared" si="432"/>
        <v/>
      </c>
      <c r="FV91" s="79">
        <f t="shared" si="297"/>
        <v>0</v>
      </c>
      <c r="FW91" s="80" t="str">
        <f t="shared" si="298"/>
        <v/>
      </c>
      <c r="FX91" s="79" t="str">
        <f t="shared" si="299"/>
        <v/>
      </c>
      <c r="FY91" s="79" t="str">
        <f t="shared" si="300"/>
        <v/>
      </c>
      <c r="FZ91" s="322" t="str">
        <f t="shared" si="459"/>
        <v/>
      </c>
      <c r="GA91" s="79" t="str">
        <f t="shared" si="450"/>
        <v/>
      </c>
      <c r="GB91" s="79" t="str">
        <f t="shared" si="451"/>
        <v/>
      </c>
      <c r="GC91" s="79" t="str">
        <f t="shared" si="452"/>
        <v/>
      </c>
      <c r="GD91" s="79" t="str">
        <f t="shared" si="453"/>
        <v/>
      </c>
      <c r="GE91" s="79" t="str">
        <f t="shared" si="454"/>
        <v/>
      </c>
      <c r="GF91" s="79" t="str">
        <f t="shared" si="455"/>
        <v/>
      </c>
      <c r="GG91" s="79" t="str">
        <f t="shared" si="301"/>
        <v/>
      </c>
      <c r="GH91" s="313">
        <f t="shared" si="434"/>
        <v>0</v>
      </c>
      <c r="GI91" s="79">
        <f t="shared" si="456"/>
        <v>0</v>
      </c>
      <c r="GJ91" s="79">
        <f t="shared" si="457"/>
        <v>0</v>
      </c>
      <c r="GK91" s="79">
        <f t="shared" si="458"/>
        <v>0</v>
      </c>
      <c r="GL91" s="313">
        <f t="shared" si="435"/>
        <v>0</v>
      </c>
      <c r="GM91" s="79" t="str">
        <f t="shared" si="302"/>
        <v/>
      </c>
      <c r="GN91" s="47" t="str">
        <f t="shared" si="303"/>
        <v/>
      </c>
      <c r="GO91" s="79" t="str">
        <f t="shared" si="304"/>
        <v/>
      </c>
      <c r="GP91" s="107" t="str">
        <f t="shared" si="436"/>
        <v/>
      </c>
      <c r="GQ91" s="94" t="str">
        <f>IF(details!CY91="","",details!CY91)</f>
        <v/>
      </c>
      <c r="GR91" s="94" t="str">
        <f>IF(details!CZ91="","",details!CZ91)</f>
        <v/>
      </c>
      <c r="GS91" s="94" t="str">
        <f>IF(details!DC91="","",details!DC91)</f>
        <v/>
      </c>
      <c r="GT91" s="94" t="str">
        <f>IF(details!DD91="","",details!DD91)</f>
        <v/>
      </c>
      <c r="GU91" s="94" t="str">
        <f>IF(details!DG91="","",details!DG91)</f>
        <v/>
      </c>
      <c r="GV91" s="94" t="str">
        <f>IF(details!DH91="","",details!DH91)</f>
        <v/>
      </c>
      <c r="GW91" s="94" t="str">
        <f>IF(details!DK91="","",details!DK91)</f>
        <v/>
      </c>
      <c r="GX91" s="94" t="str">
        <f>IF(details!DL91="","",details!DL91)</f>
        <v/>
      </c>
      <c r="GY91" s="94" t="str">
        <f>IF(details!DO91="","",details!DO91)</f>
        <v/>
      </c>
      <c r="GZ91" s="108" t="str">
        <f>IF(details!DP91="","",details!DP91)</f>
        <v/>
      </c>
      <c r="HA91" s="95" t="e">
        <f t="shared" si="437"/>
        <v>#VALUE!</v>
      </c>
      <c r="HB91" s="47" t="str">
        <f t="shared" si="305"/>
        <v/>
      </c>
      <c r="HC91" s="47" t="str">
        <f t="shared" si="448"/>
        <v/>
      </c>
      <c r="HD91" s="47" t="str">
        <f t="shared" si="306"/>
        <v/>
      </c>
      <c r="HE91" s="47" t="str">
        <f t="shared" si="307"/>
        <v/>
      </c>
      <c r="HF91" s="47" t="str">
        <f t="shared" si="438"/>
        <v/>
      </c>
      <c r="HG91" s="47" t="str">
        <f t="shared" si="308"/>
        <v/>
      </c>
      <c r="HH91" s="47" t="str">
        <f t="shared" si="309"/>
        <v/>
      </c>
      <c r="HI91" s="47" t="str">
        <f t="shared" si="310"/>
        <v/>
      </c>
      <c r="HJ91" s="47" t="str">
        <f t="shared" si="311"/>
        <v/>
      </c>
      <c r="HK91" s="47" t="str">
        <f t="shared" si="312"/>
        <v/>
      </c>
      <c r="HL91" s="47" t="str">
        <f t="shared" si="313"/>
        <v/>
      </c>
      <c r="HM91" s="47" t="str">
        <f t="shared" si="314"/>
        <v/>
      </c>
      <c r="HN91" s="47" t="str">
        <f t="shared" si="439"/>
        <v/>
      </c>
      <c r="HO91" s="47" t="str">
        <f t="shared" si="315"/>
        <v/>
      </c>
      <c r="HP91" s="47" t="str">
        <f t="shared" si="316"/>
        <v/>
      </c>
      <c r="HQ91" s="47" t="str">
        <f t="shared" si="440"/>
        <v/>
      </c>
      <c r="HR91" s="47" t="str">
        <f t="shared" si="317"/>
        <v/>
      </c>
      <c r="HS91" s="47" t="str">
        <f t="shared" si="318"/>
        <v/>
      </c>
      <c r="HT91" s="47" t="str">
        <f t="shared" si="441"/>
        <v/>
      </c>
      <c r="HU91" s="47" t="str">
        <f t="shared" si="319"/>
        <v/>
      </c>
      <c r="HV91" s="47" t="str">
        <f t="shared" si="320"/>
        <v/>
      </c>
      <c r="HW91" s="47" t="str">
        <f t="shared" si="442"/>
        <v/>
      </c>
      <c r="HX91" s="47" t="str">
        <f t="shared" si="443"/>
        <v/>
      </c>
      <c r="HY91" s="47" t="str">
        <f t="shared" si="321"/>
        <v/>
      </c>
      <c r="HZ91" s="47" t="str">
        <f t="shared" si="322"/>
        <v/>
      </c>
      <c r="IA91" s="47" t="str">
        <f t="shared" si="323"/>
        <v/>
      </c>
      <c r="IB91" s="47" t="str">
        <f t="shared" si="324"/>
        <v/>
      </c>
      <c r="IC91" s="47" t="str">
        <f t="shared" si="325"/>
        <v/>
      </c>
      <c r="ID91" s="47" t="str">
        <f t="shared" si="444"/>
        <v xml:space="preserve">            </v>
      </c>
      <c r="IE91" s="47" t="str">
        <f t="shared" si="445"/>
        <v xml:space="preserve">            </v>
      </c>
      <c r="IF91" s="47" t="str">
        <f t="shared" si="449"/>
        <v xml:space="preserve">     </v>
      </c>
      <c r="IG91" s="109" t="str">
        <f t="shared" si="460"/>
        <v xml:space="preserve">            </v>
      </c>
      <c r="IH91" s="47" t="str">
        <f t="shared" si="461"/>
        <v xml:space="preserve">            </v>
      </c>
      <c r="II91" s="47" t="str">
        <f>IF(OR(GN91="SUPPL.",GN91="RE-EXAM."),'result subject-wise'!AV91,GN91)</f>
        <v/>
      </c>
      <c r="IJ91" s="99">
        <f>IF('result subject-wise'!AW91="",CT91,'result subject-wise'!AW91)</f>
        <v>0</v>
      </c>
      <c r="IK91" s="87" t="str">
        <f t="shared" si="447"/>
        <v/>
      </c>
      <c r="IL91" s="123" t="str">
        <f t="shared" si="462"/>
        <v xml:space="preserve">            </v>
      </c>
      <c r="JE91" s="120"/>
      <c r="JF91" s="120"/>
      <c r="JG91" s="120"/>
      <c r="JH91" s="120"/>
    </row>
    <row r="92" spans="1:268" ht="13" customHeight="1">
      <c r="A92" s="4">
        <f>details!A92</f>
        <v>86</v>
      </c>
      <c r="B92" s="47" t="str">
        <f>IF(details!B92="","",details!B92)</f>
        <v/>
      </c>
      <c r="C92" s="47" t="str">
        <f>IF(details!C92="","",details!C92)</f>
        <v/>
      </c>
      <c r="D92" s="97" t="str">
        <f>IF(details!D92="","",details!D92)</f>
        <v/>
      </c>
      <c r="E92" s="47" t="str">
        <f>IF(details!E92="","",details!E92)</f>
        <v/>
      </c>
      <c r="F92" s="385" t="str">
        <f>IF(details!F92="","",details!F92)</f>
        <v/>
      </c>
      <c r="G92" s="49" t="str">
        <f>IF(details!G92="","",details!G92)</f>
        <v>A 086</v>
      </c>
      <c r="H92" s="49" t="str">
        <f>IF(details!H92="","",details!H92)</f>
        <v>B 086</v>
      </c>
      <c r="I92" s="49" t="str">
        <f>IF(details!I92="","",details!I92)</f>
        <v>C 086</v>
      </c>
      <c r="J92" s="47" t="str">
        <f>IF(details!J92="","",details!J92)</f>
        <v/>
      </c>
      <c r="K92" s="47" t="str">
        <f>IF(details!K92="","",details!K92)</f>
        <v/>
      </c>
      <c r="L92" s="47" t="str">
        <f>IF(details!L92="","",details!L92)</f>
        <v/>
      </c>
      <c r="M92" s="102" t="str">
        <f t="shared" si="327"/>
        <v/>
      </c>
      <c r="N92" s="47" t="str">
        <f>IF(details!M92="","",details!M92)</f>
        <v/>
      </c>
      <c r="O92" s="102" t="str">
        <f t="shared" si="328"/>
        <v/>
      </c>
      <c r="P92" s="47" t="str">
        <f>IF(details!N92="","",details!N92)</f>
        <v/>
      </c>
      <c r="Q92" s="88" t="str">
        <f t="shared" si="329"/>
        <v/>
      </c>
      <c r="R92" s="79">
        <f t="shared" si="330"/>
        <v>0</v>
      </c>
      <c r="S92" s="79">
        <f t="shared" si="331"/>
        <v>0</v>
      </c>
      <c r="T92" s="80" t="str">
        <f t="shared" si="332"/>
        <v/>
      </c>
      <c r="U92" s="79" t="str">
        <f t="shared" si="333"/>
        <v/>
      </c>
      <c r="V92" s="79" t="str">
        <f t="shared" si="334"/>
        <v/>
      </c>
      <c r="W92" s="79" t="str">
        <f t="shared" si="335"/>
        <v/>
      </c>
      <c r="X92" s="47" t="str">
        <f>IF(details!O92="","",details!O92)</f>
        <v/>
      </c>
      <c r="Y92" s="47" t="str">
        <f>IF(details!P92="","",details!P92)</f>
        <v/>
      </c>
      <c r="Z92" s="47" t="str">
        <f>IF(details!Q92="","",details!Q92)</f>
        <v/>
      </c>
      <c r="AA92" s="102" t="str">
        <f t="shared" si="336"/>
        <v/>
      </c>
      <c r="AB92" s="47" t="str">
        <f>IF(details!R92="","",details!R92)</f>
        <v/>
      </c>
      <c r="AC92" s="102" t="str">
        <f t="shared" si="337"/>
        <v/>
      </c>
      <c r="AD92" s="47" t="str">
        <f>IF(details!S92="","",details!S92)</f>
        <v/>
      </c>
      <c r="AE92" s="88" t="str">
        <f t="shared" si="338"/>
        <v/>
      </c>
      <c r="AF92" s="79">
        <f t="shared" si="339"/>
        <v>0</v>
      </c>
      <c r="AG92" s="79">
        <f t="shared" si="340"/>
        <v>0</v>
      </c>
      <c r="AH92" s="80" t="str">
        <f t="shared" si="341"/>
        <v/>
      </c>
      <c r="AI92" s="79" t="str">
        <f t="shared" si="342"/>
        <v/>
      </c>
      <c r="AJ92" s="79" t="str">
        <f t="shared" si="343"/>
        <v/>
      </c>
      <c r="AK92" s="79" t="str">
        <f t="shared" si="344"/>
        <v/>
      </c>
      <c r="AL92" s="97" t="str">
        <f>IF(details!T92="","",details!T92)</f>
        <v/>
      </c>
      <c r="AM92" s="103" t="str">
        <f>CONCATENATE(IF(details!T92="s"," SANSKRIT",IF(details!T92="u"," URDU",IF(details!T92="g"," GUJRATI",IF(details!T92="p"," PUNJABI",IF(details!T92="sd"," flU/kh",))))),"")</f>
        <v/>
      </c>
      <c r="AN92" s="47" t="str">
        <f>IF(details!U92="","",details!U92)</f>
        <v/>
      </c>
      <c r="AO92" s="47" t="str">
        <f>IF(details!V92="","",details!V92)</f>
        <v/>
      </c>
      <c r="AP92" s="47" t="str">
        <f>IF(details!W92="","",details!W92)</f>
        <v/>
      </c>
      <c r="AQ92" s="102" t="str">
        <f t="shared" si="345"/>
        <v/>
      </c>
      <c r="AR92" s="47" t="str">
        <f>IF(details!X92="","",details!X92)</f>
        <v/>
      </c>
      <c r="AS92" s="102" t="str">
        <f t="shared" si="346"/>
        <v/>
      </c>
      <c r="AT92" s="47" t="str">
        <f>IF(details!Y92="","",details!Y92)</f>
        <v/>
      </c>
      <c r="AU92" s="88" t="str">
        <f t="shared" si="347"/>
        <v/>
      </c>
      <c r="AV92" s="79">
        <f t="shared" si="348"/>
        <v>0</v>
      </c>
      <c r="AW92" s="79">
        <f t="shared" si="349"/>
        <v>0</v>
      </c>
      <c r="AX92" s="80" t="str">
        <f t="shared" si="350"/>
        <v/>
      </c>
      <c r="AY92" s="79" t="str">
        <f t="shared" si="351"/>
        <v/>
      </c>
      <c r="AZ92" s="79" t="str">
        <f t="shared" si="352"/>
        <v/>
      </c>
      <c r="BA92" s="79" t="str">
        <f t="shared" si="353"/>
        <v/>
      </c>
      <c r="BB92" s="47" t="str">
        <f>IF(details!Z92="","",details!Z92)</f>
        <v/>
      </c>
      <c r="BC92" s="47" t="str">
        <f>IF(details!AA92="","",details!AA92)</f>
        <v/>
      </c>
      <c r="BD92" s="47" t="str">
        <f>IF(details!AB92="","",details!AB92)</f>
        <v/>
      </c>
      <c r="BE92" s="102" t="str">
        <f t="shared" si="354"/>
        <v/>
      </c>
      <c r="BF92" s="47" t="str">
        <f>IF(details!AC92="","",details!AC92)</f>
        <v/>
      </c>
      <c r="BG92" s="102" t="str">
        <f t="shared" si="355"/>
        <v/>
      </c>
      <c r="BH92" s="47" t="str">
        <f>IF(details!AD92="","",details!AD92)</f>
        <v/>
      </c>
      <c r="BI92" s="88" t="str">
        <f t="shared" si="356"/>
        <v/>
      </c>
      <c r="BJ92" s="79">
        <f t="shared" si="357"/>
        <v>0</v>
      </c>
      <c r="BK92" s="79">
        <f t="shared" si="358"/>
        <v>0</v>
      </c>
      <c r="BL92" s="80" t="str">
        <f t="shared" si="359"/>
        <v/>
      </c>
      <c r="BM92" s="79" t="str">
        <f t="shared" si="360"/>
        <v/>
      </c>
      <c r="BN92" s="79" t="str">
        <f t="shared" si="361"/>
        <v/>
      </c>
      <c r="BO92" s="79" t="str">
        <f t="shared" si="362"/>
        <v/>
      </c>
      <c r="BP92" s="47" t="str">
        <f>IF(details!AE92="","",details!AE92)</f>
        <v/>
      </c>
      <c r="BQ92" s="47" t="str">
        <f>IF(details!AF92="","",details!AF92)</f>
        <v/>
      </c>
      <c r="BR92" s="47" t="str">
        <f>IF(details!AG92="","",details!AG92)</f>
        <v/>
      </c>
      <c r="BS92" s="102" t="str">
        <f t="shared" si="363"/>
        <v/>
      </c>
      <c r="BT92" s="47" t="str">
        <f>IF(details!AH92="","",details!AH92)</f>
        <v/>
      </c>
      <c r="BU92" s="102" t="str">
        <f t="shared" si="364"/>
        <v/>
      </c>
      <c r="BV92" s="47" t="str">
        <f>IF(details!AI92="","",details!AI92)</f>
        <v/>
      </c>
      <c r="BW92" s="88" t="str">
        <f t="shared" si="365"/>
        <v/>
      </c>
      <c r="BX92" s="79">
        <f t="shared" si="366"/>
        <v>0</v>
      </c>
      <c r="BY92" s="79">
        <f t="shared" si="367"/>
        <v>0</v>
      </c>
      <c r="BZ92" s="80" t="str">
        <f t="shared" si="368"/>
        <v/>
      </c>
      <c r="CA92" s="79" t="str">
        <f t="shared" si="369"/>
        <v/>
      </c>
      <c r="CB92" s="79" t="str">
        <f t="shared" si="370"/>
        <v/>
      </c>
      <c r="CC92" s="79" t="str">
        <f t="shared" si="371"/>
        <v/>
      </c>
      <c r="CD92" s="47" t="str">
        <f>IF(details!AJ92="","",details!AJ92)</f>
        <v/>
      </c>
      <c r="CE92" s="47" t="str">
        <f>IF(details!AK92="","",details!AK92)</f>
        <v/>
      </c>
      <c r="CF92" s="47" t="str">
        <f>IF(details!AL92="","",details!AL92)</f>
        <v/>
      </c>
      <c r="CG92" s="102" t="str">
        <f t="shared" si="372"/>
        <v/>
      </c>
      <c r="CH92" s="47" t="str">
        <f>IF(details!AM92="","",details!AM92)</f>
        <v/>
      </c>
      <c r="CI92" s="102" t="str">
        <f t="shared" si="373"/>
        <v/>
      </c>
      <c r="CJ92" s="47" t="str">
        <f>IF(details!AN92="","",details!AN92)</f>
        <v/>
      </c>
      <c r="CK92" s="88" t="str">
        <f t="shared" si="374"/>
        <v/>
      </c>
      <c r="CL92" s="79">
        <f t="shared" si="375"/>
        <v>0</v>
      </c>
      <c r="CM92" s="79">
        <f t="shared" si="376"/>
        <v>0</v>
      </c>
      <c r="CN92" s="80" t="str">
        <f t="shared" si="377"/>
        <v/>
      </c>
      <c r="CO92" s="79" t="str">
        <f t="shared" si="378"/>
        <v/>
      </c>
      <c r="CP92" s="79" t="str">
        <f t="shared" si="379"/>
        <v/>
      </c>
      <c r="CQ92" s="79" t="str">
        <f t="shared" si="380"/>
        <v/>
      </c>
      <c r="CR92" s="79">
        <f t="shared" si="381"/>
        <v>0</v>
      </c>
      <c r="CS92" s="104">
        <f t="shared" si="382"/>
        <v>0</v>
      </c>
      <c r="CT92" s="105">
        <f t="shared" si="383"/>
        <v>0</v>
      </c>
      <c r="CU92" s="87" t="str">
        <f t="shared" si="296"/>
        <v/>
      </c>
      <c r="CV92" s="47" t="str">
        <f>IF(details!AO92="","",details!AO92)</f>
        <v/>
      </c>
      <c r="CW92" s="47" t="str">
        <f>IF(details!AP92="","",details!AP92)</f>
        <v/>
      </c>
      <c r="CX92" s="47" t="str">
        <f>IF(details!AQ92="","",details!AQ92)</f>
        <v/>
      </c>
      <c r="CY92" s="102" t="str">
        <f t="shared" si="384"/>
        <v/>
      </c>
      <c r="CZ92" s="47" t="str">
        <f>IF(details!AR92="","",details!AR92)</f>
        <v/>
      </c>
      <c r="DA92" s="102" t="str">
        <f t="shared" si="385"/>
        <v/>
      </c>
      <c r="DB92" s="47" t="str">
        <f>IF(details!AS92="","",details!AS92)</f>
        <v/>
      </c>
      <c r="DC92" s="88" t="str">
        <f t="shared" si="386"/>
        <v/>
      </c>
      <c r="DD92" s="79">
        <f t="shared" si="387"/>
        <v>0</v>
      </c>
      <c r="DE92" s="79">
        <f t="shared" si="388"/>
        <v>0</v>
      </c>
      <c r="DF92" s="80" t="str">
        <f t="shared" si="389"/>
        <v/>
      </c>
      <c r="DG92" s="79" t="str">
        <f t="shared" si="390"/>
        <v/>
      </c>
      <c r="DH92" s="79" t="str">
        <f t="shared" si="391"/>
        <v/>
      </c>
      <c r="DI92" s="79" t="str">
        <f t="shared" si="392"/>
        <v/>
      </c>
      <c r="DJ92" s="47" t="str">
        <f>IF(details!AT92="","",details!AT92)</f>
        <v/>
      </c>
      <c r="DK92" s="47" t="str">
        <f>IF(details!AU92="","",details!AU92)</f>
        <v/>
      </c>
      <c r="DL92" s="102" t="str">
        <f t="shared" si="393"/>
        <v/>
      </c>
      <c r="DM92" s="47" t="str">
        <f>IF(details!AV92="","",details!AV92)</f>
        <v/>
      </c>
      <c r="DN92" s="47" t="str">
        <f>IF(details!AW92="","",details!AW92)</f>
        <v/>
      </c>
      <c r="DO92" s="102" t="str">
        <f t="shared" si="394"/>
        <v/>
      </c>
      <c r="DP92" s="47" t="str">
        <f>IF(details!AX92="","",details!AX92)</f>
        <v/>
      </c>
      <c r="DQ92" s="47" t="str">
        <f>IF(details!AY92="","",details!AY92)</f>
        <v/>
      </c>
      <c r="DR92" s="102" t="str">
        <f t="shared" si="395"/>
        <v/>
      </c>
      <c r="DS92" s="102" t="str">
        <f t="shared" si="396"/>
        <v/>
      </c>
      <c r="DT92" s="102" t="str">
        <f t="shared" si="397"/>
        <v/>
      </c>
      <c r="DU92" s="102" t="str">
        <f t="shared" si="398"/>
        <v/>
      </c>
      <c r="DV92" s="47" t="str">
        <f>IF(details!AZ92="","",details!AZ92)</f>
        <v/>
      </c>
      <c r="DW92" s="47" t="str">
        <f>IF(details!BA92="","",details!BA92)</f>
        <v/>
      </c>
      <c r="DX92" s="102" t="str">
        <f t="shared" si="399"/>
        <v/>
      </c>
      <c r="DY92" s="102" t="str">
        <f t="shared" si="400"/>
        <v/>
      </c>
      <c r="DZ92" s="102" t="str">
        <f t="shared" si="401"/>
        <v/>
      </c>
      <c r="EA92" s="47" t="str">
        <f>IF(details!BB92="","",details!BB92)</f>
        <v/>
      </c>
      <c r="EB92" s="47" t="str">
        <f>IF(details!BC92="","",details!BC92)</f>
        <v/>
      </c>
      <c r="EC92" s="102" t="str">
        <f t="shared" si="402"/>
        <v/>
      </c>
      <c r="ED92" s="102" t="str">
        <f t="shared" si="403"/>
        <v/>
      </c>
      <c r="EE92" s="102" t="str">
        <f t="shared" si="404"/>
        <v/>
      </c>
      <c r="EF92" s="97" t="str">
        <f t="shared" si="405"/>
        <v/>
      </c>
      <c r="EG92" s="79">
        <f t="shared" si="406"/>
        <v>0</v>
      </c>
      <c r="EH92" s="79">
        <f t="shared" si="407"/>
        <v>0</v>
      </c>
      <c r="EI92" s="80" t="str">
        <f t="shared" si="408"/>
        <v/>
      </c>
      <c r="EJ92" s="79" t="str">
        <f t="shared" si="409"/>
        <v/>
      </c>
      <c r="EK92" s="79" t="str">
        <f t="shared" si="410"/>
        <v/>
      </c>
      <c r="EL92" s="79" t="str">
        <f t="shared" si="411"/>
        <v/>
      </c>
      <c r="EM92" s="47" t="str">
        <f>IF(details!BD92="","",details!BD92)</f>
        <v/>
      </c>
      <c r="EN92" s="47" t="str">
        <f>IF(details!BE92="","",details!BE92)</f>
        <v/>
      </c>
      <c r="EO92" s="47" t="str">
        <f>IF(details!BF92="","",details!BF92)</f>
        <v/>
      </c>
      <c r="EP92" s="102" t="str">
        <f t="shared" si="412"/>
        <v/>
      </c>
      <c r="EQ92" s="47" t="str">
        <f>IF(details!BG92="","",details!BG92)</f>
        <v/>
      </c>
      <c r="ER92" s="47" t="str">
        <f>IF(details!BH92="","",details!BH92)</f>
        <v/>
      </c>
      <c r="ES92" s="106" t="str">
        <f t="shared" si="413"/>
        <v/>
      </c>
      <c r="ET92" s="102" t="str">
        <f t="shared" si="414"/>
        <v/>
      </c>
      <c r="EU92" s="102" t="str">
        <f t="shared" si="415"/>
        <v/>
      </c>
      <c r="EV92" s="47" t="str">
        <f>IF(details!BI92="","",details!BI92)</f>
        <v/>
      </c>
      <c r="EW92" s="47" t="str">
        <f>IF(details!BJ92="","",details!BJ92)</f>
        <v/>
      </c>
      <c r="EX92" s="106" t="str">
        <f t="shared" si="416"/>
        <v/>
      </c>
      <c r="EY92" s="102" t="str">
        <f t="shared" si="417"/>
        <v/>
      </c>
      <c r="EZ92" s="102" t="str">
        <f t="shared" si="418"/>
        <v/>
      </c>
      <c r="FA92" s="97" t="str">
        <f t="shared" si="419"/>
        <v/>
      </c>
      <c r="FB92" s="79">
        <f t="shared" si="420"/>
        <v>0</v>
      </c>
      <c r="FC92" s="79">
        <f t="shared" si="421"/>
        <v>0</v>
      </c>
      <c r="FD92" s="80" t="str">
        <f t="shared" si="422"/>
        <v/>
      </c>
      <c r="FE92" s="79" t="str">
        <f t="shared" si="423"/>
        <v/>
      </c>
      <c r="FF92" s="79" t="str">
        <f t="shared" si="424"/>
        <v/>
      </c>
      <c r="FG92" s="79" t="str">
        <f t="shared" si="425"/>
        <v/>
      </c>
      <c r="FH92" s="47" t="str">
        <f>IF(details!BK92="","",details!BK92)</f>
        <v/>
      </c>
      <c r="FI92" s="47" t="str">
        <f>IF(details!BL92="","",details!BL92)</f>
        <v/>
      </c>
      <c r="FJ92" s="47" t="str">
        <f>IF(details!BM92="","",details!BM92)</f>
        <v/>
      </c>
      <c r="FK92" s="97" t="str">
        <f t="shared" si="426"/>
        <v/>
      </c>
      <c r="FL92" s="79">
        <f t="shared" si="427"/>
        <v>0</v>
      </c>
      <c r="FM92" s="80" t="str">
        <f t="shared" si="428"/>
        <v/>
      </c>
      <c r="FN92" s="79" t="str">
        <f t="shared" si="429"/>
        <v/>
      </c>
      <c r="FO92" s="79" t="str">
        <f t="shared" si="430"/>
        <v/>
      </c>
      <c r="FP92" s="322" t="str">
        <f t="shared" si="431"/>
        <v/>
      </c>
      <c r="FQ92" s="47" t="str">
        <f>IF(details!BN92="","",details!BN92)</f>
        <v/>
      </c>
      <c r="FR92" s="47" t="str">
        <f>IF(details!BO92="","",details!BO92)</f>
        <v/>
      </c>
      <c r="FS92" s="47" t="str">
        <f>IF(details!BP92="","",details!BP92)</f>
        <v/>
      </c>
      <c r="FT92" s="47" t="str">
        <f>IF(details!BQ92="","",details!BQ92)</f>
        <v/>
      </c>
      <c r="FU92" s="97" t="str">
        <f t="shared" si="432"/>
        <v/>
      </c>
      <c r="FV92" s="79">
        <f t="shared" si="297"/>
        <v>0</v>
      </c>
      <c r="FW92" s="80" t="str">
        <f t="shared" si="298"/>
        <v/>
      </c>
      <c r="FX92" s="79" t="str">
        <f t="shared" si="299"/>
        <v/>
      </c>
      <c r="FY92" s="79" t="str">
        <f t="shared" si="300"/>
        <v/>
      </c>
      <c r="FZ92" s="322" t="str">
        <f t="shared" si="459"/>
        <v/>
      </c>
      <c r="GA92" s="79" t="str">
        <f t="shared" si="450"/>
        <v/>
      </c>
      <c r="GB92" s="79" t="str">
        <f t="shared" si="451"/>
        <v/>
      </c>
      <c r="GC92" s="79" t="str">
        <f t="shared" si="452"/>
        <v/>
      </c>
      <c r="GD92" s="79" t="str">
        <f t="shared" si="453"/>
        <v/>
      </c>
      <c r="GE92" s="79" t="str">
        <f t="shared" si="454"/>
        <v/>
      </c>
      <c r="GF92" s="79" t="str">
        <f t="shared" si="455"/>
        <v/>
      </c>
      <c r="GG92" s="79" t="str">
        <f t="shared" si="301"/>
        <v/>
      </c>
      <c r="GH92" s="313">
        <f t="shared" si="434"/>
        <v>0</v>
      </c>
      <c r="GI92" s="79">
        <f t="shared" si="456"/>
        <v>0</v>
      </c>
      <c r="GJ92" s="79">
        <f t="shared" si="457"/>
        <v>0</v>
      </c>
      <c r="GK92" s="79">
        <f t="shared" si="458"/>
        <v>0</v>
      </c>
      <c r="GL92" s="313">
        <f t="shared" si="435"/>
        <v>0</v>
      </c>
      <c r="GM92" s="79" t="str">
        <f t="shared" si="302"/>
        <v/>
      </c>
      <c r="GN92" s="47" t="str">
        <f t="shared" si="303"/>
        <v/>
      </c>
      <c r="GO92" s="79" t="str">
        <f t="shared" si="304"/>
        <v/>
      </c>
      <c r="GP92" s="107" t="str">
        <f t="shared" si="436"/>
        <v/>
      </c>
      <c r="GQ92" s="94" t="str">
        <f>IF(details!CY92="","",details!CY92)</f>
        <v/>
      </c>
      <c r="GR92" s="94" t="str">
        <f>IF(details!CZ92="","",details!CZ92)</f>
        <v/>
      </c>
      <c r="GS92" s="94" t="str">
        <f>IF(details!DC92="","",details!DC92)</f>
        <v/>
      </c>
      <c r="GT92" s="94" t="str">
        <f>IF(details!DD92="","",details!DD92)</f>
        <v/>
      </c>
      <c r="GU92" s="94" t="str">
        <f>IF(details!DG92="","",details!DG92)</f>
        <v/>
      </c>
      <c r="GV92" s="94" t="str">
        <f>IF(details!DH92="","",details!DH92)</f>
        <v/>
      </c>
      <c r="GW92" s="94" t="str">
        <f>IF(details!DK92="","",details!DK92)</f>
        <v/>
      </c>
      <c r="GX92" s="94" t="str">
        <f>IF(details!DL92="","",details!DL92)</f>
        <v/>
      </c>
      <c r="GY92" s="94" t="str">
        <f>IF(details!DO92="","",details!DO92)</f>
        <v/>
      </c>
      <c r="GZ92" s="108" t="str">
        <f>IF(details!DP92="","",details!DP92)</f>
        <v/>
      </c>
      <c r="HA92" s="95" t="e">
        <f t="shared" si="437"/>
        <v>#VALUE!</v>
      </c>
      <c r="HB92" s="47" t="str">
        <f t="shared" si="305"/>
        <v/>
      </c>
      <c r="HC92" s="47" t="str">
        <f t="shared" si="448"/>
        <v/>
      </c>
      <c r="HD92" s="47" t="str">
        <f t="shared" si="306"/>
        <v/>
      </c>
      <c r="HE92" s="47" t="str">
        <f t="shared" si="307"/>
        <v/>
      </c>
      <c r="HF92" s="47" t="str">
        <f t="shared" si="438"/>
        <v/>
      </c>
      <c r="HG92" s="47" t="str">
        <f t="shared" si="308"/>
        <v/>
      </c>
      <c r="HH92" s="47" t="str">
        <f t="shared" si="309"/>
        <v/>
      </c>
      <c r="HI92" s="47" t="str">
        <f t="shared" si="310"/>
        <v/>
      </c>
      <c r="HJ92" s="47" t="str">
        <f t="shared" si="311"/>
        <v/>
      </c>
      <c r="HK92" s="47" t="str">
        <f t="shared" si="312"/>
        <v/>
      </c>
      <c r="HL92" s="47" t="str">
        <f t="shared" si="313"/>
        <v/>
      </c>
      <c r="HM92" s="47" t="str">
        <f t="shared" si="314"/>
        <v/>
      </c>
      <c r="HN92" s="47" t="str">
        <f t="shared" si="439"/>
        <v/>
      </c>
      <c r="HO92" s="47" t="str">
        <f t="shared" si="315"/>
        <v/>
      </c>
      <c r="HP92" s="47" t="str">
        <f t="shared" si="316"/>
        <v/>
      </c>
      <c r="HQ92" s="47" t="str">
        <f t="shared" si="440"/>
        <v/>
      </c>
      <c r="HR92" s="47" t="str">
        <f t="shared" si="317"/>
        <v/>
      </c>
      <c r="HS92" s="47" t="str">
        <f t="shared" si="318"/>
        <v/>
      </c>
      <c r="HT92" s="47" t="str">
        <f t="shared" si="441"/>
        <v/>
      </c>
      <c r="HU92" s="47" t="str">
        <f t="shared" si="319"/>
        <v/>
      </c>
      <c r="HV92" s="47" t="str">
        <f t="shared" si="320"/>
        <v/>
      </c>
      <c r="HW92" s="47" t="str">
        <f t="shared" si="442"/>
        <v/>
      </c>
      <c r="HX92" s="47" t="str">
        <f t="shared" si="443"/>
        <v/>
      </c>
      <c r="HY92" s="47" t="str">
        <f t="shared" si="321"/>
        <v/>
      </c>
      <c r="HZ92" s="47" t="str">
        <f t="shared" si="322"/>
        <v/>
      </c>
      <c r="IA92" s="47" t="str">
        <f t="shared" si="323"/>
        <v/>
      </c>
      <c r="IB92" s="47" t="str">
        <f t="shared" si="324"/>
        <v/>
      </c>
      <c r="IC92" s="47" t="str">
        <f t="shared" si="325"/>
        <v/>
      </c>
      <c r="ID92" s="47" t="str">
        <f t="shared" si="444"/>
        <v xml:space="preserve">            </v>
      </c>
      <c r="IE92" s="47" t="str">
        <f t="shared" si="445"/>
        <v xml:space="preserve">            </v>
      </c>
      <c r="IF92" s="47" t="str">
        <f t="shared" si="449"/>
        <v xml:space="preserve">     </v>
      </c>
      <c r="IG92" s="109" t="str">
        <f t="shared" si="460"/>
        <v xml:space="preserve">            </v>
      </c>
      <c r="IH92" s="47" t="str">
        <f t="shared" si="461"/>
        <v xml:space="preserve">            </v>
      </c>
      <c r="II92" s="47" t="str">
        <f>IF(OR(GN92="SUPPL.",GN92="RE-EXAM."),'result subject-wise'!AV92,GN92)</f>
        <v/>
      </c>
      <c r="IJ92" s="99">
        <f>IF('result subject-wise'!AW92="",CT92,'result subject-wise'!AW92)</f>
        <v>0</v>
      </c>
      <c r="IK92" s="87" t="str">
        <f t="shared" si="447"/>
        <v/>
      </c>
      <c r="IL92" s="123" t="str">
        <f t="shared" si="462"/>
        <v xml:space="preserve">            </v>
      </c>
      <c r="JE92" s="120"/>
      <c r="JF92" s="120"/>
      <c r="JG92" s="120"/>
      <c r="JH92" s="120"/>
    </row>
    <row r="93" spans="1:268" ht="13" customHeight="1">
      <c r="A93" s="4">
        <f>details!A93</f>
        <v>87</v>
      </c>
      <c r="B93" s="47" t="str">
        <f>IF(details!B93="","",details!B93)</f>
        <v/>
      </c>
      <c r="C93" s="47" t="str">
        <f>IF(details!C93="","",details!C93)</f>
        <v/>
      </c>
      <c r="D93" s="97" t="str">
        <f>IF(details!D93="","",details!D93)</f>
        <v/>
      </c>
      <c r="E93" s="47" t="str">
        <f>IF(details!E93="","",details!E93)</f>
        <v/>
      </c>
      <c r="F93" s="385" t="str">
        <f>IF(details!F93="","",details!F93)</f>
        <v/>
      </c>
      <c r="G93" s="49" t="str">
        <f>IF(details!G93="","",details!G93)</f>
        <v>A 087</v>
      </c>
      <c r="H93" s="49" t="str">
        <f>IF(details!H93="","",details!H93)</f>
        <v>B 087</v>
      </c>
      <c r="I93" s="49" t="str">
        <f>IF(details!I93="","",details!I93)</f>
        <v>C 087</v>
      </c>
      <c r="J93" s="47" t="str">
        <f>IF(details!J93="","",details!J93)</f>
        <v/>
      </c>
      <c r="K93" s="47" t="str">
        <f>IF(details!K93="","",details!K93)</f>
        <v/>
      </c>
      <c r="L93" s="47" t="str">
        <f>IF(details!L93="","",details!L93)</f>
        <v/>
      </c>
      <c r="M93" s="102" t="str">
        <f t="shared" si="327"/>
        <v/>
      </c>
      <c r="N93" s="47" t="str">
        <f>IF(details!M93="","",details!M93)</f>
        <v/>
      </c>
      <c r="O93" s="102" t="str">
        <f t="shared" si="328"/>
        <v/>
      </c>
      <c r="P93" s="47" t="str">
        <f>IF(details!N93="","",details!N93)</f>
        <v/>
      </c>
      <c r="Q93" s="88" t="str">
        <f t="shared" si="329"/>
        <v/>
      </c>
      <c r="R93" s="79">
        <f t="shared" si="330"/>
        <v>0</v>
      </c>
      <c r="S93" s="79">
        <f t="shared" si="331"/>
        <v>0</v>
      </c>
      <c r="T93" s="80" t="str">
        <f t="shared" si="332"/>
        <v/>
      </c>
      <c r="U93" s="79" t="str">
        <f t="shared" si="333"/>
        <v/>
      </c>
      <c r="V93" s="79" t="str">
        <f t="shared" si="334"/>
        <v/>
      </c>
      <c r="W93" s="79" t="str">
        <f t="shared" si="335"/>
        <v/>
      </c>
      <c r="X93" s="47" t="str">
        <f>IF(details!O93="","",details!O93)</f>
        <v/>
      </c>
      <c r="Y93" s="47" t="str">
        <f>IF(details!P93="","",details!P93)</f>
        <v/>
      </c>
      <c r="Z93" s="47" t="str">
        <f>IF(details!Q93="","",details!Q93)</f>
        <v/>
      </c>
      <c r="AA93" s="102" t="str">
        <f t="shared" si="336"/>
        <v/>
      </c>
      <c r="AB93" s="47" t="str">
        <f>IF(details!R93="","",details!R93)</f>
        <v/>
      </c>
      <c r="AC93" s="102" t="str">
        <f t="shared" si="337"/>
        <v/>
      </c>
      <c r="AD93" s="47" t="str">
        <f>IF(details!S93="","",details!S93)</f>
        <v/>
      </c>
      <c r="AE93" s="88" t="str">
        <f t="shared" si="338"/>
        <v/>
      </c>
      <c r="AF93" s="79">
        <f t="shared" si="339"/>
        <v>0</v>
      </c>
      <c r="AG93" s="79">
        <f t="shared" si="340"/>
        <v>0</v>
      </c>
      <c r="AH93" s="80" t="str">
        <f t="shared" si="341"/>
        <v/>
      </c>
      <c r="AI93" s="79" t="str">
        <f t="shared" si="342"/>
        <v/>
      </c>
      <c r="AJ93" s="79" t="str">
        <f t="shared" si="343"/>
        <v/>
      </c>
      <c r="AK93" s="79" t="str">
        <f t="shared" si="344"/>
        <v/>
      </c>
      <c r="AL93" s="97" t="str">
        <f>IF(details!T93="","",details!T93)</f>
        <v/>
      </c>
      <c r="AM93" s="103" t="str">
        <f>CONCATENATE(IF(details!T93="s"," SANSKRIT",IF(details!T93="u"," URDU",IF(details!T93="g"," GUJRATI",IF(details!T93="p"," PUNJABI",IF(details!T93="sd"," flU/kh",))))),"")</f>
        <v/>
      </c>
      <c r="AN93" s="47" t="str">
        <f>IF(details!U93="","",details!U93)</f>
        <v/>
      </c>
      <c r="AO93" s="47" t="str">
        <f>IF(details!V93="","",details!V93)</f>
        <v/>
      </c>
      <c r="AP93" s="47" t="str">
        <f>IF(details!W93="","",details!W93)</f>
        <v/>
      </c>
      <c r="AQ93" s="102" t="str">
        <f t="shared" si="345"/>
        <v/>
      </c>
      <c r="AR93" s="47" t="str">
        <f>IF(details!X93="","",details!X93)</f>
        <v/>
      </c>
      <c r="AS93" s="102" t="str">
        <f t="shared" si="346"/>
        <v/>
      </c>
      <c r="AT93" s="47" t="str">
        <f>IF(details!Y93="","",details!Y93)</f>
        <v/>
      </c>
      <c r="AU93" s="88" t="str">
        <f t="shared" si="347"/>
        <v/>
      </c>
      <c r="AV93" s="79">
        <f t="shared" si="348"/>
        <v>0</v>
      </c>
      <c r="AW93" s="79">
        <f t="shared" si="349"/>
        <v>0</v>
      </c>
      <c r="AX93" s="80" t="str">
        <f t="shared" si="350"/>
        <v/>
      </c>
      <c r="AY93" s="79" t="str">
        <f t="shared" si="351"/>
        <v/>
      </c>
      <c r="AZ93" s="79" t="str">
        <f t="shared" si="352"/>
        <v/>
      </c>
      <c r="BA93" s="79" t="str">
        <f t="shared" si="353"/>
        <v/>
      </c>
      <c r="BB93" s="47" t="str">
        <f>IF(details!Z93="","",details!Z93)</f>
        <v/>
      </c>
      <c r="BC93" s="47" t="str">
        <f>IF(details!AA93="","",details!AA93)</f>
        <v/>
      </c>
      <c r="BD93" s="47" t="str">
        <f>IF(details!AB93="","",details!AB93)</f>
        <v/>
      </c>
      <c r="BE93" s="102" t="str">
        <f t="shared" si="354"/>
        <v/>
      </c>
      <c r="BF93" s="47" t="str">
        <f>IF(details!AC93="","",details!AC93)</f>
        <v/>
      </c>
      <c r="BG93" s="102" t="str">
        <f t="shared" si="355"/>
        <v/>
      </c>
      <c r="BH93" s="47" t="str">
        <f>IF(details!AD93="","",details!AD93)</f>
        <v/>
      </c>
      <c r="BI93" s="88" t="str">
        <f t="shared" si="356"/>
        <v/>
      </c>
      <c r="BJ93" s="79">
        <f t="shared" si="357"/>
        <v>0</v>
      </c>
      <c r="BK93" s="79">
        <f t="shared" si="358"/>
        <v>0</v>
      </c>
      <c r="BL93" s="80" t="str">
        <f t="shared" si="359"/>
        <v/>
      </c>
      <c r="BM93" s="79" t="str">
        <f t="shared" si="360"/>
        <v/>
      </c>
      <c r="BN93" s="79" t="str">
        <f t="shared" si="361"/>
        <v/>
      </c>
      <c r="BO93" s="79" t="str">
        <f t="shared" si="362"/>
        <v/>
      </c>
      <c r="BP93" s="47" t="str">
        <f>IF(details!AE93="","",details!AE93)</f>
        <v/>
      </c>
      <c r="BQ93" s="47" t="str">
        <f>IF(details!AF93="","",details!AF93)</f>
        <v/>
      </c>
      <c r="BR93" s="47" t="str">
        <f>IF(details!AG93="","",details!AG93)</f>
        <v/>
      </c>
      <c r="BS93" s="102" t="str">
        <f t="shared" si="363"/>
        <v/>
      </c>
      <c r="BT93" s="47" t="str">
        <f>IF(details!AH93="","",details!AH93)</f>
        <v/>
      </c>
      <c r="BU93" s="102" t="str">
        <f t="shared" si="364"/>
        <v/>
      </c>
      <c r="BV93" s="47" t="str">
        <f>IF(details!AI93="","",details!AI93)</f>
        <v/>
      </c>
      <c r="BW93" s="88" t="str">
        <f t="shared" si="365"/>
        <v/>
      </c>
      <c r="BX93" s="79">
        <f t="shared" si="366"/>
        <v>0</v>
      </c>
      <c r="BY93" s="79">
        <f t="shared" si="367"/>
        <v>0</v>
      </c>
      <c r="BZ93" s="80" t="str">
        <f t="shared" si="368"/>
        <v/>
      </c>
      <c r="CA93" s="79" t="str">
        <f t="shared" si="369"/>
        <v/>
      </c>
      <c r="CB93" s="79" t="str">
        <f t="shared" si="370"/>
        <v/>
      </c>
      <c r="CC93" s="79" t="str">
        <f t="shared" si="371"/>
        <v/>
      </c>
      <c r="CD93" s="47" t="str">
        <f>IF(details!AJ93="","",details!AJ93)</f>
        <v/>
      </c>
      <c r="CE93" s="47" t="str">
        <f>IF(details!AK93="","",details!AK93)</f>
        <v/>
      </c>
      <c r="CF93" s="47" t="str">
        <f>IF(details!AL93="","",details!AL93)</f>
        <v/>
      </c>
      <c r="CG93" s="102" t="str">
        <f t="shared" si="372"/>
        <v/>
      </c>
      <c r="CH93" s="47" t="str">
        <f>IF(details!AM93="","",details!AM93)</f>
        <v/>
      </c>
      <c r="CI93" s="102" t="str">
        <f t="shared" si="373"/>
        <v/>
      </c>
      <c r="CJ93" s="47" t="str">
        <f>IF(details!AN93="","",details!AN93)</f>
        <v/>
      </c>
      <c r="CK93" s="88" t="str">
        <f t="shared" si="374"/>
        <v/>
      </c>
      <c r="CL93" s="79">
        <f t="shared" si="375"/>
        <v>0</v>
      </c>
      <c r="CM93" s="79">
        <f t="shared" si="376"/>
        <v>0</v>
      </c>
      <c r="CN93" s="80" t="str">
        <f t="shared" si="377"/>
        <v/>
      </c>
      <c r="CO93" s="79" t="str">
        <f t="shared" si="378"/>
        <v/>
      </c>
      <c r="CP93" s="79" t="str">
        <f t="shared" si="379"/>
        <v/>
      </c>
      <c r="CQ93" s="79" t="str">
        <f t="shared" si="380"/>
        <v/>
      </c>
      <c r="CR93" s="79">
        <f t="shared" si="381"/>
        <v>0</v>
      </c>
      <c r="CS93" s="104">
        <f t="shared" si="382"/>
        <v>0</v>
      </c>
      <c r="CT93" s="105">
        <f t="shared" si="383"/>
        <v>0</v>
      </c>
      <c r="CU93" s="87" t="str">
        <f t="shared" si="296"/>
        <v/>
      </c>
      <c r="CV93" s="47" t="str">
        <f>IF(details!AO93="","",details!AO93)</f>
        <v/>
      </c>
      <c r="CW93" s="47" t="str">
        <f>IF(details!AP93="","",details!AP93)</f>
        <v/>
      </c>
      <c r="CX93" s="47" t="str">
        <f>IF(details!AQ93="","",details!AQ93)</f>
        <v/>
      </c>
      <c r="CY93" s="102" t="str">
        <f t="shared" si="384"/>
        <v/>
      </c>
      <c r="CZ93" s="47" t="str">
        <f>IF(details!AR93="","",details!AR93)</f>
        <v/>
      </c>
      <c r="DA93" s="102" t="str">
        <f t="shared" si="385"/>
        <v/>
      </c>
      <c r="DB93" s="47" t="str">
        <f>IF(details!AS93="","",details!AS93)</f>
        <v/>
      </c>
      <c r="DC93" s="88" t="str">
        <f t="shared" si="386"/>
        <v/>
      </c>
      <c r="DD93" s="79">
        <f t="shared" si="387"/>
        <v>0</v>
      </c>
      <c r="DE93" s="79">
        <f t="shared" si="388"/>
        <v>0</v>
      </c>
      <c r="DF93" s="80" t="str">
        <f t="shared" si="389"/>
        <v/>
      </c>
      <c r="DG93" s="79" t="str">
        <f t="shared" si="390"/>
        <v/>
      </c>
      <c r="DH93" s="79" t="str">
        <f t="shared" si="391"/>
        <v/>
      </c>
      <c r="DI93" s="79" t="str">
        <f t="shared" si="392"/>
        <v/>
      </c>
      <c r="DJ93" s="47" t="str">
        <f>IF(details!AT93="","",details!AT93)</f>
        <v/>
      </c>
      <c r="DK93" s="47" t="str">
        <f>IF(details!AU93="","",details!AU93)</f>
        <v/>
      </c>
      <c r="DL93" s="102" t="str">
        <f t="shared" si="393"/>
        <v/>
      </c>
      <c r="DM93" s="47" t="str">
        <f>IF(details!AV93="","",details!AV93)</f>
        <v/>
      </c>
      <c r="DN93" s="47" t="str">
        <f>IF(details!AW93="","",details!AW93)</f>
        <v/>
      </c>
      <c r="DO93" s="102" t="str">
        <f t="shared" si="394"/>
        <v/>
      </c>
      <c r="DP93" s="47" t="str">
        <f>IF(details!AX93="","",details!AX93)</f>
        <v/>
      </c>
      <c r="DQ93" s="47" t="str">
        <f>IF(details!AY93="","",details!AY93)</f>
        <v/>
      </c>
      <c r="DR93" s="102" t="str">
        <f t="shared" si="395"/>
        <v/>
      </c>
      <c r="DS93" s="102" t="str">
        <f t="shared" si="396"/>
        <v/>
      </c>
      <c r="DT93" s="102" t="str">
        <f t="shared" si="397"/>
        <v/>
      </c>
      <c r="DU93" s="102" t="str">
        <f t="shared" si="398"/>
        <v/>
      </c>
      <c r="DV93" s="47" t="str">
        <f>IF(details!AZ93="","",details!AZ93)</f>
        <v/>
      </c>
      <c r="DW93" s="47" t="str">
        <f>IF(details!BA93="","",details!BA93)</f>
        <v/>
      </c>
      <c r="DX93" s="102" t="str">
        <f t="shared" si="399"/>
        <v/>
      </c>
      <c r="DY93" s="102" t="str">
        <f t="shared" si="400"/>
        <v/>
      </c>
      <c r="DZ93" s="102" t="str">
        <f t="shared" si="401"/>
        <v/>
      </c>
      <c r="EA93" s="47" t="str">
        <f>IF(details!BB93="","",details!BB93)</f>
        <v/>
      </c>
      <c r="EB93" s="47" t="str">
        <f>IF(details!BC93="","",details!BC93)</f>
        <v/>
      </c>
      <c r="EC93" s="102" t="str">
        <f t="shared" si="402"/>
        <v/>
      </c>
      <c r="ED93" s="102" t="str">
        <f t="shared" si="403"/>
        <v/>
      </c>
      <c r="EE93" s="102" t="str">
        <f t="shared" si="404"/>
        <v/>
      </c>
      <c r="EF93" s="97" t="str">
        <f t="shared" si="405"/>
        <v/>
      </c>
      <c r="EG93" s="79">
        <f t="shared" si="406"/>
        <v>0</v>
      </c>
      <c r="EH93" s="79">
        <f t="shared" si="407"/>
        <v>0</v>
      </c>
      <c r="EI93" s="80" t="str">
        <f t="shared" si="408"/>
        <v/>
      </c>
      <c r="EJ93" s="79" t="str">
        <f t="shared" si="409"/>
        <v/>
      </c>
      <c r="EK93" s="79" t="str">
        <f t="shared" si="410"/>
        <v/>
      </c>
      <c r="EL93" s="79" t="str">
        <f t="shared" si="411"/>
        <v/>
      </c>
      <c r="EM93" s="47" t="str">
        <f>IF(details!BD93="","",details!BD93)</f>
        <v/>
      </c>
      <c r="EN93" s="47" t="str">
        <f>IF(details!BE93="","",details!BE93)</f>
        <v/>
      </c>
      <c r="EO93" s="47" t="str">
        <f>IF(details!BF93="","",details!BF93)</f>
        <v/>
      </c>
      <c r="EP93" s="102" t="str">
        <f t="shared" si="412"/>
        <v/>
      </c>
      <c r="EQ93" s="47" t="str">
        <f>IF(details!BG93="","",details!BG93)</f>
        <v/>
      </c>
      <c r="ER93" s="47" t="str">
        <f>IF(details!BH93="","",details!BH93)</f>
        <v/>
      </c>
      <c r="ES93" s="106" t="str">
        <f t="shared" si="413"/>
        <v/>
      </c>
      <c r="ET93" s="102" t="str">
        <f t="shared" si="414"/>
        <v/>
      </c>
      <c r="EU93" s="102" t="str">
        <f t="shared" si="415"/>
        <v/>
      </c>
      <c r="EV93" s="47" t="str">
        <f>IF(details!BI93="","",details!BI93)</f>
        <v/>
      </c>
      <c r="EW93" s="47" t="str">
        <f>IF(details!BJ93="","",details!BJ93)</f>
        <v/>
      </c>
      <c r="EX93" s="106" t="str">
        <f t="shared" si="416"/>
        <v/>
      </c>
      <c r="EY93" s="102" t="str">
        <f t="shared" si="417"/>
        <v/>
      </c>
      <c r="EZ93" s="102" t="str">
        <f t="shared" si="418"/>
        <v/>
      </c>
      <c r="FA93" s="97" t="str">
        <f t="shared" si="419"/>
        <v/>
      </c>
      <c r="FB93" s="79">
        <f t="shared" si="420"/>
        <v>0</v>
      </c>
      <c r="FC93" s="79">
        <f t="shared" si="421"/>
        <v>0</v>
      </c>
      <c r="FD93" s="80" t="str">
        <f t="shared" si="422"/>
        <v/>
      </c>
      <c r="FE93" s="79" t="str">
        <f t="shared" si="423"/>
        <v/>
      </c>
      <c r="FF93" s="79" t="str">
        <f t="shared" si="424"/>
        <v/>
      </c>
      <c r="FG93" s="79" t="str">
        <f t="shared" si="425"/>
        <v/>
      </c>
      <c r="FH93" s="47" t="str">
        <f>IF(details!BK93="","",details!BK93)</f>
        <v/>
      </c>
      <c r="FI93" s="47" t="str">
        <f>IF(details!BL93="","",details!BL93)</f>
        <v/>
      </c>
      <c r="FJ93" s="47" t="str">
        <f>IF(details!BM93="","",details!BM93)</f>
        <v/>
      </c>
      <c r="FK93" s="97" t="str">
        <f t="shared" si="426"/>
        <v/>
      </c>
      <c r="FL93" s="79">
        <f t="shared" si="427"/>
        <v>0</v>
      </c>
      <c r="FM93" s="80" t="str">
        <f t="shared" si="428"/>
        <v/>
      </c>
      <c r="FN93" s="79" t="str">
        <f t="shared" si="429"/>
        <v/>
      </c>
      <c r="FO93" s="79" t="str">
        <f t="shared" si="430"/>
        <v/>
      </c>
      <c r="FP93" s="322" t="str">
        <f t="shared" si="431"/>
        <v/>
      </c>
      <c r="FQ93" s="47" t="str">
        <f>IF(details!BN93="","",details!BN93)</f>
        <v/>
      </c>
      <c r="FR93" s="47" t="str">
        <f>IF(details!BO93="","",details!BO93)</f>
        <v/>
      </c>
      <c r="FS93" s="47" t="str">
        <f>IF(details!BP93="","",details!BP93)</f>
        <v/>
      </c>
      <c r="FT93" s="47" t="str">
        <f>IF(details!BQ93="","",details!BQ93)</f>
        <v/>
      </c>
      <c r="FU93" s="97" t="str">
        <f t="shared" si="432"/>
        <v/>
      </c>
      <c r="FV93" s="79">
        <f t="shared" si="297"/>
        <v>0</v>
      </c>
      <c r="FW93" s="80" t="str">
        <f t="shared" si="298"/>
        <v/>
      </c>
      <c r="FX93" s="79" t="str">
        <f t="shared" si="299"/>
        <v/>
      </c>
      <c r="FY93" s="79" t="str">
        <f t="shared" si="300"/>
        <v/>
      </c>
      <c r="FZ93" s="322" t="str">
        <f t="shared" si="459"/>
        <v/>
      </c>
      <c r="GA93" s="79" t="str">
        <f t="shared" si="450"/>
        <v/>
      </c>
      <c r="GB93" s="79" t="str">
        <f t="shared" si="451"/>
        <v/>
      </c>
      <c r="GC93" s="79" t="str">
        <f t="shared" si="452"/>
        <v/>
      </c>
      <c r="GD93" s="79" t="str">
        <f t="shared" si="453"/>
        <v/>
      </c>
      <c r="GE93" s="79" t="str">
        <f t="shared" si="454"/>
        <v/>
      </c>
      <c r="GF93" s="79" t="str">
        <f t="shared" si="455"/>
        <v/>
      </c>
      <c r="GG93" s="79" t="str">
        <f t="shared" si="301"/>
        <v/>
      </c>
      <c r="GH93" s="313">
        <f t="shared" si="434"/>
        <v>0</v>
      </c>
      <c r="GI93" s="79">
        <f t="shared" si="456"/>
        <v>0</v>
      </c>
      <c r="GJ93" s="79">
        <f t="shared" si="457"/>
        <v>0</v>
      </c>
      <c r="GK93" s="79">
        <f t="shared" si="458"/>
        <v>0</v>
      </c>
      <c r="GL93" s="313">
        <f t="shared" si="435"/>
        <v>0</v>
      </c>
      <c r="GM93" s="79" t="str">
        <f t="shared" si="302"/>
        <v/>
      </c>
      <c r="GN93" s="47" t="str">
        <f t="shared" si="303"/>
        <v/>
      </c>
      <c r="GO93" s="79" t="str">
        <f t="shared" si="304"/>
        <v/>
      </c>
      <c r="GP93" s="107" t="str">
        <f t="shared" si="436"/>
        <v/>
      </c>
      <c r="GQ93" s="94" t="str">
        <f>IF(details!CY93="","",details!CY93)</f>
        <v/>
      </c>
      <c r="GR93" s="94" t="str">
        <f>IF(details!CZ93="","",details!CZ93)</f>
        <v/>
      </c>
      <c r="GS93" s="94" t="str">
        <f>IF(details!DC93="","",details!DC93)</f>
        <v/>
      </c>
      <c r="GT93" s="94" t="str">
        <f>IF(details!DD93="","",details!DD93)</f>
        <v/>
      </c>
      <c r="GU93" s="94" t="str">
        <f>IF(details!DG93="","",details!DG93)</f>
        <v/>
      </c>
      <c r="GV93" s="94" t="str">
        <f>IF(details!DH93="","",details!DH93)</f>
        <v/>
      </c>
      <c r="GW93" s="94" t="str">
        <f>IF(details!DK93="","",details!DK93)</f>
        <v/>
      </c>
      <c r="GX93" s="94" t="str">
        <f>IF(details!DL93="","",details!DL93)</f>
        <v/>
      </c>
      <c r="GY93" s="94" t="str">
        <f>IF(details!DO93="","",details!DO93)</f>
        <v/>
      </c>
      <c r="GZ93" s="108" t="str">
        <f>IF(details!DP93="","",details!DP93)</f>
        <v/>
      </c>
      <c r="HA93" s="95" t="e">
        <f t="shared" si="437"/>
        <v>#VALUE!</v>
      </c>
      <c r="HB93" s="47" t="str">
        <f t="shared" si="305"/>
        <v/>
      </c>
      <c r="HC93" s="47" t="str">
        <f t="shared" si="448"/>
        <v/>
      </c>
      <c r="HD93" s="47" t="str">
        <f t="shared" si="306"/>
        <v/>
      </c>
      <c r="HE93" s="47" t="str">
        <f t="shared" si="307"/>
        <v/>
      </c>
      <c r="HF93" s="47" t="str">
        <f t="shared" si="438"/>
        <v/>
      </c>
      <c r="HG93" s="47" t="str">
        <f t="shared" si="308"/>
        <v/>
      </c>
      <c r="HH93" s="47" t="str">
        <f t="shared" si="309"/>
        <v/>
      </c>
      <c r="HI93" s="47" t="str">
        <f t="shared" si="310"/>
        <v/>
      </c>
      <c r="HJ93" s="47" t="str">
        <f t="shared" si="311"/>
        <v/>
      </c>
      <c r="HK93" s="47" t="str">
        <f t="shared" si="312"/>
        <v/>
      </c>
      <c r="HL93" s="47" t="str">
        <f t="shared" si="313"/>
        <v/>
      </c>
      <c r="HM93" s="47" t="str">
        <f t="shared" si="314"/>
        <v/>
      </c>
      <c r="HN93" s="47" t="str">
        <f t="shared" si="439"/>
        <v/>
      </c>
      <c r="HO93" s="47" t="str">
        <f t="shared" si="315"/>
        <v/>
      </c>
      <c r="HP93" s="47" t="str">
        <f t="shared" si="316"/>
        <v/>
      </c>
      <c r="HQ93" s="47" t="str">
        <f t="shared" si="440"/>
        <v/>
      </c>
      <c r="HR93" s="47" t="str">
        <f t="shared" si="317"/>
        <v/>
      </c>
      <c r="HS93" s="47" t="str">
        <f t="shared" si="318"/>
        <v/>
      </c>
      <c r="HT93" s="47" t="str">
        <f t="shared" si="441"/>
        <v/>
      </c>
      <c r="HU93" s="47" t="str">
        <f t="shared" si="319"/>
        <v/>
      </c>
      <c r="HV93" s="47" t="str">
        <f t="shared" si="320"/>
        <v/>
      </c>
      <c r="HW93" s="47" t="str">
        <f t="shared" si="442"/>
        <v/>
      </c>
      <c r="HX93" s="47" t="str">
        <f t="shared" si="443"/>
        <v/>
      </c>
      <c r="HY93" s="47" t="str">
        <f t="shared" si="321"/>
        <v/>
      </c>
      <c r="HZ93" s="47" t="str">
        <f t="shared" si="322"/>
        <v/>
      </c>
      <c r="IA93" s="47" t="str">
        <f t="shared" si="323"/>
        <v/>
      </c>
      <c r="IB93" s="47" t="str">
        <f t="shared" si="324"/>
        <v/>
      </c>
      <c r="IC93" s="47" t="str">
        <f t="shared" si="325"/>
        <v/>
      </c>
      <c r="ID93" s="47" t="str">
        <f t="shared" si="444"/>
        <v xml:space="preserve">            </v>
      </c>
      <c r="IE93" s="47" t="str">
        <f t="shared" si="445"/>
        <v xml:space="preserve">            </v>
      </c>
      <c r="IF93" s="47" t="str">
        <f t="shared" si="449"/>
        <v xml:space="preserve">     </v>
      </c>
      <c r="IG93" s="109" t="str">
        <f t="shared" si="460"/>
        <v xml:space="preserve">            </v>
      </c>
      <c r="IH93" s="47" t="str">
        <f t="shared" si="461"/>
        <v xml:space="preserve">            </v>
      </c>
      <c r="II93" s="47" t="str">
        <f>IF(OR(GN93="SUPPL.",GN93="RE-EXAM."),'result subject-wise'!AV93,GN93)</f>
        <v/>
      </c>
      <c r="IJ93" s="99">
        <f>IF('result subject-wise'!AW93="",CT93,'result subject-wise'!AW93)</f>
        <v>0</v>
      </c>
      <c r="IK93" s="87" t="str">
        <f t="shared" si="447"/>
        <v/>
      </c>
      <c r="IL93" s="123" t="str">
        <f t="shared" si="462"/>
        <v xml:space="preserve">            </v>
      </c>
      <c r="JE93" s="120"/>
      <c r="JF93" s="120"/>
      <c r="JG93" s="120"/>
      <c r="JH93" s="120"/>
    </row>
    <row r="94" spans="1:268" ht="13" customHeight="1">
      <c r="A94" s="4">
        <f>details!A94</f>
        <v>88</v>
      </c>
      <c r="B94" s="47" t="str">
        <f>IF(details!B94="","",details!B94)</f>
        <v/>
      </c>
      <c r="C94" s="47" t="str">
        <f>IF(details!C94="","",details!C94)</f>
        <v/>
      </c>
      <c r="D94" s="97" t="str">
        <f>IF(details!D94="","",details!D94)</f>
        <v/>
      </c>
      <c r="E94" s="47" t="str">
        <f>IF(details!E94="","",details!E94)</f>
        <v/>
      </c>
      <c r="F94" s="385" t="str">
        <f>IF(details!F94="","",details!F94)</f>
        <v/>
      </c>
      <c r="G94" s="49" t="str">
        <f>IF(details!G94="","",details!G94)</f>
        <v>A 088</v>
      </c>
      <c r="H94" s="49" t="str">
        <f>IF(details!H94="","",details!H94)</f>
        <v>B 088</v>
      </c>
      <c r="I94" s="49" t="str">
        <f>IF(details!I94="","",details!I94)</f>
        <v>C 088</v>
      </c>
      <c r="J94" s="47" t="str">
        <f>IF(details!J94="","",details!J94)</f>
        <v/>
      </c>
      <c r="K94" s="47" t="str">
        <f>IF(details!K94="","",details!K94)</f>
        <v/>
      </c>
      <c r="L94" s="47" t="str">
        <f>IF(details!L94="","",details!L94)</f>
        <v/>
      </c>
      <c r="M94" s="102" t="str">
        <f t="shared" si="327"/>
        <v/>
      </c>
      <c r="N94" s="47" t="str">
        <f>IF(details!M94="","",details!M94)</f>
        <v/>
      </c>
      <c r="O94" s="102" t="str">
        <f t="shared" si="328"/>
        <v/>
      </c>
      <c r="P94" s="47" t="str">
        <f>IF(details!N94="","",details!N94)</f>
        <v/>
      </c>
      <c r="Q94" s="88" t="str">
        <f t="shared" si="329"/>
        <v/>
      </c>
      <c r="R94" s="79">
        <f t="shared" si="330"/>
        <v>0</v>
      </c>
      <c r="S94" s="79">
        <f t="shared" si="331"/>
        <v>0</v>
      </c>
      <c r="T94" s="80" t="str">
        <f t="shared" si="332"/>
        <v/>
      </c>
      <c r="U94" s="79" t="str">
        <f t="shared" si="333"/>
        <v/>
      </c>
      <c r="V94" s="79" t="str">
        <f t="shared" si="334"/>
        <v/>
      </c>
      <c r="W94" s="79" t="str">
        <f t="shared" si="335"/>
        <v/>
      </c>
      <c r="X94" s="47" t="str">
        <f>IF(details!O94="","",details!O94)</f>
        <v/>
      </c>
      <c r="Y94" s="47" t="str">
        <f>IF(details!P94="","",details!P94)</f>
        <v/>
      </c>
      <c r="Z94" s="47" t="str">
        <f>IF(details!Q94="","",details!Q94)</f>
        <v/>
      </c>
      <c r="AA94" s="102" t="str">
        <f t="shared" si="336"/>
        <v/>
      </c>
      <c r="AB94" s="47" t="str">
        <f>IF(details!R94="","",details!R94)</f>
        <v/>
      </c>
      <c r="AC94" s="102" t="str">
        <f t="shared" si="337"/>
        <v/>
      </c>
      <c r="AD94" s="47" t="str">
        <f>IF(details!S94="","",details!S94)</f>
        <v/>
      </c>
      <c r="AE94" s="88" t="str">
        <f t="shared" si="338"/>
        <v/>
      </c>
      <c r="AF94" s="79">
        <f t="shared" si="339"/>
        <v>0</v>
      </c>
      <c r="AG94" s="79">
        <f t="shared" si="340"/>
        <v>0</v>
      </c>
      <c r="AH94" s="80" t="str">
        <f t="shared" si="341"/>
        <v/>
      </c>
      <c r="AI94" s="79" t="str">
        <f t="shared" si="342"/>
        <v/>
      </c>
      <c r="AJ94" s="79" t="str">
        <f t="shared" si="343"/>
        <v/>
      </c>
      <c r="AK94" s="79" t="str">
        <f t="shared" si="344"/>
        <v/>
      </c>
      <c r="AL94" s="97" t="str">
        <f>IF(details!T94="","",details!T94)</f>
        <v/>
      </c>
      <c r="AM94" s="103" t="str">
        <f>CONCATENATE(IF(details!T94="s"," SANSKRIT",IF(details!T94="u"," URDU",IF(details!T94="g"," GUJRATI",IF(details!T94="p"," PUNJABI",IF(details!T94="sd"," flU/kh",))))),"")</f>
        <v/>
      </c>
      <c r="AN94" s="47" t="str">
        <f>IF(details!U94="","",details!U94)</f>
        <v/>
      </c>
      <c r="AO94" s="47" t="str">
        <f>IF(details!V94="","",details!V94)</f>
        <v/>
      </c>
      <c r="AP94" s="47" t="str">
        <f>IF(details!W94="","",details!W94)</f>
        <v/>
      </c>
      <c r="AQ94" s="102" t="str">
        <f t="shared" si="345"/>
        <v/>
      </c>
      <c r="AR94" s="47" t="str">
        <f>IF(details!X94="","",details!X94)</f>
        <v/>
      </c>
      <c r="AS94" s="102" t="str">
        <f t="shared" si="346"/>
        <v/>
      </c>
      <c r="AT94" s="47" t="str">
        <f>IF(details!Y94="","",details!Y94)</f>
        <v/>
      </c>
      <c r="AU94" s="88" t="str">
        <f t="shared" si="347"/>
        <v/>
      </c>
      <c r="AV94" s="79">
        <f t="shared" si="348"/>
        <v>0</v>
      </c>
      <c r="AW94" s="79">
        <f t="shared" si="349"/>
        <v>0</v>
      </c>
      <c r="AX94" s="80" t="str">
        <f t="shared" si="350"/>
        <v/>
      </c>
      <c r="AY94" s="79" t="str">
        <f t="shared" si="351"/>
        <v/>
      </c>
      <c r="AZ94" s="79" t="str">
        <f t="shared" si="352"/>
        <v/>
      </c>
      <c r="BA94" s="79" t="str">
        <f t="shared" si="353"/>
        <v/>
      </c>
      <c r="BB94" s="47" t="str">
        <f>IF(details!Z94="","",details!Z94)</f>
        <v/>
      </c>
      <c r="BC94" s="47" t="str">
        <f>IF(details!AA94="","",details!AA94)</f>
        <v/>
      </c>
      <c r="BD94" s="47" t="str">
        <f>IF(details!AB94="","",details!AB94)</f>
        <v/>
      </c>
      <c r="BE94" s="102" t="str">
        <f t="shared" si="354"/>
        <v/>
      </c>
      <c r="BF94" s="47" t="str">
        <f>IF(details!AC94="","",details!AC94)</f>
        <v/>
      </c>
      <c r="BG94" s="102" t="str">
        <f t="shared" si="355"/>
        <v/>
      </c>
      <c r="BH94" s="47" t="str">
        <f>IF(details!AD94="","",details!AD94)</f>
        <v/>
      </c>
      <c r="BI94" s="88" t="str">
        <f t="shared" si="356"/>
        <v/>
      </c>
      <c r="BJ94" s="79">
        <f t="shared" si="357"/>
        <v>0</v>
      </c>
      <c r="BK94" s="79">
        <f t="shared" si="358"/>
        <v>0</v>
      </c>
      <c r="BL94" s="80" t="str">
        <f t="shared" si="359"/>
        <v/>
      </c>
      <c r="BM94" s="79" t="str">
        <f t="shared" si="360"/>
        <v/>
      </c>
      <c r="BN94" s="79" t="str">
        <f t="shared" si="361"/>
        <v/>
      </c>
      <c r="BO94" s="79" t="str">
        <f t="shared" si="362"/>
        <v/>
      </c>
      <c r="BP94" s="47" t="str">
        <f>IF(details!AE94="","",details!AE94)</f>
        <v/>
      </c>
      <c r="BQ94" s="47" t="str">
        <f>IF(details!AF94="","",details!AF94)</f>
        <v/>
      </c>
      <c r="BR94" s="47" t="str">
        <f>IF(details!AG94="","",details!AG94)</f>
        <v/>
      </c>
      <c r="BS94" s="102" t="str">
        <f t="shared" si="363"/>
        <v/>
      </c>
      <c r="BT94" s="47" t="str">
        <f>IF(details!AH94="","",details!AH94)</f>
        <v/>
      </c>
      <c r="BU94" s="102" t="str">
        <f t="shared" si="364"/>
        <v/>
      </c>
      <c r="BV94" s="47" t="str">
        <f>IF(details!AI94="","",details!AI94)</f>
        <v/>
      </c>
      <c r="BW94" s="88" t="str">
        <f t="shared" si="365"/>
        <v/>
      </c>
      <c r="BX94" s="79">
        <f t="shared" si="366"/>
        <v>0</v>
      </c>
      <c r="BY94" s="79">
        <f t="shared" si="367"/>
        <v>0</v>
      </c>
      <c r="BZ94" s="80" t="str">
        <f t="shared" si="368"/>
        <v/>
      </c>
      <c r="CA94" s="79" t="str">
        <f t="shared" si="369"/>
        <v/>
      </c>
      <c r="CB94" s="79" t="str">
        <f t="shared" si="370"/>
        <v/>
      </c>
      <c r="CC94" s="79" t="str">
        <f t="shared" si="371"/>
        <v/>
      </c>
      <c r="CD94" s="47" t="str">
        <f>IF(details!AJ94="","",details!AJ94)</f>
        <v/>
      </c>
      <c r="CE94" s="47" t="str">
        <f>IF(details!AK94="","",details!AK94)</f>
        <v/>
      </c>
      <c r="CF94" s="47" t="str">
        <f>IF(details!AL94="","",details!AL94)</f>
        <v/>
      </c>
      <c r="CG94" s="102" t="str">
        <f t="shared" si="372"/>
        <v/>
      </c>
      <c r="CH94" s="47" t="str">
        <f>IF(details!AM94="","",details!AM94)</f>
        <v/>
      </c>
      <c r="CI94" s="102" t="str">
        <f t="shared" si="373"/>
        <v/>
      </c>
      <c r="CJ94" s="47" t="str">
        <f>IF(details!AN94="","",details!AN94)</f>
        <v/>
      </c>
      <c r="CK94" s="88" t="str">
        <f t="shared" si="374"/>
        <v/>
      </c>
      <c r="CL94" s="79">
        <f t="shared" si="375"/>
        <v>0</v>
      </c>
      <c r="CM94" s="79">
        <f t="shared" si="376"/>
        <v>0</v>
      </c>
      <c r="CN94" s="80" t="str">
        <f t="shared" si="377"/>
        <v/>
      </c>
      <c r="CO94" s="79" t="str">
        <f t="shared" si="378"/>
        <v/>
      </c>
      <c r="CP94" s="79" t="str">
        <f t="shared" si="379"/>
        <v/>
      </c>
      <c r="CQ94" s="79" t="str">
        <f t="shared" si="380"/>
        <v/>
      </c>
      <c r="CR94" s="79">
        <f t="shared" si="381"/>
        <v>0</v>
      </c>
      <c r="CS94" s="104">
        <f t="shared" si="382"/>
        <v>0</v>
      </c>
      <c r="CT94" s="105">
        <f t="shared" si="383"/>
        <v>0</v>
      </c>
      <c r="CU94" s="87" t="str">
        <f t="shared" si="296"/>
        <v/>
      </c>
      <c r="CV94" s="47" t="str">
        <f>IF(details!AO94="","",details!AO94)</f>
        <v/>
      </c>
      <c r="CW94" s="47" t="str">
        <f>IF(details!AP94="","",details!AP94)</f>
        <v/>
      </c>
      <c r="CX94" s="47" t="str">
        <f>IF(details!AQ94="","",details!AQ94)</f>
        <v/>
      </c>
      <c r="CY94" s="102" t="str">
        <f t="shared" si="384"/>
        <v/>
      </c>
      <c r="CZ94" s="47" t="str">
        <f>IF(details!AR94="","",details!AR94)</f>
        <v/>
      </c>
      <c r="DA94" s="102" t="str">
        <f t="shared" si="385"/>
        <v/>
      </c>
      <c r="DB94" s="47" t="str">
        <f>IF(details!AS94="","",details!AS94)</f>
        <v/>
      </c>
      <c r="DC94" s="88" t="str">
        <f t="shared" si="386"/>
        <v/>
      </c>
      <c r="DD94" s="79">
        <f t="shared" si="387"/>
        <v>0</v>
      </c>
      <c r="DE94" s="79">
        <f t="shared" si="388"/>
        <v>0</v>
      </c>
      <c r="DF94" s="80" t="str">
        <f t="shared" si="389"/>
        <v/>
      </c>
      <c r="DG94" s="79" t="str">
        <f t="shared" si="390"/>
        <v/>
      </c>
      <c r="DH94" s="79" t="str">
        <f t="shared" si="391"/>
        <v/>
      </c>
      <c r="DI94" s="79" t="str">
        <f t="shared" si="392"/>
        <v/>
      </c>
      <c r="DJ94" s="47" t="str">
        <f>IF(details!AT94="","",details!AT94)</f>
        <v/>
      </c>
      <c r="DK94" s="47" t="str">
        <f>IF(details!AU94="","",details!AU94)</f>
        <v/>
      </c>
      <c r="DL94" s="102" t="str">
        <f t="shared" si="393"/>
        <v/>
      </c>
      <c r="DM94" s="47" t="str">
        <f>IF(details!AV94="","",details!AV94)</f>
        <v/>
      </c>
      <c r="DN94" s="47" t="str">
        <f>IF(details!AW94="","",details!AW94)</f>
        <v/>
      </c>
      <c r="DO94" s="102" t="str">
        <f t="shared" si="394"/>
        <v/>
      </c>
      <c r="DP94" s="47" t="str">
        <f>IF(details!AX94="","",details!AX94)</f>
        <v/>
      </c>
      <c r="DQ94" s="47" t="str">
        <f>IF(details!AY94="","",details!AY94)</f>
        <v/>
      </c>
      <c r="DR94" s="102" t="str">
        <f t="shared" si="395"/>
        <v/>
      </c>
      <c r="DS94" s="102" t="str">
        <f t="shared" si="396"/>
        <v/>
      </c>
      <c r="DT94" s="102" t="str">
        <f t="shared" si="397"/>
        <v/>
      </c>
      <c r="DU94" s="102" t="str">
        <f t="shared" si="398"/>
        <v/>
      </c>
      <c r="DV94" s="47" t="str">
        <f>IF(details!AZ94="","",details!AZ94)</f>
        <v/>
      </c>
      <c r="DW94" s="47" t="str">
        <f>IF(details!BA94="","",details!BA94)</f>
        <v/>
      </c>
      <c r="DX94" s="102" t="str">
        <f t="shared" si="399"/>
        <v/>
      </c>
      <c r="DY94" s="102" t="str">
        <f t="shared" si="400"/>
        <v/>
      </c>
      <c r="DZ94" s="102" t="str">
        <f t="shared" si="401"/>
        <v/>
      </c>
      <c r="EA94" s="47" t="str">
        <f>IF(details!BB94="","",details!BB94)</f>
        <v/>
      </c>
      <c r="EB94" s="47" t="str">
        <f>IF(details!BC94="","",details!BC94)</f>
        <v/>
      </c>
      <c r="EC94" s="102" t="str">
        <f t="shared" si="402"/>
        <v/>
      </c>
      <c r="ED94" s="102" t="str">
        <f t="shared" si="403"/>
        <v/>
      </c>
      <c r="EE94" s="102" t="str">
        <f t="shared" si="404"/>
        <v/>
      </c>
      <c r="EF94" s="97" t="str">
        <f t="shared" si="405"/>
        <v/>
      </c>
      <c r="EG94" s="79">
        <f t="shared" si="406"/>
        <v>0</v>
      </c>
      <c r="EH94" s="79">
        <f t="shared" si="407"/>
        <v>0</v>
      </c>
      <c r="EI94" s="80" t="str">
        <f t="shared" si="408"/>
        <v/>
      </c>
      <c r="EJ94" s="79" t="str">
        <f t="shared" si="409"/>
        <v/>
      </c>
      <c r="EK94" s="79" t="str">
        <f t="shared" si="410"/>
        <v/>
      </c>
      <c r="EL94" s="79" t="str">
        <f t="shared" si="411"/>
        <v/>
      </c>
      <c r="EM94" s="47" t="str">
        <f>IF(details!BD94="","",details!BD94)</f>
        <v/>
      </c>
      <c r="EN94" s="47" t="str">
        <f>IF(details!BE94="","",details!BE94)</f>
        <v/>
      </c>
      <c r="EO94" s="47" t="str">
        <f>IF(details!BF94="","",details!BF94)</f>
        <v/>
      </c>
      <c r="EP94" s="102" t="str">
        <f t="shared" si="412"/>
        <v/>
      </c>
      <c r="EQ94" s="47" t="str">
        <f>IF(details!BG94="","",details!BG94)</f>
        <v/>
      </c>
      <c r="ER94" s="47" t="str">
        <f>IF(details!BH94="","",details!BH94)</f>
        <v/>
      </c>
      <c r="ES94" s="106" t="str">
        <f t="shared" si="413"/>
        <v/>
      </c>
      <c r="ET94" s="102" t="str">
        <f t="shared" si="414"/>
        <v/>
      </c>
      <c r="EU94" s="102" t="str">
        <f t="shared" si="415"/>
        <v/>
      </c>
      <c r="EV94" s="47" t="str">
        <f>IF(details!BI94="","",details!BI94)</f>
        <v/>
      </c>
      <c r="EW94" s="47" t="str">
        <f>IF(details!BJ94="","",details!BJ94)</f>
        <v/>
      </c>
      <c r="EX94" s="106" t="str">
        <f t="shared" si="416"/>
        <v/>
      </c>
      <c r="EY94" s="102" t="str">
        <f t="shared" si="417"/>
        <v/>
      </c>
      <c r="EZ94" s="102" t="str">
        <f t="shared" si="418"/>
        <v/>
      </c>
      <c r="FA94" s="97" t="str">
        <f t="shared" si="419"/>
        <v/>
      </c>
      <c r="FB94" s="79">
        <f t="shared" si="420"/>
        <v>0</v>
      </c>
      <c r="FC94" s="79">
        <f t="shared" si="421"/>
        <v>0</v>
      </c>
      <c r="FD94" s="80" t="str">
        <f t="shared" si="422"/>
        <v/>
      </c>
      <c r="FE94" s="79" t="str">
        <f t="shared" si="423"/>
        <v/>
      </c>
      <c r="FF94" s="79" t="str">
        <f t="shared" si="424"/>
        <v/>
      </c>
      <c r="FG94" s="79" t="str">
        <f t="shared" si="425"/>
        <v/>
      </c>
      <c r="FH94" s="47" t="str">
        <f>IF(details!BK94="","",details!BK94)</f>
        <v/>
      </c>
      <c r="FI94" s="47" t="str">
        <f>IF(details!BL94="","",details!BL94)</f>
        <v/>
      </c>
      <c r="FJ94" s="47" t="str">
        <f>IF(details!BM94="","",details!BM94)</f>
        <v/>
      </c>
      <c r="FK94" s="97" t="str">
        <f t="shared" si="426"/>
        <v/>
      </c>
      <c r="FL94" s="79">
        <f t="shared" si="427"/>
        <v>0</v>
      </c>
      <c r="FM94" s="80" t="str">
        <f t="shared" si="428"/>
        <v/>
      </c>
      <c r="FN94" s="79" t="str">
        <f t="shared" si="429"/>
        <v/>
      </c>
      <c r="FO94" s="79" t="str">
        <f t="shared" si="430"/>
        <v/>
      </c>
      <c r="FP94" s="322" t="str">
        <f t="shared" si="431"/>
        <v/>
      </c>
      <c r="FQ94" s="47" t="str">
        <f>IF(details!BN94="","",details!BN94)</f>
        <v/>
      </c>
      <c r="FR94" s="47" t="str">
        <f>IF(details!BO94="","",details!BO94)</f>
        <v/>
      </c>
      <c r="FS94" s="47" t="str">
        <f>IF(details!BP94="","",details!BP94)</f>
        <v/>
      </c>
      <c r="FT94" s="47" t="str">
        <f>IF(details!BQ94="","",details!BQ94)</f>
        <v/>
      </c>
      <c r="FU94" s="97" t="str">
        <f t="shared" si="432"/>
        <v/>
      </c>
      <c r="FV94" s="79">
        <f t="shared" si="297"/>
        <v>0</v>
      </c>
      <c r="FW94" s="80" t="str">
        <f t="shared" si="298"/>
        <v/>
      </c>
      <c r="FX94" s="79" t="str">
        <f t="shared" si="299"/>
        <v/>
      </c>
      <c r="FY94" s="79" t="str">
        <f t="shared" si="300"/>
        <v/>
      </c>
      <c r="FZ94" s="322" t="str">
        <f t="shared" si="459"/>
        <v/>
      </c>
      <c r="GA94" s="79" t="str">
        <f t="shared" si="450"/>
        <v/>
      </c>
      <c r="GB94" s="79" t="str">
        <f t="shared" si="451"/>
        <v/>
      </c>
      <c r="GC94" s="79" t="str">
        <f t="shared" si="452"/>
        <v/>
      </c>
      <c r="GD94" s="79" t="str">
        <f t="shared" si="453"/>
        <v/>
      </c>
      <c r="GE94" s="79" t="str">
        <f t="shared" si="454"/>
        <v/>
      </c>
      <c r="GF94" s="79" t="str">
        <f t="shared" si="455"/>
        <v/>
      </c>
      <c r="GG94" s="79" t="str">
        <f t="shared" si="301"/>
        <v/>
      </c>
      <c r="GH94" s="313">
        <f t="shared" si="434"/>
        <v>0</v>
      </c>
      <c r="GI94" s="79">
        <f t="shared" si="456"/>
        <v>0</v>
      </c>
      <c r="GJ94" s="79">
        <f t="shared" si="457"/>
        <v>0</v>
      </c>
      <c r="GK94" s="79">
        <f t="shared" si="458"/>
        <v>0</v>
      </c>
      <c r="GL94" s="313">
        <f t="shared" si="435"/>
        <v>0</v>
      </c>
      <c r="GM94" s="79" t="str">
        <f t="shared" si="302"/>
        <v/>
      </c>
      <c r="GN94" s="47" t="str">
        <f t="shared" si="303"/>
        <v/>
      </c>
      <c r="GO94" s="79" t="str">
        <f t="shared" si="304"/>
        <v/>
      </c>
      <c r="GP94" s="107" t="str">
        <f t="shared" si="436"/>
        <v/>
      </c>
      <c r="GQ94" s="94" t="str">
        <f>IF(details!CY94="","",details!CY94)</f>
        <v/>
      </c>
      <c r="GR94" s="94" t="str">
        <f>IF(details!CZ94="","",details!CZ94)</f>
        <v/>
      </c>
      <c r="GS94" s="94" t="str">
        <f>IF(details!DC94="","",details!DC94)</f>
        <v/>
      </c>
      <c r="GT94" s="94" t="str">
        <f>IF(details!DD94="","",details!DD94)</f>
        <v/>
      </c>
      <c r="GU94" s="94" t="str">
        <f>IF(details!DG94="","",details!DG94)</f>
        <v/>
      </c>
      <c r="GV94" s="94" t="str">
        <f>IF(details!DH94="","",details!DH94)</f>
        <v/>
      </c>
      <c r="GW94" s="94" t="str">
        <f>IF(details!DK94="","",details!DK94)</f>
        <v/>
      </c>
      <c r="GX94" s="94" t="str">
        <f>IF(details!DL94="","",details!DL94)</f>
        <v/>
      </c>
      <c r="GY94" s="94" t="str">
        <f>IF(details!DO94="","",details!DO94)</f>
        <v/>
      </c>
      <c r="GZ94" s="108" t="str">
        <f>IF(details!DP94="","",details!DP94)</f>
        <v/>
      </c>
      <c r="HA94" s="95" t="e">
        <f t="shared" si="437"/>
        <v>#VALUE!</v>
      </c>
      <c r="HB94" s="47" t="str">
        <f t="shared" si="305"/>
        <v/>
      </c>
      <c r="HC94" s="47" t="str">
        <f t="shared" si="448"/>
        <v/>
      </c>
      <c r="HD94" s="47" t="str">
        <f t="shared" si="306"/>
        <v/>
      </c>
      <c r="HE94" s="47" t="str">
        <f t="shared" si="307"/>
        <v/>
      </c>
      <c r="HF94" s="47" t="str">
        <f t="shared" si="438"/>
        <v/>
      </c>
      <c r="HG94" s="47" t="str">
        <f t="shared" si="308"/>
        <v/>
      </c>
      <c r="HH94" s="47" t="str">
        <f t="shared" si="309"/>
        <v/>
      </c>
      <c r="HI94" s="47" t="str">
        <f t="shared" si="310"/>
        <v/>
      </c>
      <c r="HJ94" s="47" t="str">
        <f t="shared" si="311"/>
        <v/>
      </c>
      <c r="HK94" s="47" t="str">
        <f t="shared" si="312"/>
        <v/>
      </c>
      <c r="HL94" s="47" t="str">
        <f t="shared" si="313"/>
        <v/>
      </c>
      <c r="HM94" s="47" t="str">
        <f t="shared" si="314"/>
        <v/>
      </c>
      <c r="HN94" s="47" t="str">
        <f t="shared" si="439"/>
        <v/>
      </c>
      <c r="HO94" s="47" t="str">
        <f t="shared" si="315"/>
        <v/>
      </c>
      <c r="HP94" s="47" t="str">
        <f t="shared" si="316"/>
        <v/>
      </c>
      <c r="HQ94" s="47" t="str">
        <f t="shared" si="440"/>
        <v/>
      </c>
      <c r="HR94" s="47" t="str">
        <f t="shared" si="317"/>
        <v/>
      </c>
      <c r="HS94" s="47" t="str">
        <f t="shared" si="318"/>
        <v/>
      </c>
      <c r="HT94" s="47" t="str">
        <f t="shared" si="441"/>
        <v/>
      </c>
      <c r="HU94" s="47" t="str">
        <f t="shared" si="319"/>
        <v/>
      </c>
      <c r="HV94" s="47" t="str">
        <f t="shared" si="320"/>
        <v/>
      </c>
      <c r="HW94" s="47" t="str">
        <f t="shared" si="442"/>
        <v/>
      </c>
      <c r="HX94" s="47" t="str">
        <f t="shared" si="443"/>
        <v/>
      </c>
      <c r="HY94" s="47" t="str">
        <f t="shared" si="321"/>
        <v/>
      </c>
      <c r="HZ94" s="47" t="str">
        <f t="shared" si="322"/>
        <v/>
      </c>
      <c r="IA94" s="47" t="str">
        <f t="shared" si="323"/>
        <v/>
      </c>
      <c r="IB94" s="47" t="str">
        <f t="shared" si="324"/>
        <v/>
      </c>
      <c r="IC94" s="47" t="str">
        <f t="shared" si="325"/>
        <v/>
      </c>
      <c r="ID94" s="47" t="str">
        <f t="shared" si="444"/>
        <v xml:space="preserve">            </v>
      </c>
      <c r="IE94" s="47" t="str">
        <f t="shared" si="445"/>
        <v xml:space="preserve">            </v>
      </c>
      <c r="IF94" s="47" t="str">
        <f t="shared" si="449"/>
        <v xml:space="preserve">     </v>
      </c>
      <c r="IG94" s="109" t="str">
        <f t="shared" si="460"/>
        <v xml:space="preserve">            </v>
      </c>
      <c r="IH94" s="47" t="str">
        <f t="shared" si="461"/>
        <v xml:space="preserve">            </v>
      </c>
      <c r="II94" s="47" t="str">
        <f>IF(OR(GN94="SUPPL.",GN94="RE-EXAM."),'result subject-wise'!AV94,GN94)</f>
        <v/>
      </c>
      <c r="IJ94" s="99">
        <f>IF('result subject-wise'!AW94="",CT94,'result subject-wise'!AW94)</f>
        <v>0</v>
      </c>
      <c r="IK94" s="87" t="str">
        <f t="shared" si="447"/>
        <v/>
      </c>
      <c r="IL94" s="123" t="str">
        <f t="shared" si="462"/>
        <v xml:space="preserve">            </v>
      </c>
      <c r="JE94" s="120"/>
      <c r="JF94" s="120"/>
      <c r="JG94" s="120"/>
      <c r="JH94" s="120"/>
    </row>
    <row r="95" spans="1:268" ht="13" customHeight="1">
      <c r="A95" s="4">
        <f>details!A95</f>
        <v>89</v>
      </c>
      <c r="B95" s="47" t="str">
        <f>IF(details!B95="","",details!B95)</f>
        <v/>
      </c>
      <c r="C95" s="47" t="str">
        <f>IF(details!C95="","",details!C95)</f>
        <v/>
      </c>
      <c r="D95" s="97" t="str">
        <f>IF(details!D95="","",details!D95)</f>
        <v/>
      </c>
      <c r="E95" s="47" t="str">
        <f>IF(details!E95="","",details!E95)</f>
        <v/>
      </c>
      <c r="F95" s="385" t="str">
        <f>IF(details!F95="","",details!F95)</f>
        <v/>
      </c>
      <c r="G95" s="49" t="str">
        <f>IF(details!G95="","",details!G95)</f>
        <v>A 089</v>
      </c>
      <c r="H95" s="49" t="str">
        <f>IF(details!H95="","",details!H95)</f>
        <v>B 089</v>
      </c>
      <c r="I95" s="49" t="str">
        <f>IF(details!I95="","",details!I95)</f>
        <v>C 089</v>
      </c>
      <c r="J95" s="47" t="str">
        <f>IF(details!J95="","",details!J95)</f>
        <v/>
      </c>
      <c r="K95" s="47" t="str">
        <f>IF(details!K95="","",details!K95)</f>
        <v/>
      </c>
      <c r="L95" s="47" t="str">
        <f>IF(details!L95="","",details!L95)</f>
        <v/>
      </c>
      <c r="M95" s="102" t="str">
        <f t="shared" si="327"/>
        <v/>
      </c>
      <c r="N95" s="47" t="str">
        <f>IF(details!M95="","",details!M95)</f>
        <v/>
      </c>
      <c r="O95" s="102" t="str">
        <f t="shared" si="328"/>
        <v/>
      </c>
      <c r="P95" s="47" t="str">
        <f>IF(details!N95="","",details!N95)</f>
        <v/>
      </c>
      <c r="Q95" s="88" t="str">
        <f t="shared" si="329"/>
        <v/>
      </c>
      <c r="R95" s="79">
        <f t="shared" si="330"/>
        <v>0</v>
      </c>
      <c r="S95" s="79">
        <f t="shared" si="331"/>
        <v>0</v>
      </c>
      <c r="T95" s="80" t="str">
        <f t="shared" si="332"/>
        <v/>
      </c>
      <c r="U95" s="79" t="str">
        <f t="shared" si="333"/>
        <v/>
      </c>
      <c r="V95" s="79" t="str">
        <f t="shared" si="334"/>
        <v/>
      </c>
      <c r="W95" s="79" t="str">
        <f t="shared" si="335"/>
        <v/>
      </c>
      <c r="X95" s="47" t="str">
        <f>IF(details!O95="","",details!O95)</f>
        <v/>
      </c>
      <c r="Y95" s="47" t="str">
        <f>IF(details!P95="","",details!P95)</f>
        <v/>
      </c>
      <c r="Z95" s="47" t="str">
        <f>IF(details!Q95="","",details!Q95)</f>
        <v/>
      </c>
      <c r="AA95" s="102" t="str">
        <f t="shared" si="336"/>
        <v/>
      </c>
      <c r="AB95" s="47" t="str">
        <f>IF(details!R95="","",details!R95)</f>
        <v/>
      </c>
      <c r="AC95" s="102" t="str">
        <f t="shared" si="337"/>
        <v/>
      </c>
      <c r="AD95" s="47" t="str">
        <f>IF(details!S95="","",details!S95)</f>
        <v/>
      </c>
      <c r="AE95" s="88" t="str">
        <f t="shared" si="338"/>
        <v/>
      </c>
      <c r="AF95" s="79">
        <f t="shared" si="339"/>
        <v>0</v>
      </c>
      <c r="AG95" s="79">
        <f t="shared" si="340"/>
        <v>0</v>
      </c>
      <c r="AH95" s="80" t="str">
        <f t="shared" si="341"/>
        <v/>
      </c>
      <c r="AI95" s="79" t="str">
        <f t="shared" si="342"/>
        <v/>
      </c>
      <c r="AJ95" s="79" t="str">
        <f t="shared" si="343"/>
        <v/>
      </c>
      <c r="AK95" s="79" t="str">
        <f t="shared" si="344"/>
        <v/>
      </c>
      <c r="AL95" s="97" t="str">
        <f>IF(details!T95="","",details!T95)</f>
        <v/>
      </c>
      <c r="AM95" s="103" t="str">
        <f>CONCATENATE(IF(details!T95="s"," SANSKRIT",IF(details!T95="u"," URDU",IF(details!T95="g"," GUJRATI",IF(details!T95="p"," PUNJABI",IF(details!T95="sd"," flU/kh",))))),"")</f>
        <v/>
      </c>
      <c r="AN95" s="47" t="str">
        <f>IF(details!U95="","",details!U95)</f>
        <v/>
      </c>
      <c r="AO95" s="47" t="str">
        <f>IF(details!V95="","",details!V95)</f>
        <v/>
      </c>
      <c r="AP95" s="47" t="str">
        <f>IF(details!W95="","",details!W95)</f>
        <v/>
      </c>
      <c r="AQ95" s="102" t="str">
        <f t="shared" si="345"/>
        <v/>
      </c>
      <c r="AR95" s="47" t="str">
        <f>IF(details!X95="","",details!X95)</f>
        <v/>
      </c>
      <c r="AS95" s="102" t="str">
        <f t="shared" si="346"/>
        <v/>
      </c>
      <c r="AT95" s="47" t="str">
        <f>IF(details!Y95="","",details!Y95)</f>
        <v/>
      </c>
      <c r="AU95" s="88" t="str">
        <f t="shared" si="347"/>
        <v/>
      </c>
      <c r="AV95" s="79">
        <f t="shared" si="348"/>
        <v>0</v>
      </c>
      <c r="AW95" s="79">
        <f t="shared" si="349"/>
        <v>0</v>
      </c>
      <c r="AX95" s="80" t="str">
        <f t="shared" si="350"/>
        <v/>
      </c>
      <c r="AY95" s="79" t="str">
        <f t="shared" si="351"/>
        <v/>
      </c>
      <c r="AZ95" s="79" t="str">
        <f t="shared" si="352"/>
        <v/>
      </c>
      <c r="BA95" s="79" t="str">
        <f t="shared" si="353"/>
        <v/>
      </c>
      <c r="BB95" s="47" t="str">
        <f>IF(details!Z95="","",details!Z95)</f>
        <v/>
      </c>
      <c r="BC95" s="47" t="str">
        <f>IF(details!AA95="","",details!AA95)</f>
        <v/>
      </c>
      <c r="BD95" s="47" t="str">
        <f>IF(details!AB95="","",details!AB95)</f>
        <v/>
      </c>
      <c r="BE95" s="102" t="str">
        <f t="shared" si="354"/>
        <v/>
      </c>
      <c r="BF95" s="47" t="str">
        <f>IF(details!AC95="","",details!AC95)</f>
        <v/>
      </c>
      <c r="BG95" s="102" t="str">
        <f t="shared" si="355"/>
        <v/>
      </c>
      <c r="BH95" s="47" t="str">
        <f>IF(details!AD95="","",details!AD95)</f>
        <v/>
      </c>
      <c r="BI95" s="88" t="str">
        <f t="shared" si="356"/>
        <v/>
      </c>
      <c r="BJ95" s="79">
        <f t="shared" si="357"/>
        <v>0</v>
      </c>
      <c r="BK95" s="79">
        <f t="shared" si="358"/>
        <v>0</v>
      </c>
      <c r="BL95" s="80" t="str">
        <f t="shared" si="359"/>
        <v/>
      </c>
      <c r="BM95" s="79" t="str">
        <f t="shared" si="360"/>
        <v/>
      </c>
      <c r="BN95" s="79" t="str">
        <f t="shared" si="361"/>
        <v/>
      </c>
      <c r="BO95" s="79" t="str">
        <f t="shared" si="362"/>
        <v/>
      </c>
      <c r="BP95" s="47" t="str">
        <f>IF(details!AE95="","",details!AE95)</f>
        <v/>
      </c>
      <c r="BQ95" s="47" t="str">
        <f>IF(details!AF95="","",details!AF95)</f>
        <v/>
      </c>
      <c r="BR95" s="47" t="str">
        <f>IF(details!AG95="","",details!AG95)</f>
        <v/>
      </c>
      <c r="BS95" s="102" t="str">
        <f t="shared" si="363"/>
        <v/>
      </c>
      <c r="BT95" s="47" t="str">
        <f>IF(details!AH95="","",details!AH95)</f>
        <v/>
      </c>
      <c r="BU95" s="102" t="str">
        <f t="shared" si="364"/>
        <v/>
      </c>
      <c r="BV95" s="47" t="str">
        <f>IF(details!AI95="","",details!AI95)</f>
        <v/>
      </c>
      <c r="BW95" s="88" t="str">
        <f t="shared" si="365"/>
        <v/>
      </c>
      <c r="BX95" s="79">
        <f t="shared" si="366"/>
        <v>0</v>
      </c>
      <c r="BY95" s="79">
        <f t="shared" si="367"/>
        <v>0</v>
      </c>
      <c r="BZ95" s="80" t="str">
        <f t="shared" si="368"/>
        <v/>
      </c>
      <c r="CA95" s="79" t="str">
        <f t="shared" si="369"/>
        <v/>
      </c>
      <c r="CB95" s="79" t="str">
        <f t="shared" si="370"/>
        <v/>
      </c>
      <c r="CC95" s="79" t="str">
        <f t="shared" si="371"/>
        <v/>
      </c>
      <c r="CD95" s="47" t="str">
        <f>IF(details!AJ95="","",details!AJ95)</f>
        <v/>
      </c>
      <c r="CE95" s="47" t="str">
        <f>IF(details!AK95="","",details!AK95)</f>
        <v/>
      </c>
      <c r="CF95" s="47" t="str">
        <f>IF(details!AL95="","",details!AL95)</f>
        <v/>
      </c>
      <c r="CG95" s="102" t="str">
        <f t="shared" si="372"/>
        <v/>
      </c>
      <c r="CH95" s="47" t="str">
        <f>IF(details!AM95="","",details!AM95)</f>
        <v/>
      </c>
      <c r="CI95" s="102" t="str">
        <f t="shared" si="373"/>
        <v/>
      </c>
      <c r="CJ95" s="47" t="str">
        <f>IF(details!AN95="","",details!AN95)</f>
        <v/>
      </c>
      <c r="CK95" s="88" t="str">
        <f t="shared" si="374"/>
        <v/>
      </c>
      <c r="CL95" s="79">
        <f t="shared" si="375"/>
        <v>0</v>
      </c>
      <c r="CM95" s="79">
        <f t="shared" si="376"/>
        <v>0</v>
      </c>
      <c r="CN95" s="80" t="str">
        <f t="shared" si="377"/>
        <v/>
      </c>
      <c r="CO95" s="79" t="str">
        <f t="shared" si="378"/>
        <v/>
      </c>
      <c r="CP95" s="79" t="str">
        <f t="shared" si="379"/>
        <v/>
      </c>
      <c r="CQ95" s="79" t="str">
        <f t="shared" si="380"/>
        <v/>
      </c>
      <c r="CR95" s="79">
        <f t="shared" si="381"/>
        <v>0</v>
      </c>
      <c r="CS95" s="104">
        <f t="shared" si="382"/>
        <v>0</v>
      </c>
      <c r="CT95" s="105">
        <f t="shared" si="383"/>
        <v>0</v>
      </c>
      <c r="CU95" s="87" t="str">
        <f t="shared" si="296"/>
        <v/>
      </c>
      <c r="CV95" s="47" t="str">
        <f>IF(details!AO95="","",details!AO95)</f>
        <v/>
      </c>
      <c r="CW95" s="47" t="str">
        <f>IF(details!AP95="","",details!AP95)</f>
        <v/>
      </c>
      <c r="CX95" s="47" t="str">
        <f>IF(details!AQ95="","",details!AQ95)</f>
        <v/>
      </c>
      <c r="CY95" s="102" t="str">
        <f t="shared" si="384"/>
        <v/>
      </c>
      <c r="CZ95" s="47" t="str">
        <f>IF(details!AR95="","",details!AR95)</f>
        <v/>
      </c>
      <c r="DA95" s="102" t="str">
        <f t="shared" si="385"/>
        <v/>
      </c>
      <c r="DB95" s="47" t="str">
        <f>IF(details!AS95="","",details!AS95)</f>
        <v/>
      </c>
      <c r="DC95" s="88" t="str">
        <f t="shared" si="386"/>
        <v/>
      </c>
      <c r="DD95" s="79">
        <f t="shared" si="387"/>
        <v>0</v>
      </c>
      <c r="DE95" s="79">
        <f t="shared" si="388"/>
        <v>0</v>
      </c>
      <c r="DF95" s="80" t="str">
        <f t="shared" si="389"/>
        <v/>
      </c>
      <c r="DG95" s="79" t="str">
        <f t="shared" si="390"/>
        <v/>
      </c>
      <c r="DH95" s="79" t="str">
        <f t="shared" si="391"/>
        <v/>
      </c>
      <c r="DI95" s="79" t="str">
        <f t="shared" si="392"/>
        <v/>
      </c>
      <c r="DJ95" s="47" t="str">
        <f>IF(details!AT95="","",details!AT95)</f>
        <v/>
      </c>
      <c r="DK95" s="47" t="str">
        <f>IF(details!AU95="","",details!AU95)</f>
        <v/>
      </c>
      <c r="DL95" s="102" t="str">
        <f t="shared" si="393"/>
        <v/>
      </c>
      <c r="DM95" s="47" t="str">
        <f>IF(details!AV95="","",details!AV95)</f>
        <v/>
      </c>
      <c r="DN95" s="47" t="str">
        <f>IF(details!AW95="","",details!AW95)</f>
        <v/>
      </c>
      <c r="DO95" s="102" t="str">
        <f t="shared" si="394"/>
        <v/>
      </c>
      <c r="DP95" s="47" t="str">
        <f>IF(details!AX95="","",details!AX95)</f>
        <v/>
      </c>
      <c r="DQ95" s="47" t="str">
        <f>IF(details!AY95="","",details!AY95)</f>
        <v/>
      </c>
      <c r="DR95" s="102" t="str">
        <f t="shared" si="395"/>
        <v/>
      </c>
      <c r="DS95" s="102" t="str">
        <f t="shared" si="396"/>
        <v/>
      </c>
      <c r="DT95" s="102" t="str">
        <f t="shared" si="397"/>
        <v/>
      </c>
      <c r="DU95" s="102" t="str">
        <f t="shared" si="398"/>
        <v/>
      </c>
      <c r="DV95" s="47" t="str">
        <f>IF(details!AZ95="","",details!AZ95)</f>
        <v/>
      </c>
      <c r="DW95" s="47" t="str">
        <f>IF(details!BA95="","",details!BA95)</f>
        <v/>
      </c>
      <c r="DX95" s="102" t="str">
        <f t="shared" si="399"/>
        <v/>
      </c>
      <c r="DY95" s="102" t="str">
        <f t="shared" si="400"/>
        <v/>
      </c>
      <c r="DZ95" s="102" t="str">
        <f t="shared" si="401"/>
        <v/>
      </c>
      <c r="EA95" s="47" t="str">
        <f>IF(details!BB95="","",details!BB95)</f>
        <v/>
      </c>
      <c r="EB95" s="47" t="str">
        <f>IF(details!BC95="","",details!BC95)</f>
        <v/>
      </c>
      <c r="EC95" s="102" t="str">
        <f t="shared" si="402"/>
        <v/>
      </c>
      <c r="ED95" s="102" t="str">
        <f t="shared" si="403"/>
        <v/>
      </c>
      <c r="EE95" s="102" t="str">
        <f t="shared" si="404"/>
        <v/>
      </c>
      <c r="EF95" s="97" t="str">
        <f t="shared" si="405"/>
        <v/>
      </c>
      <c r="EG95" s="79">
        <f t="shared" si="406"/>
        <v>0</v>
      </c>
      <c r="EH95" s="79">
        <f t="shared" si="407"/>
        <v>0</v>
      </c>
      <c r="EI95" s="80" t="str">
        <f t="shared" si="408"/>
        <v/>
      </c>
      <c r="EJ95" s="79" t="str">
        <f t="shared" si="409"/>
        <v/>
      </c>
      <c r="EK95" s="79" t="str">
        <f t="shared" si="410"/>
        <v/>
      </c>
      <c r="EL95" s="79" t="str">
        <f t="shared" si="411"/>
        <v/>
      </c>
      <c r="EM95" s="47" t="str">
        <f>IF(details!BD95="","",details!BD95)</f>
        <v/>
      </c>
      <c r="EN95" s="47" t="str">
        <f>IF(details!BE95="","",details!BE95)</f>
        <v/>
      </c>
      <c r="EO95" s="47" t="str">
        <f>IF(details!BF95="","",details!BF95)</f>
        <v/>
      </c>
      <c r="EP95" s="102" t="str">
        <f t="shared" si="412"/>
        <v/>
      </c>
      <c r="EQ95" s="47" t="str">
        <f>IF(details!BG95="","",details!BG95)</f>
        <v/>
      </c>
      <c r="ER95" s="47" t="str">
        <f>IF(details!BH95="","",details!BH95)</f>
        <v/>
      </c>
      <c r="ES95" s="106" t="str">
        <f t="shared" si="413"/>
        <v/>
      </c>
      <c r="ET95" s="102" t="str">
        <f t="shared" si="414"/>
        <v/>
      </c>
      <c r="EU95" s="102" t="str">
        <f t="shared" si="415"/>
        <v/>
      </c>
      <c r="EV95" s="47" t="str">
        <f>IF(details!BI95="","",details!BI95)</f>
        <v/>
      </c>
      <c r="EW95" s="47" t="str">
        <f>IF(details!BJ95="","",details!BJ95)</f>
        <v/>
      </c>
      <c r="EX95" s="106" t="str">
        <f t="shared" si="416"/>
        <v/>
      </c>
      <c r="EY95" s="102" t="str">
        <f t="shared" si="417"/>
        <v/>
      </c>
      <c r="EZ95" s="102" t="str">
        <f t="shared" si="418"/>
        <v/>
      </c>
      <c r="FA95" s="97" t="str">
        <f t="shared" si="419"/>
        <v/>
      </c>
      <c r="FB95" s="79">
        <f t="shared" si="420"/>
        <v>0</v>
      </c>
      <c r="FC95" s="79">
        <f t="shared" si="421"/>
        <v>0</v>
      </c>
      <c r="FD95" s="80" t="str">
        <f t="shared" si="422"/>
        <v/>
      </c>
      <c r="FE95" s="79" t="str">
        <f t="shared" si="423"/>
        <v/>
      </c>
      <c r="FF95" s="79" t="str">
        <f t="shared" si="424"/>
        <v/>
      </c>
      <c r="FG95" s="79" t="str">
        <f t="shared" si="425"/>
        <v/>
      </c>
      <c r="FH95" s="47" t="str">
        <f>IF(details!BK95="","",details!BK95)</f>
        <v/>
      </c>
      <c r="FI95" s="47" t="str">
        <f>IF(details!BL95="","",details!BL95)</f>
        <v/>
      </c>
      <c r="FJ95" s="47" t="str">
        <f>IF(details!BM95="","",details!BM95)</f>
        <v/>
      </c>
      <c r="FK95" s="97" t="str">
        <f t="shared" si="426"/>
        <v/>
      </c>
      <c r="FL95" s="79">
        <f t="shared" si="427"/>
        <v>0</v>
      </c>
      <c r="FM95" s="80" t="str">
        <f t="shared" si="428"/>
        <v/>
      </c>
      <c r="FN95" s="79" t="str">
        <f t="shared" si="429"/>
        <v/>
      </c>
      <c r="FO95" s="79" t="str">
        <f t="shared" si="430"/>
        <v/>
      </c>
      <c r="FP95" s="322" t="str">
        <f t="shared" si="431"/>
        <v/>
      </c>
      <c r="FQ95" s="47" t="str">
        <f>IF(details!BN95="","",details!BN95)</f>
        <v/>
      </c>
      <c r="FR95" s="47" t="str">
        <f>IF(details!BO95="","",details!BO95)</f>
        <v/>
      </c>
      <c r="FS95" s="47" t="str">
        <f>IF(details!BP95="","",details!BP95)</f>
        <v/>
      </c>
      <c r="FT95" s="47" t="str">
        <f>IF(details!BQ95="","",details!BQ95)</f>
        <v/>
      </c>
      <c r="FU95" s="97" t="str">
        <f t="shared" si="432"/>
        <v/>
      </c>
      <c r="FV95" s="79">
        <f t="shared" si="297"/>
        <v>0</v>
      </c>
      <c r="FW95" s="80" t="str">
        <f t="shared" si="298"/>
        <v/>
      </c>
      <c r="FX95" s="79" t="str">
        <f t="shared" si="299"/>
        <v/>
      </c>
      <c r="FY95" s="79" t="str">
        <f t="shared" si="300"/>
        <v/>
      </c>
      <c r="FZ95" s="322" t="str">
        <f t="shared" si="459"/>
        <v/>
      </c>
      <c r="GA95" s="79" t="str">
        <f t="shared" si="450"/>
        <v/>
      </c>
      <c r="GB95" s="79" t="str">
        <f t="shared" si="451"/>
        <v/>
      </c>
      <c r="GC95" s="79" t="str">
        <f t="shared" si="452"/>
        <v/>
      </c>
      <c r="GD95" s="79" t="str">
        <f t="shared" si="453"/>
        <v/>
      </c>
      <c r="GE95" s="79" t="str">
        <f t="shared" si="454"/>
        <v/>
      </c>
      <c r="GF95" s="79" t="str">
        <f t="shared" si="455"/>
        <v/>
      </c>
      <c r="GG95" s="79" t="str">
        <f t="shared" si="301"/>
        <v/>
      </c>
      <c r="GH95" s="313">
        <f t="shared" si="434"/>
        <v>0</v>
      </c>
      <c r="GI95" s="79">
        <f t="shared" si="456"/>
        <v>0</v>
      </c>
      <c r="GJ95" s="79">
        <f t="shared" si="457"/>
        <v>0</v>
      </c>
      <c r="GK95" s="79">
        <f t="shared" si="458"/>
        <v>0</v>
      </c>
      <c r="GL95" s="313">
        <f t="shared" si="435"/>
        <v>0</v>
      </c>
      <c r="GM95" s="79" t="str">
        <f t="shared" si="302"/>
        <v/>
      </c>
      <c r="GN95" s="47" t="str">
        <f t="shared" si="303"/>
        <v/>
      </c>
      <c r="GO95" s="79" t="str">
        <f t="shared" si="304"/>
        <v/>
      </c>
      <c r="GP95" s="107" t="str">
        <f t="shared" si="436"/>
        <v/>
      </c>
      <c r="GQ95" s="94" t="str">
        <f>IF(details!CY95="","",details!CY95)</f>
        <v/>
      </c>
      <c r="GR95" s="94" t="str">
        <f>IF(details!CZ95="","",details!CZ95)</f>
        <v/>
      </c>
      <c r="GS95" s="94" t="str">
        <f>IF(details!DC95="","",details!DC95)</f>
        <v/>
      </c>
      <c r="GT95" s="94" t="str">
        <f>IF(details!DD95="","",details!DD95)</f>
        <v/>
      </c>
      <c r="GU95" s="94" t="str">
        <f>IF(details!DG95="","",details!DG95)</f>
        <v/>
      </c>
      <c r="GV95" s="94" t="str">
        <f>IF(details!DH95="","",details!DH95)</f>
        <v/>
      </c>
      <c r="GW95" s="94" t="str">
        <f>IF(details!DK95="","",details!DK95)</f>
        <v/>
      </c>
      <c r="GX95" s="94" t="str">
        <f>IF(details!DL95="","",details!DL95)</f>
        <v/>
      </c>
      <c r="GY95" s="94" t="str">
        <f>IF(details!DO95="","",details!DO95)</f>
        <v/>
      </c>
      <c r="GZ95" s="108" t="str">
        <f>IF(details!DP95="","",details!DP95)</f>
        <v/>
      </c>
      <c r="HA95" s="95" t="e">
        <f t="shared" si="437"/>
        <v>#VALUE!</v>
      </c>
      <c r="HB95" s="47" t="str">
        <f t="shared" si="305"/>
        <v/>
      </c>
      <c r="HC95" s="47" t="str">
        <f t="shared" si="448"/>
        <v/>
      </c>
      <c r="HD95" s="47" t="str">
        <f t="shared" si="306"/>
        <v/>
      </c>
      <c r="HE95" s="47" t="str">
        <f t="shared" si="307"/>
        <v/>
      </c>
      <c r="HF95" s="47" t="str">
        <f t="shared" si="438"/>
        <v/>
      </c>
      <c r="HG95" s="47" t="str">
        <f t="shared" si="308"/>
        <v/>
      </c>
      <c r="HH95" s="47" t="str">
        <f t="shared" si="309"/>
        <v/>
      </c>
      <c r="HI95" s="47" t="str">
        <f t="shared" si="310"/>
        <v/>
      </c>
      <c r="HJ95" s="47" t="str">
        <f t="shared" si="311"/>
        <v/>
      </c>
      <c r="HK95" s="47" t="str">
        <f t="shared" si="312"/>
        <v/>
      </c>
      <c r="HL95" s="47" t="str">
        <f t="shared" si="313"/>
        <v/>
      </c>
      <c r="HM95" s="47" t="str">
        <f t="shared" si="314"/>
        <v/>
      </c>
      <c r="HN95" s="47" t="str">
        <f t="shared" si="439"/>
        <v/>
      </c>
      <c r="HO95" s="47" t="str">
        <f t="shared" si="315"/>
        <v/>
      </c>
      <c r="HP95" s="47" t="str">
        <f t="shared" si="316"/>
        <v/>
      </c>
      <c r="HQ95" s="47" t="str">
        <f t="shared" si="440"/>
        <v/>
      </c>
      <c r="HR95" s="47" t="str">
        <f t="shared" si="317"/>
        <v/>
      </c>
      <c r="HS95" s="47" t="str">
        <f t="shared" si="318"/>
        <v/>
      </c>
      <c r="HT95" s="47" t="str">
        <f t="shared" si="441"/>
        <v/>
      </c>
      <c r="HU95" s="47" t="str">
        <f t="shared" si="319"/>
        <v/>
      </c>
      <c r="HV95" s="47" t="str">
        <f t="shared" si="320"/>
        <v/>
      </c>
      <c r="HW95" s="47" t="str">
        <f t="shared" si="442"/>
        <v/>
      </c>
      <c r="HX95" s="47" t="str">
        <f t="shared" si="443"/>
        <v/>
      </c>
      <c r="HY95" s="47" t="str">
        <f t="shared" si="321"/>
        <v/>
      </c>
      <c r="HZ95" s="47" t="str">
        <f t="shared" si="322"/>
        <v/>
      </c>
      <c r="IA95" s="47" t="str">
        <f t="shared" si="323"/>
        <v/>
      </c>
      <c r="IB95" s="47" t="str">
        <f t="shared" si="324"/>
        <v/>
      </c>
      <c r="IC95" s="47" t="str">
        <f t="shared" si="325"/>
        <v/>
      </c>
      <c r="ID95" s="47" t="str">
        <f t="shared" si="444"/>
        <v xml:space="preserve">            </v>
      </c>
      <c r="IE95" s="47" t="str">
        <f t="shared" si="445"/>
        <v xml:space="preserve">            </v>
      </c>
      <c r="IF95" s="47" t="str">
        <f t="shared" si="449"/>
        <v xml:space="preserve">     </v>
      </c>
      <c r="IG95" s="109" t="str">
        <f t="shared" si="460"/>
        <v xml:space="preserve">            </v>
      </c>
      <c r="IH95" s="47" t="str">
        <f t="shared" si="461"/>
        <v xml:space="preserve">            </v>
      </c>
      <c r="II95" s="47" t="str">
        <f>IF(OR(GN95="SUPPL.",GN95="RE-EXAM."),'result subject-wise'!AV95,GN95)</f>
        <v/>
      </c>
      <c r="IJ95" s="99">
        <f>IF('result subject-wise'!AW95="",CT95,'result subject-wise'!AW95)</f>
        <v>0</v>
      </c>
      <c r="IK95" s="87" t="str">
        <f t="shared" si="447"/>
        <v/>
      </c>
      <c r="IL95" s="123" t="str">
        <f t="shared" si="462"/>
        <v xml:space="preserve">            </v>
      </c>
      <c r="JE95" s="120"/>
      <c r="JF95" s="120"/>
      <c r="JG95" s="120"/>
      <c r="JH95" s="120"/>
    </row>
    <row r="96" spans="1:268" ht="13" customHeight="1">
      <c r="A96" s="4">
        <f>details!A96</f>
        <v>90</v>
      </c>
      <c r="B96" s="47" t="str">
        <f>IF(details!B96="","",details!B96)</f>
        <v/>
      </c>
      <c r="C96" s="47" t="str">
        <f>IF(details!C96="","",details!C96)</f>
        <v/>
      </c>
      <c r="D96" s="97" t="str">
        <f>IF(details!D96="","",details!D96)</f>
        <v/>
      </c>
      <c r="E96" s="47" t="str">
        <f>IF(details!E96="","",details!E96)</f>
        <v/>
      </c>
      <c r="F96" s="385" t="str">
        <f>IF(details!F96="","",details!F96)</f>
        <v/>
      </c>
      <c r="G96" s="49" t="str">
        <f>IF(details!G96="","",details!G96)</f>
        <v>A 090</v>
      </c>
      <c r="H96" s="49" t="str">
        <f>IF(details!H96="","",details!H96)</f>
        <v>B 090</v>
      </c>
      <c r="I96" s="49" t="str">
        <f>IF(details!I96="","",details!I96)</f>
        <v>C 090</v>
      </c>
      <c r="J96" s="47" t="str">
        <f>IF(details!J96="","",details!J96)</f>
        <v/>
      </c>
      <c r="K96" s="47" t="str">
        <f>IF(details!K96="","",details!K96)</f>
        <v/>
      </c>
      <c r="L96" s="47" t="str">
        <f>IF(details!L96="","",details!L96)</f>
        <v/>
      </c>
      <c r="M96" s="102" t="str">
        <f t="shared" si="327"/>
        <v/>
      </c>
      <c r="N96" s="47" t="str">
        <f>IF(details!M96="","",details!M96)</f>
        <v/>
      </c>
      <c r="O96" s="102" t="str">
        <f t="shared" si="328"/>
        <v/>
      </c>
      <c r="P96" s="47" t="str">
        <f>IF(details!N96="","",details!N96)</f>
        <v/>
      </c>
      <c r="Q96" s="88" t="str">
        <f t="shared" si="329"/>
        <v/>
      </c>
      <c r="R96" s="79">
        <f t="shared" si="330"/>
        <v>0</v>
      </c>
      <c r="S96" s="79">
        <f t="shared" si="331"/>
        <v>0</v>
      </c>
      <c r="T96" s="80" t="str">
        <f t="shared" si="332"/>
        <v/>
      </c>
      <c r="U96" s="79" t="str">
        <f t="shared" si="333"/>
        <v/>
      </c>
      <c r="V96" s="79" t="str">
        <f t="shared" si="334"/>
        <v/>
      </c>
      <c r="W96" s="79" t="str">
        <f t="shared" si="335"/>
        <v/>
      </c>
      <c r="X96" s="47" t="str">
        <f>IF(details!O96="","",details!O96)</f>
        <v/>
      </c>
      <c r="Y96" s="47" t="str">
        <f>IF(details!P96="","",details!P96)</f>
        <v/>
      </c>
      <c r="Z96" s="47" t="str">
        <f>IF(details!Q96="","",details!Q96)</f>
        <v/>
      </c>
      <c r="AA96" s="102" t="str">
        <f t="shared" si="336"/>
        <v/>
      </c>
      <c r="AB96" s="47" t="str">
        <f>IF(details!R96="","",details!R96)</f>
        <v/>
      </c>
      <c r="AC96" s="102" t="str">
        <f t="shared" si="337"/>
        <v/>
      </c>
      <c r="AD96" s="47" t="str">
        <f>IF(details!S96="","",details!S96)</f>
        <v/>
      </c>
      <c r="AE96" s="88" t="str">
        <f t="shared" si="338"/>
        <v/>
      </c>
      <c r="AF96" s="79">
        <f t="shared" si="339"/>
        <v>0</v>
      </c>
      <c r="AG96" s="79">
        <f t="shared" si="340"/>
        <v>0</v>
      </c>
      <c r="AH96" s="80" t="str">
        <f t="shared" si="341"/>
        <v/>
      </c>
      <c r="AI96" s="79" t="str">
        <f t="shared" si="342"/>
        <v/>
      </c>
      <c r="AJ96" s="79" t="str">
        <f t="shared" si="343"/>
        <v/>
      </c>
      <c r="AK96" s="79" t="str">
        <f t="shared" si="344"/>
        <v/>
      </c>
      <c r="AL96" s="97" t="str">
        <f>IF(details!T96="","",details!T96)</f>
        <v/>
      </c>
      <c r="AM96" s="103" t="str">
        <f>CONCATENATE(IF(details!T96="s"," SANSKRIT",IF(details!T96="u"," URDU",IF(details!T96="g"," GUJRATI",IF(details!T96="p"," PUNJABI",IF(details!T96="sd"," flU/kh",))))),"")</f>
        <v/>
      </c>
      <c r="AN96" s="47" t="str">
        <f>IF(details!U96="","",details!U96)</f>
        <v/>
      </c>
      <c r="AO96" s="47" t="str">
        <f>IF(details!V96="","",details!V96)</f>
        <v/>
      </c>
      <c r="AP96" s="47" t="str">
        <f>IF(details!W96="","",details!W96)</f>
        <v/>
      </c>
      <c r="AQ96" s="102" t="str">
        <f t="shared" si="345"/>
        <v/>
      </c>
      <c r="AR96" s="47" t="str">
        <f>IF(details!X96="","",details!X96)</f>
        <v/>
      </c>
      <c r="AS96" s="102" t="str">
        <f t="shared" si="346"/>
        <v/>
      </c>
      <c r="AT96" s="47" t="str">
        <f>IF(details!Y96="","",details!Y96)</f>
        <v/>
      </c>
      <c r="AU96" s="88" t="str">
        <f t="shared" si="347"/>
        <v/>
      </c>
      <c r="AV96" s="79">
        <f t="shared" si="348"/>
        <v>0</v>
      </c>
      <c r="AW96" s="79">
        <f t="shared" si="349"/>
        <v>0</v>
      </c>
      <c r="AX96" s="80" t="str">
        <f t="shared" si="350"/>
        <v/>
      </c>
      <c r="AY96" s="79" t="str">
        <f t="shared" si="351"/>
        <v/>
      </c>
      <c r="AZ96" s="79" t="str">
        <f t="shared" si="352"/>
        <v/>
      </c>
      <c r="BA96" s="79" t="str">
        <f t="shared" si="353"/>
        <v/>
      </c>
      <c r="BB96" s="47" t="str">
        <f>IF(details!Z96="","",details!Z96)</f>
        <v/>
      </c>
      <c r="BC96" s="47" t="str">
        <f>IF(details!AA96="","",details!AA96)</f>
        <v/>
      </c>
      <c r="BD96" s="47" t="str">
        <f>IF(details!AB96="","",details!AB96)</f>
        <v/>
      </c>
      <c r="BE96" s="102" t="str">
        <f t="shared" si="354"/>
        <v/>
      </c>
      <c r="BF96" s="47" t="str">
        <f>IF(details!AC96="","",details!AC96)</f>
        <v/>
      </c>
      <c r="BG96" s="102" t="str">
        <f t="shared" si="355"/>
        <v/>
      </c>
      <c r="BH96" s="47" t="str">
        <f>IF(details!AD96="","",details!AD96)</f>
        <v/>
      </c>
      <c r="BI96" s="88" t="str">
        <f t="shared" si="356"/>
        <v/>
      </c>
      <c r="BJ96" s="79">
        <f t="shared" si="357"/>
        <v>0</v>
      </c>
      <c r="BK96" s="79">
        <f t="shared" si="358"/>
        <v>0</v>
      </c>
      <c r="BL96" s="80" t="str">
        <f t="shared" si="359"/>
        <v/>
      </c>
      <c r="BM96" s="79" t="str">
        <f t="shared" si="360"/>
        <v/>
      </c>
      <c r="BN96" s="79" t="str">
        <f t="shared" si="361"/>
        <v/>
      </c>
      <c r="BO96" s="79" t="str">
        <f t="shared" si="362"/>
        <v/>
      </c>
      <c r="BP96" s="47" t="str">
        <f>IF(details!AE96="","",details!AE96)</f>
        <v/>
      </c>
      <c r="BQ96" s="47" t="str">
        <f>IF(details!AF96="","",details!AF96)</f>
        <v/>
      </c>
      <c r="BR96" s="47" t="str">
        <f>IF(details!AG96="","",details!AG96)</f>
        <v/>
      </c>
      <c r="BS96" s="102" t="str">
        <f t="shared" si="363"/>
        <v/>
      </c>
      <c r="BT96" s="47" t="str">
        <f>IF(details!AH96="","",details!AH96)</f>
        <v/>
      </c>
      <c r="BU96" s="102" t="str">
        <f t="shared" si="364"/>
        <v/>
      </c>
      <c r="BV96" s="47" t="str">
        <f>IF(details!AI96="","",details!AI96)</f>
        <v/>
      </c>
      <c r="BW96" s="88" t="str">
        <f t="shared" si="365"/>
        <v/>
      </c>
      <c r="BX96" s="79">
        <f t="shared" si="366"/>
        <v>0</v>
      </c>
      <c r="BY96" s="79">
        <f t="shared" si="367"/>
        <v>0</v>
      </c>
      <c r="BZ96" s="80" t="str">
        <f t="shared" si="368"/>
        <v/>
      </c>
      <c r="CA96" s="79" t="str">
        <f t="shared" si="369"/>
        <v/>
      </c>
      <c r="CB96" s="79" t="str">
        <f t="shared" si="370"/>
        <v/>
      </c>
      <c r="CC96" s="79" t="str">
        <f t="shared" si="371"/>
        <v/>
      </c>
      <c r="CD96" s="47" t="str">
        <f>IF(details!AJ96="","",details!AJ96)</f>
        <v/>
      </c>
      <c r="CE96" s="47" t="str">
        <f>IF(details!AK96="","",details!AK96)</f>
        <v/>
      </c>
      <c r="CF96" s="47" t="str">
        <f>IF(details!AL96="","",details!AL96)</f>
        <v/>
      </c>
      <c r="CG96" s="102" t="str">
        <f t="shared" si="372"/>
        <v/>
      </c>
      <c r="CH96" s="47" t="str">
        <f>IF(details!AM96="","",details!AM96)</f>
        <v/>
      </c>
      <c r="CI96" s="102" t="str">
        <f t="shared" si="373"/>
        <v/>
      </c>
      <c r="CJ96" s="47" t="str">
        <f>IF(details!AN96="","",details!AN96)</f>
        <v/>
      </c>
      <c r="CK96" s="88" t="str">
        <f t="shared" si="374"/>
        <v/>
      </c>
      <c r="CL96" s="79">
        <f t="shared" si="375"/>
        <v>0</v>
      </c>
      <c r="CM96" s="79">
        <f t="shared" si="376"/>
        <v>0</v>
      </c>
      <c r="CN96" s="80" t="str">
        <f t="shared" si="377"/>
        <v/>
      </c>
      <c r="CO96" s="79" t="str">
        <f t="shared" si="378"/>
        <v/>
      </c>
      <c r="CP96" s="79" t="str">
        <f t="shared" si="379"/>
        <v/>
      </c>
      <c r="CQ96" s="79" t="str">
        <f t="shared" si="380"/>
        <v/>
      </c>
      <c r="CR96" s="79">
        <f t="shared" si="381"/>
        <v>0</v>
      </c>
      <c r="CS96" s="104">
        <f t="shared" si="382"/>
        <v>0</v>
      </c>
      <c r="CT96" s="105">
        <f t="shared" si="383"/>
        <v>0</v>
      </c>
      <c r="CU96" s="87" t="str">
        <f t="shared" si="296"/>
        <v/>
      </c>
      <c r="CV96" s="47" t="str">
        <f>IF(details!AO96="","",details!AO96)</f>
        <v/>
      </c>
      <c r="CW96" s="47" t="str">
        <f>IF(details!AP96="","",details!AP96)</f>
        <v/>
      </c>
      <c r="CX96" s="47" t="str">
        <f>IF(details!AQ96="","",details!AQ96)</f>
        <v/>
      </c>
      <c r="CY96" s="102" t="str">
        <f t="shared" si="384"/>
        <v/>
      </c>
      <c r="CZ96" s="47" t="str">
        <f>IF(details!AR96="","",details!AR96)</f>
        <v/>
      </c>
      <c r="DA96" s="102" t="str">
        <f t="shared" si="385"/>
        <v/>
      </c>
      <c r="DB96" s="47" t="str">
        <f>IF(details!AS96="","",details!AS96)</f>
        <v/>
      </c>
      <c r="DC96" s="88" t="str">
        <f t="shared" si="386"/>
        <v/>
      </c>
      <c r="DD96" s="79">
        <f t="shared" si="387"/>
        <v>0</v>
      </c>
      <c r="DE96" s="79">
        <f t="shared" si="388"/>
        <v>0</v>
      </c>
      <c r="DF96" s="80" t="str">
        <f t="shared" si="389"/>
        <v/>
      </c>
      <c r="DG96" s="79" t="str">
        <f t="shared" si="390"/>
        <v/>
      </c>
      <c r="DH96" s="79" t="str">
        <f t="shared" si="391"/>
        <v/>
      </c>
      <c r="DI96" s="79" t="str">
        <f t="shared" si="392"/>
        <v/>
      </c>
      <c r="DJ96" s="47" t="str">
        <f>IF(details!AT96="","",details!AT96)</f>
        <v/>
      </c>
      <c r="DK96" s="47" t="str">
        <f>IF(details!AU96="","",details!AU96)</f>
        <v/>
      </c>
      <c r="DL96" s="102" t="str">
        <f t="shared" si="393"/>
        <v/>
      </c>
      <c r="DM96" s="47" t="str">
        <f>IF(details!AV96="","",details!AV96)</f>
        <v/>
      </c>
      <c r="DN96" s="47" t="str">
        <f>IF(details!AW96="","",details!AW96)</f>
        <v/>
      </c>
      <c r="DO96" s="102" t="str">
        <f t="shared" si="394"/>
        <v/>
      </c>
      <c r="DP96" s="47" t="str">
        <f>IF(details!AX96="","",details!AX96)</f>
        <v/>
      </c>
      <c r="DQ96" s="47" t="str">
        <f>IF(details!AY96="","",details!AY96)</f>
        <v/>
      </c>
      <c r="DR96" s="102" t="str">
        <f t="shared" si="395"/>
        <v/>
      </c>
      <c r="DS96" s="102" t="str">
        <f t="shared" si="396"/>
        <v/>
      </c>
      <c r="DT96" s="102" t="str">
        <f t="shared" si="397"/>
        <v/>
      </c>
      <c r="DU96" s="102" t="str">
        <f t="shared" si="398"/>
        <v/>
      </c>
      <c r="DV96" s="47" t="str">
        <f>IF(details!AZ96="","",details!AZ96)</f>
        <v/>
      </c>
      <c r="DW96" s="47" t="str">
        <f>IF(details!BA96="","",details!BA96)</f>
        <v/>
      </c>
      <c r="DX96" s="102" t="str">
        <f t="shared" si="399"/>
        <v/>
      </c>
      <c r="DY96" s="102" t="str">
        <f t="shared" si="400"/>
        <v/>
      </c>
      <c r="DZ96" s="102" t="str">
        <f t="shared" si="401"/>
        <v/>
      </c>
      <c r="EA96" s="47" t="str">
        <f>IF(details!BB96="","",details!BB96)</f>
        <v/>
      </c>
      <c r="EB96" s="47" t="str">
        <f>IF(details!BC96="","",details!BC96)</f>
        <v/>
      </c>
      <c r="EC96" s="102" t="str">
        <f t="shared" si="402"/>
        <v/>
      </c>
      <c r="ED96" s="102" t="str">
        <f t="shared" si="403"/>
        <v/>
      </c>
      <c r="EE96" s="102" t="str">
        <f t="shared" si="404"/>
        <v/>
      </c>
      <c r="EF96" s="97" t="str">
        <f t="shared" si="405"/>
        <v/>
      </c>
      <c r="EG96" s="79">
        <f t="shared" si="406"/>
        <v>0</v>
      </c>
      <c r="EH96" s="79">
        <f t="shared" si="407"/>
        <v>0</v>
      </c>
      <c r="EI96" s="80" t="str">
        <f t="shared" si="408"/>
        <v/>
      </c>
      <c r="EJ96" s="79" t="str">
        <f t="shared" si="409"/>
        <v/>
      </c>
      <c r="EK96" s="79" t="str">
        <f t="shared" si="410"/>
        <v/>
      </c>
      <c r="EL96" s="79" t="str">
        <f t="shared" si="411"/>
        <v/>
      </c>
      <c r="EM96" s="47" t="str">
        <f>IF(details!BD96="","",details!BD96)</f>
        <v/>
      </c>
      <c r="EN96" s="47" t="str">
        <f>IF(details!BE96="","",details!BE96)</f>
        <v/>
      </c>
      <c r="EO96" s="47" t="str">
        <f>IF(details!BF96="","",details!BF96)</f>
        <v/>
      </c>
      <c r="EP96" s="102" t="str">
        <f t="shared" si="412"/>
        <v/>
      </c>
      <c r="EQ96" s="47" t="str">
        <f>IF(details!BG96="","",details!BG96)</f>
        <v/>
      </c>
      <c r="ER96" s="47" t="str">
        <f>IF(details!BH96="","",details!BH96)</f>
        <v/>
      </c>
      <c r="ES96" s="106" t="str">
        <f t="shared" si="413"/>
        <v/>
      </c>
      <c r="ET96" s="102" t="str">
        <f t="shared" si="414"/>
        <v/>
      </c>
      <c r="EU96" s="102" t="str">
        <f t="shared" si="415"/>
        <v/>
      </c>
      <c r="EV96" s="47" t="str">
        <f>IF(details!BI96="","",details!BI96)</f>
        <v/>
      </c>
      <c r="EW96" s="47" t="str">
        <f>IF(details!BJ96="","",details!BJ96)</f>
        <v/>
      </c>
      <c r="EX96" s="106" t="str">
        <f t="shared" si="416"/>
        <v/>
      </c>
      <c r="EY96" s="102" t="str">
        <f t="shared" si="417"/>
        <v/>
      </c>
      <c r="EZ96" s="102" t="str">
        <f t="shared" si="418"/>
        <v/>
      </c>
      <c r="FA96" s="97" t="str">
        <f t="shared" si="419"/>
        <v/>
      </c>
      <c r="FB96" s="79">
        <f t="shared" si="420"/>
        <v>0</v>
      </c>
      <c r="FC96" s="79">
        <f t="shared" si="421"/>
        <v>0</v>
      </c>
      <c r="FD96" s="80" t="str">
        <f t="shared" si="422"/>
        <v/>
      </c>
      <c r="FE96" s="79" t="str">
        <f t="shared" si="423"/>
        <v/>
      </c>
      <c r="FF96" s="79" t="str">
        <f t="shared" si="424"/>
        <v/>
      </c>
      <c r="FG96" s="79" t="str">
        <f t="shared" si="425"/>
        <v/>
      </c>
      <c r="FH96" s="47" t="str">
        <f>IF(details!BK96="","",details!BK96)</f>
        <v/>
      </c>
      <c r="FI96" s="47" t="str">
        <f>IF(details!BL96="","",details!BL96)</f>
        <v/>
      </c>
      <c r="FJ96" s="47" t="str">
        <f>IF(details!BM96="","",details!BM96)</f>
        <v/>
      </c>
      <c r="FK96" s="97" t="str">
        <f t="shared" si="426"/>
        <v/>
      </c>
      <c r="FL96" s="79">
        <f t="shared" si="427"/>
        <v>0</v>
      </c>
      <c r="FM96" s="80" t="str">
        <f t="shared" si="428"/>
        <v/>
      </c>
      <c r="FN96" s="79" t="str">
        <f t="shared" si="429"/>
        <v/>
      </c>
      <c r="FO96" s="79" t="str">
        <f t="shared" si="430"/>
        <v/>
      </c>
      <c r="FP96" s="322" t="str">
        <f t="shared" si="431"/>
        <v/>
      </c>
      <c r="FQ96" s="47" t="str">
        <f>IF(details!BN96="","",details!BN96)</f>
        <v/>
      </c>
      <c r="FR96" s="47" t="str">
        <f>IF(details!BO96="","",details!BO96)</f>
        <v/>
      </c>
      <c r="FS96" s="47" t="str">
        <f>IF(details!BP96="","",details!BP96)</f>
        <v/>
      </c>
      <c r="FT96" s="47" t="str">
        <f>IF(details!BQ96="","",details!BQ96)</f>
        <v/>
      </c>
      <c r="FU96" s="97" t="str">
        <f t="shared" si="432"/>
        <v/>
      </c>
      <c r="FV96" s="79">
        <f t="shared" si="297"/>
        <v>0</v>
      </c>
      <c r="FW96" s="80" t="str">
        <f t="shared" si="298"/>
        <v/>
      </c>
      <c r="FX96" s="79" t="str">
        <f t="shared" si="299"/>
        <v/>
      </c>
      <c r="FY96" s="79" t="str">
        <f t="shared" si="300"/>
        <v/>
      </c>
      <c r="FZ96" s="322" t="str">
        <f t="shared" si="459"/>
        <v/>
      </c>
      <c r="GA96" s="79" t="str">
        <f t="shared" si="450"/>
        <v/>
      </c>
      <c r="GB96" s="79" t="str">
        <f t="shared" si="451"/>
        <v/>
      </c>
      <c r="GC96" s="79" t="str">
        <f t="shared" si="452"/>
        <v/>
      </c>
      <c r="GD96" s="79" t="str">
        <f t="shared" si="453"/>
        <v/>
      </c>
      <c r="GE96" s="79" t="str">
        <f t="shared" si="454"/>
        <v/>
      </c>
      <c r="GF96" s="79" t="str">
        <f t="shared" si="455"/>
        <v/>
      </c>
      <c r="GG96" s="79" t="str">
        <f t="shared" si="301"/>
        <v/>
      </c>
      <c r="GH96" s="313">
        <f t="shared" si="434"/>
        <v>0</v>
      </c>
      <c r="GI96" s="79">
        <f t="shared" si="456"/>
        <v>0</v>
      </c>
      <c r="GJ96" s="79">
        <f t="shared" si="457"/>
        <v>0</v>
      </c>
      <c r="GK96" s="79">
        <f t="shared" si="458"/>
        <v>0</v>
      </c>
      <c r="GL96" s="313">
        <f t="shared" si="435"/>
        <v>0</v>
      </c>
      <c r="GM96" s="79" t="str">
        <f t="shared" si="302"/>
        <v/>
      </c>
      <c r="GN96" s="47" t="str">
        <f t="shared" si="303"/>
        <v/>
      </c>
      <c r="GO96" s="79" t="str">
        <f t="shared" si="304"/>
        <v/>
      </c>
      <c r="GP96" s="107" t="str">
        <f t="shared" si="436"/>
        <v/>
      </c>
      <c r="GQ96" s="94" t="str">
        <f>IF(details!CY96="","",details!CY96)</f>
        <v/>
      </c>
      <c r="GR96" s="94" t="str">
        <f>IF(details!CZ96="","",details!CZ96)</f>
        <v/>
      </c>
      <c r="GS96" s="94" t="str">
        <f>IF(details!DC96="","",details!DC96)</f>
        <v/>
      </c>
      <c r="GT96" s="94" t="str">
        <f>IF(details!DD96="","",details!DD96)</f>
        <v/>
      </c>
      <c r="GU96" s="94" t="str">
        <f>IF(details!DG96="","",details!DG96)</f>
        <v/>
      </c>
      <c r="GV96" s="94" t="str">
        <f>IF(details!DH96="","",details!DH96)</f>
        <v/>
      </c>
      <c r="GW96" s="94" t="str">
        <f>IF(details!DK96="","",details!DK96)</f>
        <v/>
      </c>
      <c r="GX96" s="94" t="str">
        <f>IF(details!DL96="","",details!DL96)</f>
        <v/>
      </c>
      <c r="GY96" s="94" t="str">
        <f>IF(details!DO96="","",details!DO96)</f>
        <v/>
      </c>
      <c r="GZ96" s="108" t="str">
        <f>IF(details!DP96="","",details!DP96)</f>
        <v/>
      </c>
      <c r="HA96" s="95" t="e">
        <f t="shared" si="437"/>
        <v>#VALUE!</v>
      </c>
      <c r="HB96" s="47" t="str">
        <f t="shared" si="305"/>
        <v/>
      </c>
      <c r="HC96" s="47" t="str">
        <f t="shared" si="448"/>
        <v/>
      </c>
      <c r="HD96" s="47" t="str">
        <f t="shared" si="306"/>
        <v/>
      </c>
      <c r="HE96" s="47" t="str">
        <f t="shared" si="307"/>
        <v/>
      </c>
      <c r="HF96" s="47" t="str">
        <f t="shared" si="438"/>
        <v/>
      </c>
      <c r="HG96" s="47" t="str">
        <f t="shared" si="308"/>
        <v/>
      </c>
      <c r="HH96" s="47" t="str">
        <f t="shared" si="309"/>
        <v/>
      </c>
      <c r="HI96" s="47" t="str">
        <f t="shared" si="310"/>
        <v/>
      </c>
      <c r="HJ96" s="47" t="str">
        <f t="shared" si="311"/>
        <v/>
      </c>
      <c r="HK96" s="47" t="str">
        <f t="shared" si="312"/>
        <v/>
      </c>
      <c r="HL96" s="47" t="str">
        <f t="shared" si="313"/>
        <v/>
      </c>
      <c r="HM96" s="47" t="str">
        <f t="shared" si="314"/>
        <v/>
      </c>
      <c r="HN96" s="47" t="str">
        <f t="shared" si="439"/>
        <v/>
      </c>
      <c r="HO96" s="47" t="str">
        <f t="shared" si="315"/>
        <v/>
      </c>
      <c r="HP96" s="47" t="str">
        <f t="shared" si="316"/>
        <v/>
      </c>
      <c r="HQ96" s="47" t="str">
        <f t="shared" si="440"/>
        <v/>
      </c>
      <c r="HR96" s="47" t="str">
        <f t="shared" si="317"/>
        <v/>
      </c>
      <c r="HS96" s="47" t="str">
        <f t="shared" si="318"/>
        <v/>
      </c>
      <c r="HT96" s="47" t="str">
        <f t="shared" si="441"/>
        <v/>
      </c>
      <c r="HU96" s="47" t="str">
        <f t="shared" si="319"/>
        <v/>
      </c>
      <c r="HV96" s="47" t="str">
        <f t="shared" si="320"/>
        <v/>
      </c>
      <c r="HW96" s="47" t="str">
        <f t="shared" si="442"/>
        <v/>
      </c>
      <c r="HX96" s="47" t="str">
        <f t="shared" si="443"/>
        <v/>
      </c>
      <c r="HY96" s="47" t="str">
        <f t="shared" si="321"/>
        <v/>
      </c>
      <c r="HZ96" s="47" t="str">
        <f t="shared" si="322"/>
        <v/>
      </c>
      <c r="IA96" s="47" t="str">
        <f t="shared" si="323"/>
        <v/>
      </c>
      <c r="IB96" s="47" t="str">
        <f t="shared" si="324"/>
        <v/>
      </c>
      <c r="IC96" s="47" t="str">
        <f t="shared" si="325"/>
        <v/>
      </c>
      <c r="ID96" s="47" t="str">
        <f t="shared" si="444"/>
        <v xml:space="preserve">            </v>
      </c>
      <c r="IE96" s="47" t="str">
        <f t="shared" si="445"/>
        <v xml:space="preserve">            </v>
      </c>
      <c r="IF96" s="47" t="str">
        <f t="shared" si="449"/>
        <v xml:space="preserve">     </v>
      </c>
      <c r="IG96" s="109" t="str">
        <f t="shared" si="460"/>
        <v xml:space="preserve">            </v>
      </c>
      <c r="IH96" s="47" t="str">
        <f t="shared" si="461"/>
        <v xml:space="preserve">            </v>
      </c>
      <c r="II96" s="47" t="str">
        <f>IF(OR(GN96="SUPPL.",GN96="RE-EXAM."),'result subject-wise'!AV96,GN96)</f>
        <v/>
      </c>
      <c r="IJ96" s="99">
        <f>IF('result subject-wise'!AW96="",CT96,'result subject-wise'!AW96)</f>
        <v>0</v>
      </c>
      <c r="IK96" s="87" t="str">
        <f t="shared" si="447"/>
        <v/>
      </c>
      <c r="IL96" s="123" t="str">
        <f t="shared" si="462"/>
        <v xml:space="preserve">            </v>
      </c>
      <c r="JE96" s="120"/>
      <c r="JF96" s="120"/>
      <c r="JG96" s="120"/>
      <c r="JH96" s="120"/>
    </row>
    <row r="97" spans="1:268" ht="13" customHeight="1">
      <c r="A97" s="4">
        <f>details!A97</f>
        <v>91</v>
      </c>
      <c r="B97" s="47" t="str">
        <f>IF(details!B97="","",details!B97)</f>
        <v/>
      </c>
      <c r="C97" s="47" t="str">
        <f>IF(details!C97="","",details!C97)</f>
        <v/>
      </c>
      <c r="D97" s="97" t="str">
        <f>IF(details!D97="","",details!D97)</f>
        <v/>
      </c>
      <c r="E97" s="47" t="str">
        <f>IF(details!E97="","",details!E97)</f>
        <v/>
      </c>
      <c r="F97" s="385" t="str">
        <f>IF(details!F97="","",details!F97)</f>
        <v/>
      </c>
      <c r="G97" s="49" t="str">
        <f>IF(details!G97="","",details!G97)</f>
        <v>A 091</v>
      </c>
      <c r="H97" s="49" t="str">
        <f>IF(details!H97="","",details!H97)</f>
        <v>B 091</v>
      </c>
      <c r="I97" s="49" t="str">
        <f>IF(details!I97="","",details!I97)</f>
        <v>C 091</v>
      </c>
      <c r="J97" s="47" t="str">
        <f>IF(details!J97="","",details!J97)</f>
        <v/>
      </c>
      <c r="K97" s="47" t="str">
        <f>IF(details!K97="","",details!K97)</f>
        <v/>
      </c>
      <c r="L97" s="47" t="str">
        <f>IF(details!L97="","",details!L97)</f>
        <v/>
      </c>
      <c r="M97" s="102" t="str">
        <f t="shared" si="327"/>
        <v/>
      </c>
      <c r="N97" s="47" t="str">
        <f>IF(details!M97="","",details!M97)</f>
        <v/>
      </c>
      <c r="O97" s="102" t="str">
        <f t="shared" si="328"/>
        <v/>
      </c>
      <c r="P97" s="47" t="str">
        <f>IF(details!N97="","",details!N97)</f>
        <v/>
      </c>
      <c r="Q97" s="88" t="str">
        <f t="shared" si="329"/>
        <v/>
      </c>
      <c r="R97" s="79">
        <f t="shared" si="330"/>
        <v>0</v>
      </c>
      <c r="S97" s="79">
        <f t="shared" si="331"/>
        <v>0</v>
      </c>
      <c r="T97" s="80" t="str">
        <f t="shared" si="332"/>
        <v/>
      </c>
      <c r="U97" s="79" t="str">
        <f t="shared" si="333"/>
        <v/>
      </c>
      <c r="V97" s="79" t="str">
        <f t="shared" si="334"/>
        <v/>
      </c>
      <c r="W97" s="79" t="str">
        <f t="shared" si="335"/>
        <v/>
      </c>
      <c r="X97" s="47" t="str">
        <f>IF(details!O97="","",details!O97)</f>
        <v/>
      </c>
      <c r="Y97" s="47" t="str">
        <f>IF(details!P97="","",details!P97)</f>
        <v/>
      </c>
      <c r="Z97" s="47" t="str">
        <f>IF(details!Q97="","",details!Q97)</f>
        <v/>
      </c>
      <c r="AA97" s="102" t="str">
        <f t="shared" si="336"/>
        <v/>
      </c>
      <c r="AB97" s="47" t="str">
        <f>IF(details!R97="","",details!R97)</f>
        <v/>
      </c>
      <c r="AC97" s="102" t="str">
        <f t="shared" si="337"/>
        <v/>
      </c>
      <c r="AD97" s="47" t="str">
        <f>IF(details!S97="","",details!S97)</f>
        <v/>
      </c>
      <c r="AE97" s="88" t="str">
        <f t="shared" si="338"/>
        <v/>
      </c>
      <c r="AF97" s="79">
        <f t="shared" si="339"/>
        <v>0</v>
      </c>
      <c r="AG97" s="79">
        <f t="shared" si="340"/>
        <v>0</v>
      </c>
      <c r="AH97" s="80" t="str">
        <f t="shared" si="341"/>
        <v/>
      </c>
      <c r="AI97" s="79" t="str">
        <f t="shared" si="342"/>
        <v/>
      </c>
      <c r="AJ97" s="79" t="str">
        <f t="shared" si="343"/>
        <v/>
      </c>
      <c r="AK97" s="79" t="str">
        <f t="shared" si="344"/>
        <v/>
      </c>
      <c r="AL97" s="97" t="str">
        <f>IF(details!T97="","",details!T97)</f>
        <v/>
      </c>
      <c r="AM97" s="103" t="str">
        <f>CONCATENATE(IF(details!T97="s"," SANSKRIT",IF(details!T97="u"," URDU",IF(details!T97="g"," GUJRATI",IF(details!T97="p"," PUNJABI",IF(details!T97="sd"," flU/kh",))))),"")</f>
        <v/>
      </c>
      <c r="AN97" s="47" t="str">
        <f>IF(details!U97="","",details!U97)</f>
        <v/>
      </c>
      <c r="AO97" s="47" t="str">
        <f>IF(details!V97="","",details!V97)</f>
        <v/>
      </c>
      <c r="AP97" s="47" t="str">
        <f>IF(details!W97="","",details!W97)</f>
        <v/>
      </c>
      <c r="AQ97" s="102" t="str">
        <f t="shared" si="345"/>
        <v/>
      </c>
      <c r="AR97" s="47" t="str">
        <f>IF(details!X97="","",details!X97)</f>
        <v/>
      </c>
      <c r="AS97" s="102" t="str">
        <f t="shared" si="346"/>
        <v/>
      </c>
      <c r="AT97" s="47" t="str">
        <f>IF(details!Y97="","",details!Y97)</f>
        <v/>
      </c>
      <c r="AU97" s="88" t="str">
        <f t="shared" si="347"/>
        <v/>
      </c>
      <c r="AV97" s="79">
        <f t="shared" si="348"/>
        <v>0</v>
      </c>
      <c r="AW97" s="79">
        <f t="shared" si="349"/>
        <v>0</v>
      </c>
      <c r="AX97" s="80" t="str">
        <f t="shared" si="350"/>
        <v/>
      </c>
      <c r="AY97" s="79" t="str">
        <f t="shared" si="351"/>
        <v/>
      </c>
      <c r="AZ97" s="79" t="str">
        <f t="shared" si="352"/>
        <v/>
      </c>
      <c r="BA97" s="79" t="str">
        <f t="shared" si="353"/>
        <v/>
      </c>
      <c r="BB97" s="47" t="str">
        <f>IF(details!Z97="","",details!Z97)</f>
        <v/>
      </c>
      <c r="BC97" s="47" t="str">
        <f>IF(details!AA97="","",details!AA97)</f>
        <v/>
      </c>
      <c r="BD97" s="47" t="str">
        <f>IF(details!AB97="","",details!AB97)</f>
        <v/>
      </c>
      <c r="BE97" s="102" t="str">
        <f t="shared" si="354"/>
        <v/>
      </c>
      <c r="BF97" s="47" t="str">
        <f>IF(details!AC97="","",details!AC97)</f>
        <v/>
      </c>
      <c r="BG97" s="102" t="str">
        <f t="shared" si="355"/>
        <v/>
      </c>
      <c r="BH97" s="47" t="str">
        <f>IF(details!AD97="","",details!AD97)</f>
        <v/>
      </c>
      <c r="BI97" s="88" t="str">
        <f t="shared" si="356"/>
        <v/>
      </c>
      <c r="BJ97" s="79">
        <f t="shared" si="357"/>
        <v>0</v>
      </c>
      <c r="BK97" s="79">
        <f t="shared" si="358"/>
        <v>0</v>
      </c>
      <c r="BL97" s="80" t="str">
        <f t="shared" si="359"/>
        <v/>
      </c>
      <c r="BM97" s="79" t="str">
        <f t="shared" si="360"/>
        <v/>
      </c>
      <c r="BN97" s="79" t="str">
        <f t="shared" si="361"/>
        <v/>
      </c>
      <c r="BO97" s="79" t="str">
        <f t="shared" si="362"/>
        <v/>
      </c>
      <c r="BP97" s="47" t="str">
        <f>IF(details!AE97="","",details!AE97)</f>
        <v/>
      </c>
      <c r="BQ97" s="47" t="str">
        <f>IF(details!AF97="","",details!AF97)</f>
        <v/>
      </c>
      <c r="BR97" s="47" t="str">
        <f>IF(details!AG97="","",details!AG97)</f>
        <v/>
      </c>
      <c r="BS97" s="102" t="str">
        <f t="shared" si="363"/>
        <v/>
      </c>
      <c r="BT97" s="47" t="str">
        <f>IF(details!AH97="","",details!AH97)</f>
        <v/>
      </c>
      <c r="BU97" s="102" t="str">
        <f t="shared" si="364"/>
        <v/>
      </c>
      <c r="BV97" s="47" t="str">
        <f>IF(details!AI97="","",details!AI97)</f>
        <v/>
      </c>
      <c r="BW97" s="88" t="str">
        <f t="shared" si="365"/>
        <v/>
      </c>
      <c r="BX97" s="79">
        <f t="shared" si="366"/>
        <v>0</v>
      </c>
      <c r="BY97" s="79">
        <f t="shared" si="367"/>
        <v>0</v>
      </c>
      <c r="BZ97" s="80" t="str">
        <f t="shared" si="368"/>
        <v/>
      </c>
      <c r="CA97" s="79" t="str">
        <f t="shared" si="369"/>
        <v/>
      </c>
      <c r="CB97" s="79" t="str">
        <f t="shared" si="370"/>
        <v/>
      </c>
      <c r="CC97" s="79" t="str">
        <f t="shared" si="371"/>
        <v/>
      </c>
      <c r="CD97" s="47" t="str">
        <f>IF(details!AJ97="","",details!AJ97)</f>
        <v/>
      </c>
      <c r="CE97" s="47" t="str">
        <f>IF(details!AK97="","",details!AK97)</f>
        <v/>
      </c>
      <c r="CF97" s="47" t="str">
        <f>IF(details!AL97="","",details!AL97)</f>
        <v/>
      </c>
      <c r="CG97" s="102" t="str">
        <f t="shared" si="372"/>
        <v/>
      </c>
      <c r="CH97" s="47" t="str">
        <f>IF(details!AM97="","",details!AM97)</f>
        <v/>
      </c>
      <c r="CI97" s="102" t="str">
        <f t="shared" si="373"/>
        <v/>
      </c>
      <c r="CJ97" s="47" t="str">
        <f>IF(details!AN97="","",details!AN97)</f>
        <v/>
      </c>
      <c r="CK97" s="88" t="str">
        <f t="shared" si="374"/>
        <v/>
      </c>
      <c r="CL97" s="79">
        <f t="shared" si="375"/>
        <v>0</v>
      </c>
      <c r="CM97" s="79">
        <f t="shared" si="376"/>
        <v>0</v>
      </c>
      <c r="CN97" s="80" t="str">
        <f t="shared" si="377"/>
        <v/>
      </c>
      <c r="CO97" s="79" t="str">
        <f t="shared" si="378"/>
        <v/>
      </c>
      <c r="CP97" s="79" t="str">
        <f t="shared" si="379"/>
        <v/>
      </c>
      <c r="CQ97" s="79" t="str">
        <f t="shared" si="380"/>
        <v/>
      </c>
      <c r="CR97" s="79">
        <f t="shared" si="381"/>
        <v>0</v>
      </c>
      <c r="CS97" s="104">
        <f t="shared" si="382"/>
        <v>0</v>
      </c>
      <c r="CT97" s="105">
        <f t="shared" si="383"/>
        <v>0</v>
      </c>
      <c r="CU97" s="87" t="str">
        <f t="shared" si="296"/>
        <v/>
      </c>
      <c r="CV97" s="47" t="str">
        <f>IF(details!AO97="","",details!AO97)</f>
        <v/>
      </c>
      <c r="CW97" s="47" t="str">
        <f>IF(details!AP97="","",details!AP97)</f>
        <v/>
      </c>
      <c r="CX97" s="47" t="str">
        <f>IF(details!AQ97="","",details!AQ97)</f>
        <v/>
      </c>
      <c r="CY97" s="102" t="str">
        <f t="shared" si="384"/>
        <v/>
      </c>
      <c r="CZ97" s="47" t="str">
        <f>IF(details!AR97="","",details!AR97)</f>
        <v/>
      </c>
      <c r="DA97" s="102" t="str">
        <f t="shared" si="385"/>
        <v/>
      </c>
      <c r="DB97" s="47" t="str">
        <f>IF(details!AS97="","",details!AS97)</f>
        <v/>
      </c>
      <c r="DC97" s="88" t="str">
        <f t="shared" si="386"/>
        <v/>
      </c>
      <c r="DD97" s="79">
        <f t="shared" si="387"/>
        <v>0</v>
      </c>
      <c r="DE97" s="79">
        <f t="shared" si="388"/>
        <v>0</v>
      </c>
      <c r="DF97" s="80" t="str">
        <f t="shared" si="389"/>
        <v/>
      </c>
      <c r="DG97" s="79" t="str">
        <f t="shared" si="390"/>
        <v/>
      </c>
      <c r="DH97" s="79" t="str">
        <f t="shared" si="391"/>
        <v/>
      </c>
      <c r="DI97" s="79" t="str">
        <f t="shared" si="392"/>
        <v/>
      </c>
      <c r="DJ97" s="47" t="str">
        <f>IF(details!AT97="","",details!AT97)</f>
        <v/>
      </c>
      <c r="DK97" s="47" t="str">
        <f>IF(details!AU97="","",details!AU97)</f>
        <v/>
      </c>
      <c r="DL97" s="102" t="str">
        <f t="shared" si="393"/>
        <v/>
      </c>
      <c r="DM97" s="47" t="str">
        <f>IF(details!AV97="","",details!AV97)</f>
        <v/>
      </c>
      <c r="DN97" s="47" t="str">
        <f>IF(details!AW97="","",details!AW97)</f>
        <v/>
      </c>
      <c r="DO97" s="102" t="str">
        <f t="shared" si="394"/>
        <v/>
      </c>
      <c r="DP97" s="47" t="str">
        <f>IF(details!AX97="","",details!AX97)</f>
        <v/>
      </c>
      <c r="DQ97" s="47" t="str">
        <f>IF(details!AY97="","",details!AY97)</f>
        <v/>
      </c>
      <c r="DR97" s="102" t="str">
        <f t="shared" si="395"/>
        <v/>
      </c>
      <c r="DS97" s="102" t="str">
        <f t="shared" si="396"/>
        <v/>
      </c>
      <c r="DT97" s="102" t="str">
        <f t="shared" si="397"/>
        <v/>
      </c>
      <c r="DU97" s="102" t="str">
        <f t="shared" si="398"/>
        <v/>
      </c>
      <c r="DV97" s="47" t="str">
        <f>IF(details!AZ97="","",details!AZ97)</f>
        <v/>
      </c>
      <c r="DW97" s="47" t="str">
        <f>IF(details!BA97="","",details!BA97)</f>
        <v/>
      </c>
      <c r="DX97" s="102" t="str">
        <f t="shared" si="399"/>
        <v/>
      </c>
      <c r="DY97" s="102" t="str">
        <f t="shared" si="400"/>
        <v/>
      </c>
      <c r="DZ97" s="102" t="str">
        <f t="shared" si="401"/>
        <v/>
      </c>
      <c r="EA97" s="47" t="str">
        <f>IF(details!BB97="","",details!BB97)</f>
        <v/>
      </c>
      <c r="EB97" s="47" t="str">
        <f>IF(details!BC97="","",details!BC97)</f>
        <v/>
      </c>
      <c r="EC97" s="102" t="str">
        <f t="shared" si="402"/>
        <v/>
      </c>
      <c r="ED97" s="102" t="str">
        <f t="shared" si="403"/>
        <v/>
      </c>
      <c r="EE97" s="102" t="str">
        <f t="shared" si="404"/>
        <v/>
      </c>
      <c r="EF97" s="97" t="str">
        <f t="shared" si="405"/>
        <v/>
      </c>
      <c r="EG97" s="79">
        <f t="shared" si="406"/>
        <v>0</v>
      </c>
      <c r="EH97" s="79">
        <f t="shared" si="407"/>
        <v>0</v>
      </c>
      <c r="EI97" s="80" t="str">
        <f t="shared" si="408"/>
        <v/>
      </c>
      <c r="EJ97" s="79" t="str">
        <f t="shared" si="409"/>
        <v/>
      </c>
      <c r="EK97" s="79" t="str">
        <f t="shared" si="410"/>
        <v/>
      </c>
      <c r="EL97" s="79" t="str">
        <f t="shared" si="411"/>
        <v/>
      </c>
      <c r="EM97" s="47" t="str">
        <f>IF(details!BD97="","",details!BD97)</f>
        <v/>
      </c>
      <c r="EN97" s="47" t="str">
        <f>IF(details!BE97="","",details!BE97)</f>
        <v/>
      </c>
      <c r="EO97" s="47" t="str">
        <f>IF(details!BF97="","",details!BF97)</f>
        <v/>
      </c>
      <c r="EP97" s="102" t="str">
        <f t="shared" si="412"/>
        <v/>
      </c>
      <c r="EQ97" s="47" t="str">
        <f>IF(details!BG97="","",details!BG97)</f>
        <v/>
      </c>
      <c r="ER97" s="47" t="str">
        <f>IF(details!BH97="","",details!BH97)</f>
        <v/>
      </c>
      <c r="ES97" s="106" t="str">
        <f t="shared" si="413"/>
        <v/>
      </c>
      <c r="ET97" s="102" t="str">
        <f t="shared" si="414"/>
        <v/>
      </c>
      <c r="EU97" s="102" t="str">
        <f t="shared" si="415"/>
        <v/>
      </c>
      <c r="EV97" s="47" t="str">
        <f>IF(details!BI97="","",details!BI97)</f>
        <v/>
      </c>
      <c r="EW97" s="47" t="str">
        <f>IF(details!BJ97="","",details!BJ97)</f>
        <v/>
      </c>
      <c r="EX97" s="106" t="str">
        <f t="shared" si="416"/>
        <v/>
      </c>
      <c r="EY97" s="102" t="str">
        <f t="shared" si="417"/>
        <v/>
      </c>
      <c r="EZ97" s="102" t="str">
        <f t="shared" si="418"/>
        <v/>
      </c>
      <c r="FA97" s="97" t="str">
        <f t="shared" si="419"/>
        <v/>
      </c>
      <c r="FB97" s="79">
        <f t="shared" si="420"/>
        <v>0</v>
      </c>
      <c r="FC97" s="79">
        <f t="shared" si="421"/>
        <v>0</v>
      </c>
      <c r="FD97" s="80" t="str">
        <f t="shared" si="422"/>
        <v/>
      </c>
      <c r="FE97" s="79" t="str">
        <f t="shared" si="423"/>
        <v/>
      </c>
      <c r="FF97" s="79" t="str">
        <f t="shared" si="424"/>
        <v/>
      </c>
      <c r="FG97" s="79" t="str">
        <f t="shared" si="425"/>
        <v/>
      </c>
      <c r="FH97" s="47" t="str">
        <f>IF(details!BK97="","",details!BK97)</f>
        <v/>
      </c>
      <c r="FI97" s="47" t="str">
        <f>IF(details!BL97="","",details!BL97)</f>
        <v/>
      </c>
      <c r="FJ97" s="47" t="str">
        <f>IF(details!BM97="","",details!BM97)</f>
        <v/>
      </c>
      <c r="FK97" s="97" t="str">
        <f t="shared" si="426"/>
        <v/>
      </c>
      <c r="FL97" s="79">
        <f t="shared" si="427"/>
        <v>0</v>
      </c>
      <c r="FM97" s="80" t="str">
        <f t="shared" si="428"/>
        <v/>
      </c>
      <c r="FN97" s="79" t="str">
        <f t="shared" si="429"/>
        <v/>
      </c>
      <c r="FO97" s="79" t="str">
        <f t="shared" si="430"/>
        <v/>
      </c>
      <c r="FP97" s="322" t="str">
        <f t="shared" si="431"/>
        <v/>
      </c>
      <c r="FQ97" s="47" t="str">
        <f>IF(details!BN97="","",details!BN97)</f>
        <v/>
      </c>
      <c r="FR97" s="47" t="str">
        <f>IF(details!BO97="","",details!BO97)</f>
        <v/>
      </c>
      <c r="FS97" s="47" t="str">
        <f>IF(details!BP97="","",details!BP97)</f>
        <v/>
      </c>
      <c r="FT97" s="47" t="str">
        <f>IF(details!BQ97="","",details!BQ97)</f>
        <v/>
      </c>
      <c r="FU97" s="97" t="str">
        <f t="shared" si="432"/>
        <v/>
      </c>
      <c r="FV97" s="79">
        <f t="shared" si="297"/>
        <v>0</v>
      </c>
      <c r="FW97" s="80" t="str">
        <f t="shared" si="298"/>
        <v/>
      </c>
      <c r="FX97" s="79" t="str">
        <f t="shared" si="299"/>
        <v/>
      </c>
      <c r="FY97" s="79" t="str">
        <f t="shared" si="300"/>
        <v/>
      </c>
      <c r="FZ97" s="322" t="str">
        <f t="shared" si="459"/>
        <v/>
      </c>
      <c r="GA97" s="79" t="str">
        <f t="shared" si="450"/>
        <v/>
      </c>
      <c r="GB97" s="79" t="str">
        <f t="shared" si="451"/>
        <v/>
      </c>
      <c r="GC97" s="79" t="str">
        <f t="shared" si="452"/>
        <v/>
      </c>
      <c r="GD97" s="79" t="str">
        <f t="shared" si="453"/>
        <v/>
      </c>
      <c r="GE97" s="79" t="str">
        <f t="shared" si="454"/>
        <v/>
      </c>
      <c r="GF97" s="79" t="str">
        <f t="shared" si="455"/>
        <v/>
      </c>
      <c r="GG97" s="79" t="str">
        <f t="shared" si="301"/>
        <v/>
      </c>
      <c r="GH97" s="313">
        <f t="shared" si="434"/>
        <v>0</v>
      </c>
      <c r="GI97" s="79">
        <f t="shared" si="456"/>
        <v>0</v>
      </c>
      <c r="GJ97" s="79">
        <f t="shared" si="457"/>
        <v>0</v>
      </c>
      <c r="GK97" s="79">
        <f t="shared" si="458"/>
        <v>0</v>
      </c>
      <c r="GL97" s="313">
        <f t="shared" si="435"/>
        <v>0</v>
      </c>
      <c r="GM97" s="79" t="str">
        <f t="shared" si="302"/>
        <v/>
      </c>
      <c r="GN97" s="47" t="str">
        <f t="shared" si="303"/>
        <v/>
      </c>
      <c r="GO97" s="79" t="str">
        <f t="shared" si="304"/>
        <v/>
      </c>
      <c r="GP97" s="107" t="str">
        <f t="shared" si="436"/>
        <v/>
      </c>
      <c r="GQ97" s="94" t="str">
        <f>IF(details!CY97="","",details!CY97)</f>
        <v/>
      </c>
      <c r="GR97" s="94" t="str">
        <f>IF(details!CZ97="","",details!CZ97)</f>
        <v/>
      </c>
      <c r="GS97" s="94" t="str">
        <f>IF(details!DC97="","",details!DC97)</f>
        <v/>
      </c>
      <c r="GT97" s="94" t="str">
        <f>IF(details!DD97="","",details!DD97)</f>
        <v/>
      </c>
      <c r="GU97" s="94" t="str">
        <f>IF(details!DG97="","",details!DG97)</f>
        <v/>
      </c>
      <c r="GV97" s="94" t="str">
        <f>IF(details!DH97="","",details!DH97)</f>
        <v/>
      </c>
      <c r="GW97" s="94" t="str">
        <f>IF(details!DK97="","",details!DK97)</f>
        <v/>
      </c>
      <c r="GX97" s="94" t="str">
        <f>IF(details!DL97="","",details!DL97)</f>
        <v/>
      </c>
      <c r="GY97" s="94" t="str">
        <f>IF(details!DO97="","",details!DO97)</f>
        <v/>
      </c>
      <c r="GZ97" s="108" t="str">
        <f>IF(details!DP97="","",details!DP97)</f>
        <v/>
      </c>
      <c r="HA97" s="95" t="e">
        <f t="shared" si="437"/>
        <v>#VALUE!</v>
      </c>
      <c r="HB97" s="47" t="str">
        <f t="shared" si="305"/>
        <v/>
      </c>
      <c r="HC97" s="47" t="str">
        <f t="shared" si="448"/>
        <v/>
      </c>
      <c r="HD97" s="47" t="str">
        <f t="shared" si="306"/>
        <v/>
      </c>
      <c r="HE97" s="47" t="str">
        <f t="shared" si="307"/>
        <v/>
      </c>
      <c r="HF97" s="47" t="str">
        <f t="shared" si="438"/>
        <v/>
      </c>
      <c r="HG97" s="47" t="str">
        <f t="shared" si="308"/>
        <v/>
      </c>
      <c r="HH97" s="47" t="str">
        <f t="shared" si="309"/>
        <v/>
      </c>
      <c r="HI97" s="47" t="str">
        <f t="shared" si="310"/>
        <v/>
      </c>
      <c r="HJ97" s="47" t="str">
        <f t="shared" si="311"/>
        <v/>
      </c>
      <c r="HK97" s="47" t="str">
        <f t="shared" si="312"/>
        <v/>
      </c>
      <c r="HL97" s="47" t="str">
        <f t="shared" si="313"/>
        <v/>
      </c>
      <c r="HM97" s="47" t="str">
        <f t="shared" si="314"/>
        <v/>
      </c>
      <c r="HN97" s="47" t="str">
        <f t="shared" si="439"/>
        <v/>
      </c>
      <c r="HO97" s="47" t="str">
        <f t="shared" si="315"/>
        <v/>
      </c>
      <c r="HP97" s="47" t="str">
        <f t="shared" si="316"/>
        <v/>
      </c>
      <c r="HQ97" s="47" t="str">
        <f t="shared" si="440"/>
        <v/>
      </c>
      <c r="HR97" s="47" t="str">
        <f t="shared" si="317"/>
        <v/>
      </c>
      <c r="HS97" s="47" t="str">
        <f t="shared" si="318"/>
        <v/>
      </c>
      <c r="HT97" s="47" t="str">
        <f t="shared" si="441"/>
        <v/>
      </c>
      <c r="HU97" s="47" t="str">
        <f t="shared" si="319"/>
        <v/>
      </c>
      <c r="HV97" s="47" t="str">
        <f t="shared" si="320"/>
        <v/>
      </c>
      <c r="HW97" s="47" t="str">
        <f t="shared" si="442"/>
        <v/>
      </c>
      <c r="HX97" s="47" t="str">
        <f t="shared" si="443"/>
        <v/>
      </c>
      <c r="HY97" s="47" t="str">
        <f t="shared" si="321"/>
        <v/>
      </c>
      <c r="HZ97" s="47" t="str">
        <f t="shared" si="322"/>
        <v/>
      </c>
      <c r="IA97" s="47" t="str">
        <f t="shared" si="323"/>
        <v/>
      </c>
      <c r="IB97" s="47" t="str">
        <f t="shared" si="324"/>
        <v/>
      </c>
      <c r="IC97" s="47" t="str">
        <f t="shared" si="325"/>
        <v/>
      </c>
      <c r="ID97" s="47" t="str">
        <f t="shared" si="444"/>
        <v xml:space="preserve">            </v>
      </c>
      <c r="IE97" s="47" t="str">
        <f t="shared" si="445"/>
        <v xml:space="preserve">            </v>
      </c>
      <c r="IF97" s="47" t="str">
        <f t="shared" si="449"/>
        <v xml:space="preserve">     </v>
      </c>
      <c r="IG97" s="109" t="str">
        <f t="shared" si="460"/>
        <v xml:space="preserve">            </v>
      </c>
      <c r="IH97" s="47" t="str">
        <f t="shared" si="461"/>
        <v xml:space="preserve">            </v>
      </c>
      <c r="II97" s="47" t="str">
        <f>IF(OR(GN97="SUPPL.",GN97="RE-EXAM."),'result subject-wise'!AV97,GN97)</f>
        <v/>
      </c>
      <c r="IJ97" s="99">
        <f>IF('result subject-wise'!AW97="",CT97,'result subject-wise'!AW97)</f>
        <v>0</v>
      </c>
      <c r="IK97" s="87" t="str">
        <f t="shared" si="447"/>
        <v/>
      </c>
      <c r="IL97" s="123" t="str">
        <f t="shared" si="462"/>
        <v xml:space="preserve">            </v>
      </c>
      <c r="JE97" s="120"/>
      <c r="JF97" s="120"/>
      <c r="JG97" s="120"/>
      <c r="JH97" s="120"/>
    </row>
    <row r="98" spans="1:268" ht="13" customHeight="1">
      <c r="A98" s="4">
        <f>details!A98</f>
        <v>92</v>
      </c>
      <c r="B98" s="47" t="str">
        <f>IF(details!B98="","",details!B98)</f>
        <v/>
      </c>
      <c r="C98" s="47" t="str">
        <f>IF(details!C98="","",details!C98)</f>
        <v/>
      </c>
      <c r="D98" s="97" t="str">
        <f>IF(details!D98="","",details!D98)</f>
        <v/>
      </c>
      <c r="E98" s="47" t="str">
        <f>IF(details!E98="","",details!E98)</f>
        <v/>
      </c>
      <c r="F98" s="385" t="str">
        <f>IF(details!F98="","",details!F98)</f>
        <v/>
      </c>
      <c r="G98" s="49" t="str">
        <f>IF(details!G98="","",details!G98)</f>
        <v>A 092</v>
      </c>
      <c r="H98" s="49" t="str">
        <f>IF(details!H98="","",details!H98)</f>
        <v>B 092</v>
      </c>
      <c r="I98" s="49" t="str">
        <f>IF(details!I98="","",details!I98)</f>
        <v>C 092</v>
      </c>
      <c r="J98" s="47" t="str">
        <f>IF(details!J98="","",details!J98)</f>
        <v/>
      </c>
      <c r="K98" s="47" t="str">
        <f>IF(details!K98="","",details!K98)</f>
        <v/>
      </c>
      <c r="L98" s="47" t="str">
        <f>IF(details!L98="","",details!L98)</f>
        <v/>
      </c>
      <c r="M98" s="102" t="str">
        <f t="shared" si="327"/>
        <v/>
      </c>
      <c r="N98" s="47" t="str">
        <f>IF(details!M98="","",details!M98)</f>
        <v/>
      </c>
      <c r="O98" s="102" t="str">
        <f t="shared" si="328"/>
        <v/>
      </c>
      <c r="P98" s="47" t="str">
        <f>IF(details!N98="","",details!N98)</f>
        <v/>
      </c>
      <c r="Q98" s="88" t="str">
        <f t="shared" si="329"/>
        <v/>
      </c>
      <c r="R98" s="79">
        <f t="shared" si="330"/>
        <v>0</v>
      </c>
      <c r="S98" s="79">
        <f t="shared" si="331"/>
        <v>0</v>
      </c>
      <c r="T98" s="80" t="str">
        <f t="shared" si="332"/>
        <v/>
      </c>
      <c r="U98" s="79" t="str">
        <f t="shared" si="333"/>
        <v/>
      </c>
      <c r="V98" s="79" t="str">
        <f t="shared" si="334"/>
        <v/>
      </c>
      <c r="W98" s="79" t="str">
        <f t="shared" si="335"/>
        <v/>
      </c>
      <c r="X98" s="47" t="str">
        <f>IF(details!O98="","",details!O98)</f>
        <v/>
      </c>
      <c r="Y98" s="47" t="str">
        <f>IF(details!P98="","",details!P98)</f>
        <v/>
      </c>
      <c r="Z98" s="47" t="str">
        <f>IF(details!Q98="","",details!Q98)</f>
        <v/>
      </c>
      <c r="AA98" s="102" t="str">
        <f t="shared" si="336"/>
        <v/>
      </c>
      <c r="AB98" s="47" t="str">
        <f>IF(details!R98="","",details!R98)</f>
        <v/>
      </c>
      <c r="AC98" s="102" t="str">
        <f t="shared" si="337"/>
        <v/>
      </c>
      <c r="AD98" s="47" t="str">
        <f>IF(details!S98="","",details!S98)</f>
        <v/>
      </c>
      <c r="AE98" s="88" t="str">
        <f t="shared" si="338"/>
        <v/>
      </c>
      <c r="AF98" s="79">
        <f t="shared" si="339"/>
        <v>0</v>
      </c>
      <c r="AG98" s="79">
        <f t="shared" si="340"/>
        <v>0</v>
      </c>
      <c r="AH98" s="80" t="str">
        <f t="shared" si="341"/>
        <v/>
      </c>
      <c r="AI98" s="79" t="str">
        <f t="shared" si="342"/>
        <v/>
      </c>
      <c r="AJ98" s="79" t="str">
        <f t="shared" si="343"/>
        <v/>
      </c>
      <c r="AK98" s="79" t="str">
        <f t="shared" si="344"/>
        <v/>
      </c>
      <c r="AL98" s="97" t="str">
        <f>IF(details!T98="","",details!T98)</f>
        <v/>
      </c>
      <c r="AM98" s="103" t="str">
        <f>CONCATENATE(IF(details!T98="s"," SANSKRIT",IF(details!T98="u"," URDU",IF(details!T98="g"," GUJRATI",IF(details!T98="p"," PUNJABI",IF(details!T98="sd"," flU/kh",))))),"")</f>
        <v/>
      </c>
      <c r="AN98" s="47" t="str">
        <f>IF(details!U98="","",details!U98)</f>
        <v/>
      </c>
      <c r="AO98" s="47" t="str">
        <f>IF(details!V98="","",details!V98)</f>
        <v/>
      </c>
      <c r="AP98" s="47" t="str">
        <f>IF(details!W98="","",details!W98)</f>
        <v/>
      </c>
      <c r="AQ98" s="102" t="str">
        <f t="shared" si="345"/>
        <v/>
      </c>
      <c r="AR98" s="47" t="str">
        <f>IF(details!X98="","",details!X98)</f>
        <v/>
      </c>
      <c r="AS98" s="102" t="str">
        <f t="shared" si="346"/>
        <v/>
      </c>
      <c r="AT98" s="47" t="str">
        <f>IF(details!Y98="","",details!Y98)</f>
        <v/>
      </c>
      <c r="AU98" s="88" t="str">
        <f t="shared" si="347"/>
        <v/>
      </c>
      <c r="AV98" s="79">
        <f t="shared" si="348"/>
        <v>0</v>
      </c>
      <c r="AW98" s="79">
        <f t="shared" si="349"/>
        <v>0</v>
      </c>
      <c r="AX98" s="80" t="str">
        <f t="shared" si="350"/>
        <v/>
      </c>
      <c r="AY98" s="79" t="str">
        <f t="shared" si="351"/>
        <v/>
      </c>
      <c r="AZ98" s="79" t="str">
        <f t="shared" si="352"/>
        <v/>
      </c>
      <c r="BA98" s="79" t="str">
        <f t="shared" si="353"/>
        <v/>
      </c>
      <c r="BB98" s="47" t="str">
        <f>IF(details!Z98="","",details!Z98)</f>
        <v/>
      </c>
      <c r="BC98" s="47" t="str">
        <f>IF(details!AA98="","",details!AA98)</f>
        <v/>
      </c>
      <c r="BD98" s="47" t="str">
        <f>IF(details!AB98="","",details!AB98)</f>
        <v/>
      </c>
      <c r="BE98" s="102" t="str">
        <f t="shared" si="354"/>
        <v/>
      </c>
      <c r="BF98" s="47" t="str">
        <f>IF(details!AC98="","",details!AC98)</f>
        <v/>
      </c>
      <c r="BG98" s="102" t="str">
        <f t="shared" si="355"/>
        <v/>
      </c>
      <c r="BH98" s="47" t="str">
        <f>IF(details!AD98="","",details!AD98)</f>
        <v/>
      </c>
      <c r="BI98" s="88" t="str">
        <f t="shared" si="356"/>
        <v/>
      </c>
      <c r="BJ98" s="79">
        <f t="shared" si="357"/>
        <v>0</v>
      </c>
      <c r="BK98" s="79">
        <f t="shared" si="358"/>
        <v>0</v>
      </c>
      <c r="BL98" s="80" t="str">
        <f t="shared" si="359"/>
        <v/>
      </c>
      <c r="BM98" s="79" t="str">
        <f t="shared" si="360"/>
        <v/>
      </c>
      <c r="BN98" s="79" t="str">
        <f t="shared" si="361"/>
        <v/>
      </c>
      <c r="BO98" s="79" t="str">
        <f t="shared" si="362"/>
        <v/>
      </c>
      <c r="BP98" s="47" t="str">
        <f>IF(details!AE98="","",details!AE98)</f>
        <v/>
      </c>
      <c r="BQ98" s="47" t="str">
        <f>IF(details!AF98="","",details!AF98)</f>
        <v/>
      </c>
      <c r="BR98" s="47" t="str">
        <f>IF(details!AG98="","",details!AG98)</f>
        <v/>
      </c>
      <c r="BS98" s="102" t="str">
        <f t="shared" si="363"/>
        <v/>
      </c>
      <c r="BT98" s="47" t="str">
        <f>IF(details!AH98="","",details!AH98)</f>
        <v/>
      </c>
      <c r="BU98" s="102" t="str">
        <f t="shared" si="364"/>
        <v/>
      </c>
      <c r="BV98" s="47" t="str">
        <f>IF(details!AI98="","",details!AI98)</f>
        <v/>
      </c>
      <c r="BW98" s="88" t="str">
        <f t="shared" si="365"/>
        <v/>
      </c>
      <c r="BX98" s="79">
        <f t="shared" si="366"/>
        <v>0</v>
      </c>
      <c r="BY98" s="79">
        <f t="shared" si="367"/>
        <v>0</v>
      </c>
      <c r="BZ98" s="80" t="str">
        <f t="shared" si="368"/>
        <v/>
      </c>
      <c r="CA98" s="79" t="str">
        <f t="shared" si="369"/>
        <v/>
      </c>
      <c r="CB98" s="79" t="str">
        <f t="shared" si="370"/>
        <v/>
      </c>
      <c r="CC98" s="79" t="str">
        <f t="shared" si="371"/>
        <v/>
      </c>
      <c r="CD98" s="47" t="str">
        <f>IF(details!AJ98="","",details!AJ98)</f>
        <v/>
      </c>
      <c r="CE98" s="47" t="str">
        <f>IF(details!AK98="","",details!AK98)</f>
        <v/>
      </c>
      <c r="CF98" s="47" t="str">
        <f>IF(details!AL98="","",details!AL98)</f>
        <v/>
      </c>
      <c r="CG98" s="102" t="str">
        <f t="shared" si="372"/>
        <v/>
      </c>
      <c r="CH98" s="47" t="str">
        <f>IF(details!AM98="","",details!AM98)</f>
        <v/>
      </c>
      <c r="CI98" s="102" t="str">
        <f t="shared" si="373"/>
        <v/>
      </c>
      <c r="CJ98" s="47" t="str">
        <f>IF(details!AN98="","",details!AN98)</f>
        <v/>
      </c>
      <c r="CK98" s="88" t="str">
        <f t="shared" si="374"/>
        <v/>
      </c>
      <c r="CL98" s="79">
        <f t="shared" si="375"/>
        <v>0</v>
      </c>
      <c r="CM98" s="79">
        <f t="shared" si="376"/>
        <v>0</v>
      </c>
      <c r="CN98" s="80" t="str">
        <f t="shared" si="377"/>
        <v/>
      </c>
      <c r="CO98" s="79" t="str">
        <f t="shared" si="378"/>
        <v/>
      </c>
      <c r="CP98" s="79" t="str">
        <f t="shared" si="379"/>
        <v/>
      </c>
      <c r="CQ98" s="79" t="str">
        <f t="shared" si="380"/>
        <v/>
      </c>
      <c r="CR98" s="79">
        <f t="shared" si="381"/>
        <v>0</v>
      </c>
      <c r="CS98" s="104">
        <f t="shared" si="382"/>
        <v>0</v>
      </c>
      <c r="CT98" s="105">
        <f t="shared" si="383"/>
        <v>0</v>
      </c>
      <c r="CU98" s="87" t="str">
        <f t="shared" si="296"/>
        <v/>
      </c>
      <c r="CV98" s="47" t="str">
        <f>IF(details!AO98="","",details!AO98)</f>
        <v/>
      </c>
      <c r="CW98" s="47" t="str">
        <f>IF(details!AP98="","",details!AP98)</f>
        <v/>
      </c>
      <c r="CX98" s="47" t="str">
        <f>IF(details!AQ98="","",details!AQ98)</f>
        <v/>
      </c>
      <c r="CY98" s="102" t="str">
        <f t="shared" si="384"/>
        <v/>
      </c>
      <c r="CZ98" s="47" t="str">
        <f>IF(details!AR98="","",details!AR98)</f>
        <v/>
      </c>
      <c r="DA98" s="102" t="str">
        <f t="shared" si="385"/>
        <v/>
      </c>
      <c r="DB98" s="47" t="str">
        <f>IF(details!AS98="","",details!AS98)</f>
        <v/>
      </c>
      <c r="DC98" s="88" t="str">
        <f t="shared" si="386"/>
        <v/>
      </c>
      <c r="DD98" s="79">
        <f t="shared" si="387"/>
        <v>0</v>
      </c>
      <c r="DE98" s="79">
        <f t="shared" si="388"/>
        <v>0</v>
      </c>
      <c r="DF98" s="80" t="str">
        <f t="shared" si="389"/>
        <v/>
      </c>
      <c r="DG98" s="79" t="str">
        <f t="shared" si="390"/>
        <v/>
      </c>
      <c r="DH98" s="79" t="str">
        <f t="shared" si="391"/>
        <v/>
      </c>
      <c r="DI98" s="79" t="str">
        <f t="shared" si="392"/>
        <v/>
      </c>
      <c r="DJ98" s="47" t="str">
        <f>IF(details!AT98="","",details!AT98)</f>
        <v/>
      </c>
      <c r="DK98" s="47" t="str">
        <f>IF(details!AU98="","",details!AU98)</f>
        <v/>
      </c>
      <c r="DL98" s="102" t="str">
        <f t="shared" si="393"/>
        <v/>
      </c>
      <c r="DM98" s="47" t="str">
        <f>IF(details!AV98="","",details!AV98)</f>
        <v/>
      </c>
      <c r="DN98" s="47" t="str">
        <f>IF(details!AW98="","",details!AW98)</f>
        <v/>
      </c>
      <c r="DO98" s="102" t="str">
        <f t="shared" si="394"/>
        <v/>
      </c>
      <c r="DP98" s="47" t="str">
        <f>IF(details!AX98="","",details!AX98)</f>
        <v/>
      </c>
      <c r="DQ98" s="47" t="str">
        <f>IF(details!AY98="","",details!AY98)</f>
        <v/>
      </c>
      <c r="DR98" s="102" t="str">
        <f t="shared" si="395"/>
        <v/>
      </c>
      <c r="DS98" s="102" t="str">
        <f t="shared" si="396"/>
        <v/>
      </c>
      <c r="DT98" s="102" t="str">
        <f t="shared" si="397"/>
        <v/>
      </c>
      <c r="DU98" s="102" t="str">
        <f t="shared" si="398"/>
        <v/>
      </c>
      <c r="DV98" s="47" t="str">
        <f>IF(details!AZ98="","",details!AZ98)</f>
        <v/>
      </c>
      <c r="DW98" s="47" t="str">
        <f>IF(details!BA98="","",details!BA98)</f>
        <v/>
      </c>
      <c r="DX98" s="102" t="str">
        <f t="shared" si="399"/>
        <v/>
      </c>
      <c r="DY98" s="102" t="str">
        <f t="shared" si="400"/>
        <v/>
      </c>
      <c r="DZ98" s="102" t="str">
        <f t="shared" si="401"/>
        <v/>
      </c>
      <c r="EA98" s="47" t="str">
        <f>IF(details!BB98="","",details!BB98)</f>
        <v/>
      </c>
      <c r="EB98" s="47" t="str">
        <f>IF(details!BC98="","",details!BC98)</f>
        <v/>
      </c>
      <c r="EC98" s="102" t="str">
        <f t="shared" si="402"/>
        <v/>
      </c>
      <c r="ED98" s="102" t="str">
        <f t="shared" si="403"/>
        <v/>
      </c>
      <c r="EE98" s="102" t="str">
        <f t="shared" si="404"/>
        <v/>
      </c>
      <c r="EF98" s="97" t="str">
        <f t="shared" si="405"/>
        <v/>
      </c>
      <c r="EG98" s="79">
        <f t="shared" si="406"/>
        <v>0</v>
      </c>
      <c r="EH98" s="79">
        <f t="shared" si="407"/>
        <v>0</v>
      </c>
      <c r="EI98" s="80" t="str">
        <f t="shared" si="408"/>
        <v/>
      </c>
      <c r="EJ98" s="79" t="str">
        <f t="shared" si="409"/>
        <v/>
      </c>
      <c r="EK98" s="79" t="str">
        <f t="shared" si="410"/>
        <v/>
      </c>
      <c r="EL98" s="79" t="str">
        <f t="shared" si="411"/>
        <v/>
      </c>
      <c r="EM98" s="47" t="str">
        <f>IF(details!BD98="","",details!BD98)</f>
        <v/>
      </c>
      <c r="EN98" s="47" t="str">
        <f>IF(details!BE98="","",details!BE98)</f>
        <v/>
      </c>
      <c r="EO98" s="47" t="str">
        <f>IF(details!BF98="","",details!BF98)</f>
        <v/>
      </c>
      <c r="EP98" s="102" t="str">
        <f t="shared" si="412"/>
        <v/>
      </c>
      <c r="EQ98" s="47" t="str">
        <f>IF(details!BG98="","",details!BG98)</f>
        <v/>
      </c>
      <c r="ER98" s="47" t="str">
        <f>IF(details!BH98="","",details!BH98)</f>
        <v/>
      </c>
      <c r="ES98" s="106" t="str">
        <f t="shared" si="413"/>
        <v/>
      </c>
      <c r="ET98" s="102" t="str">
        <f t="shared" si="414"/>
        <v/>
      </c>
      <c r="EU98" s="102" t="str">
        <f t="shared" si="415"/>
        <v/>
      </c>
      <c r="EV98" s="47" t="str">
        <f>IF(details!BI98="","",details!BI98)</f>
        <v/>
      </c>
      <c r="EW98" s="47" t="str">
        <f>IF(details!BJ98="","",details!BJ98)</f>
        <v/>
      </c>
      <c r="EX98" s="106" t="str">
        <f t="shared" si="416"/>
        <v/>
      </c>
      <c r="EY98" s="102" t="str">
        <f t="shared" si="417"/>
        <v/>
      </c>
      <c r="EZ98" s="102" t="str">
        <f t="shared" si="418"/>
        <v/>
      </c>
      <c r="FA98" s="97" t="str">
        <f t="shared" si="419"/>
        <v/>
      </c>
      <c r="FB98" s="79">
        <f t="shared" si="420"/>
        <v>0</v>
      </c>
      <c r="FC98" s="79">
        <f t="shared" si="421"/>
        <v>0</v>
      </c>
      <c r="FD98" s="80" t="str">
        <f t="shared" si="422"/>
        <v/>
      </c>
      <c r="FE98" s="79" t="str">
        <f t="shared" si="423"/>
        <v/>
      </c>
      <c r="FF98" s="79" t="str">
        <f t="shared" si="424"/>
        <v/>
      </c>
      <c r="FG98" s="79" t="str">
        <f t="shared" si="425"/>
        <v/>
      </c>
      <c r="FH98" s="47" t="str">
        <f>IF(details!BK98="","",details!BK98)</f>
        <v/>
      </c>
      <c r="FI98" s="47" t="str">
        <f>IF(details!BL98="","",details!BL98)</f>
        <v/>
      </c>
      <c r="FJ98" s="47" t="str">
        <f>IF(details!BM98="","",details!BM98)</f>
        <v/>
      </c>
      <c r="FK98" s="97" t="str">
        <f t="shared" si="426"/>
        <v/>
      </c>
      <c r="FL98" s="79">
        <f t="shared" si="427"/>
        <v>0</v>
      </c>
      <c r="FM98" s="80" t="str">
        <f t="shared" si="428"/>
        <v/>
      </c>
      <c r="FN98" s="79" t="str">
        <f t="shared" si="429"/>
        <v/>
      </c>
      <c r="FO98" s="79" t="str">
        <f t="shared" si="430"/>
        <v/>
      </c>
      <c r="FP98" s="322" t="str">
        <f t="shared" si="431"/>
        <v/>
      </c>
      <c r="FQ98" s="47" t="str">
        <f>IF(details!BN98="","",details!BN98)</f>
        <v/>
      </c>
      <c r="FR98" s="47" t="str">
        <f>IF(details!BO98="","",details!BO98)</f>
        <v/>
      </c>
      <c r="FS98" s="47" t="str">
        <f>IF(details!BP98="","",details!BP98)</f>
        <v/>
      </c>
      <c r="FT98" s="47" t="str">
        <f>IF(details!BQ98="","",details!BQ98)</f>
        <v/>
      </c>
      <c r="FU98" s="97" t="str">
        <f t="shared" si="432"/>
        <v/>
      </c>
      <c r="FV98" s="79">
        <f t="shared" si="297"/>
        <v>0</v>
      </c>
      <c r="FW98" s="80" t="str">
        <f t="shared" si="298"/>
        <v/>
      </c>
      <c r="FX98" s="79" t="str">
        <f t="shared" si="299"/>
        <v/>
      </c>
      <c r="FY98" s="79" t="str">
        <f t="shared" si="300"/>
        <v/>
      </c>
      <c r="FZ98" s="322" t="str">
        <f t="shared" si="459"/>
        <v/>
      </c>
      <c r="GA98" s="79" t="str">
        <f t="shared" si="450"/>
        <v/>
      </c>
      <c r="GB98" s="79" t="str">
        <f t="shared" si="451"/>
        <v/>
      </c>
      <c r="GC98" s="79" t="str">
        <f t="shared" si="452"/>
        <v/>
      </c>
      <c r="GD98" s="79" t="str">
        <f t="shared" si="453"/>
        <v/>
      </c>
      <c r="GE98" s="79" t="str">
        <f t="shared" si="454"/>
        <v/>
      </c>
      <c r="GF98" s="79" t="str">
        <f t="shared" si="455"/>
        <v/>
      </c>
      <c r="GG98" s="79" t="str">
        <f t="shared" si="301"/>
        <v/>
      </c>
      <c r="GH98" s="313">
        <f t="shared" si="434"/>
        <v>0</v>
      </c>
      <c r="GI98" s="79">
        <f t="shared" si="456"/>
        <v>0</v>
      </c>
      <c r="GJ98" s="79">
        <f t="shared" si="457"/>
        <v>0</v>
      </c>
      <c r="GK98" s="79">
        <f t="shared" si="458"/>
        <v>0</v>
      </c>
      <c r="GL98" s="313">
        <f t="shared" si="435"/>
        <v>0</v>
      </c>
      <c r="GM98" s="79" t="str">
        <f t="shared" si="302"/>
        <v/>
      </c>
      <c r="GN98" s="47" t="str">
        <f t="shared" si="303"/>
        <v/>
      </c>
      <c r="GO98" s="79" t="str">
        <f t="shared" si="304"/>
        <v/>
      </c>
      <c r="GP98" s="107" t="str">
        <f t="shared" si="436"/>
        <v/>
      </c>
      <c r="GQ98" s="94" t="str">
        <f>IF(details!CY98="","",details!CY98)</f>
        <v/>
      </c>
      <c r="GR98" s="94" t="str">
        <f>IF(details!CZ98="","",details!CZ98)</f>
        <v/>
      </c>
      <c r="GS98" s="94" t="str">
        <f>IF(details!DC98="","",details!DC98)</f>
        <v/>
      </c>
      <c r="GT98" s="94" t="str">
        <f>IF(details!DD98="","",details!DD98)</f>
        <v/>
      </c>
      <c r="GU98" s="94" t="str">
        <f>IF(details!DG98="","",details!DG98)</f>
        <v/>
      </c>
      <c r="GV98" s="94" t="str">
        <f>IF(details!DH98="","",details!DH98)</f>
        <v/>
      </c>
      <c r="GW98" s="94" t="str">
        <f>IF(details!DK98="","",details!DK98)</f>
        <v/>
      </c>
      <c r="GX98" s="94" t="str">
        <f>IF(details!DL98="","",details!DL98)</f>
        <v/>
      </c>
      <c r="GY98" s="94" t="str">
        <f>IF(details!DO98="","",details!DO98)</f>
        <v/>
      </c>
      <c r="GZ98" s="108" t="str">
        <f>IF(details!DP98="","",details!DP98)</f>
        <v/>
      </c>
      <c r="HA98" s="95" t="e">
        <f t="shared" si="437"/>
        <v>#VALUE!</v>
      </c>
      <c r="HB98" s="47" t="str">
        <f t="shared" si="305"/>
        <v/>
      </c>
      <c r="HC98" s="47" t="str">
        <f t="shared" si="448"/>
        <v/>
      </c>
      <c r="HD98" s="47" t="str">
        <f t="shared" si="306"/>
        <v/>
      </c>
      <c r="HE98" s="47" t="str">
        <f t="shared" si="307"/>
        <v/>
      </c>
      <c r="HF98" s="47" t="str">
        <f t="shared" si="438"/>
        <v/>
      </c>
      <c r="HG98" s="47" t="str">
        <f t="shared" si="308"/>
        <v/>
      </c>
      <c r="HH98" s="47" t="str">
        <f t="shared" si="309"/>
        <v/>
      </c>
      <c r="HI98" s="47" t="str">
        <f t="shared" si="310"/>
        <v/>
      </c>
      <c r="HJ98" s="47" t="str">
        <f t="shared" si="311"/>
        <v/>
      </c>
      <c r="HK98" s="47" t="str">
        <f t="shared" si="312"/>
        <v/>
      </c>
      <c r="HL98" s="47" t="str">
        <f t="shared" si="313"/>
        <v/>
      </c>
      <c r="HM98" s="47" t="str">
        <f t="shared" si="314"/>
        <v/>
      </c>
      <c r="HN98" s="47" t="str">
        <f t="shared" si="439"/>
        <v/>
      </c>
      <c r="HO98" s="47" t="str">
        <f t="shared" si="315"/>
        <v/>
      </c>
      <c r="HP98" s="47" t="str">
        <f t="shared" si="316"/>
        <v/>
      </c>
      <c r="HQ98" s="47" t="str">
        <f t="shared" si="440"/>
        <v/>
      </c>
      <c r="HR98" s="47" t="str">
        <f t="shared" si="317"/>
        <v/>
      </c>
      <c r="HS98" s="47" t="str">
        <f t="shared" si="318"/>
        <v/>
      </c>
      <c r="HT98" s="47" t="str">
        <f t="shared" si="441"/>
        <v/>
      </c>
      <c r="HU98" s="47" t="str">
        <f t="shared" si="319"/>
        <v/>
      </c>
      <c r="HV98" s="47" t="str">
        <f t="shared" si="320"/>
        <v/>
      </c>
      <c r="HW98" s="47" t="str">
        <f t="shared" si="442"/>
        <v/>
      </c>
      <c r="HX98" s="47" t="str">
        <f t="shared" si="443"/>
        <v/>
      </c>
      <c r="HY98" s="47" t="str">
        <f t="shared" si="321"/>
        <v/>
      </c>
      <c r="HZ98" s="47" t="str">
        <f t="shared" si="322"/>
        <v/>
      </c>
      <c r="IA98" s="47" t="str">
        <f t="shared" si="323"/>
        <v/>
      </c>
      <c r="IB98" s="47" t="str">
        <f t="shared" si="324"/>
        <v/>
      </c>
      <c r="IC98" s="47" t="str">
        <f t="shared" si="325"/>
        <v/>
      </c>
      <c r="ID98" s="47" t="str">
        <f t="shared" si="444"/>
        <v xml:space="preserve">            </v>
      </c>
      <c r="IE98" s="47" t="str">
        <f t="shared" si="445"/>
        <v xml:space="preserve">            </v>
      </c>
      <c r="IF98" s="47" t="str">
        <f t="shared" si="449"/>
        <v xml:space="preserve">     </v>
      </c>
      <c r="IG98" s="109" t="str">
        <f t="shared" si="460"/>
        <v xml:space="preserve">            </v>
      </c>
      <c r="IH98" s="47" t="str">
        <f t="shared" si="461"/>
        <v xml:space="preserve">            </v>
      </c>
      <c r="II98" s="47" t="str">
        <f>IF(OR(GN98="SUPPL.",GN98="RE-EXAM."),'result subject-wise'!AV98,GN98)</f>
        <v/>
      </c>
      <c r="IJ98" s="99">
        <f>IF('result subject-wise'!AW98="",CT98,'result subject-wise'!AW98)</f>
        <v>0</v>
      </c>
      <c r="IK98" s="87" t="str">
        <f t="shared" si="447"/>
        <v/>
      </c>
      <c r="IL98" s="123" t="str">
        <f t="shared" si="462"/>
        <v xml:space="preserve">            </v>
      </c>
      <c r="JE98" s="120"/>
      <c r="JF98" s="120"/>
      <c r="JG98" s="120"/>
      <c r="JH98" s="120"/>
    </row>
    <row r="99" spans="1:268" ht="13" customHeight="1">
      <c r="A99" s="4">
        <f>details!A99</f>
        <v>93</v>
      </c>
      <c r="B99" s="47" t="str">
        <f>IF(details!B99="","",details!B99)</f>
        <v/>
      </c>
      <c r="C99" s="47" t="str">
        <f>IF(details!C99="","",details!C99)</f>
        <v/>
      </c>
      <c r="D99" s="97" t="str">
        <f>IF(details!D99="","",details!D99)</f>
        <v/>
      </c>
      <c r="E99" s="47" t="str">
        <f>IF(details!E99="","",details!E99)</f>
        <v/>
      </c>
      <c r="F99" s="385" t="str">
        <f>IF(details!F99="","",details!F99)</f>
        <v/>
      </c>
      <c r="G99" s="49" t="str">
        <f>IF(details!G99="","",details!G99)</f>
        <v>A 093</v>
      </c>
      <c r="H99" s="49" t="str">
        <f>IF(details!H99="","",details!H99)</f>
        <v>B 093</v>
      </c>
      <c r="I99" s="49" t="str">
        <f>IF(details!I99="","",details!I99)</f>
        <v>C 093</v>
      </c>
      <c r="J99" s="47" t="str">
        <f>IF(details!J99="","",details!J99)</f>
        <v/>
      </c>
      <c r="K99" s="47" t="str">
        <f>IF(details!K99="","",details!K99)</f>
        <v/>
      </c>
      <c r="L99" s="47" t="str">
        <f>IF(details!L99="","",details!L99)</f>
        <v/>
      </c>
      <c r="M99" s="102" t="str">
        <f t="shared" si="327"/>
        <v/>
      </c>
      <c r="N99" s="47" t="str">
        <f>IF(details!M99="","",details!M99)</f>
        <v/>
      </c>
      <c r="O99" s="102" t="str">
        <f t="shared" si="328"/>
        <v/>
      </c>
      <c r="P99" s="47" t="str">
        <f>IF(details!N99="","",details!N99)</f>
        <v/>
      </c>
      <c r="Q99" s="88" t="str">
        <f t="shared" si="329"/>
        <v/>
      </c>
      <c r="R99" s="79">
        <f t="shared" si="330"/>
        <v>0</v>
      </c>
      <c r="S99" s="79">
        <f t="shared" si="331"/>
        <v>0</v>
      </c>
      <c r="T99" s="80" t="str">
        <f t="shared" si="332"/>
        <v/>
      </c>
      <c r="U99" s="79" t="str">
        <f t="shared" si="333"/>
        <v/>
      </c>
      <c r="V99" s="79" t="str">
        <f t="shared" si="334"/>
        <v/>
      </c>
      <c r="W99" s="79" t="str">
        <f t="shared" si="335"/>
        <v/>
      </c>
      <c r="X99" s="47" t="str">
        <f>IF(details!O99="","",details!O99)</f>
        <v/>
      </c>
      <c r="Y99" s="47" t="str">
        <f>IF(details!P99="","",details!P99)</f>
        <v/>
      </c>
      <c r="Z99" s="47" t="str">
        <f>IF(details!Q99="","",details!Q99)</f>
        <v/>
      </c>
      <c r="AA99" s="102" t="str">
        <f t="shared" si="336"/>
        <v/>
      </c>
      <c r="AB99" s="47" t="str">
        <f>IF(details!R99="","",details!R99)</f>
        <v/>
      </c>
      <c r="AC99" s="102" t="str">
        <f t="shared" si="337"/>
        <v/>
      </c>
      <c r="AD99" s="47" t="str">
        <f>IF(details!S99="","",details!S99)</f>
        <v/>
      </c>
      <c r="AE99" s="88" t="str">
        <f t="shared" si="338"/>
        <v/>
      </c>
      <c r="AF99" s="79">
        <f t="shared" si="339"/>
        <v>0</v>
      </c>
      <c r="AG99" s="79">
        <f t="shared" si="340"/>
        <v>0</v>
      </c>
      <c r="AH99" s="80" t="str">
        <f t="shared" si="341"/>
        <v/>
      </c>
      <c r="AI99" s="79" t="str">
        <f t="shared" si="342"/>
        <v/>
      </c>
      <c r="AJ99" s="79" t="str">
        <f t="shared" si="343"/>
        <v/>
      </c>
      <c r="AK99" s="79" t="str">
        <f t="shared" si="344"/>
        <v/>
      </c>
      <c r="AL99" s="97" t="str">
        <f>IF(details!T99="","",details!T99)</f>
        <v/>
      </c>
      <c r="AM99" s="103" t="str">
        <f>CONCATENATE(IF(details!T99="s"," SANSKRIT",IF(details!T99="u"," URDU",IF(details!T99="g"," GUJRATI",IF(details!T99="p"," PUNJABI",IF(details!T99="sd"," flU/kh",))))),"")</f>
        <v/>
      </c>
      <c r="AN99" s="47" t="str">
        <f>IF(details!U99="","",details!U99)</f>
        <v/>
      </c>
      <c r="AO99" s="47" t="str">
        <f>IF(details!V99="","",details!V99)</f>
        <v/>
      </c>
      <c r="AP99" s="47" t="str">
        <f>IF(details!W99="","",details!W99)</f>
        <v/>
      </c>
      <c r="AQ99" s="102" t="str">
        <f t="shared" si="345"/>
        <v/>
      </c>
      <c r="AR99" s="47" t="str">
        <f>IF(details!X99="","",details!X99)</f>
        <v/>
      </c>
      <c r="AS99" s="102" t="str">
        <f t="shared" si="346"/>
        <v/>
      </c>
      <c r="AT99" s="47" t="str">
        <f>IF(details!Y99="","",details!Y99)</f>
        <v/>
      </c>
      <c r="AU99" s="88" t="str">
        <f t="shared" si="347"/>
        <v/>
      </c>
      <c r="AV99" s="79">
        <f t="shared" si="348"/>
        <v>0</v>
      </c>
      <c r="AW99" s="79">
        <f t="shared" si="349"/>
        <v>0</v>
      </c>
      <c r="AX99" s="80" t="str">
        <f t="shared" si="350"/>
        <v/>
      </c>
      <c r="AY99" s="79" t="str">
        <f t="shared" si="351"/>
        <v/>
      </c>
      <c r="AZ99" s="79" t="str">
        <f t="shared" si="352"/>
        <v/>
      </c>
      <c r="BA99" s="79" t="str">
        <f t="shared" si="353"/>
        <v/>
      </c>
      <c r="BB99" s="47" t="str">
        <f>IF(details!Z99="","",details!Z99)</f>
        <v/>
      </c>
      <c r="BC99" s="47" t="str">
        <f>IF(details!AA99="","",details!AA99)</f>
        <v/>
      </c>
      <c r="BD99" s="47" t="str">
        <f>IF(details!AB99="","",details!AB99)</f>
        <v/>
      </c>
      <c r="BE99" s="102" t="str">
        <f t="shared" si="354"/>
        <v/>
      </c>
      <c r="BF99" s="47" t="str">
        <f>IF(details!AC99="","",details!AC99)</f>
        <v/>
      </c>
      <c r="BG99" s="102" t="str">
        <f t="shared" si="355"/>
        <v/>
      </c>
      <c r="BH99" s="47" t="str">
        <f>IF(details!AD99="","",details!AD99)</f>
        <v/>
      </c>
      <c r="BI99" s="88" t="str">
        <f t="shared" si="356"/>
        <v/>
      </c>
      <c r="BJ99" s="79">
        <f t="shared" si="357"/>
        <v>0</v>
      </c>
      <c r="BK99" s="79">
        <f t="shared" si="358"/>
        <v>0</v>
      </c>
      <c r="BL99" s="80" t="str">
        <f t="shared" si="359"/>
        <v/>
      </c>
      <c r="BM99" s="79" t="str">
        <f t="shared" si="360"/>
        <v/>
      </c>
      <c r="BN99" s="79" t="str">
        <f t="shared" si="361"/>
        <v/>
      </c>
      <c r="BO99" s="79" t="str">
        <f t="shared" si="362"/>
        <v/>
      </c>
      <c r="BP99" s="47" t="str">
        <f>IF(details!AE99="","",details!AE99)</f>
        <v/>
      </c>
      <c r="BQ99" s="47" t="str">
        <f>IF(details!AF99="","",details!AF99)</f>
        <v/>
      </c>
      <c r="BR99" s="47" t="str">
        <f>IF(details!AG99="","",details!AG99)</f>
        <v/>
      </c>
      <c r="BS99" s="102" t="str">
        <f t="shared" si="363"/>
        <v/>
      </c>
      <c r="BT99" s="47" t="str">
        <f>IF(details!AH99="","",details!AH99)</f>
        <v/>
      </c>
      <c r="BU99" s="102" t="str">
        <f t="shared" si="364"/>
        <v/>
      </c>
      <c r="BV99" s="47" t="str">
        <f>IF(details!AI99="","",details!AI99)</f>
        <v/>
      </c>
      <c r="BW99" s="88" t="str">
        <f t="shared" si="365"/>
        <v/>
      </c>
      <c r="BX99" s="79">
        <f t="shared" si="366"/>
        <v>0</v>
      </c>
      <c r="BY99" s="79">
        <f t="shared" si="367"/>
        <v>0</v>
      </c>
      <c r="BZ99" s="80" t="str">
        <f t="shared" si="368"/>
        <v/>
      </c>
      <c r="CA99" s="79" t="str">
        <f t="shared" si="369"/>
        <v/>
      </c>
      <c r="CB99" s="79" t="str">
        <f t="shared" si="370"/>
        <v/>
      </c>
      <c r="CC99" s="79" t="str">
        <f t="shared" si="371"/>
        <v/>
      </c>
      <c r="CD99" s="47" t="str">
        <f>IF(details!AJ99="","",details!AJ99)</f>
        <v/>
      </c>
      <c r="CE99" s="47" t="str">
        <f>IF(details!AK99="","",details!AK99)</f>
        <v/>
      </c>
      <c r="CF99" s="47" t="str">
        <f>IF(details!AL99="","",details!AL99)</f>
        <v/>
      </c>
      <c r="CG99" s="102" t="str">
        <f t="shared" si="372"/>
        <v/>
      </c>
      <c r="CH99" s="47" t="str">
        <f>IF(details!AM99="","",details!AM99)</f>
        <v/>
      </c>
      <c r="CI99" s="102" t="str">
        <f t="shared" si="373"/>
        <v/>
      </c>
      <c r="CJ99" s="47" t="str">
        <f>IF(details!AN99="","",details!AN99)</f>
        <v/>
      </c>
      <c r="CK99" s="88" t="str">
        <f t="shared" si="374"/>
        <v/>
      </c>
      <c r="CL99" s="79">
        <f t="shared" si="375"/>
        <v>0</v>
      </c>
      <c r="CM99" s="79">
        <f t="shared" si="376"/>
        <v>0</v>
      </c>
      <c r="CN99" s="80" t="str">
        <f t="shared" si="377"/>
        <v/>
      </c>
      <c r="CO99" s="79" t="str">
        <f t="shared" si="378"/>
        <v/>
      </c>
      <c r="CP99" s="79" t="str">
        <f t="shared" si="379"/>
        <v/>
      </c>
      <c r="CQ99" s="79" t="str">
        <f t="shared" si="380"/>
        <v/>
      </c>
      <c r="CR99" s="79">
        <f t="shared" si="381"/>
        <v>0</v>
      </c>
      <c r="CS99" s="104">
        <f t="shared" si="382"/>
        <v>0</v>
      </c>
      <c r="CT99" s="105">
        <f t="shared" si="383"/>
        <v>0</v>
      </c>
      <c r="CU99" s="87" t="str">
        <f t="shared" si="296"/>
        <v/>
      </c>
      <c r="CV99" s="47" t="str">
        <f>IF(details!AO99="","",details!AO99)</f>
        <v/>
      </c>
      <c r="CW99" s="47" t="str">
        <f>IF(details!AP99="","",details!AP99)</f>
        <v/>
      </c>
      <c r="CX99" s="47" t="str">
        <f>IF(details!AQ99="","",details!AQ99)</f>
        <v/>
      </c>
      <c r="CY99" s="102" t="str">
        <f t="shared" si="384"/>
        <v/>
      </c>
      <c r="CZ99" s="47" t="str">
        <f>IF(details!AR99="","",details!AR99)</f>
        <v/>
      </c>
      <c r="DA99" s="102" t="str">
        <f t="shared" si="385"/>
        <v/>
      </c>
      <c r="DB99" s="47" t="str">
        <f>IF(details!AS99="","",details!AS99)</f>
        <v/>
      </c>
      <c r="DC99" s="88" t="str">
        <f t="shared" si="386"/>
        <v/>
      </c>
      <c r="DD99" s="79">
        <f t="shared" si="387"/>
        <v>0</v>
      </c>
      <c r="DE99" s="79">
        <f t="shared" si="388"/>
        <v>0</v>
      </c>
      <c r="DF99" s="80" t="str">
        <f t="shared" si="389"/>
        <v/>
      </c>
      <c r="DG99" s="79" t="str">
        <f t="shared" si="390"/>
        <v/>
      </c>
      <c r="DH99" s="79" t="str">
        <f t="shared" si="391"/>
        <v/>
      </c>
      <c r="DI99" s="79" t="str">
        <f t="shared" si="392"/>
        <v/>
      </c>
      <c r="DJ99" s="47" t="str">
        <f>IF(details!AT99="","",details!AT99)</f>
        <v/>
      </c>
      <c r="DK99" s="47" t="str">
        <f>IF(details!AU99="","",details!AU99)</f>
        <v/>
      </c>
      <c r="DL99" s="102" t="str">
        <f t="shared" si="393"/>
        <v/>
      </c>
      <c r="DM99" s="47" t="str">
        <f>IF(details!AV99="","",details!AV99)</f>
        <v/>
      </c>
      <c r="DN99" s="47" t="str">
        <f>IF(details!AW99="","",details!AW99)</f>
        <v/>
      </c>
      <c r="DO99" s="102" t="str">
        <f t="shared" si="394"/>
        <v/>
      </c>
      <c r="DP99" s="47" t="str">
        <f>IF(details!AX99="","",details!AX99)</f>
        <v/>
      </c>
      <c r="DQ99" s="47" t="str">
        <f>IF(details!AY99="","",details!AY99)</f>
        <v/>
      </c>
      <c r="DR99" s="102" t="str">
        <f t="shared" si="395"/>
        <v/>
      </c>
      <c r="DS99" s="102" t="str">
        <f t="shared" si="396"/>
        <v/>
      </c>
      <c r="DT99" s="102" t="str">
        <f t="shared" si="397"/>
        <v/>
      </c>
      <c r="DU99" s="102" t="str">
        <f t="shared" si="398"/>
        <v/>
      </c>
      <c r="DV99" s="47" t="str">
        <f>IF(details!AZ99="","",details!AZ99)</f>
        <v/>
      </c>
      <c r="DW99" s="47" t="str">
        <f>IF(details!BA99="","",details!BA99)</f>
        <v/>
      </c>
      <c r="DX99" s="102" t="str">
        <f t="shared" si="399"/>
        <v/>
      </c>
      <c r="DY99" s="102" t="str">
        <f t="shared" si="400"/>
        <v/>
      </c>
      <c r="DZ99" s="102" t="str">
        <f t="shared" si="401"/>
        <v/>
      </c>
      <c r="EA99" s="47" t="str">
        <f>IF(details!BB99="","",details!BB99)</f>
        <v/>
      </c>
      <c r="EB99" s="47" t="str">
        <f>IF(details!BC99="","",details!BC99)</f>
        <v/>
      </c>
      <c r="EC99" s="102" t="str">
        <f t="shared" si="402"/>
        <v/>
      </c>
      <c r="ED99" s="102" t="str">
        <f t="shared" si="403"/>
        <v/>
      </c>
      <c r="EE99" s="102" t="str">
        <f t="shared" si="404"/>
        <v/>
      </c>
      <c r="EF99" s="97" t="str">
        <f t="shared" si="405"/>
        <v/>
      </c>
      <c r="EG99" s="79">
        <f t="shared" si="406"/>
        <v>0</v>
      </c>
      <c r="EH99" s="79">
        <f t="shared" si="407"/>
        <v>0</v>
      </c>
      <c r="EI99" s="80" t="str">
        <f t="shared" si="408"/>
        <v/>
      </c>
      <c r="EJ99" s="79" t="str">
        <f t="shared" si="409"/>
        <v/>
      </c>
      <c r="EK99" s="79" t="str">
        <f t="shared" si="410"/>
        <v/>
      </c>
      <c r="EL99" s="79" t="str">
        <f t="shared" si="411"/>
        <v/>
      </c>
      <c r="EM99" s="47" t="str">
        <f>IF(details!BD99="","",details!BD99)</f>
        <v/>
      </c>
      <c r="EN99" s="47" t="str">
        <f>IF(details!BE99="","",details!BE99)</f>
        <v/>
      </c>
      <c r="EO99" s="47" t="str">
        <f>IF(details!BF99="","",details!BF99)</f>
        <v/>
      </c>
      <c r="EP99" s="102" t="str">
        <f t="shared" si="412"/>
        <v/>
      </c>
      <c r="EQ99" s="47" t="str">
        <f>IF(details!BG99="","",details!BG99)</f>
        <v/>
      </c>
      <c r="ER99" s="47" t="str">
        <f>IF(details!BH99="","",details!BH99)</f>
        <v/>
      </c>
      <c r="ES99" s="106" t="str">
        <f t="shared" si="413"/>
        <v/>
      </c>
      <c r="ET99" s="102" t="str">
        <f t="shared" si="414"/>
        <v/>
      </c>
      <c r="EU99" s="102" t="str">
        <f t="shared" si="415"/>
        <v/>
      </c>
      <c r="EV99" s="47" t="str">
        <f>IF(details!BI99="","",details!BI99)</f>
        <v/>
      </c>
      <c r="EW99" s="47" t="str">
        <f>IF(details!BJ99="","",details!BJ99)</f>
        <v/>
      </c>
      <c r="EX99" s="106" t="str">
        <f t="shared" si="416"/>
        <v/>
      </c>
      <c r="EY99" s="102" t="str">
        <f t="shared" si="417"/>
        <v/>
      </c>
      <c r="EZ99" s="102" t="str">
        <f t="shared" si="418"/>
        <v/>
      </c>
      <c r="FA99" s="97" t="str">
        <f t="shared" si="419"/>
        <v/>
      </c>
      <c r="FB99" s="79">
        <f t="shared" si="420"/>
        <v>0</v>
      </c>
      <c r="FC99" s="79">
        <f t="shared" si="421"/>
        <v>0</v>
      </c>
      <c r="FD99" s="80" t="str">
        <f t="shared" si="422"/>
        <v/>
      </c>
      <c r="FE99" s="79" t="str">
        <f t="shared" si="423"/>
        <v/>
      </c>
      <c r="FF99" s="79" t="str">
        <f t="shared" si="424"/>
        <v/>
      </c>
      <c r="FG99" s="79" t="str">
        <f t="shared" si="425"/>
        <v/>
      </c>
      <c r="FH99" s="47" t="str">
        <f>IF(details!BK99="","",details!BK99)</f>
        <v/>
      </c>
      <c r="FI99" s="47" t="str">
        <f>IF(details!BL99="","",details!BL99)</f>
        <v/>
      </c>
      <c r="FJ99" s="47" t="str">
        <f>IF(details!BM99="","",details!BM99)</f>
        <v/>
      </c>
      <c r="FK99" s="97" t="str">
        <f t="shared" si="426"/>
        <v/>
      </c>
      <c r="FL99" s="79">
        <f t="shared" si="427"/>
        <v>0</v>
      </c>
      <c r="FM99" s="80" t="str">
        <f t="shared" si="428"/>
        <v/>
      </c>
      <c r="FN99" s="79" t="str">
        <f t="shared" si="429"/>
        <v/>
      </c>
      <c r="FO99" s="79" t="str">
        <f t="shared" si="430"/>
        <v/>
      </c>
      <c r="FP99" s="322" t="str">
        <f t="shared" si="431"/>
        <v/>
      </c>
      <c r="FQ99" s="47" t="str">
        <f>IF(details!BN99="","",details!BN99)</f>
        <v/>
      </c>
      <c r="FR99" s="47" t="str">
        <f>IF(details!BO99="","",details!BO99)</f>
        <v/>
      </c>
      <c r="FS99" s="47" t="str">
        <f>IF(details!BP99="","",details!BP99)</f>
        <v/>
      </c>
      <c r="FT99" s="47" t="str">
        <f>IF(details!BQ99="","",details!BQ99)</f>
        <v/>
      </c>
      <c r="FU99" s="97" t="str">
        <f t="shared" si="432"/>
        <v/>
      </c>
      <c r="FV99" s="79">
        <f t="shared" si="297"/>
        <v>0</v>
      </c>
      <c r="FW99" s="80" t="str">
        <f t="shared" si="298"/>
        <v/>
      </c>
      <c r="FX99" s="79" t="str">
        <f t="shared" si="299"/>
        <v/>
      </c>
      <c r="FY99" s="79" t="str">
        <f t="shared" si="300"/>
        <v/>
      </c>
      <c r="FZ99" s="322" t="str">
        <f t="shared" si="459"/>
        <v/>
      </c>
      <c r="GA99" s="79" t="str">
        <f t="shared" si="450"/>
        <v/>
      </c>
      <c r="GB99" s="79" t="str">
        <f t="shared" si="451"/>
        <v/>
      </c>
      <c r="GC99" s="79" t="str">
        <f t="shared" si="452"/>
        <v/>
      </c>
      <c r="GD99" s="79" t="str">
        <f t="shared" si="453"/>
        <v/>
      </c>
      <c r="GE99" s="79" t="str">
        <f t="shared" si="454"/>
        <v/>
      </c>
      <c r="GF99" s="79" t="str">
        <f t="shared" si="455"/>
        <v/>
      </c>
      <c r="GG99" s="79" t="str">
        <f t="shared" si="301"/>
        <v/>
      </c>
      <c r="GH99" s="313">
        <f t="shared" si="434"/>
        <v>0</v>
      </c>
      <c r="GI99" s="79">
        <f t="shared" si="456"/>
        <v>0</v>
      </c>
      <c r="GJ99" s="79">
        <f t="shared" si="457"/>
        <v>0</v>
      </c>
      <c r="GK99" s="79">
        <f t="shared" si="458"/>
        <v>0</v>
      </c>
      <c r="GL99" s="313">
        <f t="shared" si="435"/>
        <v>0</v>
      </c>
      <c r="GM99" s="79" t="str">
        <f t="shared" si="302"/>
        <v/>
      </c>
      <c r="GN99" s="47" t="str">
        <f t="shared" si="303"/>
        <v/>
      </c>
      <c r="GO99" s="79" t="str">
        <f t="shared" si="304"/>
        <v/>
      </c>
      <c r="GP99" s="107" t="str">
        <f t="shared" si="436"/>
        <v/>
      </c>
      <c r="GQ99" s="94" t="str">
        <f>IF(details!CY99="","",details!CY99)</f>
        <v/>
      </c>
      <c r="GR99" s="94" t="str">
        <f>IF(details!CZ99="","",details!CZ99)</f>
        <v/>
      </c>
      <c r="GS99" s="94" t="str">
        <f>IF(details!DC99="","",details!DC99)</f>
        <v/>
      </c>
      <c r="GT99" s="94" t="str">
        <f>IF(details!DD99="","",details!DD99)</f>
        <v/>
      </c>
      <c r="GU99" s="94" t="str">
        <f>IF(details!DG99="","",details!DG99)</f>
        <v/>
      </c>
      <c r="GV99" s="94" t="str">
        <f>IF(details!DH99="","",details!DH99)</f>
        <v/>
      </c>
      <c r="GW99" s="94" t="str">
        <f>IF(details!DK99="","",details!DK99)</f>
        <v/>
      </c>
      <c r="GX99" s="94" t="str">
        <f>IF(details!DL99="","",details!DL99)</f>
        <v/>
      </c>
      <c r="GY99" s="94" t="str">
        <f>IF(details!DO99="","",details!DO99)</f>
        <v/>
      </c>
      <c r="GZ99" s="108" t="str">
        <f>IF(details!DP99="","",details!DP99)</f>
        <v/>
      </c>
      <c r="HA99" s="95" t="e">
        <f t="shared" si="437"/>
        <v>#VALUE!</v>
      </c>
      <c r="HB99" s="47" t="str">
        <f t="shared" si="305"/>
        <v/>
      </c>
      <c r="HC99" s="47" t="str">
        <f t="shared" si="448"/>
        <v/>
      </c>
      <c r="HD99" s="47" t="str">
        <f t="shared" si="306"/>
        <v/>
      </c>
      <c r="HE99" s="47" t="str">
        <f t="shared" si="307"/>
        <v/>
      </c>
      <c r="HF99" s="47" t="str">
        <f t="shared" si="438"/>
        <v/>
      </c>
      <c r="HG99" s="47" t="str">
        <f t="shared" si="308"/>
        <v/>
      </c>
      <c r="HH99" s="47" t="str">
        <f t="shared" si="309"/>
        <v/>
      </c>
      <c r="HI99" s="47" t="str">
        <f t="shared" si="310"/>
        <v/>
      </c>
      <c r="HJ99" s="47" t="str">
        <f t="shared" si="311"/>
        <v/>
      </c>
      <c r="HK99" s="47" t="str">
        <f t="shared" si="312"/>
        <v/>
      </c>
      <c r="HL99" s="47" t="str">
        <f t="shared" si="313"/>
        <v/>
      </c>
      <c r="HM99" s="47" t="str">
        <f t="shared" si="314"/>
        <v/>
      </c>
      <c r="HN99" s="47" t="str">
        <f t="shared" si="439"/>
        <v/>
      </c>
      <c r="HO99" s="47" t="str">
        <f t="shared" si="315"/>
        <v/>
      </c>
      <c r="HP99" s="47" t="str">
        <f t="shared" si="316"/>
        <v/>
      </c>
      <c r="HQ99" s="47" t="str">
        <f t="shared" si="440"/>
        <v/>
      </c>
      <c r="HR99" s="47" t="str">
        <f t="shared" si="317"/>
        <v/>
      </c>
      <c r="HS99" s="47" t="str">
        <f t="shared" si="318"/>
        <v/>
      </c>
      <c r="HT99" s="47" t="str">
        <f t="shared" si="441"/>
        <v/>
      </c>
      <c r="HU99" s="47" t="str">
        <f t="shared" si="319"/>
        <v/>
      </c>
      <c r="HV99" s="47" t="str">
        <f t="shared" si="320"/>
        <v/>
      </c>
      <c r="HW99" s="47" t="str">
        <f t="shared" si="442"/>
        <v/>
      </c>
      <c r="HX99" s="47" t="str">
        <f t="shared" si="443"/>
        <v/>
      </c>
      <c r="HY99" s="47" t="str">
        <f t="shared" si="321"/>
        <v/>
      </c>
      <c r="HZ99" s="47" t="str">
        <f t="shared" si="322"/>
        <v/>
      </c>
      <c r="IA99" s="47" t="str">
        <f t="shared" si="323"/>
        <v/>
      </c>
      <c r="IB99" s="47" t="str">
        <f t="shared" si="324"/>
        <v/>
      </c>
      <c r="IC99" s="47" t="str">
        <f t="shared" si="325"/>
        <v/>
      </c>
      <c r="ID99" s="47" t="str">
        <f t="shared" si="444"/>
        <v xml:space="preserve">            </v>
      </c>
      <c r="IE99" s="47" t="str">
        <f t="shared" si="445"/>
        <v xml:space="preserve">            </v>
      </c>
      <c r="IF99" s="47" t="str">
        <f t="shared" si="449"/>
        <v xml:space="preserve">     </v>
      </c>
      <c r="IG99" s="109" t="str">
        <f t="shared" si="460"/>
        <v xml:space="preserve">            </v>
      </c>
      <c r="IH99" s="47" t="str">
        <f t="shared" si="461"/>
        <v xml:space="preserve">            </v>
      </c>
      <c r="II99" s="47" t="str">
        <f>IF(OR(GN99="SUPPL.",GN99="RE-EXAM."),'result subject-wise'!AV99,GN99)</f>
        <v/>
      </c>
      <c r="IJ99" s="99">
        <f>IF('result subject-wise'!AW99="",CT99,'result subject-wise'!AW99)</f>
        <v>0</v>
      </c>
      <c r="IK99" s="87" t="str">
        <f t="shared" si="447"/>
        <v/>
      </c>
      <c r="IL99" s="123" t="str">
        <f t="shared" si="462"/>
        <v xml:space="preserve">            </v>
      </c>
      <c r="JE99" s="120"/>
      <c r="JF99" s="120"/>
      <c r="JG99" s="120"/>
      <c r="JH99" s="120"/>
    </row>
    <row r="100" spans="1:268" ht="13" customHeight="1">
      <c r="A100" s="4">
        <f>details!A100</f>
        <v>94</v>
      </c>
      <c r="B100" s="47" t="str">
        <f>IF(details!B100="","",details!B100)</f>
        <v/>
      </c>
      <c r="C100" s="47" t="str">
        <f>IF(details!C100="","",details!C100)</f>
        <v/>
      </c>
      <c r="D100" s="97" t="str">
        <f>IF(details!D100="","",details!D100)</f>
        <v/>
      </c>
      <c r="E100" s="47" t="str">
        <f>IF(details!E100="","",details!E100)</f>
        <v/>
      </c>
      <c r="F100" s="385" t="str">
        <f>IF(details!F100="","",details!F100)</f>
        <v/>
      </c>
      <c r="G100" s="49" t="str">
        <f>IF(details!G100="","",details!G100)</f>
        <v>A 094</v>
      </c>
      <c r="H100" s="49" t="str">
        <f>IF(details!H100="","",details!H100)</f>
        <v>B 094</v>
      </c>
      <c r="I100" s="49" t="str">
        <f>IF(details!I100="","",details!I100)</f>
        <v>C 094</v>
      </c>
      <c r="J100" s="47" t="str">
        <f>IF(details!J100="","",details!J100)</f>
        <v/>
      </c>
      <c r="K100" s="47" t="str">
        <f>IF(details!K100="","",details!K100)</f>
        <v/>
      </c>
      <c r="L100" s="47" t="str">
        <f>IF(details!L100="","",details!L100)</f>
        <v/>
      </c>
      <c r="M100" s="102" t="str">
        <f t="shared" si="327"/>
        <v/>
      </c>
      <c r="N100" s="47" t="str">
        <f>IF(details!M100="","",details!M100)</f>
        <v/>
      </c>
      <c r="O100" s="102" t="str">
        <f t="shared" si="328"/>
        <v/>
      </c>
      <c r="P100" s="47" t="str">
        <f>IF(details!N100="","",details!N100)</f>
        <v/>
      </c>
      <c r="Q100" s="88" t="str">
        <f t="shared" si="329"/>
        <v/>
      </c>
      <c r="R100" s="79">
        <f t="shared" si="330"/>
        <v>0</v>
      </c>
      <c r="S100" s="79">
        <f t="shared" si="331"/>
        <v>0</v>
      </c>
      <c r="T100" s="80" t="str">
        <f t="shared" si="332"/>
        <v/>
      </c>
      <c r="U100" s="79" t="str">
        <f t="shared" si="333"/>
        <v/>
      </c>
      <c r="V100" s="79" t="str">
        <f t="shared" si="334"/>
        <v/>
      </c>
      <c r="W100" s="79" t="str">
        <f t="shared" si="335"/>
        <v/>
      </c>
      <c r="X100" s="47" t="str">
        <f>IF(details!O100="","",details!O100)</f>
        <v/>
      </c>
      <c r="Y100" s="47" t="str">
        <f>IF(details!P100="","",details!P100)</f>
        <v/>
      </c>
      <c r="Z100" s="47" t="str">
        <f>IF(details!Q100="","",details!Q100)</f>
        <v/>
      </c>
      <c r="AA100" s="102" t="str">
        <f t="shared" si="336"/>
        <v/>
      </c>
      <c r="AB100" s="47" t="str">
        <f>IF(details!R100="","",details!R100)</f>
        <v/>
      </c>
      <c r="AC100" s="102" t="str">
        <f t="shared" si="337"/>
        <v/>
      </c>
      <c r="AD100" s="47" t="str">
        <f>IF(details!S100="","",details!S100)</f>
        <v/>
      </c>
      <c r="AE100" s="88" t="str">
        <f t="shared" si="338"/>
        <v/>
      </c>
      <c r="AF100" s="79">
        <f t="shared" si="339"/>
        <v>0</v>
      </c>
      <c r="AG100" s="79">
        <f t="shared" si="340"/>
        <v>0</v>
      </c>
      <c r="AH100" s="80" t="str">
        <f t="shared" si="341"/>
        <v/>
      </c>
      <c r="AI100" s="79" t="str">
        <f t="shared" si="342"/>
        <v/>
      </c>
      <c r="AJ100" s="79" t="str">
        <f t="shared" si="343"/>
        <v/>
      </c>
      <c r="AK100" s="79" t="str">
        <f t="shared" si="344"/>
        <v/>
      </c>
      <c r="AL100" s="97" t="str">
        <f>IF(details!T100="","",details!T100)</f>
        <v/>
      </c>
      <c r="AM100" s="103" t="str">
        <f>CONCATENATE(IF(details!T100="s"," SANSKRIT",IF(details!T100="u"," URDU",IF(details!T100="g"," GUJRATI",IF(details!T100="p"," PUNJABI",IF(details!T100="sd"," flU/kh",))))),"")</f>
        <v/>
      </c>
      <c r="AN100" s="47" t="str">
        <f>IF(details!U100="","",details!U100)</f>
        <v/>
      </c>
      <c r="AO100" s="47" t="str">
        <f>IF(details!V100="","",details!V100)</f>
        <v/>
      </c>
      <c r="AP100" s="47" t="str">
        <f>IF(details!W100="","",details!W100)</f>
        <v/>
      </c>
      <c r="AQ100" s="102" t="str">
        <f t="shared" si="345"/>
        <v/>
      </c>
      <c r="AR100" s="47" t="str">
        <f>IF(details!X100="","",details!X100)</f>
        <v/>
      </c>
      <c r="AS100" s="102" t="str">
        <f t="shared" si="346"/>
        <v/>
      </c>
      <c r="AT100" s="47" t="str">
        <f>IF(details!Y100="","",details!Y100)</f>
        <v/>
      </c>
      <c r="AU100" s="88" t="str">
        <f t="shared" si="347"/>
        <v/>
      </c>
      <c r="AV100" s="79">
        <f t="shared" si="348"/>
        <v>0</v>
      </c>
      <c r="AW100" s="79">
        <f t="shared" si="349"/>
        <v>0</v>
      </c>
      <c r="AX100" s="80" t="str">
        <f t="shared" si="350"/>
        <v/>
      </c>
      <c r="AY100" s="79" t="str">
        <f t="shared" si="351"/>
        <v/>
      </c>
      <c r="AZ100" s="79" t="str">
        <f t="shared" si="352"/>
        <v/>
      </c>
      <c r="BA100" s="79" t="str">
        <f t="shared" si="353"/>
        <v/>
      </c>
      <c r="BB100" s="47" t="str">
        <f>IF(details!Z100="","",details!Z100)</f>
        <v/>
      </c>
      <c r="BC100" s="47" t="str">
        <f>IF(details!AA100="","",details!AA100)</f>
        <v/>
      </c>
      <c r="BD100" s="47" t="str">
        <f>IF(details!AB100="","",details!AB100)</f>
        <v/>
      </c>
      <c r="BE100" s="102" t="str">
        <f t="shared" si="354"/>
        <v/>
      </c>
      <c r="BF100" s="47" t="str">
        <f>IF(details!AC100="","",details!AC100)</f>
        <v/>
      </c>
      <c r="BG100" s="102" t="str">
        <f t="shared" si="355"/>
        <v/>
      </c>
      <c r="BH100" s="47" t="str">
        <f>IF(details!AD100="","",details!AD100)</f>
        <v/>
      </c>
      <c r="BI100" s="88" t="str">
        <f t="shared" si="356"/>
        <v/>
      </c>
      <c r="BJ100" s="79">
        <f t="shared" si="357"/>
        <v>0</v>
      </c>
      <c r="BK100" s="79">
        <f t="shared" si="358"/>
        <v>0</v>
      </c>
      <c r="BL100" s="80" t="str">
        <f t="shared" si="359"/>
        <v/>
      </c>
      <c r="BM100" s="79" t="str">
        <f t="shared" si="360"/>
        <v/>
      </c>
      <c r="BN100" s="79" t="str">
        <f t="shared" si="361"/>
        <v/>
      </c>
      <c r="BO100" s="79" t="str">
        <f t="shared" si="362"/>
        <v/>
      </c>
      <c r="BP100" s="47" t="str">
        <f>IF(details!AE100="","",details!AE100)</f>
        <v/>
      </c>
      <c r="BQ100" s="47" t="str">
        <f>IF(details!AF100="","",details!AF100)</f>
        <v/>
      </c>
      <c r="BR100" s="47" t="str">
        <f>IF(details!AG100="","",details!AG100)</f>
        <v/>
      </c>
      <c r="BS100" s="102" t="str">
        <f t="shared" si="363"/>
        <v/>
      </c>
      <c r="BT100" s="47" t="str">
        <f>IF(details!AH100="","",details!AH100)</f>
        <v/>
      </c>
      <c r="BU100" s="102" t="str">
        <f t="shared" si="364"/>
        <v/>
      </c>
      <c r="BV100" s="47" t="str">
        <f>IF(details!AI100="","",details!AI100)</f>
        <v/>
      </c>
      <c r="BW100" s="88" t="str">
        <f t="shared" si="365"/>
        <v/>
      </c>
      <c r="BX100" s="79">
        <f t="shared" si="366"/>
        <v>0</v>
      </c>
      <c r="BY100" s="79">
        <f t="shared" si="367"/>
        <v>0</v>
      </c>
      <c r="BZ100" s="80" t="str">
        <f t="shared" si="368"/>
        <v/>
      </c>
      <c r="CA100" s="79" t="str">
        <f t="shared" si="369"/>
        <v/>
      </c>
      <c r="CB100" s="79" t="str">
        <f t="shared" si="370"/>
        <v/>
      </c>
      <c r="CC100" s="79" t="str">
        <f t="shared" si="371"/>
        <v/>
      </c>
      <c r="CD100" s="47" t="str">
        <f>IF(details!AJ100="","",details!AJ100)</f>
        <v/>
      </c>
      <c r="CE100" s="47" t="str">
        <f>IF(details!AK100="","",details!AK100)</f>
        <v/>
      </c>
      <c r="CF100" s="47" t="str">
        <f>IF(details!AL100="","",details!AL100)</f>
        <v/>
      </c>
      <c r="CG100" s="102" t="str">
        <f t="shared" si="372"/>
        <v/>
      </c>
      <c r="CH100" s="47" t="str">
        <f>IF(details!AM100="","",details!AM100)</f>
        <v/>
      </c>
      <c r="CI100" s="102" t="str">
        <f t="shared" si="373"/>
        <v/>
      </c>
      <c r="CJ100" s="47" t="str">
        <f>IF(details!AN100="","",details!AN100)</f>
        <v/>
      </c>
      <c r="CK100" s="88" t="str">
        <f t="shared" si="374"/>
        <v/>
      </c>
      <c r="CL100" s="79">
        <f t="shared" si="375"/>
        <v>0</v>
      </c>
      <c r="CM100" s="79">
        <f t="shared" si="376"/>
        <v>0</v>
      </c>
      <c r="CN100" s="80" t="str">
        <f t="shared" si="377"/>
        <v/>
      </c>
      <c r="CO100" s="79" t="str">
        <f t="shared" si="378"/>
        <v/>
      </c>
      <c r="CP100" s="79" t="str">
        <f t="shared" si="379"/>
        <v/>
      </c>
      <c r="CQ100" s="79" t="str">
        <f t="shared" si="380"/>
        <v/>
      </c>
      <c r="CR100" s="79">
        <f t="shared" si="381"/>
        <v>0</v>
      </c>
      <c r="CS100" s="104">
        <f t="shared" si="382"/>
        <v>0</v>
      </c>
      <c r="CT100" s="105">
        <f t="shared" si="383"/>
        <v>0</v>
      </c>
      <c r="CU100" s="87" t="str">
        <f t="shared" si="296"/>
        <v/>
      </c>
      <c r="CV100" s="47" t="str">
        <f>IF(details!AO100="","",details!AO100)</f>
        <v/>
      </c>
      <c r="CW100" s="47" t="str">
        <f>IF(details!AP100="","",details!AP100)</f>
        <v/>
      </c>
      <c r="CX100" s="47" t="str">
        <f>IF(details!AQ100="","",details!AQ100)</f>
        <v/>
      </c>
      <c r="CY100" s="102" t="str">
        <f t="shared" si="384"/>
        <v/>
      </c>
      <c r="CZ100" s="47" t="str">
        <f>IF(details!AR100="","",details!AR100)</f>
        <v/>
      </c>
      <c r="DA100" s="102" t="str">
        <f t="shared" si="385"/>
        <v/>
      </c>
      <c r="DB100" s="47" t="str">
        <f>IF(details!AS100="","",details!AS100)</f>
        <v/>
      </c>
      <c r="DC100" s="88" t="str">
        <f t="shared" si="386"/>
        <v/>
      </c>
      <c r="DD100" s="79">
        <f t="shared" si="387"/>
        <v>0</v>
      </c>
      <c r="DE100" s="79">
        <f t="shared" si="388"/>
        <v>0</v>
      </c>
      <c r="DF100" s="80" t="str">
        <f t="shared" si="389"/>
        <v/>
      </c>
      <c r="DG100" s="79" t="str">
        <f t="shared" si="390"/>
        <v/>
      </c>
      <c r="DH100" s="79" t="str">
        <f t="shared" si="391"/>
        <v/>
      </c>
      <c r="DI100" s="79" t="str">
        <f t="shared" si="392"/>
        <v/>
      </c>
      <c r="DJ100" s="47" t="str">
        <f>IF(details!AT100="","",details!AT100)</f>
        <v/>
      </c>
      <c r="DK100" s="47" t="str">
        <f>IF(details!AU100="","",details!AU100)</f>
        <v/>
      </c>
      <c r="DL100" s="102" t="str">
        <f t="shared" si="393"/>
        <v/>
      </c>
      <c r="DM100" s="47" t="str">
        <f>IF(details!AV100="","",details!AV100)</f>
        <v/>
      </c>
      <c r="DN100" s="47" t="str">
        <f>IF(details!AW100="","",details!AW100)</f>
        <v/>
      </c>
      <c r="DO100" s="102" t="str">
        <f t="shared" si="394"/>
        <v/>
      </c>
      <c r="DP100" s="47" t="str">
        <f>IF(details!AX100="","",details!AX100)</f>
        <v/>
      </c>
      <c r="DQ100" s="47" t="str">
        <f>IF(details!AY100="","",details!AY100)</f>
        <v/>
      </c>
      <c r="DR100" s="102" t="str">
        <f t="shared" si="395"/>
        <v/>
      </c>
      <c r="DS100" s="102" t="str">
        <f t="shared" si="396"/>
        <v/>
      </c>
      <c r="DT100" s="102" t="str">
        <f t="shared" si="397"/>
        <v/>
      </c>
      <c r="DU100" s="102" t="str">
        <f t="shared" si="398"/>
        <v/>
      </c>
      <c r="DV100" s="47" t="str">
        <f>IF(details!AZ100="","",details!AZ100)</f>
        <v/>
      </c>
      <c r="DW100" s="47" t="str">
        <f>IF(details!BA100="","",details!BA100)</f>
        <v/>
      </c>
      <c r="DX100" s="102" t="str">
        <f t="shared" si="399"/>
        <v/>
      </c>
      <c r="DY100" s="102" t="str">
        <f t="shared" si="400"/>
        <v/>
      </c>
      <c r="DZ100" s="102" t="str">
        <f t="shared" si="401"/>
        <v/>
      </c>
      <c r="EA100" s="47" t="str">
        <f>IF(details!BB100="","",details!BB100)</f>
        <v/>
      </c>
      <c r="EB100" s="47" t="str">
        <f>IF(details!BC100="","",details!BC100)</f>
        <v/>
      </c>
      <c r="EC100" s="102" t="str">
        <f t="shared" si="402"/>
        <v/>
      </c>
      <c r="ED100" s="102" t="str">
        <f t="shared" si="403"/>
        <v/>
      </c>
      <c r="EE100" s="102" t="str">
        <f t="shared" si="404"/>
        <v/>
      </c>
      <c r="EF100" s="97" t="str">
        <f t="shared" si="405"/>
        <v/>
      </c>
      <c r="EG100" s="79">
        <f t="shared" si="406"/>
        <v>0</v>
      </c>
      <c r="EH100" s="79">
        <f t="shared" si="407"/>
        <v>0</v>
      </c>
      <c r="EI100" s="80" t="str">
        <f t="shared" si="408"/>
        <v/>
      </c>
      <c r="EJ100" s="79" t="str">
        <f t="shared" si="409"/>
        <v/>
      </c>
      <c r="EK100" s="79" t="str">
        <f t="shared" si="410"/>
        <v/>
      </c>
      <c r="EL100" s="79" t="str">
        <f t="shared" si="411"/>
        <v/>
      </c>
      <c r="EM100" s="47" t="str">
        <f>IF(details!BD100="","",details!BD100)</f>
        <v/>
      </c>
      <c r="EN100" s="47" t="str">
        <f>IF(details!BE100="","",details!BE100)</f>
        <v/>
      </c>
      <c r="EO100" s="47" t="str">
        <f>IF(details!BF100="","",details!BF100)</f>
        <v/>
      </c>
      <c r="EP100" s="102" t="str">
        <f t="shared" si="412"/>
        <v/>
      </c>
      <c r="EQ100" s="47" t="str">
        <f>IF(details!BG100="","",details!BG100)</f>
        <v/>
      </c>
      <c r="ER100" s="47" t="str">
        <f>IF(details!BH100="","",details!BH100)</f>
        <v/>
      </c>
      <c r="ES100" s="106" t="str">
        <f t="shared" si="413"/>
        <v/>
      </c>
      <c r="ET100" s="102" t="str">
        <f t="shared" si="414"/>
        <v/>
      </c>
      <c r="EU100" s="102" t="str">
        <f t="shared" si="415"/>
        <v/>
      </c>
      <c r="EV100" s="47" t="str">
        <f>IF(details!BI100="","",details!BI100)</f>
        <v/>
      </c>
      <c r="EW100" s="47" t="str">
        <f>IF(details!BJ100="","",details!BJ100)</f>
        <v/>
      </c>
      <c r="EX100" s="106" t="str">
        <f t="shared" si="416"/>
        <v/>
      </c>
      <c r="EY100" s="102" t="str">
        <f t="shared" si="417"/>
        <v/>
      </c>
      <c r="EZ100" s="102" t="str">
        <f t="shared" si="418"/>
        <v/>
      </c>
      <c r="FA100" s="97" t="str">
        <f t="shared" si="419"/>
        <v/>
      </c>
      <c r="FB100" s="79">
        <f t="shared" si="420"/>
        <v>0</v>
      </c>
      <c r="FC100" s="79">
        <f t="shared" si="421"/>
        <v>0</v>
      </c>
      <c r="FD100" s="80" t="str">
        <f t="shared" si="422"/>
        <v/>
      </c>
      <c r="FE100" s="79" t="str">
        <f t="shared" si="423"/>
        <v/>
      </c>
      <c r="FF100" s="79" t="str">
        <f t="shared" si="424"/>
        <v/>
      </c>
      <c r="FG100" s="79" t="str">
        <f t="shared" si="425"/>
        <v/>
      </c>
      <c r="FH100" s="47" t="str">
        <f>IF(details!BK100="","",details!BK100)</f>
        <v/>
      </c>
      <c r="FI100" s="47" t="str">
        <f>IF(details!BL100="","",details!BL100)</f>
        <v/>
      </c>
      <c r="FJ100" s="47" t="str">
        <f>IF(details!BM100="","",details!BM100)</f>
        <v/>
      </c>
      <c r="FK100" s="97" t="str">
        <f t="shared" si="426"/>
        <v/>
      </c>
      <c r="FL100" s="79">
        <f t="shared" si="427"/>
        <v>0</v>
      </c>
      <c r="FM100" s="80" t="str">
        <f t="shared" si="428"/>
        <v/>
      </c>
      <c r="FN100" s="79" t="str">
        <f t="shared" si="429"/>
        <v/>
      </c>
      <c r="FO100" s="79" t="str">
        <f t="shared" si="430"/>
        <v/>
      </c>
      <c r="FP100" s="322" t="str">
        <f t="shared" si="431"/>
        <v/>
      </c>
      <c r="FQ100" s="47" t="str">
        <f>IF(details!BN100="","",details!BN100)</f>
        <v/>
      </c>
      <c r="FR100" s="47" t="str">
        <f>IF(details!BO100="","",details!BO100)</f>
        <v/>
      </c>
      <c r="FS100" s="47" t="str">
        <f>IF(details!BP100="","",details!BP100)</f>
        <v/>
      </c>
      <c r="FT100" s="47" t="str">
        <f>IF(details!BQ100="","",details!BQ100)</f>
        <v/>
      </c>
      <c r="FU100" s="97" t="str">
        <f t="shared" si="432"/>
        <v/>
      </c>
      <c r="FV100" s="79">
        <f t="shared" si="297"/>
        <v>0</v>
      </c>
      <c r="FW100" s="80" t="str">
        <f t="shared" si="298"/>
        <v/>
      </c>
      <c r="FX100" s="79" t="str">
        <f t="shared" si="299"/>
        <v/>
      </c>
      <c r="FY100" s="79" t="str">
        <f t="shared" si="300"/>
        <v/>
      </c>
      <c r="FZ100" s="322" t="str">
        <f t="shared" si="459"/>
        <v/>
      </c>
      <c r="GA100" s="79" t="str">
        <f t="shared" si="450"/>
        <v/>
      </c>
      <c r="GB100" s="79" t="str">
        <f t="shared" si="451"/>
        <v/>
      </c>
      <c r="GC100" s="79" t="str">
        <f t="shared" si="452"/>
        <v/>
      </c>
      <c r="GD100" s="79" t="str">
        <f t="shared" si="453"/>
        <v/>
      </c>
      <c r="GE100" s="79" t="str">
        <f t="shared" si="454"/>
        <v/>
      </c>
      <c r="GF100" s="79" t="str">
        <f t="shared" si="455"/>
        <v/>
      </c>
      <c r="GG100" s="79" t="str">
        <f t="shared" si="301"/>
        <v/>
      </c>
      <c r="GH100" s="313">
        <f t="shared" si="434"/>
        <v>0</v>
      </c>
      <c r="GI100" s="79">
        <f t="shared" si="456"/>
        <v>0</v>
      </c>
      <c r="GJ100" s="79">
        <f t="shared" si="457"/>
        <v>0</v>
      </c>
      <c r="GK100" s="79">
        <f t="shared" si="458"/>
        <v>0</v>
      </c>
      <c r="GL100" s="313">
        <f t="shared" si="435"/>
        <v>0</v>
      </c>
      <c r="GM100" s="79" t="str">
        <f t="shared" si="302"/>
        <v/>
      </c>
      <c r="GN100" s="47" t="str">
        <f t="shared" si="303"/>
        <v/>
      </c>
      <c r="GO100" s="79" t="str">
        <f t="shared" si="304"/>
        <v/>
      </c>
      <c r="GP100" s="107" t="str">
        <f t="shared" si="436"/>
        <v/>
      </c>
      <c r="GQ100" s="94" t="str">
        <f>IF(details!CY100="","",details!CY100)</f>
        <v/>
      </c>
      <c r="GR100" s="94" t="str">
        <f>IF(details!CZ100="","",details!CZ100)</f>
        <v/>
      </c>
      <c r="GS100" s="94" t="str">
        <f>IF(details!DC100="","",details!DC100)</f>
        <v/>
      </c>
      <c r="GT100" s="94" t="str">
        <f>IF(details!DD100="","",details!DD100)</f>
        <v/>
      </c>
      <c r="GU100" s="94" t="str">
        <f>IF(details!DG100="","",details!DG100)</f>
        <v/>
      </c>
      <c r="GV100" s="94" t="str">
        <f>IF(details!DH100="","",details!DH100)</f>
        <v/>
      </c>
      <c r="GW100" s="94" t="str">
        <f>IF(details!DK100="","",details!DK100)</f>
        <v/>
      </c>
      <c r="GX100" s="94" t="str">
        <f>IF(details!DL100="","",details!DL100)</f>
        <v/>
      </c>
      <c r="GY100" s="94" t="str">
        <f>IF(details!DO100="","",details!DO100)</f>
        <v/>
      </c>
      <c r="GZ100" s="108" t="str">
        <f>IF(details!DP100="","",details!DP100)</f>
        <v/>
      </c>
      <c r="HA100" s="95" t="e">
        <f t="shared" si="437"/>
        <v>#VALUE!</v>
      </c>
      <c r="HB100" s="47" t="str">
        <f t="shared" si="305"/>
        <v/>
      </c>
      <c r="HC100" s="47" t="str">
        <f t="shared" si="448"/>
        <v/>
      </c>
      <c r="HD100" s="47" t="str">
        <f t="shared" si="306"/>
        <v/>
      </c>
      <c r="HE100" s="47" t="str">
        <f t="shared" si="307"/>
        <v/>
      </c>
      <c r="HF100" s="47" t="str">
        <f t="shared" si="438"/>
        <v/>
      </c>
      <c r="HG100" s="47" t="str">
        <f t="shared" si="308"/>
        <v/>
      </c>
      <c r="HH100" s="47" t="str">
        <f t="shared" si="309"/>
        <v/>
      </c>
      <c r="HI100" s="47" t="str">
        <f t="shared" si="310"/>
        <v/>
      </c>
      <c r="HJ100" s="47" t="str">
        <f t="shared" si="311"/>
        <v/>
      </c>
      <c r="HK100" s="47" t="str">
        <f t="shared" si="312"/>
        <v/>
      </c>
      <c r="HL100" s="47" t="str">
        <f t="shared" si="313"/>
        <v/>
      </c>
      <c r="HM100" s="47" t="str">
        <f t="shared" si="314"/>
        <v/>
      </c>
      <c r="HN100" s="47" t="str">
        <f t="shared" si="439"/>
        <v/>
      </c>
      <c r="HO100" s="47" t="str">
        <f t="shared" si="315"/>
        <v/>
      </c>
      <c r="HP100" s="47" t="str">
        <f t="shared" si="316"/>
        <v/>
      </c>
      <c r="HQ100" s="47" t="str">
        <f t="shared" si="440"/>
        <v/>
      </c>
      <c r="HR100" s="47" t="str">
        <f t="shared" si="317"/>
        <v/>
      </c>
      <c r="HS100" s="47" t="str">
        <f t="shared" si="318"/>
        <v/>
      </c>
      <c r="HT100" s="47" t="str">
        <f t="shared" si="441"/>
        <v/>
      </c>
      <c r="HU100" s="47" t="str">
        <f t="shared" si="319"/>
        <v/>
      </c>
      <c r="HV100" s="47" t="str">
        <f t="shared" si="320"/>
        <v/>
      </c>
      <c r="HW100" s="47" t="str">
        <f t="shared" si="442"/>
        <v/>
      </c>
      <c r="HX100" s="47" t="str">
        <f t="shared" si="443"/>
        <v/>
      </c>
      <c r="HY100" s="47" t="str">
        <f t="shared" si="321"/>
        <v/>
      </c>
      <c r="HZ100" s="47" t="str">
        <f t="shared" si="322"/>
        <v/>
      </c>
      <c r="IA100" s="47" t="str">
        <f t="shared" si="323"/>
        <v/>
      </c>
      <c r="IB100" s="47" t="str">
        <f t="shared" si="324"/>
        <v/>
      </c>
      <c r="IC100" s="47" t="str">
        <f t="shared" si="325"/>
        <v/>
      </c>
      <c r="ID100" s="47" t="str">
        <f t="shared" si="444"/>
        <v xml:space="preserve">            </v>
      </c>
      <c r="IE100" s="47" t="str">
        <f t="shared" si="445"/>
        <v xml:space="preserve">            </v>
      </c>
      <c r="IF100" s="47" t="str">
        <f t="shared" si="449"/>
        <v xml:space="preserve">     </v>
      </c>
      <c r="IG100" s="109" t="str">
        <f t="shared" si="460"/>
        <v xml:space="preserve">            </v>
      </c>
      <c r="IH100" s="47" t="str">
        <f t="shared" si="461"/>
        <v xml:space="preserve">            </v>
      </c>
      <c r="II100" s="47" t="str">
        <f>IF(OR(GN100="SUPPL.",GN100="RE-EXAM."),'result subject-wise'!AV100,GN100)</f>
        <v/>
      </c>
      <c r="IJ100" s="99">
        <f>IF('result subject-wise'!AW100="",CT100,'result subject-wise'!AW100)</f>
        <v>0</v>
      </c>
      <c r="IK100" s="87" t="str">
        <f t="shared" si="447"/>
        <v/>
      </c>
      <c r="IL100" s="123" t="str">
        <f t="shared" si="462"/>
        <v xml:space="preserve">            </v>
      </c>
      <c r="JE100" s="120"/>
      <c r="JF100" s="120"/>
      <c r="JG100" s="120"/>
      <c r="JH100" s="120"/>
    </row>
    <row r="101" spans="1:268" ht="13" customHeight="1">
      <c r="A101" s="4">
        <f>details!A101</f>
        <v>95</v>
      </c>
      <c r="B101" s="47" t="str">
        <f>IF(details!B101="","",details!B101)</f>
        <v/>
      </c>
      <c r="C101" s="47" t="str">
        <f>IF(details!C101="","",details!C101)</f>
        <v/>
      </c>
      <c r="D101" s="97" t="str">
        <f>IF(details!D101="","",details!D101)</f>
        <v/>
      </c>
      <c r="E101" s="47" t="str">
        <f>IF(details!E101="","",details!E101)</f>
        <v/>
      </c>
      <c r="F101" s="385" t="str">
        <f>IF(details!F101="","",details!F101)</f>
        <v/>
      </c>
      <c r="G101" s="49" t="str">
        <f>IF(details!G101="","",details!G101)</f>
        <v>A 095</v>
      </c>
      <c r="H101" s="49" t="str">
        <f>IF(details!H101="","",details!H101)</f>
        <v>B 095</v>
      </c>
      <c r="I101" s="49" t="str">
        <f>IF(details!I101="","",details!I101)</f>
        <v>C 095</v>
      </c>
      <c r="J101" s="47" t="str">
        <f>IF(details!J101="","",details!J101)</f>
        <v/>
      </c>
      <c r="K101" s="47" t="str">
        <f>IF(details!K101="","",details!K101)</f>
        <v/>
      </c>
      <c r="L101" s="47" t="str">
        <f>IF(details!L101="","",details!L101)</f>
        <v/>
      </c>
      <c r="M101" s="102" t="str">
        <f t="shared" si="327"/>
        <v/>
      </c>
      <c r="N101" s="47" t="str">
        <f>IF(details!M101="","",details!M101)</f>
        <v/>
      </c>
      <c r="O101" s="102" t="str">
        <f t="shared" si="328"/>
        <v/>
      </c>
      <c r="P101" s="47" t="str">
        <f>IF(details!N101="","",details!N101)</f>
        <v/>
      </c>
      <c r="Q101" s="88" t="str">
        <f t="shared" si="329"/>
        <v/>
      </c>
      <c r="R101" s="79">
        <f t="shared" si="330"/>
        <v>0</v>
      </c>
      <c r="S101" s="79">
        <f t="shared" si="331"/>
        <v>0</v>
      </c>
      <c r="T101" s="80" t="str">
        <f t="shared" si="332"/>
        <v/>
      </c>
      <c r="U101" s="79" t="str">
        <f t="shared" si="333"/>
        <v/>
      </c>
      <c r="V101" s="79" t="str">
        <f t="shared" si="334"/>
        <v/>
      </c>
      <c r="W101" s="79" t="str">
        <f t="shared" si="335"/>
        <v/>
      </c>
      <c r="X101" s="47" t="str">
        <f>IF(details!O101="","",details!O101)</f>
        <v/>
      </c>
      <c r="Y101" s="47" t="str">
        <f>IF(details!P101="","",details!P101)</f>
        <v/>
      </c>
      <c r="Z101" s="47" t="str">
        <f>IF(details!Q101="","",details!Q101)</f>
        <v/>
      </c>
      <c r="AA101" s="102" t="str">
        <f t="shared" si="336"/>
        <v/>
      </c>
      <c r="AB101" s="47" t="str">
        <f>IF(details!R101="","",details!R101)</f>
        <v/>
      </c>
      <c r="AC101" s="102" t="str">
        <f t="shared" si="337"/>
        <v/>
      </c>
      <c r="AD101" s="47" t="str">
        <f>IF(details!S101="","",details!S101)</f>
        <v/>
      </c>
      <c r="AE101" s="88" t="str">
        <f t="shared" si="338"/>
        <v/>
      </c>
      <c r="AF101" s="79">
        <f t="shared" si="339"/>
        <v>0</v>
      </c>
      <c r="AG101" s="79">
        <f t="shared" si="340"/>
        <v>0</v>
      </c>
      <c r="AH101" s="80" t="str">
        <f t="shared" si="341"/>
        <v/>
      </c>
      <c r="AI101" s="79" t="str">
        <f t="shared" si="342"/>
        <v/>
      </c>
      <c r="AJ101" s="79" t="str">
        <f t="shared" si="343"/>
        <v/>
      </c>
      <c r="AK101" s="79" t="str">
        <f t="shared" si="344"/>
        <v/>
      </c>
      <c r="AL101" s="97" t="str">
        <f>IF(details!T101="","",details!T101)</f>
        <v/>
      </c>
      <c r="AM101" s="103" t="str">
        <f>CONCATENATE(IF(details!T101="s"," SANSKRIT",IF(details!T101="u"," URDU",IF(details!T101="g"," GUJRATI",IF(details!T101="p"," PUNJABI",IF(details!T101="sd"," flU/kh",))))),"")</f>
        <v/>
      </c>
      <c r="AN101" s="47" t="str">
        <f>IF(details!U101="","",details!U101)</f>
        <v/>
      </c>
      <c r="AO101" s="47" t="str">
        <f>IF(details!V101="","",details!V101)</f>
        <v/>
      </c>
      <c r="AP101" s="47" t="str">
        <f>IF(details!W101="","",details!W101)</f>
        <v/>
      </c>
      <c r="AQ101" s="102" t="str">
        <f t="shared" si="345"/>
        <v/>
      </c>
      <c r="AR101" s="47" t="str">
        <f>IF(details!X101="","",details!X101)</f>
        <v/>
      </c>
      <c r="AS101" s="102" t="str">
        <f t="shared" si="346"/>
        <v/>
      </c>
      <c r="AT101" s="47" t="str">
        <f>IF(details!Y101="","",details!Y101)</f>
        <v/>
      </c>
      <c r="AU101" s="88" t="str">
        <f t="shared" si="347"/>
        <v/>
      </c>
      <c r="AV101" s="79">
        <f t="shared" si="348"/>
        <v>0</v>
      </c>
      <c r="AW101" s="79">
        <f t="shared" si="349"/>
        <v>0</v>
      </c>
      <c r="AX101" s="80" t="str">
        <f t="shared" si="350"/>
        <v/>
      </c>
      <c r="AY101" s="79" t="str">
        <f t="shared" si="351"/>
        <v/>
      </c>
      <c r="AZ101" s="79" t="str">
        <f t="shared" si="352"/>
        <v/>
      </c>
      <c r="BA101" s="79" t="str">
        <f t="shared" si="353"/>
        <v/>
      </c>
      <c r="BB101" s="47" t="str">
        <f>IF(details!Z101="","",details!Z101)</f>
        <v/>
      </c>
      <c r="BC101" s="47" t="str">
        <f>IF(details!AA101="","",details!AA101)</f>
        <v/>
      </c>
      <c r="BD101" s="47" t="str">
        <f>IF(details!AB101="","",details!AB101)</f>
        <v/>
      </c>
      <c r="BE101" s="102" t="str">
        <f t="shared" si="354"/>
        <v/>
      </c>
      <c r="BF101" s="47" t="str">
        <f>IF(details!AC101="","",details!AC101)</f>
        <v/>
      </c>
      <c r="BG101" s="102" t="str">
        <f t="shared" si="355"/>
        <v/>
      </c>
      <c r="BH101" s="47" t="str">
        <f>IF(details!AD101="","",details!AD101)</f>
        <v/>
      </c>
      <c r="BI101" s="88" t="str">
        <f t="shared" si="356"/>
        <v/>
      </c>
      <c r="BJ101" s="79">
        <f t="shared" si="357"/>
        <v>0</v>
      </c>
      <c r="BK101" s="79">
        <f t="shared" si="358"/>
        <v>0</v>
      </c>
      <c r="BL101" s="80" t="str">
        <f t="shared" si="359"/>
        <v/>
      </c>
      <c r="BM101" s="79" t="str">
        <f t="shared" si="360"/>
        <v/>
      </c>
      <c r="BN101" s="79" t="str">
        <f t="shared" si="361"/>
        <v/>
      </c>
      <c r="BO101" s="79" t="str">
        <f t="shared" si="362"/>
        <v/>
      </c>
      <c r="BP101" s="47" t="str">
        <f>IF(details!AE101="","",details!AE101)</f>
        <v/>
      </c>
      <c r="BQ101" s="47" t="str">
        <f>IF(details!AF101="","",details!AF101)</f>
        <v/>
      </c>
      <c r="BR101" s="47" t="str">
        <f>IF(details!AG101="","",details!AG101)</f>
        <v/>
      </c>
      <c r="BS101" s="102" t="str">
        <f t="shared" si="363"/>
        <v/>
      </c>
      <c r="BT101" s="47" t="str">
        <f>IF(details!AH101="","",details!AH101)</f>
        <v/>
      </c>
      <c r="BU101" s="102" t="str">
        <f t="shared" si="364"/>
        <v/>
      </c>
      <c r="BV101" s="47" t="str">
        <f>IF(details!AI101="","",details!AI101)</f>
        <v/>
      </c>
      <c r="BW101" s="88" t="str">
        <f t="shared" si="365"/>
        <v/>
      </c>
      <c r="BX101" s="79">
        <f t="shared" si="366"/>
        <v>0</v>
      </c>
      <c r="BY101" s="79">
        <f t="shared" si="367"/>
        <v>0</v>
      </c>
      <c r="BZ101" s="80" t="str">
        <f t="shared" si="368"/>
        <v/>
      </c>
      <c r="CA101" s="79" t="str">
        <f t="shared" si="369"/>
        <v/>
      </c>
      <c r="CB101" s="79" t="str">
        <f t="shared" si="370"/>
        <v/>
      </c>
      <c r="CC101" s="79" t="str">
        <f t="shared" si="371"/>
        <v/>
      </c>
      <c r="CD101" s="47" t="str">
        <f>IF(details!AJ101="","",details!AJ101)</f>
        <v/>
      </c>
      <c r="CE101" s="47" t="str">
        <f>IF(details!AK101="","",details!AK101)</f>
        <v/>
      </c>
      <c r="CF101" s="47" t="str">
        <f>IF(details!AL101="","",details!AL101)</f>
        <v/>
      </c>
      <c r="CG101" s="102" t="str">
        <f t="shared" si="372"/>
        <v/>
      </c>
      <c r="CH101" s="47" t="str">
        <f>IF(details!AM101="","",details!AM101)</f>
        <v/>
      </c>
      <c r="CI101" s="102" t="str">
        <f t="shared" si="373"/>
        <v/>
      </c>
      <c r="CJ101" s="47" t="str">
        <f>IF(details!AN101="","",details!AN101)</f>
        <v/>
      </c>
      <c r="CK101" s="88" t="str">
        <f t="shared" si="374"/>
        <v/>
      </c>
      <c r="CL101" s="79">
        <f t="shared" si="375"/>
        <v>0</v>
      </c>
      <c r="CM101" s="79">
        <f t="shared" si="376"/>
        <v>0</v>
      </c>
      <c r="CN101" s="80" t="str">
        <f t="shared" si="377"/>
        <v/>
      </c>
      <c r="CO101" s="79" t="str">
        <f t="shared" si="378"/>
        <v/>
      </c>
      <c r="CP101" s="79" t="str">
        <f t="shared" si="379"/>
        <v/>
      </c>
      <c r="CQ101" s="79" t="str">
        <f t="shared" si="380"/>
        <v/>
      </c>
      <c r="CR101" s="79">
        <f t="shared" si="381"/>
        <v>0</v>
      </c>
      <c r="CS101" s="104">
        <f t="shared" si="382"/>
        <v>0</v>
      </c>
      <c r="CT101" s="105">
        <f t="shared" si="383"/>
        <v>0</v>
      </c>
      <c r="CU101" s="87" t="str">
        <f t="shared" si="296"/>
        <v/>
      </c>
      <c r="CV101" s="47" t="str">
        <f>IF(details!AO101="","",details!AO101)</f>
        <v/>
      </c>
      <c r="CW101" s="47" t="str">
        <f>IF(details!AP101="","",details!AP101)</f>
        <v/>
      </c>
      <c r="CX101" s="47" t="str">
        <f>IF(details!AQ101="","",details!AQ101)</f>
        <v/>
      </c>
      <c r="CY101" s="102" t="str">
        <f t="shared" si="384"/>
        <v/>
      </c>
      <c r="CZ101" s="47" t="str">
        <f>IF(details!AR101="","",details!AR101)</f>
        <v/>
      </c>
      <c r="DA101" s="102" t="str">
        <f t="shared" si="385"/>
        <v/>
      </c>
      <c r="DB101" s="47" t="str">
        <f>IF(details!AS101="","",details!AS101)</f>
        <v/>
      </c>
      <c r="DC101" s="88" t="str">
        <f t="shared" si="386"/>
        <v/>
      </c>
      <c r="DD101" s="79">
        <f t="shared" si="387"/>
        <v>0</v>
      </c>
      <c r="DE101" s="79">
        <f t="shared" si="388"/>
        <v>0</v>
      </c>
      <c r="DF101" s="80" t="str">
        <f t="shared" si="389"/>
        <v/>
      </c>
      <c r="DG101" s="79" t="str">
        <f t="shared" si="390"/>
        <v/>
      </c>
      <c r="DH101" s="79" t="str">
        <f t="shared" si="391"/>
        <v/>
      </c>
      <c r="DI101" s="79" t="str">
        <f t="shared" si="392"/>
        <v/>
      </c>
      <c r="DJ101" s="47" t="str">
        <f>IF(details!AT101="","",details!AT101)</f>
        <v/>
      </c>
      <c r="DK101" s="47" t="str">
        <f>IF(details!AU101="","",details!AU101)</f>
        <v/>
      </c>
      <c r="DL101" s="102" t="str">
        <f t="shared" si="393"/>
        <v/>
      </c>
      <c r="DM101" s="47" t="str">
        <f>IF(details!AV101="","",details!AV101)</f>
        <v/>
      </c>
      <c r="DN101" s="47" t="str">
        <f>IF(details!AW101="","",details!AW101)</f>
        <v/>
      </c>
      <c r="DO101" s="102" t="str">
        <f t="shared" si="394"/>
        <v/>
      </c>
      <c r="DP101" s="47" t="str">
        <f>IF(details!AX101="","",details!AX101)</f>
        <v/>
      </c>
      <c r="DQ101" s="47" t="str">
        <f>IF(details!AY101="","",details!AY101)</f>
        <v/>
      </c>
      <c r="DR101" s="102" t="str">
        <f t="shared" si="395"/>
        <v/>
      </c>
      <c r="DS101" s="102" t="str">
        <f t="shared" si="396"/>
        <v/>
      </c>
      <c r="DT101" s="102" t="str">
        <f t="shared" si="397"/>
        <v/>
      </c>
      <c r="DU101" s="102" t="str">
        <f t="shared" si="398"/>
        <v/>
      </c>
      <c r="DV101" s="47" t="str">
        <f>IF(details!AZ101="","",details!AZ101)</f>
        <v/>
      </c>
      <c r="DW101" s="47" t="str">
        <f>IF(details!BA101="","",details!BA101)</f>
        <v/>
      </c>
      <c r="DX101" s="102" t="str">
        <f t="shared" si="399"/>
        <v/>
      </c>
      <c r="DY101" s="102" t="str">
        <f t="shared" si="400"/>
        <v/>
      </c>
      <c r="DZ101" s="102" t="str">
        <f t="shared" si="401"/>
        <v/>
      </c>
      <c r="EA101" s="47" t="str">
        <f>IF(details!BB101="","",details!BB101)</f>
        <v/>
      </c>
      <c r="EB101" s="47" t="str">
        <f>IF(details!BC101="","",details!BC101)</f>
        <v/>
      </c>
      <c r="EC101" s="102" t="str">
        <f t="shared" si="402"/>
        <v/>
      </c>
      <c r="ED101" s="102" t="str">
        <f t="shared" si="403"/>
        <v/>
      </c>
      <c r="EE101" s="102" t="str">
        <f t="shared" si="404"/>
        <v/>
      </c>
      <c r="EF101" s="97" t="str">
        <f t="shared" si="405"/>
        <v/>
      </c>
      <c r="EG101" s="79">
        <f t="shared" si="406"/>
        <v>0</v>
      </c>
      <c r="EH101" s="79">
        <f t="shared" si="407"/>
        <v>0</v>
      </c>
      <c r="EI101" s="80" t="str">
        <f t="shared" si="408"/>
        <v/>
      </c>
      <c r="EJ101" s="79" t="str">
        <f t="shared" si="409"/>
        <v/>
      </c>
      <c r="EK101" s="79" t="str">
        <f t="shared" si="410"/>
        <v/>
      </c>
      <c r="EL101" s="79" t="str">
        <f t="shared" si="411"/>
        <v/>
      </c>
      <c r="EM101" s="47" t="str">
        <f>IF(details!BD101="","",details!BD101)</f>
        <v/>
      </c>
      <c r="EN101" s="47" t="str">
        <f>IF(details!BE101="","",details!BE101)</f>
        <v/>
      </c>
      <c r="EO101" s="47" t="str">
        <f>IF(details!BF101="","",details!BF101)</f>
        <v/>
      </c>
      <c r="EP101" s="102" t="str">
        <f t="shared" si="412"/>
        <v/>
      </c>
      <c r="EQ101" s="47" t="str">
        <f>IF(details!BG101="","",details!BG101)</f>
        <v/>
      </c>
      <c r="ER101" s="47" t="str">
        <f>IF(details!BH101="","",details!BH101)</f>
        <v/>
      </c>
      <c r="ES101" s="106" t="str">
        <f t="shared" si="413"/>
        <v/>
      </c>
      <c r="ET101" s="102" t="str">
        <f t="shared" si="414"/>
        <v/>
      </c>
      <c r="EU101" s="102" t="str">
        <f t="shared" si="415"/>
        <v/>
      </c>
      <c r="EV101" s="47" t="str">
        <f>IF(details!BI101="","",details!BI101)</f>
        <v/>
      </c>
      <c r="EW101" s="47" t="str">
        <f>IF(details!BJ101="","",details!BJ101)</f>
        <v/>
      </c>
      <c r="EX101" s="106" t="str">
        <f t="shared" si="416"/>
        <v/>
      </c>
      <c r="EY101" s="102" t="str">
        <f t="shared" si="417"/>
        <v/>
      </c>
      <c r="EZ101" s="102" t="str">
        <f t="shared" si="418"/>
        <v/>
      </c>
      <c r="FA101" s="97" t="str">
        <f t="shared" si="419"/>
        <v/>
      </c>
      <c r="FB101" s="79">
        <f t="shared" si="420"/>
        <v>0</v>
      </c>
      <c r="FC101" s="79">
        <f t="shared" si="421"/>
        <v>0</v>
      </c>
      <c r="FD101" s="80" t="str">
        <f t="shared" si="422"/>
        <v/>
      </c>
      <c r="FE101" s="79" t="str">
        <f t="shared" si="423"/>
        <v/>
      </c>
      <c r="FF101" s="79" t="str">
        <f t="shared" si="424"/>
        <v/>
      </c>
      <c r="FG101" s="79" t="str">
        <f t="shared" si="425"/>
        <v/>
      </c>
      <c r="FH101" s="47" t="str">
        <f>IF(details!BK101="","",details!BK101)</f>
        <v/>
      </c>
      <c r="FI101" s="47" t="str">
        <f>IF(details!BL101="","",details!BL101)</f>
        <v/>
      </c>
      <c r="FJ101" s="47" t="str">
        <f>IF(details!BM101="","",details!BM101)</f>
        <v/>
      </c>
      <c r="FK101" s="97" t="str">
        <f t="shared" si="426"/>
        <v/>
      </c>
      <c r="FL101" s="79">
        <f t="shared" si="427"/>
        <v>0</v>
      </c>
      <c r="FM101" s="80" t="str">
        <f t="shared" si="428"/>
        <v/>
      </c>
      <c r="FN101" s="79" t="str">
        <f t="shared" si="429"/>
        <v/>
      </c>
      <c r="FO101" s="79" t="str">
        <f t="shared" si="430"/>
        <v/>
      </c>
      <c r="FP101" s="322" t="str">
        <f t="shared" si="431"/>
        <v/>
      </c>
      <c r="FQ101" s="47" t="str">
        <f>IF(details!BN101="","",details!BN101)</f>
        <v/>
      </c>
      <c r="FR101" s="47" t="str">
        <f>IF(details!BO101="","",details!BO101)</f>
        <v/>
      </c>
      <c r="FS101" s="47" t="str">
        <f>IF(details!BP101="","",details!BP101)</f>
        <v/>
      </c>
      <c r="FT101" s="47" t="str">
        <f>IF(details!BQ101="","",details!BQ101)</f>
        <v/>
      </c>
      <c r="FU101" s="97" t="str">
        <f t="shared" si="432"/>
        <v/>
      </c>
      <c r="FV101" s="79">
        <f t="shared" si="297"/>
        <v>0</v>
      </c>
      <c r="FW101" s="80" t="str">
        <f t="shared" si="298"/>
        <v/>
      </c>
      <c r="FX101" s="79" t="str">
        <f t="shared" si="299"/>
        <v/>
      </c>
      <c r="FY101" s="79" t="str">
        <f t="shared" si="300"/>
        <v/>
      </c>
      <c r="FZ101" s="322" t="str">
        <f>IF(OR(FY101="RE",FY101="",FY101="F",FY101="AB"),FY101,IF(FU101&gt;=81%*FW101,"A",IF(FU101&gt;=61%*FW101,"B",IF(FU101&gt;=41%*FW101,"C",IF(FU101&gt;=21%*FW101,"D","E")))))</f>
        <v/>
      </c>
      <c r="GA101" s="79" t="str">
        <f t="shared" si="450"/>
        <v/>
      </c>
      <c r="GB101" s="79" t="str">
        <f t="shared" si="451"/>
        <v/>
      </c>
      <c r="GC101" s="79" t="str">
        <f t="shared" si="452"/>
        <v/>
      </c>
      <c r="GD101" s="79" t="str">
        <f t="shared" si="453"/>
        <v/>
      </c>
      <c r="GE101" s="79" t="str">
        <f t="shared" si="454"/>
        <v/>
      </c>
      <c r="GF101" s="79" t="str">
        <f t="shared" si="455"/>
        <v/>
      </c>
      <c r="GG101" s="79" t="str">
        <f t="shared" si="301"/>
        <v/>
      </c>
      <c r="GH101" s="313">
        <f t="shared" si="434"/>
        <v>0</v>
      </c>
      <c r="GI101" s="79">
        <f t="shared" si="456"/>
        <v>0</v>
      </c>
      <c r="GJ101" s="79">
        <f t="shared" si="457"/>
        <v>0</v>
      </c>
      <c r="GK101" s="79">
        <f t="shared" si="458"/>
        <v>0</v>
      </c>
      <c r="GL101" s="313">
        <f t="shared" si="435"/>
        <v>0</v>
      </c>
      <c r="GM101" s="79" t="str">
        <f t="shared" si="302"/>
        <v/>
      </c>
      <c r="GN101" s="47" t="str">
        <f t="shared" si="303"/>
        <v/>
      </c>
      <c r="GO101" s="79" t="str">
        <f t="shared" si="304"/>
        <v/>
      </c>
      <c r="GP101" s="107" t="str">
        <f t="shared" si="436"/>
        <v/>
      </c>
      <c r="GQ101" s="94" t="str">
        <f>IF(details!CY101="","",details!CY101)</f>
        <v/>
      </c>
      <c r="GR101" s="94" t="str">
        <f>IF(details!CZ101="","",details!CZ101)</f>
        <v/>
      </c>
      <c r="GS101" s="94" t="str">
        <f>IF(details!DC101="","",details!DC101)</f>
        <v/>
      </c>
      <c r="GT101" s="94" t="str">
        <f>IF(details!DD101="","",details!DD101)</f>
        <v/>
      </c>
      <c r="GU101" s="94" t="str">
        <f>IF(details!DG101="","",details!DG101)</f>
        <v/>
      </c>
      <c r="GV101" s="94" t="str">
        <f>IF(details!DH101="","",details!DH101)</f>
        <v/>
      </c>
      <c r="GW101" s="94" t="str">
        <f>IF(details!DK101="","",details!DK101)</f>
        <v/>
      </c>
      <c r="GX101" s="94" t="str">
        <f>IF(details!DL101="","",details!DL101)</f>
        <v/>
      </c>
      <c r="GY101" s="94" t="str">
        <f>IF(details!DO101="","",details!DO101)</f>
        <v/>
      </c>
      <c r="GZ101" s="108" t="str">
        <f>IF(details!DP101="","",details!DP101)</f>
        <v/>
      </c>
      <c r="HA101" s="95" t="e">
        <f t="shared" si="437"/>
        <v>#VALUE!</v>
      </c>
      <c r="HB101" s="47" t="str">
        <f t="shared" si="305"/>
        <v/>
      </c>
      <c r="HC101" s="47" t="str">
        <f t="shared" si="448"/>
        <v/>
      </c>
      <c r="HD101" s="47" t="str">
        <f t="shared" si="306"/>
        <v/>
      </c>
      <c r="HE101" s="47" t="str">
        <f t="shared" si="307"/>
        <v/>
      </c>
      <c r="HF101" s="47" t="str">
        <f t="shared" si="438"/>
        <v/>
      </c>
      <c r="HG101" s="47" t="str">
        <f t="shared" si="308"/>
        <v/>
      </c>
      <c r="HH101" s="47" t="str">
        <f t="shared" si="309"/>
        <v/>
      </c>
      <c r="HI101" s="47" t="str">
        <f t="shared" si="310"/>
        <v/>
      </c>
      <c r="HJ101" s="47" t="str">
        <f t="shared" si="311"/>
        <v/>
      </c>
      <c r="HK101" s="47" t="str">
        <f t="shared" si="312"/>
        <v/>
      </c>
      <c r="HL101" s="47" t="str">
        <f t="shared" si="313"/>
        <v/>
      </c>
      <c r="HM101" s="47" t="str">
        <f t="shared" si="314"/>
        <v/>
      </c>
      <c r="HN101" s="47" t="str">
        <f t="shared" si="439"/>
        <v/>
      </c>
      <c r="HO101" s="47" t="str">
        <f t="shared" si="315"/>
        <v/>
      </c>
      <c r="HP101" s="47" t="str">
        <f t="shared" si="316"/>
        <v/>
      </c>
      <c r="HQ101" s="47" t="str">
        <f t="shared" si="440"/>
        <v/>
      </c>
      <c r="HR101" s="47" t="str">
        <f t="shared" si="317"/>
        <v/>
      </c>
      <c r="HS101" s="47" t="str">
        <f t="shared" si="318"/>
        <v/>
      </c>
      <c r="HT101" s="47" t="str">
        <f t="shared" si="441"/>
        <v/>
      </c>
      <c r="HU101" s="47" t="str">
        <f t="shared" si="319"/>
        <v/>
      </c>
      <c r="HV101" s="47" t="str">
        <f t="shared" si="320"/>
        <v/>
      </c>
      <c r="HW101" s="47" t="str">
        <f t="shared" si="442"/>
        <v/>
      </c>
      <c r="HX101" s="47" t="str">
        <f t="shared" si="443"/>
        <v/>
      </c>
      <c r="HY101" s="47" t="str">
        <f t="shared" si="321"/>
        <v/>
      </c>
      <c r="HZ101" s="47" t="str">
        <f t="shared" si="322"/>
        <v/>
      </c>
      <c r="IA101" s="47" t="str">
        <f t="shared" si="323"/>
        <v/>
      </c>
      <c r="IB101" s="47" t="str">
        <f t="shared" si="324"/>
        <v/>
      </c>
      <c r="IC101" s="47" t="str">
        <f t="shared" si="325"/>
        <v/>
      </c>
      <c r="ID101" s="47" t="str">
        <f t="shared" si="444"/>
        <v xml:space="preserve">            </v>
      </c>
      <c r="IE101" s="47" t="str">
        <f t="shared" si="445"/>
        <v xml:space="preserve">            </v>
      </c>
      <c r="IF101" s="47" t="str">
        <f t="shared" si="449"/>
        <v xml:space="preserve">     </v>
      </c>
      <c r="IG101" s="109" t="str">
        <f t="shared" si="460"/>
        <v xml:space="preserve">            </v>
      </c>
      <c r="IH101" s="47" t="str">
        <f t="shared" si="461"/>
        <v xml:space="preserve">            </v>
      </c>
      <c r="II101" s="47" t="str">
        <f>IF(OR(GN101="SUPPL.",GN101="RE-EXAM."),'result subject-wise'!AV101,GN101)</f>
        <v/>
      </c>
      <c r="IJ101" s="99">
        <f>IF('result subject-wise'!AW101="",CT101,'result subject-wise'!AW101)</f>
        <v>0</v>
      </c>
      <c r="IK101" s="87" t="str">
        <f t="shared" si="447"/>
        <v/>
      </c>
      <c r="IL101" s="123" t="str">
        <f t="shared" si="462"/>
        <v xml:space="preserve">            </v>
      </c>
      <c r="JE101" s="120"/>
      <c r="JF101" s="120"/>
      <c r="JG101" s="120"/>
      <c r="JH101" s="120"/>
    </row>
    <row r="102" spans="1:268" ht="13" customHeight="1">
      <c r="A102" s="4">
        <f>details!A102</f>
        <v>96</v>
      </c>
      <c r="B102" s="47" t="str">
        <f>IF(details!B102="","",details!B102)</f>
        <v/>
      </c>
      <c r="C102" s="47" t="str">
        <f>IF(details!C102="","",details!C102)</f>
        <v/>
      </c>
      <c r="D102" s="97" t="str">
        <f>IF(details!D102="","",details!D102)</f>
        <v/>
      </c>
      <c r="E102" s="47" t="str">
        <f>IF(details!E102="","",details!E102)</f>
        <v/>
      </c>
      <c r="F102" s="385" t="str">
        <f>IF(details!F102="","",details!F102)</f>
        <v/>
      </c>
      <c r="G102" s="49" t="str">
        <f>IF(details!G102="","",details!G102)</f>
        <v>A 096</v>
      </c>
      <c r="H102" s="49" t="str">
        <f>IF(details!H102="","",details!H102)</f>
        <v>B 096</v>
      </c>
      <c r="I102" s="49" t="str">
        <f>IF(details!I102="","",details!I102)</f>
        <v>C 096</v>
      </c>
      <c r="J102" s="47" t="str">
        <f>IF(details!J102="","",details!J102)</f>
        <v/>
      </c>
      <c r="K102" s="47" t="str">
        <f>IF(details!K102="","",details!K102)</f>
        <v/>
      </c>
      <c r="L102" s="47" t="str">
        <f>IF(details!L102="","",details!L102)</f>
        <v/>
      </c>
      <c r="M102" s="102" t="str">
        <f t="shared" si="327"/>
        <v/>
      </c>
      <c r="N102" s="47" t="str">
        <f>IF(details!M102="","",details!M102)</f>
        <v/>
      </c>
      <c r="O102" s="102" t="str">
        <f t="shared" si="328"/>
        <v/>
      </c>
      <c r="P102" s="47" t="str">
        <f>IF(details!N102="","",details!N102)</f>
        <v/>
      </c>
      <c r="Q102" s="88" t="str">
        <f t="shared" si="329"/>
        <v/>
      </c>
      <c r="R102" s="79">
        <f t="shared" si="330"/>
        <v>0</v>
      </c>
      <c r="S102" s="79">
        <f t="shared" si="331"/>
        <v>0</v>
      </c>
      <c r="T102" s="80" t="str">
        <f t="shared" si="332"/>
        <v/>
      </c>
      <c r="U102" s="79" t="str">
        <f t="shared" si="333"/>
        <v/>
      </c>
      <c r="V102" s="79" t="str">
        <f t="shared" si="334"/>
        <v/>
      </c>
      <c r="W102" s="79" t="str">
        <f t="shared" si="335"/>
        <v/>
      </c>
      <c r="X102" s="47" t="str">
        <f>IF(details!O102="","",details!O102)</f>
        <v/>
      </c>
      <c r="Y102" s="47" t="str">
        <f>IF(details!P102="","",details!P102)</f>
        <v/>
      </c>
      <c r="Z102" s="47" t="str">
        <f>IF(details!Q102="","",details!Q102)</f>
        <v/>
      </c>
      <c r="AA102" s="102" t="str">
        <f t="shared" si="336"/>
        <v/>
      </c>
      <c r="AB102" s="47" t="str">
        <f>IF(details!R102="","",details!R102)</f>
        <v/>
      </c>
      <c r="AC102" s="102" t="str">
        <f t="shared" si="337"/>
        <v/>
      </c>
      <c r="AD102" s="47" t="str">
        <f>IF(details!S102="","",details!S102)</f>
        <v/>
      </c>
      <c r="AE102" s="88" t="str">
        <f t="shared" si="338"/>
        <v/>
      </c>
      <c r="AF102" s="79">
        <f t="shared" si="339"/>
        <v>0</v>
      </c>
      <c r="AG102" s="79">
        <f t="shared" si="340"/>
        <v>0</v>
      </c>
      <c r="AH102" s="80" t="str">
        <f t="shared" si="341"/>
        <v/>
      </c>
      <c r="AI102" s="79" t="str">
        <f t="shared" si="342"/>
        <v/>
      </c>
      <c r="AJ102" s="79" t="str">
        <f t="shared" si="343"/>
        <v/>
      </c>
      <c r="AK102" s="79" t="str">
        <f t="shared" si="344"/>
        <v/>
      </c>
      <c r="AL102" s="97" t="str">
        <f>IF(details!T102="","",details!T102)</f>
        <v/>
      </c>
      <c r="AM102" s="103" t="str">
        <f>CONCATENATE(IF(details!T102="s"," SANSKRIT",IF(details!T102="u"," URDU",IF(details!T102="g"," GUJRATI",IF(details!T102="p"," PUNJABI",IF(details!T102="sd"," flU/kh",))))),"")</f>
        <v/>
      </c>
      <c r="AN102" s="47" t="str">
        <f>IF(details!U102="","",details!U102)</f>
        <v/>
      </c>
      <c r="AO102" s="47" t="str">
        <f>IF(details!V102="","",details!V102)</f>
        <v/>
      </c>
      <c r="AP102" s="47" t="str">
        <f>IF(details!W102="","",details!W102)</f>
        <v/>
      </c>
      <c r="AQ102" s="102" t="str">
        <f t="shared" si="345"/>
        <v/>
      </c>
      <c r="AR102" s="47" t="str">
        <f>IF(details!X102="","",details!X102)</f>
        <v/>
      </c>
      <c r="AS102" s="102" t="str">
        <f t="shared" si="346"/>
        <v/>
      </c>
      <c r="AT102" s="47" t="str">
        <f>IF(details!Y102="","",details!Y102)</f>
        <v/>
      </c>
      <c r="AU102" s="88" t="str">
        <f t="shared" si="347"/>
        <v/>
      </c>
      <c r="AV102" s="79">
        <f t="shared" si="348"/>
        <v>0</v>
      </c>
      <c r="AW102" s="79">
        <f t="shared" si="349"/>
        <v>0</v>
      </c>
      <c r="AX102" s="80" t="str">
        <f t="shared" si="350"/>
        <v/>
      </c>
      <c r="AY102" s="79" t="str">
        <f t="shared" si="351"/>
        <v/>
      </c>
      <c r="AZ102" s="79" t="str">
        <f t="shared" si="352"/>
        <v/>
      </c>
      <c r="BA102" s="79" t="str">
        <f t="shared" si="353"/>
        <v/>
      </c>
      <c r="BB102" s="47" t="str">
        <f>IF(details!Z102="","",details!Z102)</f>
        <v/>
      </c>
      <c r="BC102" s="47" t="str">
        <f>IF(details!AA102="","",details!AA102)</f>
        <v/>
      </c>
      <c r="BD102" s="47" t="str">
        <f>IF(details!AB102="","",details!AB102)</f>
        <v/>
      </c>
      <c r="BE102" s="102" t="str">
        <f t="shared" si="354"/>
        <v/>
      </c>
      <c r="BF102" s="47" t="str">
        <f>IF(details!AC102="","",details!AC102)</f>
        <v/>
      </c>
      <c r="BG102" s="102" t="str">
        <f t="shared" si="355"/>
        <v/>
      </c>
      <c r="BH102" s="47" t="str">
        <f>IF(details!AD102="","",details!AD102)</f>
        <v/>
      </c>
      <c r="BI102" s="88" t="str">
        <f t="shared" si="356"/>
        <v/>
      </c>
      <c r="BJ102" s="79">
        <f t="shared" si="357"/>
        <v>0</v>
      </c>
      <c r="BK102" s="79">
        <f t="shared" si="358"/>
        <v>0</v>
      </c>
      <c r="BL102" s="80" t="str">
        <f t="shared" si="359"/>
        <v/>
      </c>
      <c r="BM102" s="79" t="str">
        <f t="shared" si="360"/>
        <v/>
      </c>
      <c r="BN102" s="79" t="str">
        <f t="shared" si="361"/>
        <v/>
      </c>
      <c r="BO102" s="79" t="str">
        <f t="shared" si="362"/>
        <v/>
      </c>
      <c r="BP102" s="47" t="str">
        <f>IF(details!AE102="","",details!AE102)</f>
        <v/>
      </c>
      <c r="BQ102" s="47" t="str">
        <f>IF(details!AF102="","",details!AF102)</f>
        <v/>
      </c>
      <c r="BR102" s="47" t="str">
        <f>IF(details!AG102="","",details!AG102)</f>
        <v/>
      </c>
      <c r="BS102" s="102" t="str">
        <f t="shared" si="363"/>
        <v/>
      </c>
      <c r="BT102" s="47" t="str">
        <f>IF(details!AH102="","",details!AH102)</f>
        <v/>
      </c>
      <c r="BU102" s="102" t="str">
        <f t="shared" si="364"/>
        <v/>
      </c>
      <c r="BV102" s="47" t="str">
        <f>IF(details!AI102="","",details!AI102)</f>
        <v/>
      </c>
      <c r="BW102" s="88" t="str">
        <f t="shared" si="365"/>
        <v/>
      </c>
      <c r="BX102" s="79">
        <f t="shared" si="366"/>
        <v>0</v>
      </c>
      <c r="BY102" s="79">
        <f t="shared" si="367"/>
        <v>0</v>
      </c>
      <c r="BZ102" s="80" t="str">
        <f t="shared" si="368"/>
        <v/>
      </c>
      <c r="CA102" s="79" t="str">
        <f t="shared" si="369"/>
        <v/>
      </c>
      <c r="CB102" s="79" t="str">
        <f t="shared" si="370"/>
        <v/>
      </c>
      <c r="CC102" s="79" t="str">
        <f t="shared" si="371"/>
        <v/>
      </c>
      <c r="CD102" s="47" t="str">
        <f>IF(details!AJ102="","",details!AJ102)</f>
        <v/>
      </c>
      <c r="CE102" s="47" t="str">
        <f>IF(details!AK102="","",details!AK102)</f>
        <v/>
      </c>
      <c r="CF102" s="47" t="str">
        <f>IF(details!AL102="","",details!AL102)</f>
        <v/>
      </c>
      <c r="CG102" s="102" t="str">
        <f t="shared" si="372"/>
        <v/>
      </c>
      <c r="CH102" s="47" t="str">
        <f>IF(details!AM102="","",details!AM102)</f>
        <v/>
      </c>
      <c r="CI102" s="102" t="str">
        <f t="shared" si="373"/>
        <v/>
      </c>
      <c r="CJ102" s="47" t="str">
        <f>IF(details!AN102="","",details!AN102)</f>
        <v/>
      </c>
      <c r="CK102" s="88" t="str">
        <f t="shared" si="374"/>
        <v/>
      </c>
      <c r="CL102" s="79">
        <f t="shared" si="375"/>
        <v>0</v>
      </c>
      <c r="CM102" s="79">
        <f t="shared" si="376"/>
        <v>0</v>
      </c>
      <c r="CN102" s="80" t="str">
        <f t="shared" si="377"/>
        <v/>
      </c>
      <c r="CO102" s="79" t="str">
        <f t="shared" si="378"/>
        <v/>
      </c>
      <c r="CP102" s="79" t="str">
        <f t="shared" si="379"/>
        <v/>
      </c>
      <c r="CQ102" s="79" t="str">
        <f t="shared" si="380"/>
        <v/>
      </c>
      <c r="CR102" s="79">
        <f t="shared" si="381"/>
        <v>0</v>
      </c>
      <c r="CS102" s="104">
        <f t="shared" si="382"/>
        <v>0</v>
      </c>
      <c r="CT102" s="105">
        <f t="shared" si="383"/>
        <v>0</v>
      </c>
      <c r="CU102" s="87" t="str">
        <f t="shared" ref="CU102:CU106" si="463">IF(AND(CT102&gt;=60,GN102="PASS"),"FIRST",IF(AND(CT102&gt;=60,GN102="PASS BY GRACE"),"FIRST",IF(AND(CT102&gt;=48,GN102="PASS"),"SECOND",IF(AND(CT102&gt;=48,GN102="PASS BY GRACE"),"SECOND",IF(OR(GN102="PASS",GN102="PASS BY GRACE"),"THIRD","")))))</f>
        <v/>
      </c>
      <c r="CV102" s="47" t="str">
        <f>IF(details!AO102="","",details!AO102)</f>
        <v/>
      </c>
      <c r="CW102" s="47" t="str">
        <f>IF(details!AP102="","",details!AP102)</f>
        <v/>
      </c>
      <c r="CX102" s="47" t="str">
        <f>IF(details!AQ102="","",details!AQ102)</f>
        <v/>
      </c>
      <c r="CY102" s="102" t="str">
        <f t="shared" si="384"/>
        <v/>
      </c>
      <c r="CZ102" s="47" t="str">
        <f>IF(details!AR102="","",details!AR102)</f>
        <v/>
      </c>
      <c r="DA102" s="102" t="str">
        <f t="shared" si="385"/>
        <v/>
      </c>
      <c r="DB102" s="47" t="str">
        <f>IF(details!AS102="","",details!AS102)</f>
        <v/>
      </c>
      <c r="DC102" s="88" t="str">
        <f t="shared" si="386"/>
        <v/>
      </c>
      <c r="DD102" s="79">
        <f t="shared" si="387"/>
        <v>0</v>
      </c>
      <c r="DE102" s="79">
        <f t="shared" si="388"/>
        <v>0</v>
      </c>
      <c r="DF102" s="80" t="str">
        <f t="shared" si="389"/>
        <v/>
      </c>
      <c r="DG102" s="79" t="str">
        <f t="shared" si="390"/>
        <v/>
      </c>
      <c r="DH102" s="79" t="str">
        <f t="shared" si="391"/>
        <v/>
      </c>
      <c r="DI102" s="79" t="str">
        <f t="shared" si="392"/>
        <v/>
      </c>
      <c r="DJ102" s="47" t="str">
        <f>IF(details!AT102="","",details!AT102)</f>
        <v/>
      </c>
      <c r="DK102" s="47" t="str">
        <f>IF(details!AU102="","",details!AU102)</f>
        <v/>
      </c>
      <c r="DL102" s="102" t="str">
        <f t="shared" si="393"/>
        <v/>
      </c>
      <c r="DM102" s="47" t="str">
        <f>IF(details!AV102="","",details!AV102)</f>
        <v/>
      </c>
      <c r="DN102" s="47" t="str">
        <f>IF(details!AW102="","",details!AW102)</f>
        <v/>
      </c>
      <c r="DO102" s="102" t="str">
        <f t="shared" si="394"/>
        <v/>
      </c>
      <c r="DP102" s="47" t="str">
        <f>IF(details!AX102="","",details!AX102)</f>
        <v/>
      </c>
      <c r="DQ102" s="47" t="str">
        <f>IF(details!AY102="","",details!AY102)</f>
        <v/>
      </c>
      <c r="DR102" s="102" t="str">
        <f t="shared" si="395"/>
        <v/>
      </c>
      <c r="DS102" s="102" t="str">
        <f t="shared" si="396"/>
        <v/>
      </c>
      <c r="DT102" s="102" t="str">
        <f t="shared" si="397"/>
        <v/>
      </c>
      <c r="DU102" s="102" t="str">
        <f t="shared" si="398"/>
        <v/>
      </c>
      <c r="DV102" s="47" t="str">
        <f>IF(details!AZ102="","",details!AZ102)</f>
        <v/>
      </c>
      <c r="DW102" s="47" t="str">
        <f>IF(details!BA102="","",details!BA102)</f>
        <v/>
      </c>
      <c r="DX102" s="102" t="str">
        <f t="shared" si="399"/>
        <v/>
      </c>
      <c r="DY102" s="102" t="str">
        <f t="shared" si="400"/>
        <v/>
      </c>
      <c r="DZ102" s="102" t="str">
        <f t="shared" si="401"/>
        <v/>
      </c>
      <c r="EA102" s="47" t="str">
        <f>IF(details!BB102="","",details!BB102)</f>
        <v/>
      </c>
      <c r="EB102" s="47" t="str">
        <f>IF(details!BC102="","",details!BC102)</f>
        <v/>
      </c>
      <c r="EC102" s="102" t="str">
        <f t="shared" si="402"/>
        <v/>
      </c>
      <c r="ED102" s="102" t="str">
        <f t="shared" si="403"/>
        <v/>
      </c>
      <c r="EE102" s="102" t="str">
        <f t="shared" si="404"/>
        <v/>
      </c>
      <c r="EF102" s="97" t="str">
        <f t="shared" si="405"/>
        <v/>
      </c>
      <c r="EG102" s="79">
        <f t="shared" si="406"/>
        <v>0</v>
      </c>
      <c r="EH102" s="79">
        <f t="shared" si="407"/>
        <v>0</v>
      </c>
      <c r="EI102" s="80" t="str">
        <f t="shared" si="408"/>
        <v/>
      </c>
      <c r="EJ102" s="79" t="str">
        <f t="shared" si="409"/>
        <v/>
      </c>
      <c r="EK102" s="79" t="str">
        <f t="shared" si="410"/>
        <v/>
      </c>
      <c r="EL102" s="79" t="str">
        <f t="shared" si="411"/>
        <v/>
      </c>
      <c r="EM102" s="47" t="str">
        <f>IF(details!BD102="","",details!BD102)</f>
        <v/>
      </c>
      <c r="EN102" s="47" t="str">
        <f>IF(details!BE102="","",details!BE102)</f>
        <v/>
      </c>
      <c r="EO102" s="47" t="str">
        <f>IF(details!BF102="","",details!BF102)</f>
        <v/>
      </c>
      <c r="EP102" s="102" t="str">
        <f t="shared" si="412"/>
        <v/>
      </c>
      <c r="EQ102" s="47" t="str">
        <f>IF(details!BG102="","",details!BG102)</f>
        <v/>
      </c>
      <c r="ER102" s="47" t="str">
        <f>IF(details!BH102="","",details!BH102)</f>
        <v/>
      </c>
      <c r="ES102" s="106" t="str">
        <f t="shared" si="413"/>
        <v/>
      </c>
      <c r="ET102" s="102" t="str">
        <f t="shared" si="414"/>
        <v/>
      </c>
      <c r="EU102" s="102" t="str">
        <f t="shared" si="415"/>
        <v/>
      </c>
      <c r="EV102" s="47" t="str">
        <f>IF(details!BI102="","",details!BI102)</f>
        <v/>
      </c>
      <c r="EW102" s="47" t="str">
        <f>IF(details!BJ102="","",details!BJ102)</f>
        <v/>
      </c>
      <c r="EX102" s="106" t="str">
        <f t="shared" si="416"/>
        <v/>
      </c>
      <c r="EY102" s="102" t="str">
        <f t="shared" si="417"/>
        <v/>
      </c>
      <c r="EZ102" s="102" t="str">
        <f t="shared" si="418"/>
        <v/>
      </c>
      <c r="FA102" s="97" t="str">
        <f t="shared" si="419"/>
        <v/>
      </c>
      <c r="FB102" s="79">
        <f t="shared" si="420"/>
        <v>0</v>
      </c>
      <c r="FC102" s="79">
        <f t="shared" si="421"/>
        <v>0</v>
      </c>
      <c r="FD102" s="80" t="str">
        <f t="shared" si="422"/>
        <v/>
      </c>
      <c r="FE102" s="79" t="str">
        <f t="shared" si="423"/>
        <v/>
      </c>
      <c r="FF102" s="79" t="str">
        <f t="shared" si="424"/>
        <v/>
      </c>
      <c r="FG102" s="79" t="str">
        <f t="shared" si="425"/>
        <v/>
      </c>
      <c r="FH102" s="47" t="str">
        <f>IF(details!BK102="","",details!BK102)</f>
        <v/>
      </c>
      <c r="FI102" s="47" t="str">
        <f>IF(details!BL102="","",details!BL102)</f>
        <v/>
      </c>
      <c r="FJ102" s="47" t="str">
        <f>IF(details!BM102="","",details!BM102)</f>
        <v/>
      </c>
      <c r="FK102" s="97" t="str">
        <f t="shared" si="426"/>
        <v/>
      </c>
      <c r="FL102" s="79">
        <f t="shared" si="427"/>
        <v>0</v>
      </c>
      <c r="FM102" s="80" t="str">
        <f t="shared" si="428"/>
        <v/>
      </c>
      <c r="FN102" s="79" t="str">
        <f t="shared" si="429"/>
        <v/>
      </c>
      <c r="FO102" s="79" t="str">
        <f t="shared" si="430"/>
        <v/>
      </c>
      <c r="FP102" s="322" t="str">
        <f t="shared" si="431"/>
        <v/>
      </c>
      <c r="FQ102" s="47" t="str">
        <f>IF(details!BN102="","",details!BN102)</f>
        <v/>
      </c>
      <c r="FR102" s="47" t="str">
        <f>IF(details!BO102="","",details!BO102)</f>
        <v/>
      </c>
      <c r="FS102" s="47" t="str">
        <f>IF(details!BP102="","",details!BP102)</f>
        <v/>
      </c>
      <c r="FT102" s="47" t="str">
        <f>IF(details!BQ102="","",details!BQ102)</f>
        <v/>
      </c>
      <c r="FU102" s="97" t="str">
        <f t="shared" si="432"/>
        <v/>
      </c>
      <c r="FV102" s="79">
        <f t="shared" si="297"/>
        <v>0</v>
      </c>
      <c r="FW102" s="80" t="str">
        <f t="shared" si="298"/>
        <v/>
      </c>
      <c r="FX102" s="79" t="str">
        <f t="shared" si="299"/>
        <v/>
      </c>
      <c r="FY102" s="79" t="str">
        <f t="shared" ref="FY102:FY106" si="464">IF(OR(D102="NSO",D102=0,FT102=""),"",IF(OR(FT102="AB",FX102="AB"),"AB",IF(FT102="ML","RE",IF(FU102&gt;=36%*FW102,"P","RE"))))</f>
        <v/>
      </c>
      <c r="FZ102" s="322" t="str">
        <f t="shared" ref="FZ102:FZ106" si="465">IF(OR(FY102="RE",FY102="",FY102="F",FY102="AB"),FY102,IF(FU102&gt;=81%*FW102,"A",IF(FU102&gt;=61%*FW102,"B",IF(FU102&gt;=41%*FW102,"C",IF(FU102&gt;=21%*FW102,"D","E")))))</f>
        <v/>
      </c>
      <c r="GA102" s="79" t="str">
        <f t="shared" si="450"/>
        <v/>
      </c>
      <c r="GB102" s="79" t="str">
        <f t="shared" si="451"/>
        <v/>
      </c>
      <c r="GC102" s="79" t="str">
        <f t="shared" si="452"/>
        <v/>
      </c>
      <c r="GD102" s="79" t="str">
        <f t="shared" si="453"/>
        <v/>
      </c>
      <c r="GE102" s="79" t="str">
        <f t="shared" si="454"/>
        <v/>
      </c>
      <c r="GF102" s="79" t="str">
        <f t="shared" si="455"/>
        <v/>
      </c>
      <c r="GG102" s="79" t="str">
        <f t="shared" si="301"/>
        <v/>
      </c>
      <c r="GH102" s="313">
        <f t="shared" si="434"/>
        <v>0</v>
      </c>
      <c r="GI102" s="79">
        <f t="shared" si="456"/>
        <v>0</v>
      </c>
      <c r="GJ102" s="79">
        <f t="shared" si="457"/>
        <v>0</v>
      </c>
      <c r="GK102" s="79">
        <f t="shared" si="458"/>
        <v>0</v>
      </c>
      <c r="GL102" s="313">
        <f t="shared" si="435"/>
        <v>0</v>
      </c>
      <c r="GM102" s="79" t="str">
        <f t="shared" ref="GM102:GM106" si="466">IF(D102="NSO","NSO",IF(OR(D102=0,P102="",AD102="",AT102="",BH102="",BV102="",CJ102=""),"",IF(OR(GH102&gt;0,(GI102+GJ102+GK102)&gt;2),"FAIL",IF(GL102&gt;0,"RE-EXAM.",IF(OR(GI102&gt;0,GJ102&gt;1),"SUPPL.",IF(AND(GJ102&gt;0,GK102&gt;0),"SUPPL.",IF((GJ102+GK102),"PASS BY GRACE","PASS")))))))</f>
        <v/>
      </c>
      <c r="GN102" s="47" t="str">
        <f t="shared" si="303"/>
        <v/>
      </c>
      <c r="GO102" s="79" t="str">
        <f t="shared" si="304"/>
        <v/>
      </c>
      <c r="GP102" s="107" t="str">
        <f t="shared" si="436"/>
        <v/>
      </c>
      <c r="GQ102" s="94" t="str">
        <f>IF(details!CY102="","",details!CY102)</f>
        <v/>
      </c>
      <c r="GR102" s="94" t="str">
        <f>IF(details!CZ102="","",details!CZ102)</f>
        <v/>
      </c>
      <c r="GS102" s="94" t="str">
        <f>IF(details!DC102="","",details!DC102)</f>
        <v/>
      </c>
      <c r="GT102" s="94" t="str">
        <f>IF(details!DD102="","",details!DD102)</f>
        <v/>
      </c>
      <c r="GU102" s="94" t="str">
        <f>IF(details!DG102="","",details!DG102)</f>
        <v/>
      </c>
      <c r="GV102" s="94" t="str">
        <f>IF(details!DH102="","",details!DH102)</f>
        <v/>
      </c>
      <c r="GW102" s="94" t="str">
        <f>IF(details!DK102="","",details!DK102)</f>
        <v/>
      </c>
      <c r="GX102" s="94" t="str">
        <f>IF(details!DL102="","",details!DL102)</f>
        <v/>
      </c>
      <c r="GY102" s="94" t="str">
        <f>IF(details!DO102="","",details!DO102)</f>
        <v/>
      </c>
      <c r="GZ102" s="108" t="str">
        <f>IF(details!DP102="","",details!DP102)</f>
        <v/>
      </c>
      <c r="HA102" s="95" t="e">
        <f t="shared" si="437"/>
        <v>#VALUE!</v>
      </c>
      <c r="HB102" s="47" t="str">
        <f t="shared" si="305"/>
        <v/>
      </c>
      <c r="HC102" s="47" t="str">
        <f t="shared" si="448"/>
        <v/>
      </c>
      <c r="HD102" s="47" t="str">
        <f t="shared" si="306"/>
        <v/>
      </c>
      <c r="HE102" s="47" t="str">
        <f t="shared" si="307"/>
        <v/>
      </c>
      <c r="HF102" s="47" t="str">
        <f t="shared" si="438"/>
        <v/>
      </c>
      <c r="HG102" s="47" t="str">
        <f t="shared" si="308"/>
        <v/>
      </c>
      <c r="HH102" s="47" t="str">
        <f t="shared" si="309"/>
        <v/>
      </c>
      <c r="HI102" s="47" t="str">
        <f t="shared" si="310"/>
        <v/>
      </c>
      <c r="HJ102" s="47" t="str">
        <f t="shared" si="311"/>
        <v/>
      </c>
      <c r="HK102" s="47" t="str">
        <f t="shared" si="312"/>
        <v/>
      </c>
      <c r="HL102" s="47" t="str">
        <f t="shared" si="313"/>
        <v/>
      </c>
      <c r="HM102" s="47" t="str">
        <f t="shared" si="314"/>
        <v/>
      </c>
      <c r="HN102" s="47" t="str">
        <f t="shared" si="439"/>
        <v/>
      </c>
      <c r="HO102" s="47" t="str">
        <f t="shared" si="315"/>
        <v/>
      </c>
      <c r="HP102" s="47" t="str">
        <f t="shared" si="316"/>
        <v/>
      </c>
      <c r="HQ102" s="47" t="str">
        <f t="shared" si="440"/>
        <v/>
      </c>
      <c r="HR102" s="47" t="str">
        <f t="shared" si="317"/>
        <v/>
      </c>
      <c r="HS102" s="47" t="str">
        <f t="shared" si="318"/>
        <v/>
      </c>
      <c r="HT102" s="47" t="str">
        <f t="shared" si="441"/>
        <v/>
      </c>
      <c r="HU102" s="47" t="str">
        <f t="shared" si="319"/>
        <v/>
      </c>
      <c r="HV102" s="47" t="str">
        <f t="shared" si="320"/>
        <v/>
      </c>
      <c r="HW102" s="47" t="str">
        <f t="shared" si="442"/>
        <v/>
      </c>
      <c r="HX102" s="47" t="str">
        <f t="shared" si="443"/>
        <v/>
      </c>
      <c r="HY102" s="47" t="str">
        <f t="shared" si="321"/>
        <v/>
      </c>
      <c r="HZ102" s="47" t="str">
        <f t="shared" si="322"/>
        <v/>
      </c>
      <c r="IA102" s="47" t="str">
        <f t="shared" si="323"/>
        <v/>
      </c>
      <c r="IB102" s="47" t="str">
        <f t="shared" si="324"/>
        <v/>
      </c>
      <c r="IC102" s="47" t="str">
        <f t="shared" si="325"/>
        <v/>
      </c>
      <c r="ID102" s="47" t="str">
        <f t="shared" si="444"/>
        <v xml:space="preserve">            </v>
      </c>
      <c r="IE102" s="47" t="str">
        <f t="shared" si="445"/>
        <v xml:space="preserve">            </v>
      </c>
      <c r="IF102" s="47" t="str">
        <f t="shared" si="449"/>
        <v xml:space="preserve">     </v>
      </c>
      <c r="IG102" s="109" t="str">
        <f t="shared" si="460"/>
        <v xml:space="preserve">            </v>
      </c>
      <c r="IH102" s="47" t="str">
        <f t="shared" si="461"/>
        <v xml:space="preserve">            </v>
      </c>
      <c r="II102" s="47" t="str">
        <f>IF(OR(GN102="SUPPL.",GN102="RE-EXAM."),'result subject-wise'!AV102,GN102)</f>
        <v/>
      </c>
      <c r="IJ102" s="99">
        <f>IF('result subject-wise'!AW102="",CT102,'result subject-wise'!AW102)</f>
        <v>0</v>
      </c>
      <c r="IK102" s="87" t="str">
        <f t="shared" si="447"/>
        <v/>
      </c>
      <c r="IL102" s="123" t="str">
        <f t="shared" si="462"/>
        <v xml:space="preserve">            </v>
      </c>
      <c r="JE102" s="120"/>
      <c r="JF102" s="120"/>
      <c r="JG102" s="120"/>
      <c r="JH102" s="120"/>
    </row>
    <row r="103" spans="1:268" ht="13" customHeight="1">
      <c r="A103" s="4">
        <f>details!A103</f>
        <v>97</v>
      </c>
      <c r="B103" s="47" t="str">
        <f>IF(details!B103="","",details!B103)</f>
        <v/>
      </c>
      <c r="C103" s="47" t="str">
        <f>IF(details!C103="","",details!C103)</f>
        <v/>
      </c>
      <c r="D103" s="97" t="str">
        <f>IF(details!D103="","",details!D103)</f>
        <v/>
      </c>
      <c r="E103" s="47" t="str">
        <f>IF(details!E103="","",details!E103)</f>
        <v/>
      </c>
      <c r="F103" s="385" t="str">
        <f>IF(details!F103="","",details!F103)</f>
        <v/>
      </c>
      <c r="G103" s="49" t="str">
        <f>IF(details!G103="","",details!G103)</f>
        <v>A 097</v>
      </c>
      <c r="H103" s="49" t="str">
        <f>IF(details!H103="","",details!H103)</f>
        <v>B 097</v>
      </c>
      <c r="I103" s="49" t="str">
        <f>IF(details!I103="","",details!I103)</f>
        <v>C 097</v>
      </c>
      <c r="J103" s="47" t="str">
        <f>IF(details!J103="","",details!J103)</f>
        <v/>
      </c>
      <c r="K103" s="47" t="str">
        <f>IF(details!K103="","",details!K103)</f>
        <v/>
      </c>
      <c r="L103" s="47" t="str">
        <f>IF(details!L103="","",details!L103)</f>
        <v/>
      </c>
      <c r="M103" s="102" t="str">
        <f t="shared" si="327"/>
        <v/>
      </c>
      <c r="N103" s="47" t="str">
        <f>IF(details!M103="","",details!M103)</f>
        <v/>
      </c>
      <c r="O103" s="102" t="str">
        <f t="shared" si="328"/>
        <v/>
      </c>
      <c r="P103" s="47" t="str">
        <f>IF(details!N103="","",details!N103)</f>
        <v/>
      </c>
      <c r="Q103" s="88" t="str">
        <f t="shared" si="329"/>
        <v/>
      </c>
      <c r="R103" s="79">
        <f t="shared" si="330"/>
        <v>0</v>
      </c>
      <c r="S103" s="79">
        <f t="shared" si="331"/>
        <v>0</v>
      </c>
      <c r="T103" s="80" t="str">
        <f t="shared" si="332"/>
        <v/>
      </c>
      <c r="U103" s="79" t="str">
        <f t="shared" si="333"/>
        <v/>
      </c>
      <c r="V103" s="79" t="str">
        <f t="shared" si="334"/>
        <v/>
      </c>
      <c r="W103" s="79" t="str">
        <f t="shared" si="335"/>
        <v/>
      </c>
      <c r="X103" s="47" t="str">
        <f>IF(details!O103="","",details!O103)</f>
        <v/>
      </c>
      <c r="Y103" s="47" t="str">
        <f>IF(details!P103="","",details!P103)</f>
        <v/>
      </c>
      <c r="Z103" s="47" t="str">
        <f>IF(details!Q103="","",details!Q103)</f>
        <v/>
      </c>
      <c r="AA103" s="102" t="str">
        <f t="shared" si="336"/>
        <v/>
      </c>
      <c r="AB103" s="47" t="str">
        <f>IF(details!R103="","",details!R103)</f>
        <v/>
      </c>
      <c r="AC103" s="102" t="str">
        <f t="shared" si="337"/>
        <v/>
      </c>
      <c r="AD103" s="47" t="str">
        <f>IF(details!S103="","",details!S103)</f>
        <v/>
      </c>
      <c r="AE103" s="88" t="str">
        <f t="shared" si="338"/>
        <v/>
      </c>
      <c r="AF103" s="79">
        <f t="shared" si="339"/>
        <v>0</v>
      </c>
      <c r="AG103" s="79">
        <f t="shared" si="340"/>
        <v>0</v>
      </c>
      <c r="AH103" s="80" t="str">
        <f t="shared" si="341"/>
        <v/>
      </c>
      <c r="AI103" s="79" t="str">
        <f t="shared" si="342"/>
        <v/>
      </c>
      <c r="AJ103" s="79" t="str">
        <f t="shared" si="343"/>
        <v/>
      </c>
      <c r="AK103" s="79" t="str">
        <f t="shared" si="344"/>
        <v/>
      </c>
      <c r="AL103" s="97" t="str">
        <f>IF(details!T103="","",details!T103)</f>
        <v/>
      </c>
      <c r="AM103" s="103" t="str">
        <f>CONCATENATE(IF(details!T103="s"," SANSKRIT",IF(details!T103="u"," URDU",IF(details!T103="g"," GUJRATI",IF(details!T103="p"," PUNJABI",IF(details!T103="sd"," flU/kh",))))),"")</f>
        <v/>
      </c>
      <c r="AN103" s="47" t="str">
        <f>IF(details!U103="","",details!U103)</f>
        <v/>
      </c>
      <c r="AO103" s="47" t="str">
        <f>IF(details!V103="","",details!V103)</f>
        <v/>
      </c>
      <c r="AP103" s="47" t="str">
        <f>IF(details!W103="","",details!W103)</f>
        <v/>
      </c>
      <c r="AQ103" s="102" t="str">
        <f t="shared" si="345"/>
        <v/>
      </c>
      <c r="AR103" s="47" t="str">
        <f>IF(details!X103="","",details!X103)</f>
        <v/>
      </c>
      <c r="AS103" s="102" t="str">
        <f t="shared" si="346"/>
        <v/>
      </c>
      <c r="AT103" s="47" t="str">
        <f>IF(details!Y103="","",details!Y103)</f>
        <v/>
      </c>
      <c r="AU103" s="88" t="str">
        <f t="shared" si="347"/>
        <v/>
      </c>
      <c r="AV103" s="79">
        <f t="shared" si="348"/>
        <v>0</v>
      </c>
      <c r="AW103" s="79">
        <f t="shared" si="349"/>
        <v>0</v>
      </c>
      <c r="AX103" s="80" t="str">
        <f t="shared" si="350"/>
        <v/>
      </c>
      <c r="AY103" s="79" t="str">
        <f t="shared" si="351"/>
        <v/>
      </c>
      <c r="AZ103" s="79" t="str">
        <f t="shared" si="352"/>
        <v/>
      </c>
      <c r="BA103" s="79" t="str">
        <f t="shared" si="353"/>
        <v/>
      </c>
      <c r="BB103" s="47" t="str">
        <f>IF(details!Z103="","",details!Z103)</f>
        <v/>
      </c>
      <c r="BC103" s="47" t="str">
        <f>IF(details!AA103="","",details!AA103)</f>
        <v/>
      </c>
      <c r="BD103" s="47" t="str">
        <f>IF(details!AB103="","",details!AB103)</f>
        <v/>
      </c>
      <c r="BE103" s="102" t="str">
        <f t="shared" si="354"/>
        <v/>
      </c>
      <c r="BF103" s="47" t="str">
        <f>IF(details!AC103="","",details!AC103)</f>
        <v/>
      </c>
      <c r="BG103" s="102" t="str">
        <f t="shared" si="355"/>
        <v/>
      </c>
      <c r="BH103" s="47" t="str">
        <f>IF(details!AD103="","",details!AD103)</f>
        <v/>
      </c>
      <c r="BI103" s="88" t="str">
        <f t="shared" si="356"/>
        <v/>
      </c>
      <c r="BJ103" s="79">
        <f t="shared" si="357"/>
        <v>0</v>
      </c>
      <c r="BK103" s="79">
        <f t="shared" si="358"/>
        <v>0</v>
      </c>
      <c r="BL103" s="80" t="str">
        <f t="shared" si="359"/>
        <v/>
      </c>
      <c r="BM103" s="79" t="str">
        <f t="shared" si="360"/>
        <v/>
      </c>
      <c r="BN103" s="79" t="str">
        <f t="shared" si="361"/>
        <v/>
      </c>
      <c r="BO103" s="79" t="str">
        <f t="shared" si="362"/>
        <v/>
      </c>
      <c r="BP103" s="47" t="str">
        <f>IF(details!AE103="","",details!AE103)</f>
        <v/>
      </c>
      <c r="BQ103" s="47" t="str">
        <f>IF(details!AF103="","",details!AF103)</f>
        <v/>
      </c>
      <c r="BR103" s="47" t="str">
        <f>IF(details!AG103="","",details!AG103)</f>
        <v/>
      </c>
      <c r="BS103" s="102" t="str">
        <f t="shared" si="363"/>
        <v/>
      </c>
      <c r="BT103" s="47" t="str">
        <f>IF(details!AH103="","",details!AH103)</f>
        <v/>
      </c>
      <c r="BU103" s="102" t="str">
        <f t="shared" si="364"/>
        <v/>
      </c>
      <c r="BV103" s="47" t="str">
        <f>IF(details!AI103="","",details!AI103)</f>
        <v/>
      </c>
      <c r="BW103" s="88" t="str">
        <f t="shared" si="365"/>
        <v/>
      </c>
      <c r="BX103" s="79">
        <f t="shared" si="366"/>
        <v>0</v>
      </c>
      <c r="BY103" s="79">
        <f t="shared" si="367"/>
        <v>0</v>
      </c>
      <c r="BZ103" s="80" t="str">
        <f t="shared" si="368"/>
        <v/>
      </c>
      <c r="CA103" s="79" t="str">
        <f t="shared" si="369"/>
        <v/>
      </c>
      <c r="CB103" s="79" t="str">
        <f t="shared" si="370"/>
        <v/>
      </c>
      <c r="CC103" s="79" t="str">
        <f t="shared" si="371"/>
        <v/>
      </c>
      <c r="CD103" s="47" t="str">
        <f>IF(details!AJ103="","",details!AJ103)</f>
        <v/>
      </c>
      <c r="CE103" s="47" t="str">
        <f>IF(details!AK103="","",details!AK103)</f>
        <v/>
      </c>
      <c r="CF103" s="47" t="str">
        <f>IF(details!AL103="","",details!AL103)</f>
        <v/>
      </c>
      <c r="CG103" s="102" t="str">
        <f t="shared" si="372"/>
        <v/>
      </c>
      <c r="CH103" s="47" t="str">
        <f>IF(details!AM103="","",details!AM103)</f>
        <v/>
      </c>
      <c r="CI103" s="102" t="str">
        <f t="shared" si="373"/>
        <v/>
      </c>
      <c r="CJ103" s="47" t="str">
        <f>IF(details!AN103="","",details!AN103)</f>
        <v/>
      </c>
      <c r="CK103" s="88" t="str">
        <f t="shared" si="374"/>
        <v/>
      </c>
      <c r="CL103" s="79">
        <f t="shared" si="375"/>
        <v>0</v>
      </c>
      <c r="CM103" s="79">
        <f t="shared" si="376"/>
        <v>0</v>
      </c>
      <c r="CN103" s="80" t="str">
        <f t="shared" si="377"/>
        <v/>
      </c>
      <c r="CO103" s="79" t="str">
        <f t="shared" si="378"/>
        <v/>
      </c>
      <c r="CP103" s="79" t="str">
        <f t="shared" si="379"/>
        <v/>
      </c>
      <c r="CQ103" s="79" t="str">
        <f t="shared" si="380"/>
        <v/>
      </c>
      <c r="CR103" s="79">
        <f t="shared" si="381"/>
        <v>0</v>
      </c>
      <c r="CS103" s="104">
        <f t="shared" si="382"/>
        <v>0</v>
      </c>
      <c r="CT103" s="105">
        <f t="shared" si="383"/>
        <v>0</v>
      </c>
      <c r="CU103" s="87" t="str">
        <f t="shared" si="463"/>
        <v/>
      </c>
      <c r="CV103" s="47" t="str">
        <f>IF(details!AO103="","",details!AO103)</f>
        <v/>
      </c>
      <c r="CW103" s="47" t="str">
        <f>IF(details!AP103="","",details!AP103)</f>
        <v/>
      </c>
      <c r="CX103" s="47" t="str">
        <f>IF(details!AQ103="","",details!AQ103)</f>
        <v/>
      </c>
      <c r="CY103" s="102" t="str">
        <f t="shared" si="384"/>
        <v/>
      </c>
      <c r="CZ103" s="47" t="str">
        <f>IF(details!AR103="","",details!AR103)</f>
        <v/>
      </c>
      <c r="DA103" s="102" t="str">
        <f t="shared" si="385"/>
        <v/>
      </c>
      <c r="DB103" s="47" t="str">
        <f>IF(details!AS103="","",details!AS103)</f>
        <v/>
      </c>
      <c r="DC103" s="88" t="str">
        <f t="shared" si="386"/>
        <v/>
      </c>
      <c r="DD103" s="79">
        <f t="shared" si="387"/>
        <v>0</v>
      </c>
      <c r="DE103" s="79">
        <f t="shared" si="388"/>
        <v>0</v>
      </c>
      <c r="DF103" s="80" t="str">
        <f t="shared" si="389"/>
        <v/>
      </c>
      <c r="DG103" s="79" t="str">
        <f t="shared" si="390"/>
        <v/>
      </c>
      <c r="DH103" s="79" t="str">
        <f t="shared" si="391"/>
        <v/>
      </c>
      <c r="DI103" s="79" t="str">
        <f t="shared" si="392"/>
        <v/>
      </c>
      <c r="DJ103" s="47" t="str">
        <f>IF(details!AT103="","",details!AT103)</f>
        <v/>
      </c>
      <c r="DK103" s="47" t="str">
        <f>IF(details!AU103="","",details!AU103)</f>
        <v/>
      </c>
      <c r="DL103" s="102" t="str">
        <f t="shared" si="393"/>
        <v/>
      </c>
      <c r="DM103" s="47" t="str">
        <f>IF(details!AV103="","",details!AV103)</f>
        <v/>
      </c>
      <c r="DN103" s="47" t="str">
        <f>IF(details!AW103="","",details!AW103)</f>
        <v/>
      </c>
      <c r="DO103" s="102" t="str">
        <f t="shared" si="394"/>
        <v/>
      </c>
      <c r="DP103" s="47" t="str">
        <f>IF(details!AX103="","",details!AX103)</f>
        <v/>
      </c>
      <c r="DQ103" s="47" t="str">
        <f>IF(details!AY103="","",details!AY103)</f>
        <v/>
      </c>
      <c r="DR103" s="102" t="str">
        <f t="shared" si="395"/>
        <v/>
      </c>
      <c r="DS103" s="102" t="str">
        <f t="shared" si="396"/>
        <v/>
      </c>
      <c r="DT103" s="102" t="str">
        <f t="shared" si="397"/>
        <v/>
      </c>
      <c r="DU103" s="102" t="str">
        <f t="shared" si="398"/>
        <v/>
      </c>
      <c r="DV103" s="47" t="str">
        <f>IF(details!AZ103="","",details!AZ103)</f>
        <v/>
      </c>
      <c r="DW103" s="47" t="str">
        <f>IF(details!BA103="","",details!BA103)</f>
        <v/>
      </c>
      <c r="DX103" s="102" t="str">
        <f t="shared" si="399"/>
        <v/>
      </c>
      <c r="DY103" s="102" t="str">
        <f t="shared" si="400"/>
        <v/>
      </c>
      <c r="DZ103" s="102" t="str">
        <f t="shared" si="401"/>
        <v/>
      </c>
      <c r="EA103" s="47" t="str">
        <f>IF(details!BB103="","",details!BB103)</f>
        <v/>
      </c>
      <c r="EB103" s="47" t="str">
        <f>IF(details!BC103="","",details!BC103)</f>
        <v/>
      </c>
      <c r="EC103" s="102" t="str">
        <f t="shared" si="402"/>
        <v/>
      </c>
      <c r="ED103" s="102" t="str">
        <f t="shared" si="403"/>
        <v/>
      </c>
      <c r="EE103" s="102" t="str">
        <f t="shared" si="404"/>
        <v/>
      </c>
      <c r="EF103" s="97" t="str">
        <f t="shared" si="405"/>
        <v/>
      </c>
      <c r="EG103" s="79">
        <f t="shared" si="406"/>
        <v>0</v>
      </c>
      <c r="EH103" s="79">
        <f t="shared" si="407"/>
        <v>0</v>
      </c>
      <c r="EI103" s="80" t="str">
        <f t="shared" si="408"/>
        <v/>
      </c>
      <c r="EJ103" s="79" t="str">
        <f t="shared" si="409"/>
        <v/>
      </c>
      <c r="EK103" s="79" t="str">
        <f t="shared" si="410"/>
        <v/>
      </c>
      <c r="EL103" s="79" t="str">
        <f t="shared" si="411"/>
        <v/>
      </c>
      <c r="EM103" s="47" t="str">
        <f>IF(details!BD103="","",details!BD103)</f>
        <v/>
      </c>
      <c r="EN103" s="47" t="str">
        <f>IF(details!BE103="","",details!BE103)</f>
        <v/>
      </c>
      <c r="EO103" s="47" t="str">
        <f>IF(details!BF103="","",details!BF103)</f>
        <v/>
      </c>
      <c r="EP103" s="102" t="str">
        <f t="shared" si="412"/>
        <v/>
      </c>
      <c r="EQ103" s="47" t="str">
        <f>IF(details!BG103="","",details!BG103)</f>
        <v/>
      </c>
      <c r="ER103" s="47" t="str">
        <f>IF(details!BH103="","",details!BH103)</f>
        <v/>
      </c>
      <c r="ES103" s="106" t="str">
        <f t="shared" si="413"/>
        <v/>
      </c>
      <c r="ET103" s="102" t="str">
        <f t="shared" si="414"/>
        <v/>
      </c>
      <c r="EU103" s="102" t="str">
        <f t="shared" si="415"/>
        <v/>
      </c>
      <c r="EV103" s="47" t="str">
        <f>IF(details!BI103="","",details!BI103)</f>
        <v/>
      </c>
      <c r="EW103" s="47" t="str">
        <f>IF(details!BJ103="","",details!BJ103)</f>
        <v/>
      </c>
      <c r="EX103" s="106" t="str">
        <f t="shared" si="416"/>
        <v/>
      </c>
      <c r="EY103" s="102" t="str">
        <f t="shared" si="417"/>
        <v/>
      </c>
      <c r="EZ103" s="102" t="str">
        <f t="shared" si="418"/>
        <v/>
      </c>
      <c r="FA103" s="97" t="str">
        <f t="shared" si="419"/>
        <v/>
      </c>
      <c r="FB103" s="79">
        <f t="shared" si="420"/>
        <v>0</v>
      </c>
      <c r="FC103" s="79">
        <f t="shared" si="421"/>
        <v>0</v>
      </c>
      <c r="FD103" s="80" t="str">
        <f t="shared" si="422"/>
        <v/>
      </c>
      <c r="FE103" s="79" t="str">
        <f t="shared" si="423"/>
        <v/>
      </c>
      <c r="FF103" s="79" t="str">
        <f t="shared" si="424"/>
        <v/>
      </c>
      <c r="FG103" s="79" t="str">
        <f t="shared" si="425"/>
        <v/>
      </c>
      <c r="FH103" s="47" t="str">
        <f>IF(details!BK103="","",details!BK103)</f>
        <v/>
      </c>
      <c r="FI103" s="47" t="str">
        <f>IF(details!BL103="","",details!BL103)</f>
        <v/>
      </c>
      <c r="FJ103" s="47" t="str">
        <f>IF(details!BM103="","",details!BM103)</f>
        <v/>
      </c>
      <c r="FK103" s="97" t="str">
        <f t="shared" si="426"/>
        <v/>
      </c>
      <c r="FL103" s="79">
        <f t="shared" si="427"/>
        <v>0</v>
      </c>
      <c r="FM103" s="80" t="str">
        <f t="shared" si="428"/>
        <v/>
      </c>
      <c r="FN103" s="79" t="str">
        <f t="shared" si="429"/>
        <v/>
      </c>
      <c r="FO103" s="79" t="str">
        <f t="shared" si="430"/>
        <v/>
      </c>
      <c r="FP103" s="322" t="str">
        <f t="shared" si="431"/>
        <v/>
      </c>
      <c r="FQ103" s="47" t="str">
        <f>IF(details!BN103="","",details!BN103)</f>
        <v/>
      </c>
      <c r="FR103" s="47" t="str">
        <f>IF(details!BO103="","",details!BO103)</f>
        <v/>
      </c>
      <c r="FS103" s="47" t="str">
        <f>IF(details!BP103="","",details!BP103)</f>
        <v/>
      </c>
      <c r="FT103" s="47" t="str">
        <f>IF(details!BQ103="","",details!BQ103)</f>
        <v/>
      </c>
      <c r="FU103" s="97" t="str">
        <f t="shared" si="432"/>
        <v/>
      </c>
      <c r="FV103" s="79">
        <f t="shared" si="297"/>
        <v>0</v>
      </c>
      <c r="FW103" s="80" t="str">
        <f t="shared" si="298"/>
        <v/>
      </c>
      <c r="FX103" s="79" t="str">
        <f t="shared" si="299"/>
        <v/>
      </c>
      <c r="FY103" s="79" t="str">
        <f t="shared" si="464"/>
        <v/>
      </c>
      <c r="FZ103" s="322" t="str">
        <f t="shared" si="465"/>
        <v/>
      </c>
      <c r="GA103" s="79" t="str">
        <f t="shared" si="450"/>
        <v/>
      </c>
      <c r="GB103" s="79" t="str">
        <f t="shared" si="451"/>
        <v/>
      </c>
      <c r="GC103" s="79" t="str">
        <f t="shared" si="452"/>
        <v/>
      </c>
      <c r="GD103" s="79" t="str">
        <f t="shared" si="453"/>
        <v/>
      </c>
      <c r="GE103" s="79" t="str">
        <f t="shared" si="454"/>
        <v/>
      </c>
      <c r="GF103" s="79" t="str">
        <f t="shared" si="455"/>
        <v/>
      </c>
      <c r="GG103" s="79" t="str">
        <f t="shared" si="301"/>
        <v/>
      </c>
      <c r="GH103" s="313">
        <f t="shared" si="434"/>
        <v>0</v>
      </c>
      <c r="GI103" s="79">
        <f t="shared" si="456"/>
        <v>0</v>
      </c>
      <c r="GJ103" s="79">
        <f t="shared" si="457"/>
        <v>0</v>
      </c>
      <c r="GK103" s="79">
        <f t="shared" si="458"/>
        <v>0</v>
      </c>
      <c r="GL103" s="313">
        <f t="shared" si="435"/>
        <v>0</v>
      </c>
      <c r="GM103" s="79" t="str">
        <f t="shared" si="466"/>
        <v/>
      </c>
      <c r="GN103" s="47" t="str">
        <f t="shared" ref="GN103:GN106" si="467">IF(AND(OR(GM103="PASS",GM103="PASS BY GRACE"),GG103="F"),"FAIL",IF(AND(OR(GM103="PASS",GM103="PASS BY GRACE"),GG103="RE"),"RE-EXAM.",GM103))</f>
        <v/>
      </c>
      <c r="GO103" s="79" t="str">
        <f t="shared" ref="GO103:GO106" si="468">IF(OR(GN103="PASS",GN103="PASS BY GRACE"),CT103,"")</f>
        <v/>
      </c>
      <c r="GP103" s="107" t="str">
        <f t="shared" si="436"/>
        <v/>
      </c>
      <c r="GQ103" s="94" t="str">
        <f>IF(details!CY103="","",details!CY103)</f>
        <v/>
      </c>
      <c r="GR103" s="94" t="str">
        <f>IF(details!CZ103="","",details!CZ103)</f>
        <v/>
      </c>
      <c r="GS103" s="94" t="str">
        <f>IF(details!DC103="","",details!DC103)</f>
        <v/>
      </c>
      <c r="GT103" s="94" t="str">
        <f>IF(details!DD103="","",details!DD103)</f>
        <v/>
      </c>
      <c r="GU103" s="94" t="str">
        <f>IF(details!DG103="","",details!DG103)</f>
        <v/>
      </c>
      <c r="GV103" s="94" t="str">
        <f>IF(details!DH103="","",details!DH103)</f>
        <v/>
      </c>
      <c r="GW103" s="94" t="str">
        <f>IF(details!DK103="","",details!DK103)</f>
        <v/>
      </c>
      <c r="GX103" s="94" t="str">
        <f>IF(details!DL103="","",details!DL103)</f>
        <v/>
      </c>
      <c r="GY103" s="94" t="str">
        <f>IF(details!DO103="","",details!DO103)</f>
        <v/>
      </c>
      <c r="GZ103" s="108" t="str">
        <f>IF(details!DP103="","",details!DP103)</f>
        <v/>
      </c>
      <c r="HA103" s="95" t="e">
        <f t="shared" si="437"/>
        <v>#VALUE!</v>
      </c>
      <c r="HB103" s="47" t="str">
        <f t="shared" si="305"/>
        <v/>
      </c>
      <c r="HC103" s="47" t="str">
        <f t="shared" si="448"/>
        <v/>
      </c>
      <c r="HD103" s="47" t="str">
        <f t="shared" si="306"/>
        <v/>
      </c>
      <c r="HE103" s="47" t="str">
        <f t="shared" si="307"/>
        <v/>
      </c>
      <c r="HF103" s="47" t="str">
        <f t="shared" si="438"/>
        <v/>
      </c>
      <c r="HG103" s="47" t="str">
        <f t="shared" si="308"/>
        <v/>
      </c>
      <c r="HH103" s="47" t="str">
        <f t="shared" si="309"/>
        <v/>
      </c>
      <c r="HI103" s="47" t="str">
        <f t="shared" ref="HI103:HI106" si="469">IF(AL103="s",HH103,"")</f>
        <v/>
      </c>
      <c r="HJ103" s="47" t="str">
        <f t="shared" si="311"/>
        <v/>
      </c>
      <c r="HK103" s="47" t="str">
        <f t="shared" si="312"/>
        <v/>
      </c>
      <c r="HL103" s="47" t="str">
        <f t="shared" si="313"/>
        <v/>
      </c>
      <c r="HM103" s="47" t="str">
        <f t="shared" si="314"/>
        <v/>
      </c>
      <c r="HN103" s="47" t="str">
        <f t="shared" si="439"/>
        <v/>
      </c>
      <c r="HO103" s="47" t="str">
        <f t="shared" si="315"/>
        <v/>
      </c>
      <c r="HP103" s="47" t="str">
        <f t="shared" si="316"/>
        <v/>
      </c>
      <c r="HQ103" s="47" t="str">
        <f t="shared" si="440"/>
        <v/>
      </c>
      <c r="HR103" s="47" t="str">
        <f t="shared" si="317"/>
        <v/>
      </c>
      <c r="HS103" s="47" t="str">
        <f t="shared" si="318"/>
        <v/>
      </c>
      <c r="HT103" s="47" t="str">
        <f t="shared" si="441"/>
        <v/>
      </c>
      <c r="HU103" s="47" t="str">
        <f t="shared" si="319"/>
        <v/>
      </c>
      <c r="HV103" s="47" t="str">
        <f t="shared" si="320"/>
        <v/>
      </c>
      <c r="HW103" s="47" t="str">
        <f t="shared" si="442"/>
        <v/>
      </c>
      <c r="HX103" s="47" t="str">
        <f t="shared" si="443"/>
        <v/>
      </c>
      <c r="HY103" s="47" t="str">
        <f t="shared" si="321"/>
        <v/>
      </c>
      <c r="HZ103" s="47" t="str">
        <f t="shared" si="322"/>
        <v/>
      </c>
      <c r="IA103" s="47" t="str">
        <f t="shared" si="323"/>
        <v/>
      </c>
      <c r="IB103" s="47" t="str">
        <f t="shared" si="324"/>
        <v/>
      </c>
      <c r="IC103" s="47" t="str">
        <f t="shared" si="325"/>
        <v/>
      </c>
      <c r="ID103" s="47" t="str">
        <f t="shared" si="444"/>
        <v xml:space="preserve">            </v>
      </c>
      <c r="IE103" s="47" t="str">
        <f t="shared" si="445"/>
        <v xml:space="preserve">            </v>
      </c>
      <c r="IF103" s="47" t="str">
        <f t="shared" si="449"/>
        <v xml:space="preserve">     </v>
      </c>
      <c r="IG103" s="109" t="str">
        <f t="shared" si="460"/>
        <v xml:space="preserve">            </v>
      </c>
      <c r="IH103" s="47" t="str">
        <f t="shared" si="461"/>
        <v xml:space="preserve">            </v>
      </c>
      <c r="II103" s="47" t="str">
        <f>IF(OR(GN103="SUPPL.",GN103="RE-EXAM."),'result subject-wise'!AV103,GN103)</f>
        <v/>
      </c>
      <c r="IJ103" s="99">
        <f>IF('result subject-wise'!AW103="",CT103,'result subject-wise'!AW103)</f>
        <v>0</v>
      </c>
      <c r="IK103" s="87" t="str">
        <f t="shared" si="447"/>
        <v/>
      </c>
      <c r="IL103" s="123" t="str">
        <f t="shared" si="462"/>
        <v xml:space="preserve">            </v>
      </c>
      <c r="JE103" s="120"/>
      <c r="JF103" s="120"/>
      <c r="JG103" s="120"/>
      <c r="JH103" s="120"/>
    </row>
    <row r="104" spans="1:268" ht="13" customHeight="1">
      <c r="A104" s="4">
        <f>details!A104</f>
        <v>98</v>
      </c>
      <c r="B104" s="47" t="str">
        <f>IF(details!B104="","",details!B104)</f>
        <v/>
      </c>
      <c r="C104" s="47" t="str">
        <f>IF(details!C104="","",details!C104)</f>
        <v/>
      </c>
      <c r="D104" s="97" t="str">
        <f>IF(details!D104="","",details!D104)</f>
        <v/>
      </c>
      <c r="E104" s="47" t="str">
        <f>IF(details!E104="","",details!E104)</f>
        <v/>
      </c>
      <c r="F104" s="385" t="str">
        <f>IF(details!F104="","",details!F104)</f>
        <v/>
      </c>
      <c r="G104" s="49" t="str">
        <f>IF(details!G104="","",details!G104)</f>
        <v>A 098</v>
      </c>
      <c r="H104" s="49" t="str">
        <f>IF(details!H104="","",details!H104)</f>
        <v>B 098</v>
      </c>
      <c r="I104" s="49" t="str">
        <f>IF(details!I104="","",details!I104)</f>
        <v>C 098</v>
      </c>
      <c r="J104" s="47" t="str">
        <f>IF(details!J104="","",details!J104)</f>
        <v/>
      </c>
      <c r="K104" s="47" t="str">
        <f>IF(details!K104="","",details!K104)</f>
        <v/>
      </c>
      <c r="L104" s="47" t="str">
        <f>IF(details!L104="","",details!L104)</f>
        <v/>
      </c>
      <c r="M104" s="102" t="str">
        <f t="shared" si="327"/>
        <v/>
      </c>
      <c r="N104" s="47" t="str">
        <f>IF(details!M104="","",details!M104)</f>
        <v/>
      </c>
      <c r="O104" s="102" t="str">
        <f t="shared" si="328"/>
        <v/>
      </c>
      <c r="P104" s="47" t="str">
        <f>IF(details!N104="","",details!N104)</f>
        <v/>
      </c>
      <c r="Q104" s="88" t="str">
        <f t="shared" si="329"/>
        <v/>
      </c>
      <c r="R104" s="79">
        <f t="shared" si="330"/>
        <v>0</v>
      </c>
      <c r="S104" s="79">
        <f t="shared" si="331"/>
        <v>0</v>
      </c>
      <c r="T104" s="80" t="str">
        <f t="shared" si="332"/>
        <v/>
      </c>
      <c r="U104" s="79" t="str">
        <f t="shared" si="333"/>
        <v/>
      </c>
      <c r="V104" s="79" t="str">
        <f t="shared" si="334"/>
        <v/>
      </c>
      <c r="W104" s="79" t="str">
        <f t="shared" si="335"/>
        <v/>
      </c>
      <c r="X104" s="47" t="str">
        <f>IF(details!O104="","",details!O104)</f>
        <v/>
      </c>
      <c r="Y104" s="47" t="str">
        <f>IF(details!P104="","",details!P104)</f>
        <v/>
      </c>
      <c r="Z104" s="47" t="str">
        <f>IF(details!Q104="","",details!Q104)</f>
        <v/>
      </c>
      <c r="AA104" s="102" t="str">
        <f t="shared" si="336"/>
        <v/>
      </c>
      <c r="AB104" s="47" t="str">
        <f>IF(details!R104="","",details!R104)</f>
        <v/>
      </c>
      <c r="AC104" s="102" t="str">
        <f t="shared" si="337"/>
        <v/>
      </c>
      <c r="AD104" s="47" t="str">
        <f>IF(details!S104="","",details!S104)</f>
        <v/>
      </c>
      <c r="AE104" s="88" t="str">
        <f t="shared" si="338"/>
        <v/>
      </c>
      <c r="AF104" s="79">
        <f t="shared" si="339"/>
        <v>0</v>
      </c>
      <c r="AG104" s="79">
        <f t="shared" si="340"/>
        <v>0</v>
      </c>
      <c r="AH104" s="80" t="str">
        <f t="shared" si="341"/>
        <v/>
      </c>
      <c r="AI104" s="79" t="str">
        <f t="shared" si="342"/>
        <v/>
      </c>
      <c r="AJ104" s="79" t="str">
        <f t="shared" si="343"/>
        <v/>
      </c>
      <c r="AK104" s="79" t="str">
        <f t="shared" si="344"/>
        <v/>
      </c>
      <c r="AL104" s="97" t="str">
        <f>IF(details!T104="","",details!T104)</f>
        <v/>
      </c>
      <c r="AM104" s="103" t="str">
        <f>CONCATENATE(IF(details!T104="s"," SANSKRIT",IF(details!T104="u"," URDU",IF(details!T104="g"," GUJRATI",IF(details!T104="p"," PUNJABI",IF(details!T104="sd"," flU/kh",))))),"")</f>
        <v/>
      </c>
      <c r="AN104" s="47" t="str">
        <f>IF(details!U104="","",details!U104)</f>
        <v/>
      </c>
      <c r="AO104" s="47" t="str">
        <f>IF(details!V104="","",details!V104)</f>
        <v/>
      </c>
      <c r="AP104" s="47" t="str">
        <f>IF(details!W104="","",details!W104)</f>
        <v/>
      </c>
      <c r="AQ104" s="102" t="str">
        <f t="shared" si="345"/>
        <v/>
      </c>
      <c r="AR104" s="47" t="str">
        <f>IF(details!X104="","",details!X104)</f>
        <v/>
      </c>
      <c r="AS104" s="102" t="str">
        <f t="shared" si="346"/>
        <v/>
      </c>
      <c r="AT104" s="47" t="str">
        <f>IF(details!Y104="","",details!Y104)</f>
        <v/>
      </c>
      <c r="AU104" s="88" t="str">
        <f t="shared" si="347"/>
        <v/>
      </c>
      <c r="AV104" s="79">
        <f t="shared" si="348"/>
        <v>0</v>
      </c>
      <c r="AW104" s="79">
        <f t="shared" si="349"/>
        <v>0</v>
      </c>
      <c r="AX104" s="80" t="str">
        <f t="shared" si="350"/>
        <v/>
      </c>
      <c r="AY104" s="79" t="str">
        <f t="shared" si="351"/>
        <v/>
      </c>
      <c r="AZ104" s="79" t="str">
        <f t="shared" si="352"/>
        <v/>
      </c>
      <c r="BA104" s="79" t="str">
        <f t="shared" si="353"/>
        <v/>
      </c>
      <c r="BB104" s="47" t="str">
        <f>IF(details!Z104="","",details!Z104)</f>
        <v/>
      </c>
      <c r="BC104" s="47" t="str">
        <f>IF(details!AA104="","",details!AA104)</f>
        <v/>
      </c>
      <c r="BD104" s="47" t="str">
        <f>IF(details!AB104="","",details!AB104)</f>
        <v/>
      </c>
      <c r="BE104" s="102" t="str">
        <f t="shared" si="354"/>
        <v/>
      </c>
      <c r="BF104" s="47" t="str">
        <f>IF(details!AC104="","",details!AC104)</f>
        <v/>
      </c>
      <c r="BG104" s="102" t="str">
        <f t="shared" si="355"/>
        <v/>
      </c>
      <c r="BH104" s="47" t="str">
        <f>IF(details!AD104="","",details!AD104)</f>
        <v/>
      </c>
      <c r="BI104" s="88" t="str">
        <f t="shared" si="356"/>
        <v/>
      </c>
      <c r="BJ104" s="79">
        <f t="shared" si="357"/>
        <v>0</v>
      </c>
      <c r="BK104" s="79">
        <f t="shared" si="358"/>
        <v>0</v>
      </c>
      <c r="BL104" s="80" t="str">
        <f t="shared" si="359"/>
        <v/>
      </c>
      <c r="BM104" s="79" t="str">
        <f t="shared" si="360"/>
        <v/>
      </c>
      <c r="BN104" s="79" t="str">
        <f t="shared" si="361"/>
        <v/>
      </c>
      <c r="BO104" s="79" t="str">
        <f t="shared" si="362"/>
        <v/>
      </c>
      <c r="BP104" s="47" t="str">
        <f>IF(details!AE104="","",details!AE104)</f>
        <v/>
      </c>
      <c r="BQ104" s="47" t="str">
        <f>IF(details!AF104="","",details!AF104)</f>
        <v/>
      </c>
      <c r="BR104" s="47" t="str">
        <f>IF(details!AG104="","",details!AG104)</f>
        <v/>
      </c>
      <c r="BS104" s="102" t="str">
        <f t="shared" si="363"/>
        <v/>
      </c>
      <c r="BT104" s="47" t="str">
        <f>IF(details!AH104="","",details!AH104)</f>
        <v/>
      </c>
      <c r="BU104" s="102" t="str">
        <f t="shared" si="364"/>
        <v/>
      </c>
      <c r="BV104" s="47" t="str">
        <f>IF(details!AI104="","",details!AI104)</f>
        <v/>
      </c>
      <c r="BW104" s="88" t="str">
        <f t="shared" si="365"/>
        <v/>
      </c>
      <c r="BX104" s="79">
        <f t="shared" si="366"/>
        <v>0</v>
      </c>
      <c r="BY104" s="79">
        <f t="shared" si="367"/>
        <v>0</v>
      </c>
      <c r="BZ104" s="80" t="str">
        <f t="shared" si="368"/>
        <v/>
      </c>
      <c r="CA104" s="79" t="str">
        <f t="shared" si="369"/>
        <v/>
      </c>
      <c r="CB104" s="79" t="str">
        <f t="shared" si="370"/>
        <v/>
      </c>
      <c r="CC104" s="79" t="str">
        <f t="shared" si="371"/>
        <v/>
      </c>
      <c r="CD104" s="47" t="str">
        <f>IF(details!AJ104="","",details!AJ104)</f>
        <v/>
      </c>
      <c r="CE104" s="47" t="str">
        <f>IF(details!AK104="","",details!AK104)</f>
        <v/>
      </c>
      <c r="CF104" s="47" t="str">
        <f>IF(details!AL104="","",details!AL104)</f>
        <v/>
      </c>
      <c r="CG104" s="102" t="str">
        <f t="shared" si="372"/>
        <v/>
      </c>
      <c r="CH104" s="47" t="str">
        <f>IF(details!AM104="","",details!AM104)</f>
        <v/>
      </c>
      <c r="CI104" s="102" t="str">
        <f t="shared" si="373"/>
        <v/>
      </c>
      <c r="CJ104" s="47" t="str">
        <f>IF(details!AN104="","",details!AN104)</f>
        <v/>
      </c>
      <c r="CK104" s="88" t="str">
        <f t="shared" si="374"/>
        <v/>
      </c>
      <c r="CL104" s="79">
        <f t="shared" si="375"/>
        <v>0</v>
      </c>
      <c r="CM104" s="79">
        <f t="shared" si="376"/>
        <v>0</v>
      </c>
      <c r="CN104" s="80" t="str">
        <f t="shared" si="377"/>
        <v/>
      </c>
      <c r="CO104" s="79" t="str">
        <f t="shared" si="378"/>
        <v/>
      </c>
      <c r="CP104" s="79" t="str">
        <f t="shared" si="379"/>
        <v/>
      </c>
      <c r="CQ104" s="79" t="str">
        <f t="shared" si="380"/>
        <v/>
      </c>
      <c r="CR104" s="79">
        <f t="shared" si="381"/>
        <v>0</v>
      </c>
      <c r="CS104" s="104">
        <f t="shared" si="382"/>
        <v>0</v>
      </c>
      <c r="CT104" s="105">
        <f t="shared" si="383"/>
        <v>0</v>
      </c>
      <c r="CU104" s="87" t="str">
        <f t="shared" si="463"/>
        <v/>
      </c>
      <c r="CV104" s="47" t="str">
        <f>IF(details!AO104="","",details!AO104)</f>
        <v/>
      </c>
      <c r="CW104" s="47" t="str">
        <f>IF(details!AP104="","",details!AP104)</f>
        <v/>
      </c>
      <c r="CX104" s="47" t="str">
        <f>IF(details!AQ104="","",details!AQ104)</f>
        <v/>
      </c>
      <c r="CY104" s="102" t="str">
        <f t="shared" si="384"/>
        <v/>
      </c>
      <c r="CZ104" s="47" t="str">
        <f>IF(details!AR104="","",details!AR104)</f>
        <v/>
      </c>
      <c r="DA104" s="102" t="str">
        <f t="shared" si="385"/>
        <v/>
      </c>
      <c r="DB104" s="47" t="str">
        <f>IF(details!AS104="","",details!AS104)</f>
        <v/>
      </c>
      <c r="DC104" s="88" t="str">
        <f t="shared" si="386"/>
        <v/>
      </c>
      <c r="DD104" s="79">
        <f t="shared" si="387"/>
        <v>0</v>
      </c>
      <c r="DE104" s="79">
        <f t="shared" si="388"/>
        <v>0</v>
      </c>
      <c r="DF104" s="80" t="str">
        <f t="shared" si="389"/>
        <v/>
      </c>
      <c r="DG104" s="79" t="str">
        <f t="shared" si="390"/>
        <v/>
      </c>
      <c r="DH104" s="79" t="str">
        <f t="shared" si="391"/>
        <v/>
      </c>
      <c r="DI104" s="79" t="str">
        <f t="shared" si="392"/>
        <v/>
      </c>
      <c r="DJ104" s="47" t="str">
        <f>IF(details!AT104="","",details!AT104)</f>
        <v/>
      </c>
      <c r="DK104" s="47" t="str">
        <f>IF(details!AU104="","",details!AU104)</f>
        <v/>
      </c>
      <c r="DL104" s="102" t="str">
        <f t="shared" si="393"/>
        <v/>
      </c>
      <c r="DM104" s="47" t="str">
        <f>IF(details!AV104="","",details!AV104)</f>
        <v/>
      </c>
      <c r="DN104" s="47" t="str">
        <f>IF(details!AW104="","",details!AW104)</f>
        <v/>
      </c>
      <c r="DO104" s="102" t="str">
        <f t="shared" si="394"/>
        <v/>
      </c>
      <c r="DP104" s="47" t="str">
        <f>IF(details!AX104="","",details!AX104)</f>
        <v/>
      </c>
      <c r="DQ104" s="47" t="str">
        <f>IF(details!AY104="","",details!AY104)</f>
        <v/>
      </c>
      <c r="DR104" s="102" t="str">
        <f t="shared" si="395"/>
        <v/>
      </c>
      <c r="DS104" s="102" t="str">
        <f t="shared" si="396"/>
        <v/>
      </c>
      <c r="DT104" s="102" t="str">
        <f t="shared" si="397"/>
        <v/>
      </c>
      <c r="DU104" s="102" t="str">
        <f t="shared" si="398"/>
        <v/>
      </c>
      <c r="DV104" s="47" t="str">
        <f>IF(details!AZ104="","",details!AZ104)</f>
        <v/>
      </c>
      <c r="DW104" s="47" t="str">
        <f>IF(details!BA104="","",details!BA104)</f>
        <v/>
      </c>
      <c r="DX104" s="102" t="str">
        <f t="shared" si="399"/>
        <v/>
      </c>
      <c r="DY104" s="102" t="str">
        <f t="shared" si="400"/>
        <v/>
      </c>
      <c r="DZ104" s="102" t="str">
        <f t="shared" si="401"/>
        <v/>
      </c>
      <c r="EA104" s="47" t="str">
        <f>IF(details!BB104="","",details!BB104)</f>
        <v/>
      </c>
      <c r="EB104" s="47" t="str">
        <f>IF(details!BC104="","",details!BC104)</f>
        <v/>
      </c>
      <c r="EC104" s="102" t="str">
        <f t="shared" si="402"/>
        <v/>
      </c>
      <c r="ED104" s="102" t="str">
        <f t="shared" si="403"/>
        <v/>
      </c>
      <c r="EE104" s="102" t="str">
        <f t="shared" si="404"/>
        <v/>
      </c>
      <c r="EF104" s="97" t="str">
        <f t="shared" si="405"/>
        <v/>
      </c>
      <c r="EG104" s="79">
        <f t="shared" si="406"/>
        <v>0</v>
      </c>
      <c r="EH104" s="79">
        <f t="shared" si="407"/>
        <v>0</v>
      </c>
      <c r="EI104" s="80" t="str">
        <f t="shared" si="408"/>
        <v/>
      </c>
      <c r="EJ104" s="79" t="str">
        <f t="shared" si="409"/>
        <v/>
      </c>
      <c r="EK104" s="79" t="str">
        <f t="shared" si="410"/>
        <v/>
      </c>
      <c r="EL104" s="79" t="str">
        <f t="shared" si="411"/>
        <v/>
      </c>
      <c r="EM104" s="47" t="str">
        <f>IF(details!BD104="","",details!BD104)</f>
        <v/>
      </c>
      <c r="EN104" s="47" t="str">
        <f>IF(details!BE104="","",details!BE104)</f>
        <v/>
      </c>
      <c r="EO104" s="47" t="str">
        <f>IF(details!BF104="","",details!BF104)</f>
        <v/>
      </c>
      <c r="EP104" s="102" t="str">
        <f t="shared" si="412"/>
        <v/>
      </c>
      <c r="EQ104" s="47" t="str">
        <f>IF(details!BG104="","",details!BG104)</f>
        <v/>
      </c>
      <c r="ER104" s="47" t="str">
        <f>IF(details!BH104="","",details!BH104)</f>
        <v/>
      </c>
      <c r="ES104" s="106" t="str">
        <f t="shared" si="413"/>
        <v/>
      </c>
      <c r="ET104" s="102" t="str">
        <f t="shared" si="414"/>
        <v/>
      </c>
      <c r="EU104" s="102" t="str">
        <f t="shared" si="415"/>
        <v/>
      </c>
      <c r="EV104" s="47" t="str">
        <f>IF(details!BI104="","",details!BI104)</f>
        <v/>
      </c>
      <c r="EW104" s="47" t="str">
        <f>IF(details!BJ104="","",details!BJ104)</f>
        <v/>
      </c>
      <c r="EX104" s="106" t="str">
        <f t="shared" si="416"/>
        <v/>
      </c>
      <c r="EY104" s="102" t="str">
        <f t="shared" si="417"/>
        <v/>
      </c>
      <c r="EZ104" s="102" t="str">
        <f t="shared" si="418"/>
        <v/>
      </c>
      <c r="FA104" s="97" t="str">
        <f t="shared" si="419"/>
        <v/>
      </c>
      <c r="FB104" s="79">
        <f t="shared" si="420"/>
        <v>0</v>
      </c>
      <c r="FC104" s="79">
        <f t="shared" si="421"/>
        <v>0</v>
      </c>
      <c r="FD104" s="80" t="str">
        <f t="shared" si="422"/>
        <v/>
      </c>
      <c r="FE104" s="79" t="str">
        <f t="shared" si="423"/>
        <v/>
      </c>
      <c r="FF104" s="79" t="str">
        <f t="shared" si="424"/>
        <v/>
      </c>
      <c r="FG104" s="79" t="str">
        <f t="shared" si="425"/>
        <v/>
      </c>
      <c r="FH104" s="47" t="str">
        <f>IF(details!BK104="","",details!BK104)</f>
        <v/>
      </c>
      <c r="FI104" s="47" t="str">
        <f>IF(details!BL104="","",details!BL104)</f>
        <v/>
      </c>
      <c r="FJ104" s="47" t="str">
        <f>IF(details!BM104="","",details!BM104)</f>
        <v/>
      </c>
      <c r="FK104" s="97" t="str">
        <f t="shared" si="426"/>
        <v/>
      </c>
      <c r="FL104" s="79">
        <f t="shared" si="427"/>
        <v>0</v>
      </c>
      <c r="FM104" s="80" t="str">
        <f t="shared" si="428"/>
        <v/>
      </c>
      <c r="FN104" s="79" t="str">
        <f t="shared" si="429"/>
        <v/>
      </c>
      <c r="FO104" s="79" t="str">
        <f t="shared" si="430"/>
        <v/>
      </c>
      <c r="FP104" s="322" t="str">
        <f t="shared" si="431"/>
        <v/>
      </c>
      <c r="FQ104" s="47" t="str">
        <f>IF(details!BN104="","",details!BN104)</f>
        <v/>
      </c>
      <c r="FR104" s="47" t="str">
        <f>IF(details!BO104="","",details!BO104)</f>
        <v/>
      </c>
      <c r="FS104" s="47" t="str">
        <f>IF(details!BP104="","",details!BP104)</f>
        <v/>
      </c>
      <c r="FT104" s="47" t="str">
        <f>IF(details!BQ104="","",details!BQ104)</f>
        <v/>
      </c>
      <c r="FU104" s="97" t="str">
        <f t="shared" si="432"/>
        <v/>
      </c>
      <c r="FV104" s="79">
        <f t="shared" si="297"/>
        <v>0</v>
      </c>
      <c r="FW104" s="80" t="str">
        <f t="shared" si="298"/>
        <v/>
      </c>
      <c r="FX104" s="79" t="str">
        <f t="shared" si="299"/>
        <v/>
      </c>
      <c r="FY104" s="79" t="str">
        <f t="shared" si="464"/>
        <v/>
      </c>
      <c r="FZ104" s="322" t="str">
        <f t="shared" si="465"/>
        <v/>
      </c>
      <c r="GA104" s="79" t="str">
        <f t="shared" si="450"/>
        <v/>
      </c>
      <c r="GB104" s="79" t="str">
        <f t="shared" si="451"/>
        <v/>
      </c>
      <c r="GC104" s="79" t="str">
        <f t="shared" si="452"/>
        <v/>
      </c>
      <c r="GD104" s="79" t="str">
        <f t="shared" si="453"/>
        <v/>
      </c>
      <c r="GE104" s="79" t="str">
        <f t="shared" si="454"/>
        <v/>
      </c>
      <c r="GF104" s="79" t="str">
        <f t="shared" si="455"/>
        <v/>
      </c>
      <c r="GG104" s="79" t="str">
        <f t="shared" si="301"/>
        <v/>
      </c>
      <c r="GH104" s="313">
        <f t="shared" si="434"/>
        <v>0</v>
      </c>
      <c r="GI104" s="79">
        <f t="shared" si="456"/>
        <v>0</v>
      </c>
      <c r="GJ104" s="79">
        <f t="shared" si="457"/>
        <v>0</v>
      </c>
      <c r="GK104" s="79">
        <f t="shared" si="458"/>
        <v>0</v>
      </c>
      <c r="GL104" s="313">
        <f t="shared" si="435"/>
        <v>0</v>
      </c>
      <c r="GM104" s="79" t="str">
        <f t="shared" si="466"/>
        <v/>
      </c>
      <c r="GN104" s="47" t="str">
        <f t="shared" si="467"/>
        <v/>
      </c>
      <c r="GO104" s="79" t="str">
        <f t="shared" si="468"/>
        <v/>
      </c>
      <c r="GP104" s="107" t="str">
        <f t="shared" si="436"/>
        <v/>
      </c>
      <c r="GQ104" s="94" t="str">
        <f>IF(details!CY104="","",details!CY104)</f>
        <v/>
      </c>
      <c r="GR104" s="94" t="str">
        <f>IF(details!CZ104="","",details!CZ104)</f>
        <v/>
      </c>
      <c r="GS104" s="94" t="str">
        <f>IF(details!DC104="","",details!DC104)</f>
        <v/>
      </c>
      <c r="GT104" s="94" t="str">
        <f>IF(details!DD104="","",details!DD104)</f>
        <v/>
      </c>
      <c r="GU104" s="94" t="str">
        <f>IF(details!DG104="","",details!DG104)</f>
        <v/>
      </c>
      <c r="GV104" s="94" t="str">
        <f>IF(details!DH104="","",details!DH104)</f>
        <v/>
      </c>
      <c r="GW104" s="94" t="str">
        <f>IF(details!DK104="","",details!DK104)</f>
        <v/>
      </c>
      <c r="GX104" s="94" t="str">
        <f>IF(details!DL104="","",details!DL104)</f>
        <v/>
      </c>
      <c r="GY104" s="94" t="str">
        <f>IF(details!DO104="","",details!DO104)</f>
        <v/>
      </c>
      <c r="GZ104" s="108" t="str">
        <f>IF(details!DP104="","",details!DP104)</f>
        <v/>
      </c>
      <c r="HA104" s="95" t="e">
        <f t="shared" si="437"/>
        <v>#VALUE!</v>
      </c>
      <c r="HB104" s="47" t="str">
        <f t="shared" si="305"/>
        <v/>
      </c>
      <c r="HC104" s="47" t="str">
        <f t="shared" si="448"/>
        <v/>
      </c>
      <c r="HD104" s="47" t="str">
        <f t="shared" si="306"/>
        <v/>
      </c>
      <c r="HE104" s="47" t="str">
        <f t="shared" si="307"/>
        <v/>
      </c>
      <c r="HF104" s="47" t="str">
        <f t="shared" si="438"/>
        <v/>
      </c>
      <c r="HG104" s="47" t="str">
        <f t="shared" si="308"/>
        <v/>
      </c>
      <c r="HH104" s="47" t="str">
        <f t="shared" si="309"/>
        <v/>
      </c>
      <c r="HI104" s="47" t="str">
        <f t="shared" si="469"/>
        <v/>
      </c>
      <c r="HJ104" s="47" t="str">
        <f t="shared" si="311"/>
        <v/>
      </c>
      <c r="HK104" s="47" t="str">
        <f t="shared" si="312"/>
        <v/>
      </c>
      <c r="HL104" s="47" t="str">
        <f t="shared" si="313"/>
        <v/>
      </c>
      <c r="HM104" s="47" t="str">
        <f t="shared" si="314"/>
        <v/>
      </c>
      <c r="HN104" s="47" t="str">
        <f t="shared" si="439"/>
        <v/>
      </c>
      <c r="HO104" s="47" t="str">
        <f t="shared" si="315"/>
        <v/>
      </c>
      <c r="HP104" s="47" t="str">
        <f t="shared" si="316"/>
        <v/>
      </c>
      <c r="HQ104" s="47" t="str">
        <f t="shared" si="440"/>
        <v/>
      </c>
      <c r="HR104" s="47" t="str">
        <f t="shared" si="317"/>
        <v/>
      </c>
      <c r="HS104" s="47" t="str">
        <f t="shared" si="318"/>
        <v/>
      </c>
      <c r="HT104" s="47" t="str">
        <f t="shared" si="441"/>
        <v/>
      </c>
      <c r="HU104" s="47" t="str">
        <f t="shared" si="319"/>
        <v/>
      </c>
      <c r="HV104" s="47" t="str">
        <f t="shared" si="320"/>
        <v/>
      </c>
      <c r="HW104" s="47" t="str">
        <f t="shared" si="442"/>
        <v/>
      </c>
      <c r="HX104" s="47" t="str">
        <f t="shared" si="443"/>
        <v/>
      </c>
      <c r="HY104" s="47" t="str">
        <f t="shared" si="321"/>
        <v/>
      </c>
      <c r="HZ104" s="47" t="str">
        <f t="shared" si="322"/>
        <v/>
      </c>
      <c r="IA104" s="47" t="str">
        <f t="shared" si="323"/>
        <v/>
      </c>
      <c r="IB104" s="47" t="str">
        <f t="shared" si="324"/>
        <v/>
      </c>
      <c r="IC104" s="47" t="str">
        <f t="shared" si="325"/>
        <v/>
      </c>
      <c r="ID104" s="47" t="str">
        <f t="shared" si="444"/>
        <v xml:space="preserve">            </v>
      </c>
      <c r="IE104" s="47" t="str">
        <f t="shared" si="445"/>
        <v xml:space="preserve">            </v>
      </c>
      <c r="IF104" s="47" t="str">
        <f t="shared" si="449"/>
        <v xml:space="preserve">     </v>
      </c>
      <c r="IG104" s="109" t="str">
        <f t="shared" si="460"/>
        <v xml:space="preserve">            </v>
      </c>
      <c r="IH104" s="47" t="str">
        <f t="shared" si="461"/>
        <v xml:space="preserve">            </v>
      </c>
      <c r="II104" s="47" t="str">
        <f>IF(OR(GN104="SUPPL.",GN104="RE-EXAM."),'result subject-wise'!AV104,GN104)</f>
        <v/>
      </c>
      <c r="IJ104" s="99">
        <f>IF('result subject-wise'!AW104="",CT104,'result subject-wise'!AW104)</f>
        <v>0</v>
      </c>
      <c r="IK104" s="87" t="str">
        <f t="shared" si="447"/>
        <v/>
      </c>
      <c r="IL104" s="123" t="str">
        <f t="shared" si="462"/>
        <v xml:space="preserve">            </v>
      </c>
      <c r="JE104" s="120"/>
      <c r="JF104" s="120"/>
      <c r="JG104" s="120"/>
      <c r="JH104" s="120"/>
    </row>
    <row r="105" spans="1:268" ht="13" customHeight="1">
      <c r="A105" s="4">
        <f>details!A105</f>
        <v>99</v>
      </c>
      <c r="B105" s="47" t="str">
        <f>IF(details!B105="","",details!B105)</f>
        <v/>
      </c>
      <c r="C105" s="47" t="str">
        <f>IF(details!C105="","",details!C105)</f>
        <v/>
      </c>
      <c r="D105" s="97" t="str">
        <f>IF(details!D105="","",details!D105)</f>
        <v/>
      </c>
      <c r="E105" s="47" t="str">
        <f>IF(details!E105="","",details!E105)</f>
        <v/>
      </c>
      <c r="F105" s="385" t="str">
        <f>IF(details!F105="","",details!F105)</f>
        <v/>
      </c>
      <c r="G105" s="49" t="str">
        <f>IF(details!G105="","",details!G105)</f>
        <v>A 099</v>
      </c>
      <c r="H105" s="49" t="str">
        <f>IF(details!H105="","",details!H105)</f>
        <v>B 099</v>
      </c>
      <c r="I105" s="49" t="str">
        <f>IF(details!I105="","",details!I105)</f>
        <v>C 099</v>
      </c>
      <c r="J105" s="47" t="str">
        <f>IF(details!J105="","",details!J105)</f>
        <v/>
      </c>
      <c r="K105" s="47" t="str">
        <f>IF(details!K105="","",details!K105)</f>
        <v/>
      </c>
      <c r="L105" s="47" t="str">
        <f>IF(details!L105="","",details!L105)</f>
        <v/>
      </c>
      <c r="M105" s="102" t="str">
        <f t="shared" si="327"/>
        <v/>
      </c>
      <c r="N105" s="47" t="str">
        <f>IF(details!M105="","",details!M105)</f>
        <v/>
      </c>
      <c r="O105" s="102" t="str">
        <f t="shared" si="328"/>
        <v/>
      </c>
      <c r="P105" s="47" t="str">
        <f>IF(details!N105="","",details!N105)</f>
        <v/>
      </c>
      <c r="Q105" s="88" t="str">
        <f t="shared" si="329"/>
        <v/>
      </c>
      <c r="R105" s="79">
        <f t="shared" si="330"/>
        <v>0</v>
      </c>
      <c r="S105" s="79">
        <f t="shared" si="331"/>
        <v>0</v>
      </c>
      <c r="T105" s="80" t="str">
        <f t="shared" si="332"/>
        <v/>
      </c>
      <c r="U105" s="79" t="str">
        <f t="shared" si="333"/>
        <v/>
      </c>
      <c r="V105" s="79" t="str">
        <f t="shared" si="334"/>
        <v/>
      </c>
      <c r="W105" s="79" t="str">
        <f t="shared" si="335"/>
        <v/>
      </c>
      <c r="X105" s="47" t="str">
        <f>IF(details!O105="","",details!O105)</f>
        <v/>
      </c>
      <c r="Y105" s="47" t="str">
        <f>IF(details!P105="","",details!P105)</f>
        <v/>
      </c>
      <c r="Z105" s="47" t="str">
        <f>IF(details!Q105="","",details!Q105)</f>
        <v/>
      </c>
      <c r="AA105" s="102" t="str">
        <f t="shared" si="336"/>
        <v/>
      </c>
      <c r="AB105" s="47" t="str">
        <f>IF(details!R105="","",details!R105)</f>
        <v/>
      </c>
      <c r="AC105" s="102" t="str">
        <f t="shared" si="337"/>
        <v/>
      </c>
      <c r="AD105" s="47" t="str">
        <f>IF(details!S105="","",details!S105)</f>
        <v/>
      </c>
      <c r="AE105" s="88" t="str">
        <f t="shared" si="338"/>
        <v/>
      </c>
      <c r="AF105" s="79">
        <f t="shared" si="339"/>
        <v>0</v>
      </c>
      <c r="AG105" s="79">
        <f t="shared" si="340"/>
        <v>0</v>
      </c>
      <c r="AH105" s="80" t="str">
        <f t="shared" si="341"/>
        <v/>
      </c>
      <c r="AI105" s="79" t="str">
        <f t="shared" si="342"/>
        <v/>
      </c>
      <c r="AJ105" s="79" t="str">
        <f t="shared" si="343"/>
        <v/>
      </c>
      <c r="AK105" s="79" t="str">
        <f t="shared" si="344"/>
        <v/>
      </c>
      <c r="AL105" s="97" t="str">
        <f>IF(details!T105="","",details!T105)</f>
        <v/>
      </c>
      <c r="AM105" s="103" t="str">
        <f>CONCATENATE(IF(details!T105="s"," SANSKRIT",IF(details!T105="u"," URDU",IF(details!T105="g"," GUJRATI",IF(details!T105="p"," PUNJABI",IF(details!T105="sd"," flU/kh",))))),"")</f>
        <v/>
      </c>
      <c r="AN105" s="47" t="str">
        <f>IF(details!U105="","",details!U105)</f>
        <v/>
      </c>
      <c r="AO105" s="47" t="str">
        <f>IF(details!V105="","",details!V105)</f>
        <v/>
      </c>
      <c r="AP105" s="47" t="str">
        <f>IF(details!W105="","",details!W105)</f>
        <v/>
      </c>
      <c r="AQ105" s="102" t="str">
        <f t="shared" si="345"/>
        <v/>
      </c>
      <c r="AR105" s="47" t="str">
        <f>IF(details!X105="","",details!X105)</f>
        <v/>
      </c>
      <c r="AS105" s="102" t="str">
        <f t="shared" si="346"/>
        <v/>
      </c>
      <c r="AT105" s="47" t="str">
        <f>IF(details!Y105="","",details!Y105)</f>
        <v/>
      </c>
      <c r="AU105" s="88" t="str">
        <f t="shared" si="347"/>
        <v/>
      </c>
      <c r="AV105" s="79">
        <f t="shared" si="348"/>
        <v>0</v>
      </c>
      <c r="AW105" s="79">
        <f t="shared" si="349"/>
        <v>0</v>
      </c>
      <c r="AX105" s="80" t="str">
        <f t="shared" si="350"/>
        <v/>
      </c>
      <c r="AY105" s="79" t="str">
        <f t="shared" si="351"/>
        <v/>
      </c>
      <c r="AZ105" s="79" t="str">
        <f t="shared" si="352"/>
        <v/>
      </c>
      <c r="BA105" s="79" t="str">
        <f t="shared" si="353"/>
        <v/>
      </c>
      <c r="BB105" s="47" t="str">
        <f>IF(details!Z105="","",details!Z105)</f>
        <v/>
      </c>
      <c r="BC105" s="47" t="str">
        <f>IF(details!AA105="","",details!AA105)</f>
        <v/>
      </c>
      <c r="BD105" s="47" t="str">
        <f>IF(details!AB105="","",details!AB105)</f>
        <v/>
      </c>
      <c r="BE105" s="102" t="str">
        <f t="shared" si="354"/>
        <v/>
      </c>
      <c r="BF105" s="47" t="str">
        <f>IF(details!AC105="","",details!AC105)</f>
        <v/>
      </c>
      <c r="BG105" s="102" t="str">
        <f t="shared" si="355"/>
        <v/>
      </c>
      <c r="BH105" s="47" t="str">
        <f>IF(details!AD105="","",details!AD105)</f>
        <v/>
      </c>
      <c r="BI105" s="88" t="str">
        <f t="shared" si="356"/>
        <v/>
      </c>
      <c r="BJ105" s="79">
        <f t="shared" si="357"/>
        <v>0</v>
      </c>
      <c r="BK105" s="79">
        <f t="shared" si="358"/>
        <v>0</v>
      </c>
      <c r="BL105" s="80" t="str">
        <f t="shared" si="359"/>
        <v/>
      </c>
      <c r="BM105" s="79" t="str">
        <f t="shared" si="360"/>
        <v/>
      </c>
      <c r="BN105" s="79" t="str">
        <f t="shared" si="361"/>
        <v/>
      </c>
      <c r="BO105" s="79" t="str">
        <f t="shared" si="362"/>
        <v/>
      </c>
      <c r="BP105" s="47" t="str">
        <f>IF(details!AE105="","",details!AE105)</f>
        <v/>
      </c>
      <c r="BQ105" s="47" t="str">
        <f>IF(details!AF105="","",details!AF105)</f>
        <v/>
      </c>
      <c r="BR105" s="47" t="str">
        <f>IF(details!AG105="","",details!AG105)</f>
        <v/>
      </c>
      <c r="BS105" s="102" t="str">
        <f t="shared" si="363"/>
        <v/>
      </c>
      <c r="BT105" s="47" t="str">
        <f>IF(details!AH105="","",details!AH105)</f>
        <v/>
      </c>
      <c r="BU105" s="102" t="str">
        <f t="shared" si="364"/>
        <v/>
      </c>
      <c r="BV105" s="47" t="str">
        <f>IF(details!AI105="","",details!AI105)</f>
        <v/>
      </c>
      <c r="BW105" s="88" t="str">
        <f t="shared" si="365"/>
        <v/>
      </c>
      <c r="BX105" s="79">
        <f t="shared" si="366"/>
        <v>0</v>
      </c>
      <c r="BY105" s="79">
        <f t="shared" si="367"/>
        <v>0</v>
      </c>
      <c r="BZ105" s="80" t="str">
        <f t="shared" si="368"/>
        <v/>
      </c>
      <c r="CA105" s="79" t="str">
        <f t="shared" si="369"/>
        <v/>
      </c>
      <c r="CB105" s="79" t="str">
        <f t="shared" si="370"/>
        <v/>
      </c>
      <c r="CC105" s="79" t="str">
        <f t="shared" si="371"/>
        <v/>
      </c>
      <c r="CD105" s="47" t="str">
        <f>IF(details!AJ105="","",details!AJ105)</f>
        <v/>
      </c>
      <c r="CE105" s="47" t="str">
        <f>IF(details!AK105="","",details!AK105)</f>
        <v/>
      </c>
      <c r="CF105" s="47" t="str">
        <f>IF(details!AL105="","",details!AL105)</f>
        <v/>
      </c>
      <c r="CG105" s="102" t="str">
        <f t="shared" si="372"/>
        <v/>
      </c>
      <c r="CH105" s="47" t="str">
        <f>IF(details!AM105="","",details!AM105)</f>
        <v/>
      </c>
      <c r="CI105" s="102" t="str">
        <f t="shared" si="373"/>
        <v/>
      </c>
      <c r="CJ105" s="47" t="str">
        <f>IF(details!AN105="","",details!AN105)</f>
        <v/>
      </c>
      <c r="CK105" s="88" t="str">
        <f t="shared" si="374"/>
        <v/>
      </c>
      <c r="CL105" s="79">
        <f t="shared" si="375"/>
        <v>0</v>
      </c>
      <c r="CM105" s="79">
        <f t="shared" si="376"/>
        <v>0</v>
      </c>
      <c r="CN105" s="80" t="str">
        <f t="shared" si="377"/>
        <v/>
      </c>
      <c r="CO105" s="79" t="str">
        <f t="shared" si="378"/>
        <v/>
      </c>
      <c r="CP105" s="79" t="str">
        <f t="shared" si="379"/>
        <v/>
      </c>
      <c r="CQ105" s="79" t="str">
        <f t="shared" si="380"/>
        <v/>
      </c>
      <c r="CR105" s="79">
        <f t="shared" si="381"/>
        <v>0</v>
      </c>
      <c r="CS105" s="104">
        <f t="shared" si="382"/>
        <v>0</v>
      </c>
      <c r="CT105" s="105">
        <f t="shared" si="383"/>
        <v>0</v>
      </c>
      <c r="CU105" s="87" t="str">
        <f t="shared" si="463"/>
        <v/>
      </c>
      <c r="CV105" s="47" t="str">
        <f>IF(details!AO105="","",details!AO105)</f>
        <v/>
      </c>
      <c r="CW105" s="47" t="str">
        <f>IF(details!AP105="","",details!AP105)</f>
        <v/>
      </c>
      <c r="CX105" s="47" t="str">
        <f>IF(details!AQ105="","",details!AQ105)</f>
        <v/>
      </c>
      <c r="CY105" s="102" t="str">
        <f t="shared" si="384"/>
        <v/>
      </c>
      <c r="CZ105" s="47" t="str">
        <f>IF(details!AR105="","",details!AR105)</f>
        <v/>
      </c>
      <c r="DA105" s="102" t="str">
        <f t="shared" si="385"/>
        <v/>
      </c>
      <c r="DB105" s="47" t="str">
        <f>IF(details!AS105="","",details!AS105)</f>
        <v/>
      </c>
      <c r="DC105" s="88" t="str">
        <f t="shared" si="386"/>
        <v/>
      </c>
      <c r="DD105" s="79">
        <f t="shared" si="387"/>
        <v>0</v>
      </c>
      <c r="DE105" s="79">
        <f t="shared" si="388"/>
        <v>0</v>
      </c>
      <c r="DF105" s="80" t="str">
        <f t="shared" si="389"/>
        <v/>
      </c>
      <c r="DG105" s="79" t="str">
        <f t="shared" si="390"/>
        <v/>
      </c>
      <c r="DH105" s="79" t="str">
        <f t="shared" si="391"/>
        <v/>
      </c>
      <c r="DI105" s="79" t="str">
        <f t="shared" si="392"/>
        <v/>
      </c>
      <c r="DJ105" s="47" t="str">
        <f>IF(details!AT105="","",details!AT105)</f>
        <v/>
      </c>
      <c r="DK105" s="47" t="str">
        <f>IF(details!AU105="","",details!AU105)</f>
        <v/>
      </c>
      <c r="DL105" s="102" t="str">
        <f t="shared" si="393"/>
        <v/>
      </c>
      <c r="DM105" s="47" t="str">
        <f>IF(details!AV105="","",details!AV105)</f>
        <v/>
      </c>
      <c r="DN105" s="47" t="str">
        <f>IF(details!AW105="","",details!AW105)</f>
        <v/>
      </c>
      <c r="DO105" s="102" t="str">
        <f t="shared" si="394"/>
        <v/>
      </c>
      <c r="DP105" s="47" t="str">
        <f>IF(details!AX105="","",details!AX105)</f>
        <v/>
      </c>
      <c r="DQ105" s="47" t="str">
        <f>IF(details!AY105="","",details!AY105)</f>
        <v/>
      </c>
      <c r="DR105" s="102" t="str">
        <f t="shared" si="395"/>
        <v/>
      </c>
      <c r="DS105" s="102" t="str">
        <f t="shared" si="396"/>
        <v/>
      </c>
      <c r="DT105" s="102" t="str">
        <f t="shared" si="397"/>
        <v/>
      </c>
      <c r="DU105" s="102" t="str">
        <f t="shared" si="398"/>
        <v/>
      </c>
      <c r="DV105" s="47" t="str">
        <f>IF(details!AZ105="","",details!AZ105)</f>
        <v/>
      </c>
      <c r="DW105" s="47" t="str">
        <f>IF(details!BA105="","",details!BA105)</f>
        <v/>
      </c>
      <c r="DX105" s="102" t="str">
        <f t="shared" si="399"/>
        <v/>
      </c>
      <c r="DY105" s="102" t="str">
        <f t="shared" si="400"/>
        <v/>
      </c>
      <c r="DZ105" s="102" t="str">
        <f t="shared" si="401"/>
        <v/>
      </c>
      <c r="EA105" s="47" t="str">
        <f>IF(details!BB105="","",details!BB105)</f>
        <v/>
      </c>
      <c r="EB105" s="47" t="str">
        <f>IF(details!BC105="","",details!BC105)</f>
        <v/>
      </c>
      <c r="EC105" s="102" t="str">
        <f t="shared" si="402"/>
        <v/>
      </c>
      <c r="ED105" s="102" t="str">
        <f t="shared" si="403"/>
        <v/>
      </c>
      <c r="EE105" s="102" t="str">
        <f t="shared" si="404"/>
        <v/>
      </c>
      <c r="EF105" s="97" t="str">
        <f t="shared" si="405"/>
        <v/>
      </c>
      <c r="EG105" s="79">
        <f t="shared" si="406"/>
        <v>0</v>
      </c>
      <c r="EH105" s="79">
        <f t="shared" si="407"/>
        <v>0</v>
      </c>
      <c r="EI105" s="80" t="str">
        <f t="shared" si="408"/>
        <v/>
      </c>
      <c r="EJ105" s="79" t="str">
        <f t="shared" si="409"/>
        <v/>
      </c>
      <c r="EK105" s="79" t="str">
        <f t="shared" si="410"/>
        <v/>
      </c>
      <c r="EL105" s="79" t="str">
        <f t="shared" si="411"/>
        <v/>
      </c>
      <c r="EM105" s="47" t="str">
        <f>IF(details!BD105="","",details!BD105)</f>
        <v/>
      </c>
      <c r="EN105" s="47" t="str">
        <f>IF(details!BE105="","",details!BE105)</f>
        <v/>
      </c>
      <c r="EO105" s="47" t="str">
        <f>IF(details!BF105="","",details!BF105)</f>
        <v/>
      </c>
      <c r="EP105" s="102" t="str">
        <f t="shared" si="412"/>
        <v/>
      </c>
      <c r="EQ105" s="47" t="str">
        <f>IF(details!BG105="","",details!BG105)</f>
        <v/>
      </c>
      <c r="ER105" s="47" t="str">
        <f>IF(details!BH105="","",details!BH105)</f>
        <v/>
      </c>
      <c r="ES105" s="106" t="str">
        <f t="shared" si="413"/>
        <v/>
      </c>
      <c r="ET105" s="102" t="str">
        <f t="shared" si="414"/>
        <v/>
      </c>
      <c r="EU105" s="102" t="str">
        <f t="shared" si="415"/>
        <v/>
      </c>
      <c r="EV105" s="47" t="str">
        <f>IF(details!BI105="","",details!BI105)</f>
        <v/>
      </c>
      <c r="EW105" s="47" t="str">
        <f>IF(details!BJ105="","",details!BJ105)</f>
        <v/>
      </c>
      <c r="EX105" s="106" t="str">
        <f t="shared" si="416"/>
        <v/>
      </c>
      <c r="EY105" s="102" t="str">
        <f t="shared" si="417"/>
        <v/>
      </c>
      <c r="EZ105" s="102" t="str">
        <f t="shared" si="418"/>
        <v/>
      </c>
      <c r="FA105" s="97" t="str">
        <f t="shared" si="419"/>
        <v/>
      </c>
      <c r="FB105" s="79">
        <f t="shared" si="420"/>
        <v>0</v>
      </c>
      <c r="FC105" s="79">
        <f t="shared" si="421"/>
        <v>0</v>
      </c>
      <c r="FD105" s="80" t="str">
        <f t="shared" si="422"/>
        <v/>
      </c>
      <c r="FE105" s="79" t="str">
        <f t="shared" si="423"/>
        <v/>
      </c>
      <c r="FF105" s="79" t="str">
        <f t="shared" si="424"/>
        <v/>
      </c>
      <c r="FG105" s="79" t="str">
        <f t="shared" si="425"/>
        <v/>
      </c>
      <c r="FH105" s="47" t="str">
        <f>IF(details!BK105="","",details!BK105)</f>
        <v/>
      </c>
      <c r="FI105" s="47" t="str">
        <f>IF(details!BL105="","",details!BL105)</f>
        <v/>
      </c>
      <c r="FJ105" s="47" t="str">
        <f>IF(details!BM105="","",details!BM105)</f>
        <v/>
      </c>
      <c r="FK105" s="97" t="str">
        <f t="shared" si="426"/>
        <v/>
      </c>
      <c r="FL105" s="79">
        <f t="shared" si="427"/>
        <v>0</v>
      </c>
      <c r="FM105" s="80" t="str">
        <f t="shared" si="428"/>
        <v/>
      </c>
      <c r="FN105" s="79" t="str">
        <f t="shared" si="429"/>
        <v/>
      </c>
      <c r="FO105" s="79" t="str">
        <f t="shared" si="430"/>
        <v/>
      </c>
      <c r="FP105" s="322" t="str">
        <f t="shared" si="431"/>
        <v/>
      </c>
      <c r="FQ105" s="47" t="str">
        <f>IF(details!BN105="","",details!BN105)</f>
        <v/>
      </c>
      <c r="FR105" s="47" t="str">
        <f>IF(details!BO105="","",details!BO105)</f>
        <v/>
      </c>
      <c r="FS105" s="47" t="str">
        <f>IF(details!BP105="","",details!BP105)</f>
        <v/>
      </c>
      <c r="FT105" s="47" t="str">
        <f>IF(details!BQ105="","",details!BQ105)</f>
        <v/>
      </c>
      <c r="FU105" s="97" t="str">
        <f t="shared" si="432"/>
        <v/>
      </c>
      <c r="FV105" s="79">
        <f t="shared" si="297"/>
        <v>0</v>
      </c>
      <c r="FW105" s="80" t="str">
        <f t="shared" si="298"/>
        <v/>
      </c>
      <c r="FX105" s="79" t="str">
        <f t="shared" si="299"/>
        <v/>
      </c>
      <c r="FY105" s="79" t="str">
        <f t="shared" si="464"/>
        <v/>
      </c>
      <c r="FZ105" s="322" t="str">
        <f t="shared" si="465"/>
        <v/>
      </c>
      <c r="GA105" s="79" t="str">
        <f t="shared" si="450"/>
        <v/>
      </c>
      <c r="GB105" s="79" t="str">
        <f t="shared" si="451"/>
        <v/>
      </c>
      <c r="GC105" s="79" t="str">
        <f t="shared" si="452"/>
        <v/>
      </c>
      <c r="GD105" s="79" t="str">
        <f t="shared" si="453"/>
        <v/>
      </c>
      <c r="GE105" s="79" t="str">
        <f t="shared" si="454"/>
        <v/>
      </c>
      <c r="GF105" s="79" t="str">
        <f t="shared" si="455"/>
        <v/>
      </c>
      <c r="GG105" s="79" t="str">
        <f t="shared" si="301"/>
        <v/>
      </c>
      <c r="GH105" s="313">
        <f t="shared" si="434"/>
        <v>0</v>
      </c>
      <c r="GI105" s="79">
        <f t="shared" si="456"/>
        <v>0</v>
      </c>
      <c r="GJ105" s="79">
        <f t="shared" si="457"/>
        <v>0</v>
      </c>
      <c r="GK105" s="79">
        <f t="shared" si="458"/>
        <v>0</v>
      </c>
      <c r="GL105" s="313">
        <f t="shared" si="435"/>
        <v>0</v>
      </c>
      <c r="GM105" s="79" t="str">
        <f t="shared" si="466"/>
        <v/>
      </c>
      <c r="GN105" s="47" t="str">
        <f t="shared" si="467"/>
        <v/>
      </c>
      <c r="GO105" s="79" t="str">
        <f t="shared" si="468"/>
        <v/>
      </c>
      <c r="GP105" s="107" t="str">
        <f t="shared" si="436"/>
        <v/>
      </c>
      <c r="GQ105" s="94" t="str">
        <f>IF(details!CY105="","",details!CY105)</f>
        <v/>
      </c>
      <c r="GR105" s="94" t="str">
        <f>IF(details!CZ105="","",details!CZ105)</f>
        <v/>
      </c>
      <c r="GS105" s="94" t="str">
        <f>IF(details!DC105="","",details!DC105)</f>
        <v/>
      </c>
      <c r="GT105" s="94" t="str">
        <f>IF(details!DD105="","",details!DD105)</f>
        <v/>
      </c>
      <c r="GU105" s="94" t="str">
        <f>IF(details!DG105="","",details!DG105)</f>
        <v/>
      </c>
      <c r="GV105" s="94" t="str">
        <f>IF(details!DH105="","",details!DH105)</f>
        <v/>
      </c>
      <c r="GW105" s="94" t="str">
        <f>IF(details!DK105="","",details!DK105)</f>
        <v/>
      </c>
      <c r="GX105" s="94" t="str">
        <f>IF(details!DL105="","",details!DL105)</f>
        <v/>
      </c>
      <c r="GY105" s="94" t="str">
        <f>IF(details!DO105="","",details!DO105)</f>
        <v/>
      </c>
      <c r="GZ105" s="108" t="str">
        <f>IF(details!DP105="","",details!DP105)</f>
        <v/>
      </c>
      <c r="HA105" s="95" t="e">
        <f t="shared" si="437"/>
        <v>#VALUE!</v>
      </c>
      <c r="HB105" s="47" t="str">
        <f t="shared" si="305"/>
        <v/>
      </c>
      <c r="HC105" s="47" t="str">
        <f t="shared" si="448"/>
        <v/>
      </c>
      <c r="HD105" s="47" t="str">
        <f t="shared" si="306"/>
        <v/>
      </c>
      <c r="HE105" s="47" t="str">
        <f t="shared" si="307"/>
        <v/>
      </c>
      <c r="HF105" s="47" t="str">
        <f t="shared" si="438"/>
        <v/>
      </c>
      <c r="HG105" s="47" t="str">
        <f t="shared" si="308"/>
        <v/>
      </c>
      <c r="HH105" s="47" t="str">
        <f t="shared" si="309"/>
        <v/>
      </c>
      <c r="HI105" s="47" t="str">
        <f t="shared" si="469"/>
        <v/>
      </c>
      <c r="HJ105" s="47" t="str">
        <f t="shared" si="311"/>
        <v/>
      </c>
      <c r="HK105" s="47" t="str">
        <f t="shared" si="312"/>
        <v/>
      </c>
      <c r="HL105" s="47" t="str">
        <f t="shared" si="313"/>
        <v/>
      </c>
      <c r="HM105" s="47" t="str">
        <f t="shared" si="314"/>
        <v/>
      </c>
      <c r="HN105" s="47" t="str">
        <f t="shared" si="439"/>
        <v/>
      </c>
      <c r="HO105" s="47" t="str">
        <f t="shared" si="315"/>
        <v/>
      </c>
      <c r="HP105" s="47" t="str">
        <f t="shared" si="316"/>
        <v/>
      </c>
      <c r="HQ105" s="47" t="str">
        <f t="shared" si="440"/>
        <v/>
      </c>
      <c r="HR105" s="47" t="str">
        <f t="shared" si="317"/>
        <v/>
      </c>
      <c r="HS105" s="47" t="str">
        <f t="shared" si="318"/>
        <v/>
      </c>
      <c r="HT105" s="47" t="str">
        <f t="shared" si="441"/>
        <v/>
      </c>
      <c r="HU105" s="47" t="str">
        <f t="shared" si="319"/>
        <v/>
      </c>
      <c r="HV105" s="47" t="str">
        <f t="shared" si="320"/>
        <v/>
      </c>
      <c r="HW105" s="47" t="str">
        <f t="shared" si="442"/>
        <v/>
      </c>
      <c r="HX105" s="47" t="str">
        <f t="shared" si="443"/>
        <v/>
      </c>
      <c r="HY105" s="47" t="str">
        <f t="shared" si="321"/>
        <v/>
      </c>
      <c r="HZ105" s="47" t="str">
        <f t="shared" si="322"/>
        <v/>
      </c>
      <c r="IA105" s="47" t="str">
        <f t="shared" si="323"/>
        <v/>
      </c>
      <c r="IB105" s="47" t="str">
        <f t="shared" si="324"/>
        <v/>
      </c>
      <c r="IC105" s="47" t="str">
        <f t="shared" si="325"/>
        <v/>
      </c>
      <c r="ID105" s="47" t="str">
        <f t="shared" si="444"/>
        <v xml:space="preserve">            </v>
      </c>
      <c r="IE105" s="47" t="str">
        <f t="shared" si="445"/>
        <v xml:space="preserve">            </v>
      </c>
      <c r="IF105" s="47" t="str">
        <f t="shared" si="449"/>
        <v xml:space="preserve">     </v>
      </c>
      <c r="IG105" s="109" t="str">
        <f t="shared" si="460"/>
        <v xml:space="preserve">            </v>
      </c>
      <c r="IH105" s="47" t="str">
        <f t="shared" si="461"/>
        <v xml:space="preserve">            </v>
      </c>
      <c r="II105" s="47" t="str">
        <f>IF(OR(GN105="SUPPL.",GN105="RE-EXAM."),'result subject-wise'!AV105,GN105)</f>
        <v/>
      </c>
      <c r="IJ105" s="99">
        <f>IF('result subject-wise'!AW105="",CT105,'result subject-wise'!AW105)</f>
        <v>0</v>
      </c>
      <c r="IK105" s="87" t="str">
        <f t="shared" si="447"/>
        <v/>
      </c>
      <c r="IL105" s="123" t="str">
        <f t="shared" si="462"/>
        <v xml:space="preserve">            </v>
      </c>
      <c r="JE105" s="120"/>
      <c r="JF105" s="120"/>
      <c r="JG105" s="120"/>
      <c r="JH105" s="120"/>
    </row>
    <row r="106" spans="1:268" ht="13" customHeight="1">
      <c r="A106" s="4">
        <f>details!A106</f>
        <v>100</v>
      </c>
      <c r="B106" s="47" t="str">
        <f>IF(details!B106="","",details!B106)</f>
        <v/>
      </c>
      <c r="C106" s="47" t="str">
        <f>IF(details!C106="","",details!C106)</f>
        <v/>
      </c>
      <c r="D106" s="97" t="str">
        <f>IF(details!D106="","",details!D106)</f>
        <v/>
      </c>
      <c r="E106" s="47" t="str">
        <f>IF(details!E106="","",details!E106)</f>
        <v/>
      </c>
      <c r="F106" s="385" t="str">
        <f>IF(details!F106="","",details!F106)</f>
        <v/>
      </c>
      <c r="G106" s="49" t="str">
        <f>IF(details!G106="","",details!G106)</f>
        <v/>
      </c>
      <c r="H106" s="49" t="str">
        <f>IF(details!H106="","",details!H106)</f>
        <v/>
      </c>
      <c r="I106" s="49" t="str">
        <f>IF(details!I106="","",details!I106)</f>
        <v/>
      </c>
      <c r="J106" s="47" t="str">
        <f>IF(details!J106="","",details!J106)</f>
        <v/>
      </c>
      <c r="K106" s="47" t="str">
        <f>IF(details!K106="","",details!K106)</f>
        <v/>
      </c>
      <c r="L106" s="47" t="str">
        <f>IF(details!L106="","",details!L106)</f>
        <v/>
      </c>
      <c r="M106" s="102" t="str">
        <f t="shared" si="327"/>
        <v/>
      </c>
      <c r="N106" s="47" t="str">
        <f>IF(details!M106="","",details!M106)</f>
        <v/>
      </c>
      <c r="O106" s="102" t="str">
        <f t="shared" si="328"/>
        <v/>
      </c>
      <c r="P106" s="47" t="str">
        <f>IF(details!N106="","",details!N106)</f>
        <v/>
      </c>
      <c r="Q106" s="88" t="str">
        <f t="shared" si="329"/>
        <v/>
      </c>
      <c r="R106" s="79">
        <f t="shared" si="330"/>
        <v>0</v>
      </c>
      <c r="S106" s="79">
        <f t="shared" si="331"/>
        <v>0</v>
      </c>
      <c r="T106" s="80" t="str">
        <f t="shared" si="332"/>
        <v/>
      </c>
      <c r="U106" s="79" t="str">
        <f t="shared" si="333"/>
        <v/>
      </c>
      <c r="V106" s="79" t="str">
        <f t="shared" si="334"/>
        <v/>
      </c>
      <c r="W106" s="79" t="str">
        <f t="shared" si="335"/>
        <v/>
      </c>
      <c r="X106" s="47" t="str">
        <f>IF(details!O106="","",details!O106)</f>
        <v/>
      </c>
      <c r="Y106" s="47" t="str">
        <f>IF(details!P106="","",details!P106)</f>
        <v/>
      </c>
      <c r="Z106" s="47" t="str">
        <f>IF(details!Q106="","",details!Q106)</f>
        <v/>
      </c>
      <c r="AA106" s="102" t="str">
        <f t="shared" si="336"/>
        <v/>
      </c>
      <c r="AB106" s="47" t="str">
        <f>IF(details!R106="","",details!R106)</f>
        <v/>
      </c>
      <c r="AC106" s="102" t="str">
        <f t="shared" si="337"/>
        <v/>
      </c>
      <c r="AD106" s="47" t="str">
        <f>IF(details!S106="","",details!S106)</f>
        <v/>
      </c>
      <c r="AE106" s="88" t="str">
        <f t="shared" si="338"/>
        <v/>
      </c>
      <c r="AF106" s="79">
        <f t="shared" si="339"/>
        <v>0</v>
      </c>
      <c r="AG106" s="79">
        <f t="shared" si="340"/>
        <v>0</v>
      </c>
      <c r="AH106" s="80" t="str">
        <f t="shared" si="341"/>
        <v/>
      </c>
      <c r="AI106" s="79" t="str">
        <f t="shared" si="342"/>
        <v/>
      </c>
      <c r="AJ106" s="79" t="str">
        <f t="shared" si="343"/>
        <v/>
      </c>
      <c r="AK106" s="79" t="str">
        <f t="shared" si="344"/>
        <v/>
      </c>
      <c r="AL106" s="97" t="str">
        <f>IF(details!T106="","",details!T106)</f>
        <v/>
      </c>
      <c r="AM106" s="103" t="str">
        <f>CONCATENATE(IF(details!T106="s"," SANSKRIT",IF(details!T106="u"," URDU",IF(details!T106="g"," GUJRATI",IF(details!T106="p"," PUNJABI",IF(details!T106="sd"," flU/kh",))))),"")</f>
        <v/>
      </c>
      <c r="AN106" s="47" t="str">
        <f>IF(details!U106="","",details!U106)</f>
        <v/>
      </c>
      <c r="AO106" s="47" t="str">
        <f>IF(details!V106="","",details!V106)</f>
        <v/>
      </c>
      <c r="AP106" s="47" t="str">
        <f>IF(details!W106="","",details!W106)</f>
        <v/>
      </c>
      <c r="AQ106" s="102" t="str">
        <f t="shared" si="345"/>
        <v/>
      </c>
      <c r="AR106" s="47" t="str">
        <f>IF(details!X106="","",details!X106)</f>
        <v/>
      </c>
      <c r="AS106" s="102" t="str">
        <f t="shared" si="346"/>
        <v/>
      </c>
      <c r="AT106" s="47" t="str">
        <f>IF(details!Y106="","",details!Y106)</f>
        <v/>
      </c>
      <c r="AU106" s="88" t="str">
        <f t="shared" si="347"/>
        <v/>
      </c>
      <c r="AV106" s="79">
        <f t="shared" si="348"/>
        <v>0</v>
      </c>
      <c r="AW106" s="79">
        <f t="shared" si="349"/>
        <v>0</v>
      </c>
      <c r="AX106" s="80" t="str">
        <f t="shared" si="350"/>
        <v/>
      </c>
      <c r="AY106" s="79" t="str">
        <f t="shared" si="351"/>
        <v/>
      </c>
      <c r="AZ106" s="79" t="str">
        <f t="shared" si="352"/>
        <v/>
      </c>
      <c r="BA106" s="79" t="str">
        <f t="shared" si="353"/>
        <v/>
      </c>
      <c r="BB106" s="47" t="str">
        <f>IF(details!Z106="","",details!Z106)</f>
        <v/>
      </c>
      <c r="BC106" s="47" t="str">
        <f>IF(details!AA106="","",details!AA106)</f>
        <v/>
      </c>
      <c r="BD106" s="47" t="str">
        <f>IF(details!AB106="","",details!AB106)</f>
        <v/>
      </c>
      <c r="BE106" s="102" t="str">
        <f t="shared" si="354"/>
        <v/>
      </c>
      <c r="BF106" s="47" t="str">
        <f>IF(details!AC106="","",details!AC106)</f>
        <v/>
      </c>
      <c r="BG106" s="102" t="str">
        <f t="shared" si="355"/>
        <v/>
      </c>
      <c r="BH106" s="47" t="str">
        <f>IF(details!AD106="","",details!AD106)</f>
        <v/>
      </c>
      <c r="BI106" s="88" t="str">
        <f t="shared" si="356"/>
        <v/>
      </c>
      <c r="BJ106" s="79">
        <f t="shared" si="357"/>
        <v>0</v>
      </c>
      <c r="BK106" s="79">
        <f t="shared" si="358"/>
        <v>0</v>
      </c>
      <c r="BL106" s="80" t="str">
        <f t="shared" si="359"/>
        <v/>
      </c>
      <c r="BM106" s="79" t="str">
        <f t="shared" si="360"/>
        <v/>
      </c>
      <c r="BN106" s="79" t="str">
        <f t="shared" si="361"/>
        <v/>
      </c>
      <c r="BO106" s="79" t="str">
        <f t="shared" si="362"/>
        <v/>
      </c>
      <c r="BP106" s="47" t="str">
        <f>IF(details!AE106="","",details!AE106)</f>
        <v/>
      </c>
      <c r="BQ106" s="47" t="str">
        <f>IF(details!AF106="","",details!AF106)</f>
        <v/>
      </c>
      <c r="BR106" s="47" t="str">
        <f>IF(details!AG106="","",details!AG106)</f>
        <v/>
      </c>
      <c r="BS106" s="102" t="str">
        <f t="shared" si="363"/>
        <v/>
      </c>
      <c r="BT106" s="47" t="str">
        <f>IF(details!AH106="","",details!AH106)</f>
        <v/>
      </c>
      <c r="BU106" s="102" t="str">
        <f t="shared" si="364"/>
        <v/>
      </c>
      <c r="BV106" s="47" t="str">
        <f>IF(details!AI106="","",details!AI106)</f>
        <v/>
      </c>
      <c r="BW106" s="88" t="str">
        <f t="shared" si="365"/>
        <v/>
      </c>
      <c r="BX106" s="79">
        <f t="shared" si="366"/>
        <v>0</v>
      </c>
      <c r="BY106" s="79">
        <f t="shared" si="367"/>
        <v>0</v>
      </c>
      <c r="BZ106" s="80" t="str">
        <f t="shared" si="368"/>
        <v/>
      </c>
      <c r="CA106" s="79" t="str">
        <f t="shared" si="369"/>
        <v/>
      </c>
      <c r="CB106" s="79" t="str">
        <f t="shared" si="370"/>
        <v/>
      </c>
      <c r="CC106" s="79" t="str">
        <f t="shared" si="371"/>
        <v/>
      </c>
      <c r="CD106" s="47" t="str">
        <f>IF(details!AJ106="","",details!AJ106)</f>
        <v/>
      </c>
      <c r="CE106" s="47" t="str">
        <f>IF(details!AK106="","",details!AK106)</f>
        <v/>
      </c>
      <c r="CF106" s="47" t="str">
        <f>IF(details!AL106="","",details!AL106)</f>
        <v/>
      </c>
      <c r="CG106" s="102" t="str">
        <f t="shared" si="372"/>
        <v/>
      </c>
      <c r="CH106" s="47" t="str">
        <f>IF(details!AM106="","",details!AM106)</f>
        <v/>
      </c>
      <c r="CI106" s="102" t="str">
        <f t="shared" si="373"/>
        <v/>
      </c>
      <c r="CJ106" s="47" t="str">
        <f>IF(details!AN106="","",details!AN106)</f>
        <v/>
      </c>
      <c r="CK106" s="88" t="str">
        <f t="shared" si="374"/>
        <v/>
      </c>
      <c r="CL106" s="79">
        <f t="shared" si="375"/>
        <v>0</v>
      </c>
      <c r="CM106" s="79">
        <f t="shared" si="376"/>
        <v>0</v>
      </c>
      <c r="CN106" s="80" t="str">
        <f t="shared" si="377"/>
        <v/>
      </c>
      <c r="CO106" s="79" t="str">
        <f t="shared" si="378"/>
        <v/>
      </c>
      <c r="CP106" s="79" t="str">
        <f t="shared" si="379"/>
        <v/>
      </c>
      <c r="CQ106" s="79" t="str">
        <f t="shared" si="380"/>
        <v/>
      </c>
      <c r="CR106" s="79">
        <f t="shared" si="381"/>
        <v>0</v>
      </c>
      <c r="CS106" s="104">
        <f t="shared" si="382"/>
        <v>0</v>
      </c>
      <c r="CT106" s="105">
        <f t="shared" si="383"/>
        <v>0</v>
      </c>
      <c r="CU106" s="87" t="str">
        <f t="shared" si="463"/>
        <v/>
      </c>
      <c r="CV106" s="47" t="str">
        <f>IF(details!AO106="","",details!AO106)</f>
        <v/>
      </c>
      <c r="CW106" s="47" t="str">
        <f>IF(details!AP106="","",details!AP106)</f>
        <v/>
      </c>
      <c r="CX106" s="47" t="str">
        <f>IF(details!AQ106="","",details!AQ106)</f>
        <v/>
      </c>
      <c r="CY106" s="102" t="str">
        <f t="shared" si="384"/>
        <v/>
      </c>
      <c r="CZ106" s="47" t="str">
        <f>IF(details!AR106="","",details!AR106)</f>
        <v/>
      </c>
      <c r="DA106" s="102" t="str">
        <f t="shared" si="385"/>
        <v/>
      </c>
      <c r="DB106" s="47" t="str">
        <f>IF(details!AS106="","",details!AS106)</f>
        <v/>
      </c>
      <c r="DC106" s="88" t="str">
        <f t="shared" si="386"/>
        <v/>
      </c>
      <c r="DD106" s="79">
        <f t="shared" si="387"/>
        <v>0</v>
      </c>
      <c r="DE106" s="79">
        <f t="shared" si="388"/>
        <v>0</v>
      </c>
      <c r="DF106" s="80" t="str">
        <f t="shared" si="389"/>
        <v/>
      </c>
      <c r="DG106" s="79" t="str">
        <f t="shared" si="390"/>
        <v/>
      </c>
      <c r="DH106" s="79" t="str">
        <f t="shared" si="391"/>
        <v/>
      </c>
      <c r="DI106" s="79" t="str">
        <f t="shared" si="392"/>
        <v/>
      </c>
      <c r="DJ106" s="47" t="str">
        <f>IF(details!AT106="","",details!AT106)</f>
        <v/>
      </c>
      <c r="DK106" s="47" t="str">
        <f>IF(details!AU106="","",details!AU106)</f>
        <v/>
      </c>
      <c r="DL106" s="102" t="str">
        <f t="shared" si="393"/>
        <v/>
      </c>
      <c r="DM106" s="47" t="str">
        <f>IF(details!AV106="","",details!AV106)</f>
        <v/>
      </c>
      <c r="DN106" s="47" t="str">
        <f>IF(details!AW106="","",details!AW106)</f>
        <v/>
      </c>
      <c r="DO106" s="102" t="str">
        <f t="shared" si="394"/>
        <v/>
      </c>
      <c r="DP106" s="47" t="str">
        <f>IF(details!AX106="","",details!AX106)</f>
        <v/>
      </c>
      <c r="DQ106" s="47" t="str">
        <f>IF(details!AY106="","",details!AY106)</f>
        <v/>
      </c>
      <c r="DR106" s="102" t="str">
        <f t="shared" si="395"/>
        <v/>
      </c>
      <c r="DS106" s="102" t="str">
        <f t="shared" si="396"/>
        <v/>
      </c>
      <c r="DT106" s="102" t="str">
        <f t="shared" si="397"/>
        <v/>
      </c>
      <c r="DU106" s="102" t="str">
        <f t="shared" si="398"/>
        <v/>
      </c>
      <c r="DV106" s="47" t="str">
        <f>IF(details!AZ106="","",details!AZ106)</f>
        <v/>
      </c>
      <c r="DW106" s="47" t="str">
        <f>IF(details!BA106="","",details!BA106)</f>
        <v/>
      </c>
      <c r="DX106" s="102" t="str">
        <f t="shared" si="399"/>
        <v/>
      </c>
      <c r="DY106" s="102" t="str">
        <f t="shared" si="400"/>
        <v/>
      </c>
      <c r="DZ106" s="102" t="str">
        <f t="shared" si="401"/>
        <v/>
      </c>
      <c r="EA106" s="47" t="str">
        <f>IF(details!BB106="","",details!BB106)</f>
        <v/>
      </c>
      <c r="EB106" s="47" t="str">
        <f>IF(details!BC106="","",details!BC106)</f>
        <v/>
      </c>
      <c r="EC106" s="102" t="str">
        <f t="shared" si="402"/>
        <v/>
      </c>
      <c r="ED106" s="102" t="str">
        <f t="shared" si="403"/>
        <v/>
      </c>
      <c r="EE106" s="102" t="str">
        <f t="shared" si="404"/>
        <v/>
      </c>
      <c r="EF106" s="97" t="str">
        <f t="shared" si="405"/>
        <v/>
      </c>
      <c r="EG106" s="79">
        <f t="shared" si="406"/>
        <v>0</v>
      </c>
      <c r="EH106" s="79">
        <f t="shared" si="407"/>
        <v>0</v>
      </c>
      <c r="EI106" s="80" t="str">
        <f t="shared" si="408"/>
        <v/>
      </c>
      <c r="EJ106" s="79" t="str">
        <f t="shared" si="409"/>
        <v/>
      </c>
      <c r="EK106" s="79" t="str">
        <f t="shared" si="410"/>
        <v/>
      </c>
      <c r="EL106" s="79" t="str">
        <f t="shared" si="411"/>
        <v/>
      </c>
      <c r="EM106" s="47" t="str">
        <f>IF(details!BD106="","",details!BD106)</f>
        <v/>
      </c>
      <c r="EN106" s="47" t="str">
        <f>IF(details!BE106="","",details!BE106)</f>
        <v/>
      </c>
      <c r="EO106" s="47" t="str">
        <f>IF(details!BF106="","",details!BF106)</f>
        <v/>
      </c>
      <c r="EP106" s="102" t="str">
        <f t="shared" si="412"/>
        <v/>
      </c>
      <c r="EQ106" s="47" t="str">
        <f>IF(details!BG106="","",details!BG106)</f>
        <v/>
      </c>
      <c r="ER106" s="47" t="str">
        <f>IF(details!BH106="","",details!BH106)</f>
        <v/>
      </c>
      <c r="ES106" s="106" t="str">
        <f t="shared" si="413"/>
        <v/>
      </c>
      <c r="ET106" s="102" t="str">
        <f t="shared" si="414"/>
        <v/>
      </c>
      <c r="EU106" s="102" t="str">
        <f t="shared" si="415"/>
        <v/>
      </c>
      <c r="EV106" s="47" t="str">
        <f>IF(details!BI106="","",details!BI106)</f>
        <v/>
      </c>
      <c r="EW106" s="47" t="str">
        <f>IF(details!BJ106="","",details!BJ106)</f>
        <v/>
      </c>
      <c r="EX106" s="106" t="str">
        <f t="shared" si="416"/>
        <v/>
      </c>
      <c r="EY106" s="102" t="str">
        <f t="shared" si="417"/>
        <v/>
      </c>
      <c r="EZ106" s="102" t="str">
        <f t="shared" si="418"/>
        <v/>
      </c>
      <c r="FA106" s="97" t="str">
        <f t="shared" si="419"/>
        <v/>
      </c>
      <c r="FB106" s="79">
        <f t="shared" si="420"/>
        <v>0</v>
      </c>
      <c r="FC106" s="79">
        <f t="shared" si="421"/>
        <v>0</v>
      </c>
      <c r="FD106" s="80" t="str">
        <f t="shared" si="422"/>
        <v/>
      </c>
      <c r="FE106" s="79" t="str">
        <f t="shared" si="423"/>
        <v/>
      </c>
      <c r="FF106" s="79" t="str">
        <f t="shared" si="424"/>
        <v/>
      </c>
      <c r="FG106" s="79" t="str">
        <f t="shared" si="425"/>
        <v/>
      </c>
      <c r="FH106" s="47" t="str">
        <f>IF(details!BK106="","",details!BK106)</f>
        <v/>
      </c>
      <c r="FI106" s="47" t="str">
        <f>IF(details!BL106="","",details!BL106)</f>
        <v/>
      </c>
      <c r="FJ106" s="47" t="str">
        <f>IF(details!BM106="","",details!BM106)</f>
        <v/>
      </c>
      <c r="FK106" s="97" t="str">
        <f t="shared" si="426"/>
        <v/>
      </c>
      <c r="FL106" s="79">
        <f t="shared" si="427"/>
        <v>0</v>
      </c>
      <c r="FM106" s="80" t="str">
        <f t="shared" si="428"/>
        <v/>
      </c>
      <c r="FN106" s="79" t="str">
        <f t="shared" si="429"/>
        <v/>
      </c>
      <c r="FO106" s="79" t="str">
        <f t="shared" si="430"/>
        <v/>
      </c>
      <c r="FP106" s="322" t="str">
        <f t="shared" si="431"/>
        <v/>
      </c>
      <c r="FQ106" s="47" t="str">
        <f>IF(details!BN106="","",details!BN106)</f>
        <v/>
      </c>
      <c r="FR106" s="47" t="str">
        <f>IF(details!BO106="","",details!BO106)</f>
        <v/>
      </c>
      <c r="FS106" s="47" t="str">
        <f>IF(details!BP106="","",details!BP106)</f>
        <v/>
      </c>
      <c r="FT106" s="47" t="str">
        <f>IF(details!BQ106="","",details!BQ106)</f>
        <v/>
      </c>
      <c r="FU106" s="97" t="str">
        <f t="shared" si="432"/>
        <v/>
      </c>
      <c r="FV106" s="79">
        <f t="shared" si="297"/>
        <v>0</v>
      </c>
      <c r="FW106" s="80" t="str">
        <f t="shared" si="298"/>
        <v/>
      </c>
      <c r="FX106" s="79" t="str">
        <f t="shared" si="299"/>
        <v/>
      </c>
      <c r="FY106" s="79" t="str">
        <f t="shared" si="464"/>
        <v/>
      </c>
      <c r="FZ106" s="322" t="str">
        <f t="shared" si="465"/>
        <v/>
      </c>
      <c r="GA106" s="79" t="str">
        <f t="shared" si="450"/>
        <v/>
      </c>
      <c r="GB106" s="79" t="str">
        <f t="shared" si="451"/>
        <v/>
      </c>
      <c r="GC106" s="79" t="str">
        <f t="shared" si="452"/>
        <v/>
      </c>
      <c r="GD106" s="79" t="str">
        <f t="shared" si="453"/>
        <v/>
      </c>
      <c r="GE106" s="79" t="str">
        <f t="shared" si="454"/>
        <v/>
      </c>
      <c r="GF106" s="79" t="str">
        <f t="shared" si="455"/>
        <v/>
      </c>
      <c r="GG106" s="79" t="str">
        <f t="shared" si="301"/>
        <v/>
      </c>
      <c r="GH106" s="313">
        <f t="shared" si="434"/>
        <v>0</v>
      </c>
      <c r="GI106" s="79">
        <f t="shared" si="456"/>
        <v>0</v>
      </c>
      <c r="GJ106" s="79">
        <f t="shared" si="457"/>
        <v>0</v>
      </c>
      <c r="GK106" s="79">
        <f t="shared" si="458"/>
        <v>0</v>
      </c>
      <c r="GL106" s="313">
        <f t="shared" si="435"/>
        <v>0</v>
      </c>
      <c r="GM106" s="79" t="str">
        <f t="shared" si="466"/>
        <v/>
      </c>
      <c r="GN106" s="47" t="str">
        <f t="shared" si="467"/>
        <v/>
      </c>
      <c r="GO106" s="79" t="str">
        <f t="shared" si="468"/>
        <v/>
      </c>
      <c r="GP106" s="107" t="str">
        <f t="shared" si="436"/>
        <v/>
      </c>
      <c r="GQ106" s="94" t="str">
        <f>IF(details!CY106="","",details!CY106)</f>
        <v/>
      </c>
      <c r="GR106" s="94" t="str">
        <f>IF(details!CZ106="","",details!CZ106)</f>
        <v/>
      </c>
      <c r="GS106" s="94" t="str">
        <f>IF(details!DC106="","",details!DC106)</f>
        <v/>
      </c>
      <c r="GT106" s="94" t="str">
        <f>IF(details!DD106="","",details!DD106)</f>
        <v/>
      </c>
      <c r="GU106" s="94" t="str">
        <f>IF(details!DG106="","",details!DG106)</f>
        <v/>
      </c>
      <c r="GV106" s="94" t="str">
        <f>IF(details!DH106="","",details!DH106)</f>
        <v/>
      </c>
      <c r="GW106" s="94" t="str">
        <f>IF(details!DK106="","",details!DK106)</f>
        <v/>
      </c>
      <c r="GX106" s="94" t="str">
        <f>IF(details!DL106="","",details!DL106)</f>
        <v/>
      </c>
      <c r="GY106" s="94" t="str">
        <f>IF(details!DO106="","",details!DO106)</f>
        <v/>
      </c>
      <c r="GZ106" s="108" t="str">
        <f>IF(details!DP106="","",details!DP106)</f>
        <v/>
      </c>
      <c r="HA106" s="95" t="e">
        <f t="shared" si="437"/>
        <v>#VALUE!</v>
      </c>
      <c r="HB106" s="47" t="str">
        <f t="shared" si="305"/>
        <v/>
      </c>
      <c r="HC106" s="47" t="str">
        <f t="shared" si="448"/>
        <v/>
      </c>
      <c r="HD106" s="47" t="str">
        <f t="shared" si="306"/>
        <v/>
      </c>
      <c r="HE106" s="47" t="str">
        <f t="shared" si="307"/>
        <v/>
      </c>
      <c r="HF106" s="47" t="str">
        <f t="shared" si="438"/>
        <v/>
      </c>
      <c r="HG106" s="47" t="str">
        <f t="shared" si="308"/>
        <v/>
      </c>
      <c r="HH106" s="47" t="str">
        <f t="shared" si="309"/>
        <v/>
      </c>
      <c r="HI106" s="47" t="str">
        <f t="shared" si="469"/>
        <v/>
      </c>
      <c r="HJ106" s="47" t="str">
        <f t="shared" si="311"/>
        <v/>
      </c>
      <c r="HK106" s="47" t="str">
        <f t="shared" si="312"/>
        <v/>
      </c>
      <c r="HL106" s="47" t="str">
        <f t="shared" si="313"/>
        <v/>
      </c>
      <c r="HM106" s="47" t="str">
        <f t="shared" si="314"/>
        <v/>
      </c>
      <c r="HN106" s="47" t="str">
        <f t="shared" si="439"/>
        <v/>
      </c>
      <c r="HO106" s="47" t="str">
        <f t="shared" si="315"/>
        <v/>
      </c>
      <c r="HP106" s="47" t="str">
        <f t="shared" si="316"/>
        <v/>
      </c>
      <c r="HQ106" s="47" t="str">
        <f t="shared" si="440"/>
        <v/>
      </c>
      <c r="HR106" s="47" t="str">
        <f t="shared" si="317"/>
        <v/>
      </c>
      <c r="HS106" s="47" t="str">
        <f t="shared" si="318"/>
        <v/>
      </c>
      <c r="HT106" s="47" t="str">
        <f t="shared" si="441"/>
        <v/>
      </c>
      <c r="HU106" s="47" t="str">
        <f t="shared" si="319"/>
        <v/>
      </c>
      <c r="HV106" s="47" t="str">
        <f t="shared" si="320"/>
        <v/>
      </c>
      <c r="HW106" s="47" t="str">
        <f t="shared" si="442"/>
        <v/>
      </c>
      <c r="HX106" s="47" t="str">
        <f t="shared" si="443"/>
        <v/>
      </c>
      <c r="HY106" s="47" t="str">
        <f t="shared" si="321"/>
        <v/>
      </c>
      <c r="HZ106" s="47" t="str">
        <f t="shared" si="322"/>
        <v/>
      </c>
      <c r="IA106" s="47" t="str">
        <f t="shared" si="323"/>
        <v/>
      </c>
      <c r="IB106" s="47" t="str">
        <f t="shared" si="324"/>
        <v/>
      </c>
      <c r="IC106" s="47" t="str">
        <f t="shared" si="325"/>
        <v/>
      </c>
      <c r="ID106" s="47" t="str">
        <f t="shared" si="444"/>
        <v xml:space="preserve">            </v>
      </c>
      <c r="IE106" s="47" t="str">
        <f t="shared" si="445"/>
        <v xml:space="preserve">            </v>
      </c>
      <c r="IF106" s="47" t="str">
        <f t="shared" si="449"/>
        <v xml:space="preserve">     </v>
      </c>
      <c r="IG106" s="109" t="str">
        <f t="shared" si="460"/>
        <v xml:space="preserve">            </v>
      </c>
      <c r="IH106" s="47" t="str">
        <f t="shared" si="461"/>
        <v xml:space="preserve">            </v>
      </c>
      <c r="II106" s="47" t="str">
        <f>IF(OR(GN106="SUPPL.",GN106="RE-EXAM."),'result subject-wise'!AV106,GN106)</f>
        <v/>
      </c>
      <c r="IJ106" s="99">
        <f>IF('result subject-wise'!AW106="",CT106,'result subject-wise'!AW106)</f>
        <v>0</v>
      </c>
      <c r="IK106" s="87" t="str">
        <f t="shared" si="447"/>
        <v/>
      </c>
      <c r="IL106" s="123" t="str">
        <f t="shared" si="462"/>
        <v xml:space="preserve">            </v>
      </c>
      <c r="JE106" s="120"/>
      <c r="JF106" s="120"/>
      <c r="JG106" s="120"/>
      <c r="JH106" s="120"/>
    </row>
    <row r="107" spans="1:268" ht="13" customHeight="1">
      <c r="A107" s="124"/>
      <c r="B107" s="733" t="s">
        <v>101</v>
      </c>
      <c r="C107" s="733"/>
      <c r="D107" s="733"/>
      <c r="E107" s="733"/>
      <c r="F107" s="733"/>
      <c r="G107" s="733"/>
      <c r="H107" s="906" t="s">
        <v>102</v>
      </c>
      <c r="I107" s="907"/>
      <c r="J107" s="877" t="str">
        <f>J3</f>
        <v>HINDI</v>
      </c>
      <c r="K107" s="877"/>
      <c r="L107" s="877"/>
      <c r="M107" s="877"/>
      <c r="N107" s="877"/>
      <c r="O107" s="877"/>
      <c r="P107" s="877"/>
      <c r="Q107" s="877"/>
      <c r="R107" s="877"/>
      <c r="S107" s="877"/>
      <c r="T107" s="877"/>
      <c r="U107" s="877"/>
      <c r="V107" s="877"/>
      <c r="W107" s="877"/>
      <c r="X107" s="877" t="str">
        <f>X3</f>
        <v>ENGLISH</v>
      </c>
      <c r="Y107" s="877"/>
      <c r="Z107" s="877"/>
      <c r="AA107" s="877"/>
      <c r="AB107" s="877"/>
      <c r="AC107" s="877"/>
      <c r="AD107" s="877"/>
      <c r="AE107" s="877"/>
      <c r="AF107" s="877"/>
      <c r="AG107" s="877"/>
      <c r="AH107" s="877"/>
      <c r="AI107" s="877"/>
      <c r="AJ107" s="877"/>
      <c r="AK107" s="877"/>
      <c r="AL107" s="877" t="str">
        <f>HI5</f>
        <v>SANSKRIT</v>
      </c>
      <c r="AM107" s="877"/>
      <c r="AN107" s="877"/>
      <c r="AO107" s="877"/>
      <c r="AP107" s="878"/>
      <c r="AQ107" s="733" t="str">
        <f>HJ5</f>
        <v>URDU</v>
      </c>
      <c r="AR107" s="733"/>
      <c r="AS107" s="733"/>
      <c r="AT107" s="733"/>
      <c r="AU107" s="733" t="str">
        <f>HK5</f>
        <v>GUJRATI</v>
      </c>
      <c r="AV107" s="733"/>
      <c r="AW107" s="733"/>
      <c r="AX107" s="733"/>
      <c r="AY107" s="47" t="str">
        <f>HL5</f>
        <v>PUNJABI</v>
      </c>
      <c r="AZ107" s="47" t="str">
        <f>HM5</f>
        <v>SINDHI</v>
      </c>
      <c r="BA107" s="47" t="s">
        <v>11</v>
      </c>
      <c r="BB107" s="733" t="str">
        <f>BB3</f>
        <v>SCIENCE</v>
      </c>
      <c r="BC107" s="733"/>
      <c r="BD107" s="733"/>
      <c r="BE107" s="733"/>
      <c r="BF107" s="733"/>
      <c r="BG107" s="733"/>
      <c r="BH107" s="733"/>
      <c r="BI107" s="733"/>
      <c r="BJ107" s="733"/>
      <c r="BK107" s="733"/>
      <c r="BL107" s="733"/>
      <c r="BM107" s="733"/>
      <c r="BN107" s="733"/>
      <c r="BO107" s="733"/>
      <c r="BP107" s="733" t="str">
        <f>BP3</f>
        <v>SOCIAL SCIENCE</v>
      </c>
      <c r="BQ107" s="733"/>
      <c r="BR107" s="733"/>
      <c r="BS107" s="733"/>
      <c r="BT107" s="733"/>
      <c r="BU107" s="733"/>
      <c r="BV107" s="733"/>
      <c r="BW107" s="733"/>
      <c r="BX107" s="733"/>
      <c r="BY107" s="733"/>
      <c r="BZ107" s="733"/>
      <c r="CA107" s="733"/>
      <c r="CB107" s="733"/>
      <c r="CC107" s="733"/>
      <c r="CD107" s="733" t="str">
        <f>CD3</f>
        <v>MATHEMATICS</v>
      </c>
      <c r="CE107" s="733"/>
      <c r="CF107" s="733"/>
      <c r="CG107" s="733"/>
      <c r="CH107" s="733"/>
      <c r="CI107" s="733"/>
      <c r="CJ107" s="733"/>
      <c r="CK107" s="733"/>
      <c r="CL107" s="733"/>
      <c r="CM107" s="733"/>
      <c r="CN107" s="733"/>
      <c r="CO107" s="733"/>
      <c r="CP107" s="733"/>
      <c r="CQ107" s="733"/>
      <c r="CR107" s="870"/>
      <c r="CS107" s="733" t="s">
        <v>121</v>
      </c>
      <c r="CT107" s="733"/>
      <c r="CU107" s="47">
        <f>SUM(CU111:CU113,CU115)</f>
        <v>0</v>
      </c>
      <c r="CV107" s="733" t="str">
        <f>CV3</f>
        <v>RAJASTHAN STUDIES</v>
      </c>
      <c r="CW107" s="733"/>
      <c r="CX107" s="733"/>
      <c r="CY107" s="733"/>
      <c r="CZ107" s="733"/>
      <c r="DA107" s="733"/>
      <c r="DB107" s="733"/>
      <c r="DC107" s="733"/>
      <c r="DD107" s="733"/>
      <c r="DE107" s="733"/>
      <c r="DF107" s="733"/>
      <c r="DG107" s="733"/>
      <c r="DH107" s="733"/>
      <c r="DI107" s="733"/>
      <c r="DJ107" s="858"/>
      <c r="DK107" s="858"/>
      <c r="DL107" s="858"/>
      <c r="DM107" s="858"/>
      <c r="DN107" s="858"/>
      <c r="DO107" s="858"/>
      <c r="DP107" s="858"/>
      <c r="DQ107" s="858"/>
      <c r="DR107" s="858"/>
      <c r="DS107" s="858"/>
      <c r="DT107" s="858"/>
      <c r="DU107" s="858"/>
      <c r="DV107" s="858"/>
      <c r="DW107" s="733" t="str">
        <f>DJ3</f>
        <v>PH. AND HEALTH EDU.</v>
      </c>
      <c r="DX107" s="733"/>
      <c r="DY107" s="733"/>
      <c r="DZ107" s="733"/>
      <c r="EA107" s="733"/>
      <c r="EB107" s="733"/>
      <c r="EC107" s="733"/>
      <c r="ED107" s="733"/>
      <c r="EE107" s="733"/>
      <c r="EF107" s="733"/>
      <c r="EG107" s="733"/>
      <c r="EH107" s="733"/>
      <c r="EI107" s="733"/>
      <c r="EJ107" s="733"/>
      <c r="EK107" s="733"/>
      <c r="EL107" s="733"/>
      <c r="EM107" s="733" t="str">
        <f>EM3</f>
        <v>FOUNDATION OF IT</v>
      </c>
      <c r="EN107" s="733"/>
      <c r="EO107" s="733"/>
      <c r="EP107" s="733"/>
      <c r="EQ107" s="733"/>
      <c r="ER107" s="733"/>
      <c r="ES107" s="733"/>
      <c r="ET107" s="733"/>
      <c r="EU107" s="733"/>
      <c r="EV107" s="733"/>
      <c r="EW107" s="733"/>
      <c r="EX107" s="733"/>
      <c r="EY107" s="733"/>
      <c r="EZ107" s="733"/>
      <c r="FA107" s="733"/>
      <c r="FB107" s="733"/>
      <c r="FC107" s="733"/>
      <c r="FD107" s="733"/>
      <c r="FE107" s="733"/>
      <c r="FF107" s="733"/>
      <c r="FG107" s="733"/>
      <c r="FH107" s="733" t="str">
        <f>FH3</f>
        <v>S.U.P.W.</v>
      </c>
      <c r="FI107" s="733"/>
      <c r="FJ107" s="733"/>
      <c r="FK107" s="733"/>
      <c r="FL107" s="733"/>
      <c r="FM107" s="733"/>
      <c r="FN107" s="733"/>
      <c r="FO107" s="733"/>
      <c r="FP107" s="733"/>
      <c r="FQ107" s="733" t="str">
        <f>FQ3</f>
        <v>ART EDU.</v>
      </c>
      <c r="FR107" s="733"/>
      <c r="FS107" s="733"/>
      <c r="FT107" s="733"/>
      <c r="FU107" s="733"/>
      <c r="FV107" s="733"/>
      <c r="FW107" s="733"/>
      <c r="FX107" s="733"/>
      <c r="FY107" s="733"/>
      <c r="FZ107" s="733"/>
      <c r="GA107" s="776" t="str">
        <f>IF(D107="NSO","NSO",IF(OR(D107=0,P107="",AD107="",AT107="",BH107="",BV107="",CJ107=""),"",IF(OR(GH107&gt;0,(GI107+GJ107+GK107)&gt;2),"FAIL",IF(GL107&gt;0,"RE-EXAM.",IF(OR(GI107&gt;0,GJ107&gt;1),"SUPPL.",IF(AND(GJ107&gt;0,GK107&gt;0),"SUPPL.",IF((GJ107+GK107),"PASS BY GRACE","PASS")))))))</f>
        <v/>
      </c>
      <c r="GB107" s="777"/>
      <c r="GC107" s="777"/>
      <c r="GD107" s="777"/>
      <c r="GE107" s="777"/>
      <c r="GF107" s="777"/>
      <c r="GG107" s="777"/>
      <c r="GH107" s="777"/>
      <c r="GI107" s="777"/>
      <c r="GJ107" s="777"/>
      <c r="GK107" s="777"/>
      <c r="GL107" s="777"/>
      <c r="GM107" s="778"/>
      <c r="GN107" s="817" t="s">
        <v>135</v>
      </c>
      <c r="GO107" s="818"/>
      <c r="GP107" s="818"/>
      <c r="GQ107" s="818"/>
      <c r="GR107" s="818"/>
      <c r="GS107" s="818"/>
      <c r="GT107" s="818"/>
      <c r="GU107" s="817" t="s">
        <v>136</v>
      </c>
      <c r="GV107" s="818"/>
      <c r="GW107" s="818"/>
      <c r="GX107" s="818"/>
      <c r="GY107" s="819">
        <f>IF(details!F6="","",details!F6)</f>
        <v>42460</v>
      </c>
      <c r="GZ107" s="820"/>
      <c r="HA107" s="820"/>
      <c r="HB107" s="821"/>
      <c r="HC107" s="821"/>
      <c r="HD107" s="821"/>
      <c r="HE107" s="821"/>
      <c r="HF107" s="821"/>
      <c r="HG107" s="821"/>
      <c r="HH107" s="821"/>
      <c r="HI107" s="821"/>
      <c r="HJ107" s="821"/>
      <c r="HK107" s="821"/>
      <c r="HL107" s="821"/>
      <c r="HM107" s="821"/>
      <c r="HN107" s="821"/>
      <c r="HO107" s="821"/>
      <c r="HP107" s="821"/>
      <c r="HQ107" s="821"/>
      <c r="HR107" s="821"/>
      <c r="HS107" s="821"/>
      <c r="HT107" s="821"/>
      <c r="HU107" s="821"/>
      <c r="HV107" s="821"/>
      <c r="HW107" s="821"/>
      <c r="HX107" s="821"/>
      <c r="HY107" s="821"/>
      <c r="HZ107" s="821"/>
      <c r="IA107" s="821"/>
      <c r="IB107" s="821"/>
      <c r="IC107" s="821"/>
      <c r="ID107" s="821"/>
      <c r="IE107" s="821"/>
      <c r="IF107" s="821"/>
      <c r="IG107" s="821"/>
      <c r="IH107" s="821"/>
      <c r="II107" s="821"/>
      <c r="IJ107" s="821"/>
      <c r="IK107" s="821"/>
      <c r="IL107" s="822"/>
      <c r="JE107" s="120"/>
      <c r="JF107" s="120"/>
      <c r="JG107" s="120"/>
      <c r="JH107" s="120"/>
    </row>
    <row r="108" spans="1:268" ht="16" customHeight="1" thickBot="1">
      <c r="A108" s="124"/>
      <c r="B108" s="733" t="s">
        <v>104</v>
      </c>
      <c r="C108" s="733"/>
      <c r="D108" s="733"/>
      <c r="E108" s="733"/>
      <c r="F108" s="817">
        <f>COUNTA(D7:D106)-COUNTIF(D7:D106,"nso")-COUNTBLANK(D7:D106)</f>
        <v>67</v>
      </c>
      <c r="G108" s="889"/>
      <c r="H108" s="906" t="s">
        <v>103</v>
      </c>
      <c r="I108" s="907"/>
      <c r="J108" s="863" t="str">
        <f>details!J3</f>
        <v>M</v>
      </c>
      <c r="K108" s="863"/>
      <c r="L108" s="863"/>
      <c r="M108" s="863"/>
      <c r="N108" s="863"/>
      <c r="O108" s="863"/>
      <c r="P108" s="863"/>
      <c r="Q108" s="863"/>
      <c r="R108" s="863"/>
      <c r="S108" s="863"/>
      <c r="T108" s="863"/>
      <c r="U108" s="863"/>
      <c r="V108" s="863"/>
      <c r="W108" s="863"/>
      <c r="X108" s="863" t="str">
        <f>details!O3</f>
        <v>S</v>
      </c>
      <c r="Y108" s="863"/>
      <c r="Z108" s="863"/>
      <c r="AA108" s="863"/>
      <c r="AB108" s="863"/>
      <c r="AC108" s="863"/>
      <c r="AD108" s="863"/>
      <c r="AE108" s="863"/>
      <c r="AF108" s="863"/>
      <c r="AG108" s="863"/>
      <c r="AH108" s="863"/>
      <c r="AI108" s="863"/>
      <c r="AJ108" s="863"/>
      <c r="AK108" s="863"/>
      <c r="AL108" s="863" t="str">
        <f>details!T3</f>
        <v>S</v>
      </c>
      <c r="AM108" s="863"/>
      <c r="AN108" s="863"/>
      <c r="AO108" s="863"/>
      <c r="AP108" s="864"/>
      <c r="AQ108" s="733" t="str">
        <f>details!V3</f>
        <v>N</v>
      </c>
      <c r="AR108" s="733"/>
      <c r="AS108" s="733"/>
      <c r="AT108" s="733"/>
      <c r="AU108" s="733">
        <f>details!W3</f>
        <v>0</v>
      </c>
      <c r="AV108" s="733"/>
      <c r="AW108" s="733"/>
      <c r="AX108" s="733"/>
      <c r="AY108" s="47">
        <f>details!X3</f>
        <v>0</v>
      </c>
      <c r="AZ108" s="47">
        <f>details!Y3</f>
        <v>0</v>
      </c>
      <c r="BA108" s="125"/>
      <c r="BB108" s="733" t="str">
        <f>details!Z3</f>
        <v>V</v>
      </c>
      <c r="BC108" s="733"/>
      <c r="BD108" s="733"/>
      <c r="BE108" s="733"/>
      <c r="BF108" s="733"/>
      <c r="BG108" s="733"/>
      <c r="BH108" s="733"/>
      <c r="BI108" s="733"/>
      <c r="BJ108" s="733"/>
      <c r="BK108" s="733"/>
      <c r="BL108" s="733"/>
      <c r="BM108" s="733"/>
      <c r="BN108" s="733"/>
      <c r="BO108" s="733"/>
      <c r="BP108" s="733" t="str">
        <f>details!AE3</f>
        <v>S</v>
      </c>
      <c r="BQ108" s="733"/>
      <c r="BR108" s="733"/>
      <c r="BS108" s="733"/>
      <c r="BT108" s="733"/>
      <c r="BU108" s="733"/>
      <c r="BV108" s="733"/>
      <c r="BW108" s="733"/>
      <c r="BX108" s="733"/>
      <c r="BY108" s="733"/>
      <c r="BZ108" s="733"/>
      <c r="CA108" s="733"/>
      <c r="CB108" s="733"/>
      <c r="CC108" s="733"/>
      <c r="CD108" s="733" t="str">
        <f>details!AJ3</f>
        <v>K</v>
      </c>
      <c r="CE108" s="733"/>
      <c r="CF108" s="733"/>
      <c r="CG108" s="733"/>
      <c r="CH108" s="733"/>
      <c r="CI108" s="733"/>
      <c r="CJ108" s="733"/>
      <c r="CK108" s="733"/>
      <c r="CL108" s="733"/>
      <c r="CM108" s="733"/>
      <c r="CN108" s="733"/>
      <c r="CO108" s="733"/>
      <c r="CP108" s="733"/>
      <c r="CQ108" s="733"/>
      <c r="CR108" s="870"/>
      <c r="CS108" s="733" t="s">
        <v>122</v>
      </c>
      <c r="CT108" s="733"/>
      <c r="CU108" s="47">
        <f>COUNTIF(CU7:CU106,"izFke")</f>
        <v>0</v>
      </c>
      <c r="CV108" s="733" t="str">
        <f>details!AO3</f>
        <v>R</v>
      </c>
      <c r="CW108" s="733"/>
      <c r="CX108" s="733"/>
      <c r="CY108" s="733"/>
      <c r="CZ108" s="733"/>
      <c r="DA108" s="733"/>
      <c r="DB108" s="733"/>
      <c r="DC108" s="733"/>
      <c r="DD108" s="733"/>
      <c r="DE108" s="733"/>
      <c r="DF108" s="733"/>
      <c r="DG108" s="733"/>
      <c r="DH108" s="733"/>
      <c r="DI108" s="733"/>
      <c r="DJ108" s="858"/>
      <c r="DK108" s="858"/>
      <c r="DL108" s="858"/>
      <c r="DM108" s="858"/>
      <c r="DN108" s="858"/>
      <c r="DO108" s="858"/>
      <c r="DP108" s="858"/>
      <c r="DQ108" s="858"/>
      <c r="DR108" s="858"/>
      <c r="DS108" s="858"/>
      <c r="DT108" s="858"/>
      <c r="DU108" s="858"/>
      <c r="DV108" s="858"/>
      <c r="DW108" s="733" t="str">
        <f>details!AT3</f>
        <v>R</v>
      </c>
      <c r="DX108" s="733"/>
      <c r="DY108" s="733"/>
      <c r="DZ108" s="733"/>
      <c r="EA108" s="733"/>
      <c r="EB108" s="733"/>
      <c r="EC108" s="733"/>
      <c r="ED108" s="733"/>
      <c r="EE108" s="733"/>
      <c r="EF108" s="733"/>
      <c r="EG108" s="733"/>
      <c r="EH108" s="733"/>
      <c r="EI108" s="733"/>
      <c r="EJ108" s="733"/>
      <c r="EK108" s="733"/>
      <c r="EL108" s="733"/>
      <c r="EM108" s="733" t="str">
        <f>details!BD3</f>
        <v>SUSHMA,YASMIN JAHAN</v>
      </c>
      <c r="EN108" s="733"/>
      <c r="EO108" s="733"/>
      <c r="EP108" s="733"/>
      <c r="EQ108" s="733"/>
      <c r="ER108" s="733"/>
      <c r="ES108" s="733"/>
      <c r="ET108" s="733"/>
      <c r="EU108" s="733"/>
      <c r="EV108" s="733"/>
      <c r="EW108" s="733"/>
      <c r="EX108" s="733"/>
      <c r="EY108" s="733"/>
      <c r="EZ108" s="733"/>
      <c r="FA108" s="733"/>
      <c r="FB108" s="733"/>
      <c r="FC108" s="733"/>
      <c r="FD108" s="733"/>
      <c r="FE108" s="733"/>
      <c r="FF108" s="733"/>
      <c r="FG108" s="733"/>
      <c r="FH108" s="733" t="str">
        <f>details!BK3</f>
        <v>SUMITRA SHARMA</v>
      </c>
      <c r="FI108" s="733"/>
      <c r="FJ108" s="733"/>
      <c r="FK108" s="733"/>
      <c r="FL108" s="733"/>
      <c r="FM108" s="733"/>
      <c r="FN108" s="733"/>
      <c r="FO108" s="733"/>
      <c r="FP108" s="733"/>
      <c r="FQ108" s="733" t="str">
        <f>details!BN3</f>
        <v>SUNITA GODARA</v>
      </c>
      <c r="FR108" s="733"/>
      <c r="FS108" s="733"/>
      <c r="FT108" s="733"/>
      <c r="FU108" s="733"/>
      <c r="FV108" s="733"/>
      <c r="FW108" s="733"/>
      <c r="FX108" s="733"/>
      <c r="FY108" s="733"/>
      <c r="FZ108" s="733"/>
      <c r="GA108" s="779"/>
      <c r="GB108" s="780"/>
      <c r="GC108" s="780"/>
      <c r="GD108" s="780"/>
      <c r="GE108" s="780"/>
      <c r="GF108" s="780"/>
      <c r="GG108" s="780"/>
      <c r="GH108" s="780"/>
      <c r="GI108" s="780"/>
      <c r="GJ108" s="780"/>
      <c r="GK108" s="780"/>
      <c r="GL108" s="780"/>
      <c r="GM108" s="781"/>
      <c r="GN108" s="760" t="s">
        <v>130</v>
      </c>
      <c r="GO108" s="761"/>
      <c r="GP108" s="761"/>
      <c r="GQ108" s="761"/>
      <c r="GR108" s="761"/>
      <c r="GS108" s="761"/>
      <c r="GT108" s="761"/>
      <c r="GU108" s="761"/>
      <c r="GV108" s="761"/>
      <c r="GW108" s="761"/>
      <c r="GX108" s="761"/>
      <c r="GY108" s="761"/>
      <c r="GZ108" s="761"/>
      <c r="HA108" s="762"/>
      <c r="HB108" s="823"/>
      <c r="HC108" s="823"/>
      <c r="HD108" s="823"/>
      <c r="HE108" s="823"/>
      <c r="HF108" s="823"/>
      <c r="HG108" s="823"/>
      <c r="HH108" s="823"/>
      <c r="HI108" s="823"/>
      <c r="HJ108" s="823"/>
      <c r="HK108" s="823"/>
      <c r="HL108" s="823"/>
      <c r="HM108" s="823"/>
      <c r="HN108" s="823"/>
      <c r="HO108" s="823"/>
      <c r="HP108" s="823"/>
      <c r="HQ108" s="823"/>
      <c r="HR108" s="823"/>
      <c r="HS108" s="823"/>
      <c r="HT108" s="823"/>
      <c r="HU108" s="823"/>
      <c r="HV108" s="823"/>
      <c r="HW108" s="823"/>
      <c r="HX108" s="823"/>
      <c r="HY108" s="823"/>
      <c r="HZ108" s="823"/>
      <c r="IA108" s="823"/>
      <c r="IB108" s="823"/>
      <c r="IC108" s="823"/>
      <c r="ID108" s="823"/>
      <c r="IE108" s="823"/>
      <c r="IF108" s="823"/>
      <c r="IG108" s="823"/>
      <c r="IH108" s="823"/>
      <c r="II108" s="823"/>
      <c r="IJ108" s="823"/>
      <c r="IK108" s="823"/>
      <c r="IL108" s="824"/>
      <c r="JE108" s="120"/>
      <c r="JF108" s="120"/>
      <c r="JG108" s="120"/>
      <c r="JH108" s="120"/>
    </row>
    <row r="109" spans="1:268" ht="16" customHeight="1">
      <c r="A109" s="126"/>
      <c r="B109" s="127" t="s">
        <v>18</v>
      </c>
      <c r="C109" s="127" t="s">
        <v>19</v>
      </c>
      <c r="D109" s="128" t="s">
        <v>20</v>
      </c>
      <c r="E109" s="895" t="s">
        <v>118</v>
      </c>
      <c r="F109" s="896"/>
      <c r="G109" s="897"/>
      <c r="H109" s="906" t="s">
        <v>104</v>
      </c>
      <c r="I109" s="907"/>
      <c r="J109" s="868">
        <f>COUNTA(HB7:HB106)-COUNTIF(HB7:HB106,"RE")-COUNTIF(HB7:HB106,"AB")-COUNTIF(HB7:HB106,"")</f>
        <v>1</v>
      </c>
      <c r="K109" s="868"/>
      <c r="L109" s="868"/>
      <c r="M109" s="868"/>
      <c r="N109" s="868"/>
      <c r="O109" s="868"/>
      <c r="P109" s="868"/>
      <c r="Q109" s="868"/>
      <c r="R109" s="868"/>
      <c r="S109" s="868"/>
      <c r="T109" s="868"/>
      <c r="U109" s="868"/>
      <c r="V109" s="868"/>
      <c r="W109" s="868"/>
      <c r="X109" s="868">
        <f>COUNTA(HE7:HE106)-COUNTIF(HE7:HE106,"RE")-COUNTIF(HE7:HE106,"AB")-COUNTIF(HE7:HE106,"")</f>
        <v>1</v>
      </c>
      <c r="Y109" s="868"/>
      <c r="Z109" s="868"/>
      <c r="AA109" s="868"/>
      <c r="AB109" s="868"/>
      <c r="AC109" s="868"/>
      <c r="AD109" s="868"/>
      <c r="AE109" s="868"/>
      <c r="AF109" s="868"/>
      <c r="AG109" s="868"/>
      <c r="AH109" s="868"/>
      <c r="AI109" s="868"/>
      <c r="AJ109" s="868"/>
      <c r="AK109" s="868"/>
      <c r="AL109" s="868">
        <f>COUNTA(HI7:HI106)-COUNTIF(HI7:HI106,"RE")-COUNTIF(HI7:HI106,"AB")-COUNTIF(HI7:HI106,"")</f>
        <v>1</v>
      </c>
      <c r="AM109" s="868"/>
      <c r="AN109" s="868"/>
      <c r="AO109" s="868"/>
      <c r="AP109" s="869"/>
      <c r="AQ109" s="865">
        <f>COUNTA(HJ7:HJ106)-COUNTIF(HJ7:HJ106,"RE")-COUNTIF(HJ7:HJ106,"AB")-COUNTIF(HJ7:HJ106,"")</f>
        <v>0</v>
      </c>
      <c r="AR109" s="865"/>
      <c r="AS109" s="865"/>
      <c r="AT109" s="865"/>
      <c r="AU109" s="865">
        <f>COUNTA(HK7:HK106)-COUNTIF(HK7:HK106,"RE")-COUNTIF(HK7:HK106,"AB")-COUNTIF(HK7:HK106,"")</f>
        <v>0</v>
      </c>
      <c r="AV109" s="865"/>
      <c r="AW109" s="865"/>
      <c r="AX109" s="865"/>
      <c r="AY109" s="102">
        <f>COUNTA(HL7:HL106)-COUNTIF(HL7:HL106,"RE")-COUNTIF(HL7:HL106,"AB")-COUNTIF(HL7:HL106,"")</f>
        <v>0</v>
      </c>
      <c r="AZ109" s="102">
        <f>COUNTA(HM7:HM106)-COUNTIF(HM7:HM106,"RE")-COUNTIF(HM7:HM106,"AB")-COUNTIF(HM7:HM106,"")</f>
        <v>0</v>
      </c>
      <c r="BA109" s="102">
        <f>COUNTA(HH7:HH106)-COUNTIF(HH7:HH106,"RE")-COUNTIF(HH7:HH106,"AB")-COUNTIF(HH7:HH106,"")</f>
        <v>1</v>
      </c>
      <c r="BB109" s="865">
        <f>COUNTA(HP7:HP106)-COUNTIF(HP7:HP106,"RE")-COUNTIF(HP7:HP106,"AB")-COUNTIF(HP7:HP106,"")</f>
        <v>1</v>
      </c>
      <c r="BC109" s="865"/>
      <c r="BD109" s="865"/>
      <c r="BE109" s="865"/>
      <c r="BF109" s="865"/>
      <c r="BG109" s="865"/>
      <c r="BH109" s="865"/>
      <c r="BI109" s="865"/>
      <c r="BJ109" s="865"/>
      <c r="BK109" s="865"/>
      <c r="BL109" s="865"/>
      <c r="BM109" s="865"/>
      <c r="BN109" s="865"/>
      <c r="BO109" s="865"/>
      <c r="BP109" s="865">
        <f>COUNTA(HS7:HS106)-COUNTIF(HS7:HS106,"RE")-COUNTIF(HS7:HS106,"AB")-COUNTIF(HS7:HS106,"")</f>
        <v>1</v>
      </c>
      <c r="BQ109" s="865"/>
      <c r="BR109" s="865"/>
      <c r="BS109" s="865"/>
      <c r="BT109" s="865"/>
      <c r="BU109" s="865"/>
      <c r="BV109" s="865"/>
      <c r="BW109" s="865"/>
      <c r="BX109" s="865"/>
      <c r="BY109" s="865"/>
      <c r="BZ109" s="865"/>
      <c r="CA109" s="865"/>
      <c r="CB109" s="865"/>
      <c r="CC109" s="865"/>
      <c r="CD109" s="865">
        <f>COUNTA(HV7:HV106)-COUNTIF(HV7:HV106,"RE")-COUNTIF(HV7:HV106,"AB")-COUNTIF(HV7:HV106,"")</f>
        <v>1</v>
      </c>
      <c r="CE109" s="865"/>
      <c r="CF109" s="865"/>
      <c r="CG109" s="865"/>
      <c r="CH109" s="865"/>
      <c r="CI109" s="865"/>
      <c r="CJ109" s="865"/>
      <c r="CK109" s="865"/>
      <c r="CL109" s="865"/>
      <c r="CM109" s="865"/>
      <c r="CN109" s="865"/>
      <c r="CO109" s="865"/>
      <c r="CP109" s="865"/>
      <c r="CQ109" s="865"/>
      <c r="CR109" s="870"/>
      <c r="CS109" s="865" t="s">
        <v>123</v>
      </c>
      <c r="CT109" s="865"/>
      <c r="CU109" s="102">
        <f>COUNTIF(CU7:CU106,"f}rh;")</f>
        <v>0</v>
      </c>
      <c r="CV109" s="865">
        <f>COUNTA(HY7:HY106)-COUNTIF(DB7:DB106,"ml")-COUNTIF(HY7:HY106,"AB")-COUNTIF(HY7:HY106,"")</f>
        <v>1</v>
      </c>
      <c r="CW109" s="865"/>
      <c r="CX109" s="865"/>
      <c r="CY109" s="865"/>
      <c r="CZ109" s="865"/>
      <c r="DA109" s="865"/>
      <c r="DB109" s="865"/>
      <c r="DC109" s="865"/>
      <c r="DD109" s="865"/>
      <c r="DE109" s="865"/>
      <c r="DF109" s="865"/>
      <c r="DG109" s="865"/>
      <c r="DH109" s="865"/>
      <c r="DI109" s="865"/>
      <c r="DJ109" s="872"/>
      <c r="DK109" s="872"/>
      <c r="DL109" s="872"/>
      <c r="DM109" s="872"/>
      <c r="DN109" s="872"/>
      <c r="DO109" s="872"/>
      <c r="DP109" s="872"/>
      <c r="DQ109" s="872"/>
      <c r="DR109" s="872"/>
      <c r="DS109" s="872"/>
      <c r="DT109" s="872"/>
      <c r="DU109" s="872"/>
      <c r="DV109" s="872"/>
      <c r="DW109" s="865">
        <f>COUNTA(HZ7:HZ106)-COUNTIF(EC7:EC106,"ml")-COUNTIF(HZ7:HZ106,"AB")-COUNTIF(HZ7:HZ106,"")</f>
        <v>1</v>
      </c>
      <c r="DX109" s="865"/>
      <c r="DY109" s="865"/>
      <c r="DZ109" s="865"/>
      <c r="EA109" s="865"/>
      <c r="EB109" s="865"/>
      <c r="EC109" s="865"/>
      <c r="ED109" s="865"/>
      <c r="EE109" s="865"/>
      <c r="EF109" s="865"/>
      <c r="EG109" s="865"/>
      <c r="EH109" s="865"/>
      <c r="EI109" s="865"/>
      <c r="EJ109" s="865"/>
      <c r="EK109" s="865"/>
      <c r="EL109" s="865"/>
      <c r="EM109" s="865">
        <f>COUNTA(IA7:IA106)--COUNTIF(EX7:EX106,"ml")-COUNTIF(IA7:IA106,"AB")-COUNTIF(IA7:IA106,"")</f>
        <v>1</v>
      </c>
      <c r="EN109" s="865"/>
      <c r="EO109" s="865"/>
      <c r="EP109" s="865"/>
      <c r="EQ109" s="865"/>
      <c r="ER109" s="865"/>
      <c r="ES109" s="865"/>
      <c r="ET109" s="865"/>
      <c r="EU109" s="865"/>
      <c r="EV109" s="865"/>
      <c r="EW109" s="865"/>
      <c r="EX109" s="865"/>
      <c r="EY109" s="865"/>
      <c r="EZ109" s="865"/>
      <c r="FA109" s="865"/>
      <c r="FB109" s="865"/>
      <c r="FC109" s="865"/>
      <c r="FD109" s="865"/>
      <c r="FE109" s="865"/>
      <c r="FF109" s="865"/>
      <c r="FG109" s="865"/>
      <c r="FH109" s="865">
        <f>COUNTA(IB7:IB106)-COUNTIF(IB7:IB106,"AB")-COUNTIF(IB7:IB106,"")</f>
        <v>1</v>
      </c>
      <c r="FI109" s="865"/>
      <c r="FJ109" s="865"/>
      <c r="FK109" s="865"/>
      <c r="FL109" s="865"/>
      <c r="FM109" s="865"/>
      <c r="FN109" s="865"/>
      <c r="FO109" s="865"/>
      <c r="FP109" s="865"/>
      <c r="FQ109" s="865">
        <f>COUNTA(IC7:IC106)-COUNTIF(IC7:IC106,"AB")-COUNTIF(IC7:IC106,"")</f>
        <v>1</v>
      </c>
      <c r="FR109" s="865"/>
      <c r="FS109" s="865"/>
      <c r="FT109" s="865"/>
      <c r="FU109" s="865"/>
      <c r="FV109" s="865"/>
      <c r="FW109" s="865"/>
      <c r="FX109" s="865"/>
      <c r="FY109" s="865"/>
      <c r="FZ109" s="865"/>
      <c r="GA109" s="779"/>
      <c r="GB109" s="780"/>
      <c r="GC109" s="780"/>
      <c r="GD109" s="780"/>
      <c r="GE109" s="780"/>
      <c r="GF109" s="780"/>
      <c r="GG109" s="780"/>
      <c r="GH109" s="780"/>
      <c r="GI109" s="780"/>
      <c r="GJ109" s="780"/>
      <c r="GK109" s="780"/>
      <c r="GL109" s="780"/>
      <c r="GM109" s="781"/>
      <c r="GN109" s="763"/>
      <c r="GO109" s="764"/>
      <c r="GP109" s="764"/>
      <c r="GQ109" s="764"/>
      <c r="GR109" s="764"/>
      <c r="GS109" s="764"/>
      <c r="GT109" s="764"/>
      <c r="GU109" s="764"/>
      <c r="GV109" s="764"/>
      <c r="GW109" s="764"/>
      <c r="GX109" s="764"/>
      <c r="GY109" s="764"/>
      <c r="GZ109" s="764"/>
      <c r="HA109" s="765"/>
      <c r="HB109" s="823"/>
      <c r="HC109" s="823"/>
      <c r="HD109" s="823"/>
      <c r="HE109" s="823"/>
      <c r="HF109" s="823"/>
      <c r="HG109" s="823"/>
      <c r="HH109" s="823"/>
      <c r="HI109" s="823"/>
      <c r="HJ109" s="823"/>
      <c r="HK109" s="823"/>
      <c r="HL109" s="823"/>
      <c r="HM109" s="823"/>
      <c r="HN109" s="823"/>
      <c r="HO109" s="823"/>
      <c r="HP109" s="823"/>
      <c r="HQ109" s="823"/>
      <c r="HR109" s="823"/>
      <c r="HS109" s="823"/>
      <c r="HT109" s="823"/>
      <c r="HU109" s="823"/>
      <c r="HV109" s="823"/>
      <c r="HW109" s="823"/>
      <c r="HX109" s="823"/>
      <c r="HY109" s="823"/>
      <c r="HZ109" s="823"/>
      <c r="IA109" s="823"/>
      <c r="IB109" s="823"/>
      <c r="IC109" s="823"/>
      <c r="ID109" s="823"/>
      <c r="IE109" s="823"/>
      <c r="IF109" s="823"/>
      <c r="IG109" s="823"/>
      <c r="IH109" s="823"/>
      <c r="II109" s="823"/>
      <c r="IJ109" s="823"/>
      <c r="IK109" s="823"/>
      <c r="IL109" s="824"/>
      <c r="JE109" s="120"/>
      <c r="JF109" s="120"/>
      <c r="JG109" s="120"/>
      <c r="JH109" s="120"/>
    </row>
    <row r="110" spans="1:268" ht="16" customHeight="1">
      <c r="A110" s="50" t="s">
        <v>117</v>
      </c>
      <c r="B110" s="106">
        <f>COUNTIF(CU7:CU106,"FIRST")</f>
        <v>1</v>
      </c>
      <c r="C110" s="106">
        <f>COUNTIF(CU7:CU106,"SECOND")</f>
        <v>0</v>
      </c>
      <c r="D110" s="129">
        <f>COUNTIF(CU7:CU106,"THIRD")</f>
        <v>0</v>
      </c>
      <c r="E110" s="130">
        <f>B110+C110+D110</f>
        <v>1</v>
      </c>
      <c r="F110" s="131">
        <f>IF(F108=0,0,E110/F108*100)</f>
        <v>1.4925373134328357</v>
      </c>
      <c r="G110" s="51" t="s">
        <v>119</v>
      </c>
      <c r="H110" s="908" t="s">
        <v>105</v>
      </c>
      <c r="I110" s="909"/>
      <c r="J110" s="863" t="s">
        <v>21</v>
      </c>
      <c r="K110" s="863"/>
      <c r="L110" s="863" t="s">
        <v>18</v>
      </c>
      <c r="M110" s="863"/>
      <c r="N110" s="863" t="s">
        <v>19</v>
      </c>
      <c r="O110" s="863"/>
      <c r="P110" s="132" t="s">
        <v>20</v>
      </c>
      <c r="Q110" s="863" t="s">
        <v>192</v>
      </c>
      <c r="R110" s="863"/>
      <c r="S110" s="132"/>
      <c r="T110" s="132"/>
      <c r="U110" s="132"/>
      <c r="V110" s="132"/>
      <c r="W110" s="133"/>
      <c r="X110" s="863" t="s">
        <v>21</v>
      </c>
      <c r="Y110" s="863"/>
      <c r="Z110" s="863" t="s">
        <v>18</v>
      </c>
      <c r="AA110" s="863"/>
      <c r="AB110" s="863" t="s">
        <v>19</v>
      </c>
      <c r="AC110" s="863"/>
      <c r="AD110" s="132" t="s">
        <v>20</v>
      </c>
      <c r="AE110" s="863" t="s">
        <v>192</v>
      </c>
      <c r="AF110" s="863"/>
      <c r="AG110" s="134"/>
      <c r="AH110" s="134"/>
      <c r="AI110" s="134"/>
      <c r="AJ110" s="134"/>
      <c r="AK110" s="134"/>
      <c r="AL110" s="866" t="s">
        <v>21</v>
      </c>
      <c r="AM110" s="867"/>
      <c r="AN110" s="132" t="s">
        <v>18</v>
      </c>
      <c r="AO110" s="132" t="s">
        <v>19</v>
      </c>
      <c r="AP110" s="135" t="s">
        <v>20</v>
      </c>
      <c r="AQ110" s="47" t="s">
        <v>21</v>
      </c>
      <c r="AR110" s="47" t="s">
        <v>18</v>
      </c>
      <c r="AS110" s="47" t="s">
        <v>19</v>
      </c>
      <c r="AT110" s="47" t="s">
        <v>20</v>
      </c>
      <c r="AU110" s="47" t="s">
        <v>21</v>
      </c>
      <c r="AV110" s="47" t="s">
        <v>18</v>
      </c>
      <c r="AW110" s="47" t="s">
        <v>19</v>
      </c>
      <c r="AX110" s="47" t="s">
        <v>20</v>
      </c>
      <c r="AY110" s="47" t="s">
        <v>137</v>
      </c>
      <c r="AZ110" s="47" t="s">
        <v>137</v>
      </c>
      <c r="BA110" s="47" t="s">
        <v>137</v>
      </c>
      <c r="BB110" s="733" t="s">
        <v>21</v>
      </c>
      <c r="BC110" s="733"/>
      <c r="BD110" s="733" t="s">
        <v>18</v>
      </c>
      <c r="BE110" s="733"/>
      <c r="BF110" s="733" t="s">
        <v>19</v>
      </c>
      <c r="BG110" s="733"/>
      <c r="BH110" s="47" t="s">
        <v>20</v>
      </c>
      <c r="BI110" s="733" t="s">
        <v>192</v>
      </c>
      <c r="BJ110" s="733"/>
      <c r="BK110" s="47"/>
      <c r="BL110" s="47"/>
      <c r="BM110" s="47"/>
      <c r="BN110" s="47"/>
      <c r="BO110" s="69"/>
      <c r="BP110" s="733" t="s">
        <v>21</v>
      </c>
      <c r="BQ110" s="733"/>
      <c r="BR110" s="733" t="s">
        <v>18</v>
      </c>
      <c r="BS110" s="733"/>
      <c r="BT110" s="733" t="s">
        <v>19</v>
      </c>
      <c r="BU110" s="733"/>
      <c r="BV110" s="47" t="s">
        <v>20</v>
      </c>
      <c r="BW110" s="733" t="s">
        <v>192</v>
      </c>
      <c r="BX110" s="733"/>
      <c r="BY110" s="69"/>
      <c r="BZ110" s="69"/>
      <c r="CA110" s="69"/>
      <c r="CB110" s="47"/>
      <c r="CC110" s="69"/>
      <c r="CD110" s="733" t="s">
        <v>21</v>
      </c>
      <c r="CE110" s="733"/>
      <c r="CF110" s="733" t="s">
        <v>18</v>
      </c>
      <c r="CG110" s="733"/>
      <c r="CH110" s="733" t="s">
        <v>19</v>
      </c>
      <c r="CI110" s="733"/>
      <c r="CJ110" s="47" t="s">
        <v>20</v>
      </c>
      <c r="CK110" s="733" t="s">
        <v>192</v>
      </c>
      <c r="CL110" s="733"/>
      <c r="CM110" s="69"/>
      <c r="CN110" s="69"/>
      <c r="CO110" s="69"/>
      <c r="CP110" s="47"/>
      <c r="CQ110" s="47"/>
      <c r="CR110" s="870"/>
      <c r="CS110" s="733" t="s">
        <v>124</v>
      </c>
      <c r="CT110" s="733"/>
      <c r="CU110" s="47">
        <f>COUNTIF(CU7:CU106,"r`rh;")</f>
        <v>0</v>
      </c>
      <c r="CV110" s="733" t="s">
        <v>22</v>
      </c>
      <c r="CW110" s="733"/>
      <c r="CX110" s="733" t="s">
        <v>23</v>
      </c>
      <c r="CY110" s="733"/>
      <c r="CZ110" s="733" t="s">
        <v>24</v>
      </c>
      <c r="DA110" s="733"/>
      <c r="DB110" s="47" t="s">
        <v>21</v>
      </c>
      <c r="DC110" s="47" t="s">
        <v>192</v>
      </c>
      <c r="DD110" s="125"/>
      <c r="DE110" s="69"/>
      <c r="DF110" s="69"/>
      <c r="DG110" s="69"/>
      <c r="DH110" s="125"/>
      <c r="DI110" s="125"/>
      <c r="DJ110" s="858"/>
      <c r="DK110" s="858"/>
      <c r="DL110" s="858"/>
      <c r="DM110" s="858"/>
      <c r="DN110" s="858"/>
      <c r="DO110" s="858"/>
      <c r="DP110" s="858"/>
      <c r="DQ110" s="858"/>
      <c r="DR110" s="858"/>
      <c r="DS110" s="858"/>
      <c r="DT110" s="858"/>
      <c r="DU110" s="858"/>
      <c r="DV110" s="858"/>
      <c r="DW110" s="733" t="s">
        <v>22</v>
      </c>
      <c r="DX110" s="733"/>
      <c r="DY110" s="733" t="s">
        <v>23</v>
      </c>
      <c r="DZ110" s="733"/>
      <c r="EA110" s="733" t="s">
        <v>24</v>
      </c>
      <c r="EB110" s="733"/>
      <c r="EC110" s="733" t="s">
        <v>21</v>
      </c>
      <c r="ED110" s="733"/>
      <c r="EE110" s="733" t="s">
        <v>192</v>
      </c>
      <c r="EF110" s="733"/>
      <c r="EG110" s="125"/>
      <c r="EH110" s="125"/>
      <c r="EI110" s="125"/>
      <c r="EJ110" s="125"/>
      <c r="EK110" s="125"/>
      <c r="EL110" s="125"/>
      <c r="EM110" s="733" t="s">
        <v>22</v>
      </c>
      <c r="EN110" s="733"/>
      <c r="EO110" s="733" t="s">
        <v>23</v>
      </c>
      <c r="EP110" s="733"/>
      <c r="EQ110" s="733" t="s">
        <v>24</v>
      </c>
      <c r="ER110" s="733"/>
      <c r="ES110" s="733" t="s">
        <v>21</v>
      </c>
      <c r="ET110" s="733"/>
      <c r="EU110" s="733" t="s">
        <v>192</v>
      </c>
      <c r="EV110" s="733"/>
      <c r="EW110" s="69"/>
      <c r="EX110" s="69"/>
      <c r="EY110" s="69"/>
      <c r="EZ110" s="69"/>
      <c r="FA110" s="69"/>
      <c r="FB110" s="125"/>
      <c r="FC110" s="125"/>
      <c r="FD110" s="125"/>
      <c r="FE110" s="125"/>
      <c r="FF110" s="125"/>
      <c r="FG110" s="125"/>
      <c r="FH110" s="47" t="s">
        <v>22</v>
      </c>
      <c r="FI110" s="47" t="s">
        <v>23</v>
      </c>
      <c r="FJ110" s="47" t="s">
        <v>24</v>
      </c>
      <c r="FK110" s="47" t="s">
        <v>21</v>
      </c>
      <c r="FL110" s="136" t="s">
        <v>192</v>
      </c>
      <c r="FM110" s="69"/>
      <c r="FN110" s="69"/>
      <c r="FO110" s="69"/>
      <c r="FP110" s="69"/>
      <c r="FQ110" s="47" t="s">
        <v>22</v>
      </c>
      <c r="FR110" s="47" t="s">
        <v>23</v>
      </c>
      <c r="FS110" s="47" t="s">
        <v>24</v>
      </c>
      <c r="FT110" s="47" t="s">
        <v>21</v>
      </c>
      <c r="FU110" s="104" t="s">
        <v>192</v>
      </c>
      <c r="FV110" s="69"/>
      <c r="FW110" s="69"/>
      <c r="FX110" s="125"/>
      <c r="FY110" s="125"/>
      <c r="FZ110" s="69"/>
      <c r="GA110" s="779"/>
      <c r="GB110" s="780"/>
      <c r="GC110" s="780"/>
      <c r="GD110" s="780"/>
      <c r="GE110" s="780"/>
      <c r="GF110" s="780"/>
      <c r="GG110" s="780"/>
      <c r="GH110" s="780"/>
      <c r="GI110" s="780"/>
      <c r="GJ110" s="780"/>
      <c r="GK110" s="780"/>
      <c r="GL110" s="780"/>
      <c r="GM110" s="781"/>
      <c r="GN110" s="760" t="s">
        <v>131</v>
      </c>
      <c r="GO110" s="761"/>
      <c r="GP110" s="761"/>
      <c r="GQ110" s="761"/>
      <c r="GR110" s="761"/>
      <c r="GS110" s="761"/>
      <c r="GT110" s="761"/>
      <c r="GU110" s="761"/>
      <c r="GV110" s="761"/>
      <c r="GW110" s="761"/>
      <c r="GX110" s="761"/>
      <c r="GY110" s="761"/>
      <c r="GZ110" s="761"/>
      <c r="HA110" s="762"/>
      <c r="HB110" s="823"/>
      <c r="HC110" s="823"/>
      <c r="HD110" s="823"/>
      <c r="HE110" s="823"/>
      <c r="HF110" s="823"/>
      <c r="HG110" s="823"/>
      <c r="HH110" s="823"/>
      <c r="HI110" s="823"/>
      <c r="HJ110" s="823"/>
      <c r="HK110" s="823"/>
      <c r="HL110" s="823"/>
      <c r="HM110" s="823"/>
      <c r="HN110" s="823"/>
      <c r="HO110" s="823"/>
      <c r="HP110" s="823"/>
      <c r="HQ110" s="823"/>
      <c r="HR110" s="823"/>
      <c r="HS110" s="823"/>
      <c r="HT110" s="823"/>
      <c r="HU110" s="823"/>
      <c r="HV110" s="823"/>
      <c r="HW110" s="823"/>
      <c r="HX110" s="823"/>
      <c r="HY110" s="823"/>
      <c r="HZ110" s="823"/>
      <c r="IA110" s="823"/>
      <c r="IB110" s="823"/>
      <c r="IC110" s="823"/>
      <c r="ID110" s="823"/>
      <c r="IE110" s="823"/>
      <c r="IF110" s="823"/>
      <c r="IG110" s="823"/>
      <c r="IH110" s="823"/>
      <c r="II110" s="823"/>
      <c r="IJ110" s="823"/>
      <c r="IK110" s="823"/>
      <c r="IL110" s="824"/>
    </row>
    <row r="111" spans="1:268" ht="16" customHeight="1" thickBot="1">
      <c r="A111" s="53" t="s">
        <v>39</v>
      </c>
      <c r="B111" s="137">
        <f>COUNTIF(IK7:IK106,"FIRST")</f>
        <v>1</v>
      </c>
      <c r="C111" s="137">
        <f>COUNTIF(IK7:IK106,"SECOND")</f>
        <v>0</v>
      </c>
      <c r="D111" s="138">
        <f>COUNTIF(IK7:IK106,"THIRD")</f>
        <v>0</v>
      </c>
      <c r="E111" s="139">
        <f>B111+C111+D111</f>
        <v>1</v>
      </c>
      <c r="F111" s="140">
        <f>IF(F108=0,0,E111/F108*100)</f>
        <v>1.4925373134328357</v>
      </c>
      <c r="G111" s="310" t="s">
        <v>120</v>
      </c>
      <c r="H111" s="910" t="s">
        <v>106</v>
      </c>
      <c r="I111" s="907"/>
      <c r="J111" s="863">
        <f>COUNTIF(HB7:HB106,"D")</f>
        <v>1</v>
      </c>
      <c r="K111" s="863"/>
      <c r="L111" s="863">
        <f>COUNTIF(HB7:HB106,"I")</f>
        <v>0</v>
      </c>
      <c r="M111" s="863"/>
      <c r="N111" s="863">
        <f>COUNTIF(HB7:HB106,"II")</f>
        <v>0</v>
      </c>
      <c r="O111" s="863"/>
      <c r="P111" s="132">
        <f>COUNTIF(HB7:HB106,"III")+COUNTIF(HB7:HB106,"G")</f>
        <v>0</v>
      </c>
      <c r="Q111" s="863">
        <f>J111+L111+N111+P111</f>
        <v>1</v>
      </c>
      <c r="R111" s="863"/>
      <c r="S111" s="134"/>
      <c r="T111" s="134"/>
      <c r="U111" s="134"/>
      <c r="V111" s="134"/>
      <c r="W111" s="134"/>
      <c r="X111" s="863">
        <f>COUNTIF(HE7:HE106,"D")</f>
        <v>0</v>
      </c>
      <c r="Y111" s="863"/>
      <c r="Z111" s="863">
        <f>COUNTIF(HE7:HE106,"I")</f>
        <v>1</v>
      </c>
      <c r="AA111" s="863"/>
      <c r="AB111" s="863">
        <f>COUNTIF(HE7:HE106,"II")</f>
        <v>0</v>
      </c>
      <c r="AC111" s="863"/>
      <c r="AD111" s="132">
        <f>COUNTIF(HE7:HE106,"III")+COUNTIF(HE7:HE106,"G")</f>
        <v>0</v>
      </c>
      <c r="AE111" s="863">
        <f>X111+Z111+AB111+AD111</f>
        <v>1</v>
      </c>
      <c r="AF111" s="863"/>
      <c r="AG111" s="133"/>
      <c r="AH111" s="134"/>
      <c r="AI111" s="134"/>
      <c r="AJ111" s="134"/>
      <c r="AK111" s="134"/>
      <c r="AL111" s="866">
        <f>COUNTIF(HI7:HI106,"D")</f>
        <v>0</v>
      </c>
      <c r="AM111" s="867"/>
      <c r="AN111" s="132">
        <f>COUNTIF(HI7:HI106,"I")</f>
        <v>1</v>
      </c>
      <c r="AO111" s="132">
        <f>COUNTIF(HI7:HI106,"II")</f>
        <v>0</v>
      </c>
      <c r="AP111" s="135">
        <f>COUNTIF(HI7:HI106,"III")+COUNTIF(HI7:HI106,"G")</f>
        <v>0</v>
      </c>
      <c r="AQ111" s="47">
        <f>COUNTIF(HJ7:HJ106,"D")</f>
        <v>0</v>
      </c>
      <c r="AR111" s="47">
        <f>COUNTIF(HJ7:HJ106,"I")</f>
        <v>0</v>
      </c>
      <c r="AS111" s="47">
        <f>COUNTIF(HJ7:HJ106,"II")</f>
        <v>0</v>
      </c>
      <c r="AT111" s="47">
        <f>COUNTIF(HJ7:HJ106,"III")+COUNTIF(HJ7:HJ106,"G")</f>
        <v>0</v>
      </c>
      <c r="AU111" s="47">
        <f>COUNTIF(HK7:HK106,"D")</f>
        <v>0</v>
      </c>
      <c r="AV111" s="47">
        <f>COUNTIF(HK7:HK106,"I")</f>
        <v>0</v>
      </c>
      <c r="AW111" s="47">
        <f>COUNTIF(HK7:HK106,"II")</f>
        <v>0</v>
      </c>
      <c r="AX111" s="47">
        <f>COUNTIF(HK7:HK106,"III")+COUNTIF(HK7:HK106,"G")</f>
        <v>0</v>
      </c>
      <c r="AY111" s="47">
        <f>COUNTIF(HL7:HL106,"D")+COUNTIF(HL7:HL106,"I")+COUNTIF(HL7:HL106,"II")+COUNTIF(HL7:HL106,"III")+COUNTIF(HL7:HL106,"G")</f>
        <v>0</v>
      </c>
      <c r="AZ111" s="47">
        <f>COUNTIF(HM7:HM106,"D")+COUNTIF(HM7:HM106,"I")+COUNTIF(HM7:HM106,"II")+COUNTIF(HM7:HM106,"III")+COUNTIF(HM7:HM106,"G")</f>
        <v>0</v>
      </c>
      <c r="BA111" s="47">
        <f>COUNTIF(HH7:HH106,"D")+COUNTIF(HH7:HH106,"I")+COUNTIF(HH7:HH106,"II")+COUNTIF(HH7:HH106,"III")+COUNTIF(HH7:HH106,"G")</f>
        <v>1</v>
      </c>
      <c r="BB111" s="733">
        <f>COUNTIF(HP7:HP106,"D")</f>
        <v>0</v>
      </c>
      <c r="BC111" s="733"/>
      <c r="BD111" s="733">
        <f>COUNTIF(HP7:HP106,"I")</f>
        <v>1</v>
      </c>
      <c r="BE111" s="733"/>
      <c r="BF111" s="733">
        <f>COUNTIF(HP7:HP106,"II")</f>
        <v>0</v>
      </c>
      <c r="BG111" s="733"/>
      <c r="BH111" s="47">
        <f>COUNTIF(HP7:HP106,"III")+COUNTIF(HP7:HP106,"g")</f>
        <v>0</v>
      </c>
      <c r="BI111" s="733">
        <f>SUM(BB111:BH111)</f>
        <v>1</v>
      </c>
      <c r="BJ111" s="733"/>
      <c r="BK111" s="47"/>
      <c r="BL111" s="47"/>
      <c r="BM111" s="47"/>
      <c r="BN111" s="47"/>
      <c r="BO111" s="69"/>
      <c r="BP111" s="733">
        <f>COUNTIF(HS7:HS106,"D")</f>
        <v>0</v>
      </c>
      <c r="BQ111" s="733"/>
      <c r="BR111" s="733">
        <f>COUNTIF(HS7:HS106,"I")</f>
        <v>0</v>
      </c>
      <c r="BS111" s="733"/>
      <c r="BT111" s="733">
        <f>COUNTIF(HS7:HS106,"II")</f>
        <v>1</v>
      </c>
      <c r="BU111" s="733"/>
      <c r="BV111" s="47">
        <f>COUNTIF(HS7:HS106,"III")+COUNTIF(HS7:HS106,"g")</f>
        <v>0</v>
      </c>
      <c r="BW111" s="733">
        <f>SUM(BP111:BV111)</f>
        <v>1</v>
      </c>
      <c r="BX111" s="733"/>
      <c r="BY111" s="125"/>
      <c r="BZ111" s="125"/>
      <c r="CA111" s="125"/>
      <c r="CB111" s="125"/>
      <c r="CC111" s="125"/>
      <c r="CD111" s="733">
        <f>COUNTIF(HV7:HV106,"D")</f>
        <v>0</v>
      </c>
      <c r="CE111" s="733"/>
      <c r="CF111" s="733">
        <f>COUNTIF(HV7:HV106,"I")</f>
        <v>1</v>
      </c>
      <c r="CG111" s="733"/>
      <c r="CH111" s="733">
        <f>COUNTIF(HV7:HV106,"II")</f>
        <v>0</v>
      </c>
      <c r="CI111" s="733"/>
      <c r="CJ111" s="47">
        <f>COUNTIF(HV7:HV106,"III")+COUNTIF(HV7:HV106,"G")</f>
        <v>0</v>
      </c>
      <c r="CK111" s="733">
        <f>SUM(CD111:CJ111)</f>
        <v>1</v>
      </c>
      <c r="CL111" s="733"/>
      <c r="CM111" s="69"/>
      <c r="CN111" s="69"/>
      <c r="CO111" s="69"/>
      <c r="CP111" s="47"/>
      <c r="CQ111" s="47"/>
      <c r="CR111" s="870"/>
      <c r="CS111" s="733" t="s">
        <v>194</v>
      </c>
      <c r="CT111" s="733"/>
      <c r="CU111" s="47">
        <f>SUM(CU108:CU110)</f>
        <v>0</v>
      </c>
      <c r="CV111" s="733">
        <f>COUNTIF(HY7:HY106,"A")</f>
        <v>0</v>
      </c>
      <c r="CW111" s="733"/>
      <c r="CX111" s="733">
        <f>COUNTIF(HY7:HY106,"B")</f>
        <v>1</v>
      </c>
      <c r="CY111" s="733"/>
      <c r="CZ111" s="733">
        <f>COUNTIF(HY7:HY106,"C")</f>
        <v>0</v>
      </c>
      <c r="DA111" s="733"/>
      <c r="DB111" s="47">
        <f>COUNTIF(HY7:HY106,"D")</f>
        <v>0</v>
      </c>
      <c r="DC111" s="47">
        <f>SUM(CV111,CX111,CZ111,DB111)</f>
        <v>1</v>
      </c>
      <c r="DD111" s="125"/>
      <c r="DE111" s="69"/>
      <c r="DF111" s="69"/>
      <c r="DG111" s="69"/>
      <c r="DH111" s="125"/>
      <c r="DI111" s="125"/>
      <c r="DJ111" s="858"/>
      <c r="DK111" s="858"/>
      <c r="DL111" s="858"/>
      <c r="DM111" s="858"/>
      <c r="DN111" s="858"/>
      <c r="DO111" s="858"/>
      <c r="DP111" s="858"/>
      <c r="DQ111" s="858"/>
      <c r="DR111" s="858"/>
      <c r="DS111" s="858"/>
      <c r="DT111" s="858"/>
      <c r="DU111" s="858"/>
      <c r="DV111" s="858"/>
      <c r="DW111" s="733">
        <f>COUNTIF(HZ7:HZ106,"A")</f>
        <v>1</v>
      </c>
      <c r="DX111" s="733"/>
      <c r="DY111" s="733">
        <f>COUNTIF(HZ7:HZ106,"B")</f>
        <v>0</v>
      </c>
      <c r="DZ111" s="733"/>
      <c r="EA111" s="733">
        <f>COUNTIF(HZ7:HZ106,"C")</f>
        <v>0</v>
      </c>
      <c r="EB111" s="733"/>
      <c r="EC111" s="733">
        <f>COUNTIF(HZ7:HZ106,"D")</f>
        <v>0</v>
      </c>
      <c r="ED111" s="733"/>
      <c r="EE111" s="733">
        <f>SUM(DW111,DY111,EA111,EC111)</f>
        <v>1</v>
      </c>
      <c r="EF111" s="733"/>
      <c r="EG111" s="125"/>
      <c r="EH111" s="125"/>
      <c r="EI111" s="125"/>
      <c r="EJ111" s="125"/>
      <c r="EK111" s="125"/>
      <c r="EL111" s="125"/>
      <c r="EM111" s="733">
        <f>COUNTIF(IA7:IA106,"A")</f>
        <v>0</v>
      </c>
      <c r="EN111" s="733"/>
      <c r="EO111" s="733">
        <f>COUNTIF(IA7:IA106,"B")</f>
        <v>1</v>
      </c>
      <c r="EP111" s="733"/>
      <c r="EQ111" s="733">
        <f>COUNTIF(IA7:IA106,"C")</f>
        <v>0</v>
      </c>
      <c r="ER111" s="733"/>
      <c r="ES111" s="733">
        <f>COUNTIF(IA7:IA106,"D")</f>
        <v>0</v>
      </c>
      <c r="ET111" s="733"/>
      <c r="EU111" s="733">
        <f>SUM(EM111,EO111,EQ111,ES111)</f>
        <v>1</v>
      </c>
      <c r="EV111" s="733"/>
      <c r="EW111" s="69"/>
      <c r="EX111" s="69"/>
      <c r="EY111" s="69"/>
      <c r="EZ111" s="69"/>
      <c r="FA111" s="69"/>
      <c r="FB111" s="125"/>
      <c r="FC111" s="125"/>
      <c r="FD111" s="125"/>
      <c r="FE111" s="125"/>
      <c r="FF111" s="125"/>
      <c r="FG111" s="125"/>
      <c r="FH111" s="47">
        <f>COUNTIF(IB7:IB106,"A")</f>
        <v>0</v>
      </c>
      <c r="FI111" s="47">
        <f>COUNTIF(IB7:IB106,"B")</f>
        <v>1</v>
      </c>
      <c r="FJ111" s="47">
        <f>COUNTIF(IB7:IB106,"C")</f>
        <v>0</v>
      </c>
      <c r="FK111" s="47">
        <f>COUNTIF(IB7:IB106,"D")</f>
        <v>0</v>
      </c>
      <c r="FL111" s="141">
        <f>SUM(FH111,FI111,FJ111,FK111)</f>
        <v>1</v>
      </c>
      <c r="FM111" s="125"/>
      <c r="FN111" s="125"/>
      <c r="FO111" s="125"/>
      <c r="FP111" s="125"/>
      <c r="FQ111" s="47">
        <f>COUNTIF(IC7:IC106,"A")</f>
        <v>0</v>
      </c>
      <c r="FR111" s="47">
        <f>COUNTIF(IC7:IC106,"B")</f>
        <v>1</v>
      </c>
      <c r="FS111" s="47">
        <f>COUNTIF(IC7:IC106,"C")</f>
        <v>0</v>
      </c>
      <c r="FT111" s="47">
        <f>COUNTIF(IC7:IC106,"D")</f>
        <v>0</v>
      </c>
      <c r="FU111" s="141">
        <f>SUM(FQ111,FR111,FS111,FT111)</f>
        <v>1</v>
      </c>
      <c r="FV111" s="69"/>
      <c r="FW111" s="69"/>
      <c r="FX111" s="125"/>
      <c r="FY111" s="125"/>
      <c r="FZ111" s="69"/>
      <c r="GA111" s="779"/>
      <c r="GB111" s="780"/>
      <c r="GC111" s="780"/>
      <c r="GD111" s="780"/>
      <c r="GE111" s="780"/>
      <c r="GF111" s="780"/>
      <c r="GG111" s="780"/>
      <c r="GH111" s="780"/>
      <c r="GI111" s="780"/>
      <c r="GJ111" s="780"/>
      <c r="GK111" s="780"/>
      <c r="GL111" s="780"/>
      <c r="GM111" s="781"/>
      <c r="GN111" s="763"/>
      <c r="GO111" s="764"/>
      <c r="GP111" s="764"/>
      <c r="GQ111" s="764"/>
      <c r="GR111" s="764"/>
      <c r="GS111" s="764"/>
      <c r="GT111" s="764"/>
      <c r="GU111" s="764"/>
      <c r="GV111" s="764"/>
      <c r="GW111" s="764"/>
      <c r="GX111" s="764"/>
      <c r="GY111" s="764"/>
      <c r="GZ111" s="764"/>
      <c r="HA111" s="765"/>
      <c r="HB111" s="823"/>
      <c r="HC111" s="823"/>
      <c r="HD111" s="823"/>
      <c r="HE111" s="823"/>
      <c r="HF111" s="823"/>
      <c r="HG111" s="823"/>
      <c r="HH111" s="823"/>
      <c r="HI111" s="823"/>
      <c r="HJ111" s="823"/>
      <c r="HK111" s="823"/>
      <c r="HL111" s="823"/>
      <c r="HM111" s="823"/>
      <c r="HN111" s="823"/>
      <c r="HO111" s="823"/>
      <c r="HP111" s="823"/>
      <c r="HQ111" s="823"/>
      <c r="HR111" s="823"/>
      <c r="HS111" s="823"/>
      <c r="HT111" s="823"/>
      <c r="HU111" s="823"/>
      <c r="HV111" s="823"/>
      <c r="HW111" s="823"/>
      <c r="HX111" s="823"/>
      <c r="HY111" s="823"/>
      <c r="HZ111" s="823"/>
      <c r="IA111" s="823"/>
      <c r="IB111" s="823"/>
      <c r="IC111" s="823"/>
      <c r="ID111" s="823"/>
      <c r="IE111" s="823"/>
      <c r="IF111" s="823"/>
      <c r="IG111" s="823"/>
      <c r="IH111" s="823"/>
      <c r="II111" s="823"/>
      <c r="IJ111" s="823"/>
      <c r="IK111" s="823"/>
      <c r="IL111" s="824"/>
    </row>
    <row r="112" spans="1:268" ht="16" customHeight="1">
      <c r="B112" s="815" t="s">
        <v>100</v>
      </c>
      <c r="C112" s="816"/>
      <c r="D112" s="142">
        <f>COUNTIF(GN7:GN106,"NSO")</f>
        <v>4</v>
      </c>
      <c r="E112" s="143" t="s">
        <v>126</v>
      </c>
      <c r="F112" s="6" t="s">
        <v>25</v>
      </c>
      <c r="G112" s="144">
        <f>COUNTIF(GN7:GN106,"SUPPL.")</f>
        <v>0</v>
      </c>
      <c r="H112" s="911" t="s">
        <v>107</v>
      </c>
      <c r="I112" s="912"/>
      <c r="J112" s="804">
        <f>IF(J109=0,0,Q111/J109*100)</f>
        <v>100</v>
      </c>
      <c r="K112" s="804"/>
      <c r="L112" s="804"/>
      <c r="M112" s="804"/>
      <c r="N112" s="804"/>
      <c r="O112" s="804"/>
      <c r="P112" s="804"/>
      <c r="Q112" s="804"/>
      <c r="R112" s="804"/>
      <c r="S112" s="804"/>
      <c r="T112" s="804"/>
      <c r="U112" s="804"/>
      <c r="V112" s="804"/>
      <c r="W112" s="804"/>
      <c r="X112" s="804">
        <f>IF(X109=0,0,AE111/X109*100)</f>
        <v>100</v>
      </c>
      <c r="Y112" s="804"/>
      <c r="Z112" s="804"/>
      <c r="AA112" s="804"/>
      <c r="AB112" s="804"/>
      <c r="AC112" s="804"/>
      <c r="AD112" s="804"/>
      <c r="AE112" s="804"/>
      <c r="AF112" s="804"/>
      <c r="AG112" s="804"/>
      <c r="AH112" s="804"/>
      <c r="AI112" s="804"/>
      <c r="AJ112" s="804"/>
      <c r="AK112" s="804"/>
      <c r="AL112" s="805">
        <f>AL111+AN111+AO111+AP111</f>
        <v>1</v>
      </c>
      <c r="AM112" s="806"/>
      <c r="AN112" s="807"/>
      <c r="AO112" s="808">
        <f>IF(AL109=0,"",AL112/AL109*100)</f>
        <v>100</v>
      </c>
      <c r="AP112" s="809"/>
      <c r="AQ112" s="766">
        <f>AQ111+AR111+AS111+AT111</f>
        <v>0</v>
      </c>
      <c r="AR112" s="766"/>
      <c r="AS112" s="785" t="str">
        <f>IF(AQ109=0,"",AQ112/AQ109*100)</f>
        <v/>
      </c>
      <c r="AT112" s="785"/>
      <c r="AU112" s="766">
        <f>AU111+AV111+AW111+AX111</f>
        <v>0</v>
      </c>
      <c r="AV112" s="766"/>
      <c r="AW112" s="785" t="str">
        <f>IF(AU109=0,"",AU112/AU109*100)</f>
        <v/>
      </c>
      <c r="AX112" s="785"/>
      <c r="AY112" s="104" t="str">
        <f>IF(AY109=0,"",AY111/AY109*100)</f>
        <v/>
      </c>
      <c r="AZ112" s="104" t="str">
        <f>IF(AZ109=0,"",AZ111/AZ109*100)</f>
        <v/>
      </c>
      <c r="BA112" s="104">
        <f>IF(BA109=0,"",BA111/BA109*100)</f>
        <v>100</v>
      </c>
      <c r="BB112" s="785">
        <f>IF(BB109=0,0,BI111/BB109*100)</f>
        <v>100</v>
      </c>
      <c r="BC112" s="785"/>
      <c r="BD112" s="785"/>
      <c r="BE112" s="785"/>
      <c r="BF112" s="785"/>
      <c r="BG112" s="785"/>
      <c r="BH112" s="785"/>
      <c r="BI112" s="785"/>
      <c r="BJ112" s="785"/>
      <c r="BK112" s="785"/>
      <c r="BL112" s="785"/>
      <c r="BM112" s="785"/>
      <c r="BN112" s="785"/>
      <c r="BO112" s="785"/>
      <c r="BP112" s="785">
        <f>IF(BP109=0,0,BW111/BP109*100)</f>
        <v>100</v>
      </c>
      <c r="BQ112" s="785"/>
      <c r="BR112" s="785"/>
      <c r="BS112" s="785"/>
      <c r="BT112" s="785"/>
      <c r="BU112" s="785"/>
      <c r="BV112" s="785"/>
      <c r="BW112" s="785"/>
      <c r="BX112" s="785"/>
      <c r="BY112" s="785"/>
      <c r="BZ112" s="785"/>
      <c r="CA112" s="785"/>
      <c r="CB112" s="785"/>
      <c r="CC112" s="785"/>
      <c r="CD112" s="785">
        <f>IF(CD109=0,0,CK111/CD109*100)</f>
        <v>100</v>
      </c>
      <c r="CE112" s="785"/>
      <c r="CF112" s="785"/>
      <c r="CG112" s="785"/>
      <c r="CH112" s="785"/>
      <c r="CI112" s="785"/>
      <c r="CJ112" s="785"/>
      <c r="CK112" s="785"/>
      <c r="CL112" s="785"/>
      <c r="CM112" s="785"/>
      <c r="CN112" s="785"/>
      <c r="CO112" s="785"/>
      <c r="CP112" s="785"/>
      <c r="CQ112" s="785"/>
      <c r="CR112" s="870"/>
      <c r="CS112" s="860" t="s">
        <v>126</v>
      </c>
      <c r="CT112" s="860"/>
      <c r="CU112" s="104">
        <f>COUNTIF(GN7:GN106,"SUPPL.")</f>
        <v>0</v>
      </c>
      <c r="CV112" s="785">
        <f>IF(CV109=0,0,DC111/CV109*100)</f>
        <v>100</v>
      </c>
      <c r="CW112" s="785"/>
      <c r="CX112" s="785"/>
      <c r="CY112" s="785"/>
      <c r="CZ112" s="785"/>
      <c r="DA112" s="785"/>
      <c r="DB112" s="785"/>
      <c r="DC112" s="785"/>
      <c r="DD112" s="785"/>
      <c r="DE112" s="785"/>
      <c r="DF112" s="785"/>
      <c r="DG112" s="785"/>
      <c r="DH112" s="785"/>
      <c r="DI112" s="785"/>
      <c r="DJ112" s="861"/>
      <c r="DK112" s="861"/>
      <c r="DL112" s="861"/>
      <c r="DM112" s="861"/>
      <c r="DN112" s="861"/>
      <c r="DO112" s="861"/>
      <c r="DP112" s="861"/>
      <c r="DQ112" s="861"/>
      <c r="DR112" s="861"/>
      <c r="DS112" s="861"/>
      <c r="DT112" s="861"/>
      <c r="DU112" s="861"/>
      <c r="DV112" s="861"/>
      <c r="DW112" s="785">
        <f>IF(DW109=0,0,EE111/DW109*100)</f>
        <v>100</v>
      </c>
      <c r="DX112" s="785"/>
      <c r="DY112" s="862"/>
      <c r="DZ112" s="862"/>
      <c r="EA112" s="862"/>
      <c r="EB112" s="862"/>
      <c r="EC112" s="862"/>
      <c r="ED112" s="862"/>
      <c r="EE112" s="862"/>
      <c r="EF112" s="862"/>
      <c r="EG112" s="862"/>
      <c r="EH112" s="862"/>
      <c r="EI112" s="862"/>
      <c r="EJ112" s="862"/>
      <c r="EK112" s="862"/>
      <c r="EL112" s="862"/>
      <c r="EM112" s="785">
        <f>IF(EM109=0,0,EU111/EM109*100)</f>
        <v>100</v>
      </c>
      <c r="EN112" s="785"/>
      <c r="EO112" s="785"/>
      <c r="EP112" s="785"/>
      <c r="EQ112" s="785"/>
      <c r="ER112" s="785"/>
      <c r="ES112" s="785"/>
      <c r="ET112" s="785"/>
      <c r="EU112" s="785"/>
      <c r="EV112" s="785"/>
      <c r="EW112" s="785"/>
      <c r="EX112" s="785"/>
      <c r="EY112" s="785"/>
      <c r="EZ112" s="785"/>
      <c r="FA112" s="785"/>
      <c r="FB112" s="785"/>
      <c r="FC112" s="785"/>
      <c r="FD112" s="785"/>
      <c r="FE112" s="785"/>
      <c r="FF112" s="785"/>
      <c r="FG112" s="785"/>
      <c r="FH112" s="766">
        <f>IF(FH109=0,0,FL111/FH109*100)</f>
        <v>100</v>
      </c>
      <c r="FI112" s="766"/>
      <c r="FJ112" s="766"/>
      <c r="FK112" s="766"/>
      <c r="FL112" s="766"/>
      <c r="FM112" s="766"/>
      <c r="FN112" s="766"/>
      <c r="FO112" s="766"/>
      <c r="FP112" s="766"/>
      <c r="FQ112" s="766">
        <f>IF(FQ109=0,0,FU111/FQ109*100)</f>
        <v>100</v>
      </c>
      <c r="FR112" s="766"/>
      <c r="FS112" s="766"/>
      <c r="FT112" s="766"/>
      <c r="FU112" s="766"/>
      <c r="FV112" s="766"/>
      <c r="FW112" s="766"/>
      <c r="FX112" s="766"/>
      <c r="FY112" s="766"/>
      <c r="FZ112" s="766"/>
      <c r="GA112" s="779"/>
      <c r="GB112" s="780"/>
      <c r="GC112" s="780"/>
      <c r="GD112" s="780"/>
      <c r="GE112" s="780"/>
      <c r="GF112" s="780"/>
      <c r="GG112" s="780"/>
      <c r="GH112" s="780"/>
      <c r="GI112" s="780"/>
      <c r="GJ112" s="780"/>
      <c r="GK112" s="780"/>
      <c r="GL112" s="780"/>
      <c r="GM112" s="781"/>
      <c r="GN112" s="844" t="s">
        <v>132</v>
      </c>
      <c r="GO112" s="845"/>
      <c r="GP112" s="845"/>
      <c r="GQ112" s="845"/>
      <c r="GR112" s="845"/>
      <c r="GS112" s="845"/>
      <c r="GT112" s="845"/>
      <c r="GU112" s="845"/>
      <c r="GV112" s="845"/>
      <c r="GW112" s="845"/>
      <c r="GX112" s="845"/>
      <c r="GY112" s="845"/>
      <c r="GZ112" s="845"/>
      <c r="HA112" s="846"/>
      <c r="HB112" s="823"/>
      <c r="HC112" s="823"/>
      <c r="HD112" s="823"/>
      <c r="HE112" s="823"/>
      <c r="HF112" s="823"/>
      <c r="HG112" s="823"/>
      <c r="HH112" s="823"/>
      <c r="HI112" s="823"/>
      <c r="HJ112" s="823"/>
      <c r="HK112" s="823"/>
      <c r="HL112" s="823"/>
      <c r="HM112" s="823"/>
      <c r="HN112" s="823"/>
      <c r="HO112" s="823"/>
      <c r="HP112" s="823"/>
      <c r="HQ112" s="823"/>
      <c r="HR112" s="823"/>
      <c r="HS112" s="823"/>
      <c r="HT112" s="823"/>
      <c r="HU112" s="823"/>
      <c r="HV112" s="823"/>
      <c r="HW112" s="823"/>
      <c r="HX112" s="823"/>
      <c r="HY112" s="823"/>
      <c r="HZ112" s="823"/>
      <c r="IA112" s="823"/>
      <c r="IB112" s="823"/>
      <c r="IC112" s="823"/>
      <c r="ID112" s="823"/>
      <c r="IE112" s="823"/>
      <c r="IF112" s="823"/>
      <c r="IG112" s="823"/>
      <c r="IH112" s="823"/>
      <c r="II112" s="823"/>
      <c r="IJ112" s="823"/>
      <c r="IK112" s="823"/>
      <c r="IL112" s="824"/>
    </row>
    <row r="113" spans="1:246" ht="16" customHeight="1">
      <c r="A113" s="145"/>
      <c r="B113" s="814" t="s">
        <v>129</v>
      </c>
      <c r="C113" s="814"/>
      <c r="D113" s="814"/>
      <c r="E113" s="814"/>
      <c r="F113" s="8" t="s">
        <v>25</v>
      </c>
      <c r="G113" s="146">
        <f>COUNTIF(GN7:GN106,"RE-EXAM.")</f>
        <v>0</v>
      </c>
      <c r="H113" s="913" t="s">
        <v>108</v>
      </c>
      <c r="I113" s="914"/>
      <c r="J113" s="797">
        <f>COUNTIF(HB7:HB106,"S")</f>
        <v>0</v>
      </c>
      <c r="K113" s="797"/>
      <c r="L113" s="797"/>
      <c r="M113" s="797"/>
      <c r="N113" s="797"/>
      <c r="O113" s="797"/>
      <c r="P113" s="797"/>
      <c r="Q113" s="797"/>
      <c r="R113" s="797"/>
      <c r="S113" s="797"/>
      <c r="T113" s="797"/>
      <c r="U113" s="797"/>
      <c r="V113" s="797"/>
      <c r="W113" s="797"/>
      <c r="X113" s="797">
        <f>COUNTIF(HE7:HE106,"S")</f>
        <v>0</v>
      </c>
      <c r="Y113" s="797"/>
      <c r="Z113" s="797"/>
      <c r="AA113" s="797"/>
      <c r="AB113" s="797"/>
      <c r="AC113" s="797"/>
      <c r="AD113" s="797"/>
      <c r="AE113" s="797"/>
      <c r="AF113" s="797"/>
      <c r="AG113" s="797"/>
      <c r="AH113" s="797"/>
      <c r="AI113" s="797"/>
      <c r="AJ113" s="797"/>
      <c r="AK113" s="797"/>
      <c r="AL113" s="798">
        <f>COUNTIF(HI7:HI106,"S")</f>
        <v>0</v>
      </c>
      <c r="AM113" s="799"/>
      <c r="AN113" s="799"/>
      <c r="AO113" s="799"/>
      <c r="AP113" s="800"/>
      <c r="AQ113" s="787">
        <f>COUNTIF(HJ7:HJ106,"s")</f>
        <v>0</v>
      </c>
      <c r="AR113" s="787"/>
      <c r="AS113" s="787"/>
      <c r="AT113" s="787"/>
      <c r="AU113" s="787">
        <f>COUNTIF(HK7:HK106,"S")</f>
        <v>0</v>
      </c>
      <c r="AV113" s="787"/>
      <c r="AW113" s="787"/>
      <c r="AX113" s="787"/>
      <c r="AY113" s="147">
        <f>COUNTIF(HL7:HL106,"S")</f>
        <v>0</v>
      </c>
      <c r="AZ113" s="147">
        <f>COUNTIF(HM7:HM106,"S")</f>
        <v>0</v>
      </c>
      <c r="BA113" s="147">
        <f>COUNTIF(HH7:HH106,"S")</f>
        <v>0</v>
      </c>
      <c r="BB113" s="775">
        <f>COUNTIF(HP7:HP106,"S")</f>
        <v>0</v>
      </c>
      <c r="BC113" s="775"/>
      <c r="BD113" s="775"/>
      <c r="BE113" s="775"/>
      <c r="BF113" s="775"/>
      <c r="BG113" s="775"/>
      <c r="BH113" s="775"/>
      <c r="BI113" s="775"/>
      <c r="BJ113" s="775"/>
      <c r="BK113" s="775"/>
      <c r="BL113" s="775"/>
      <c r="BM113" s="775"/>
      <c r="BN113" s="775"/>
      <c r="BO113" s="775"/>
      <c r="BP113" s="775">
        <f>COUNTIF(HS7:HS106,"S")</f>
        <v>0</v>
      </c>
      <c r="BQ113" s="775"/>
      <c r="BR113" s="775"/>
      <c r="BS113" s="775"/>
      <c r="BT113" s="775"/>
      <c r="BU113" s="775"/>
      <c r="BV113" s="775"/>
      <c r="BW113" s="775"/>
      <c r="BX113" s="775"/>
      <c r="BY113" s="775"/>
      <c r="BZ113" s="775"/>
      <c r="CA113" s="775"/>
      <c r="CB113" s="775"/>
      <c r="CC113" s="775"/>
      <c r="CD113" s="775">
        <f>COUNTIF(HV7:HV106,"S")</f>
        <v>0</v>
      </c>
      <c r="CE113" s="775"/>
      <c r="CF113" s="775"/>
      <c r="CG113" s="775"/>
      <c r="CH113" s="775"/>
      <c r="CI113" s="775"/>
      <c r="CJ113" s="775"/>
      <c r="CK113" s="775"/>
      <c r="CL113" s="775"/>
      <c r="CM113" s="775"/>
      <c r="CN113" s="775"/>
      <c r="CO113" s="775"/>
      <c r="CP113" s="775"/>
      <c r="CQ113" s="775"/>
      <c r="CR113" s="870"/>
      <c r="CS113" s="775" t="s">
        <v>127</v>
      </c>
      <c r="CT113" s="775"/>
      <c r="CU113" s="148">
        <f>COUNTIF(GN7:GN106,"FAIL")</f>
        <v>0</v>
      </c>
      <c r="CV113" s="775">
        <f>COUNTIF(HY7:HY106,"S")</f>
        <v>0</v>
      </c>
      <c r="CW113" s="775"/>
      <c r="CX113" s="775"/>
      <c r="CY113" s="775"/>
      <c r="CZ113" s="775"/>
      <c r="DA113" s="775"/>
      <c r="DB113" s="775"/>
      <c r="DC113" s="775"/>
      <c r="DD113" s="775"/>
      <c r="DE113" s="775"/>
      <c r="DF113" s="775"/>
      <c r="DG113" s="775"/>
      <c r="DH113" s="775"/>
      <c r="DI113" s="775"/>
      <c r="DJ113" s="859"/>
      <c r="DK113" s="859"/>
      <c r="DL113" s="859"/>
      <c r="DM113" s="859"/>
      <c r="DN113" s="859"/>
      <c r="DO113" s="859"/>
      <c r="DP113" s="859"/>
      <c r="DQ113" s="859"/>
      <c r="DR113" s="859"/>
      <c r="DS113" s="859"/>
      <c r="DT113" s="859"/>
      <c r="DU113" s="859"/>
      <c r="DV113" s="859"/>
      <c r="DW113" s="775">
        <f>COUNTIF(HZ7:HZ106,"S")</f>
        <v>0</v>
      </c>
      <c r="DX113" s="775"/>
      <c r="DY113" s="775"/>
      <c r="DZ113" s="775"/>
      <c r="EA113" s="775"/>
      <c r="EB113" s="775"/>
      <c r="EC113" s="775"/>
      <c r="ED113" s="775"/>
      <c r="EE113" s="775"/>
      <c r="EF113" s="775"/>
      <c r="EG113" s="775"/>
      <c r="EH113" s="775"/>
      <c r="EI113" s="775"/>
      <c r="EJ113" s="775"/>
      <c r="EK113" s="775"/>
      <c r="EL113" s="775"/>
      <c r="EM113" s="775">
        <f>COUNTIF(IA7:IA106,"S")</f>
        <v>0</v>
      </c>
      <c r="EN113" s="775"/>
      <c r="EO113" s="775"/>
      <c r="EP113" s="775"/>
      <c r="EQ113" s="775"/>
      <c r="ER113" s="775"/>
      <c r="ES113" s="775"/>
      <c r="ET113" s="775"/>
      <c r="EU113" s="775"/>
      <c r="EV113" s="775"/>
      <c r="EW113" s="775"/>
      <c r="EX113" s="775"/>
      <c r="EY113" s="775"/>
      <c r="EZ113" s="775"/>
      <c r="FA113" s="775"/>
      <c r="FB113" s="775"/>
      <c r="FC113" s="775"/>
      <c r="FD113" s="775"/>
      <c r="FE113" s="775"/>
      <c r="FF113" s="775"/>
      <c r="FG113" s="775"/>
      <c r="FH113" s="775">
        <f>COUNTIF(IB7:IB106,"S")</f>
        <v>0</v>
      </c>
      <c r="FI113" s="775"/>
      <c r="FJ113" s="775"/>
      <c r="FK113" s="775"/>
      <c r="FL113" s="775"/>
      <c r="FM113" s="775"/>
      <c r="FN113" s="775"/>
      <c r="FO113" s="775"/>
      <c r="FP113" s="775"/>
      <c r="FQ113" s="775">
        <f>COUNTIF(IC7:IC106,"S")</f>
        <v>0</v>
      </c>
      <c r="FR113" s="775"/>
      <c r="FS113" s="775"/>
      <c r="FT113" s="775"/>
      <c r="FU113" s="775"/>
      <c r="FV113" s="775"/>
      <c r="FW113" s="775"/>
      <c r="FX113" s="775"/>
      <c r="FY113" s="775"/>
      <c r="FZ113" s="775"/>
      <c r="GA113" s="779"/>
      <c r="GB113" s="780"/>
      <c r="GC113" s="780"/>
      <c r="GD113" s="780"/>
      <c r="GE113" s="780"/>
      <c r="GF113" s="780"/>
      <c r="GG113" s="780"/>
      <c r="GH113" s="780"/>
      <c r="GI113" s="780"/>
      <c r="GJ113" s="780"/>
      <c r="GK113" s="780"/>
      <c r="GL113" s="780"/>
      <c r="GM113" s="781"/>
      <c r="GN113" s="847"/>
      <c r="GO113" s="848"/>
      <c r="GP113" s="848"/>
      <c r="GQ113" s="848"/>
      <c r="GR113" s="848"/>
      <c r="GS113" s="848"/>
      <c r="GT113" s="848"/>
      <c r="GU113" s="848"/>
      <c r="GV113" s="848"/>
      <c r="GW113" s="848"/>
      <c r="GX113" s="848"/>
      <c r="GY113" s="848"/>
      <c r="GZ113" s="848"/>
      <c r="HA113" s="849"/>
      <c r="HB113" s="823"/>
      <c r="HC113" s="823"/>
      <c r="HD113" s="823"/>
      <c r="HE113" s="823"/>
      <c r="HF113" s="823"/>
      <c r="HG113" s="823"/>
      <c r="HH113" s="823"/>
      <c r="HI113" s="823"/>
      <c r="HJ113" s="823"/>
      <c r="HK113" s="823"/>
      <c r="HL113" s="823"/>
      <c r="HM113" s="823"/>
      <c r="HN113" s="823"/>
      <c r="HO113" s="823"/>
      <c r="HP113" s="823"/>
      <c r="HQ113" s="823"/>
      <c r="HR113" s="823"/>
      <c r="HS113" s="823"/>
      <c r="HT113" s="823"/>
      <c r="HU113" s="823"/>
      <c r="HV113" s="823"/>
      <c r="HW113" s="823"/>
      <c r="HX113" s="823"/>
      <c r="HY113" s="823"/>
      <c r="HZ113" s="823"/>
      <c r="IA113" s="823"/>
      <c r="IB113" s="823"/>
      <c r="IC113" s="823"/>
      <c r="ID113" s="823"/>
      <c r="IE113" s="823"/>
      <c r="IF113" s="823"/>
      <c r="IG113" s="823"/>
      <c r="IH113" s="823"/>
      <c r="II113" s="823"/>
      <c r="IJ113" s="823"/>
      <c r="IK113" s="823"/>
      <c r="IL113" s="824"/>
    </row>
    <row r="114" spans="1:246" ht="16" customHeight="1">
      <c r="A114" s="124"/>
      <c r="B114" s="857" t="s">
        <v>113</v>
      </c>
      <c r="C114" s="857"/>
      <c r="D114" s="857"/>
      <c r="E114" s="857"/>
      <c r="F114" s="7" t="s">
        <v>25</v>
      </c>
      <c r="G114" s="150">
        <f>COUNTIF(GN7:GN106,"FAIL")</f>
        <v>0</v>
      </c>
      <c r="H114" s="795" t="s">
        <v>109</v>
      </c>
      <c r="I114" s="796"/>
      <c r="J114" s="791">
        <f>COUNTIF(HB7:HB106,"F")</f>
        <v>0</v>
      </c>
      <c r="K114" s="791"/>
      <c r="L114" s="791"/>
      <c r="M114" s="791"/>
      <c r="N114" s="791"/>
      <c r="O114" s="791"/>
      <c r="P114" s="791"/>
      <c r="Q114" s="791"/>
      <c r="R114" s="791"/>
      <c r="S114" s="791"/>
      <c r="T114" s="791"/>
      <c r="U114" s="791"/>
      <c r="V114" s="791"/>
      <c r="W114" s="791"/>
      <c r="X114" s="791">
        <f>COUNTIF(HE7:HE106,"F")</f>
        <v>0</v>
      </c>
      <c r="Y114" s="791"/>
      <c r="Z114" s="791"/>
      <c r="AA114" s="791"/>
      <c r="AB114" s="791"/>
      <c r="AC114" s="791"/>
      <c r="AD114" s="791"/>
      <c r="AE114" s="791"/>
      <c r="AF114" s="791"/>
      <c r="AG114" s="791"/>
      <c r="AH114" s="791"/>
      <c r="AI114" s="791"/>
      <c r="AJ114" s="791"/>
      <c r="AK114" s="791"/>
      <c r="AL114" s="792">
        <f>COUNTIF(HI7:HI106,"F")</f>
        <v>0</v>
      </c>
      <c r="AM114" s="793"/>
      <c r="AN114" s="793"/>
      <c r="AO114" s="793"/>
      <c r="AP114" s="794"/>
      <c r="AQ114" s="768">
        <f>COUNTIF(HJ7:HJ106,"F")</f>
        <v>0</v>
      </c>
      <c r="AR114" s="768"/>
      <c r="AS114" s="768"/>
      <c r="AT114" s="768"/>
      <c r="AU114" s="768">
        <f>COUNTIF(HK7:HK106,"F")</f>
        <v>0</v>
      </c>
      <c r="AV114" s="768"/>
      <c r="AW114" s="768"/>
      <c r="AX114" s="768"/>
      <c r="AY114" s="97">
        <f>COUNTIF(HL7:HL106,"F")</f>
        <v>0</v>
      </c>
      <c r="AZ114" s="97">
        <f>COUNTIF(HM7:HM106,"F")</f>
        <v>0</v>
      </c>
      <c r="BA114" s="97">
        <f>COUNTIF(HH7:HH106,"F")</f>
        <v>0</v>
      </c>
      <c r="BB114" s="768">
        <f>COUNTIF(HP7:HP106,"F")</f>
        <v>0</v>
      </c>
      <c r="BC114" s="768"/>
      <c r="BD114" s="768"/>
      <c r="BE114" s="768"/>
      <c r="BF114" s="768"/>
      <c r="BG114" s="768"/>
      <c r="BH114" s="768"/>
      <c r="BI114" s="768"/>
      <c r="BJ114" s="768"/>
      <c r="BK114" s="768"/>
      <c r="BL114" s="768"/>
      <c r="BM114" s="768"/>
      <c r="BN114" s="768"/>
      <c r="BO114" s="768"/>
      <c r="BP114" s="768">
        <f>COUNTIF(HS7:HS106,"F")</f>
        <v>0</v>
      </c>
      <c r="BQ114" s="768"/>
      <c r="BR114" s="768"/>
      <c r="BS114" s="768"/>
      <c r="BT114" s="768"/>
      <c r="BU114" s="768"/>
      <c r="BV114" s="768"/>
      <c r="BW114" s="768"/>
      <c r="BX114" s="768"/>
      <c r="BY114" s="768"/>
      <c r="BZ114" s="768"/>
      <c r="CA114" s="768"/>
      <c r="CB114" s="768"/>
      <c r="CC114" s="768"/>
      <c r="CD114" s="768">
        <f>COUNTIF(HV7:HV106,"F")</f>
        <v>0</v>
      </c>
      <c r="CE114" s="768"/>
      <c r="CF114" s="768"/>
      <c r="CG114" s="768"/>
      <c r="CH114" s="768"/>
      <c r="CI114" s="768"/>
      <c r="CJ114" s="768"/>
      <c r="CK114" s="768"/>
      <c r="CL114" s="768"/>
      <c r="CM114" s="768"/>
      <c r="CN114" s="768"/>
      <c r="CO114" s="768"/>
      <c r="CP114" s="768"/>
      <c r="CQ114" s="768"/>
      <c r="CR114" s="870"/>
      <c r="CS114" s="768" t="s">
        <v>128</v>
      </c>
      <c r="CT114" s="768"/>
      <c r="CU114" s="54">
        <f>IF(CU107=0,0,CU111/CU107*100)</f>
        <v>0</v>
      </c>
      <c r="CV114" s="768">
        <f>COUNTIF(HY7:HY106,"F")</f>
        <v>0</v>
      </c>
      <c r="CW114" s="768"/>
      <c r="CX114" s="768"/>
      <c r="CY114" s="768"/>
      <c r="CZ114" s="768"/>
      <c r="DA114" s="768"/>
      <c r="DB114" s="768"/>
      <c r="DC114" s="768"/>
      <c r="DD114" s="768"/>
      <c r="DE114" s="768"/>
      <c r="DF114" s="768"/>
      <c r="DG114" s="768"/>
      <c r="DH114" s="768"/>
      <c r="DI114" s="768"/>
      <c r="DJ114" s="857"/>
      <c r="DK114" s="857"/>
      <c r="DL114" s="857"/>
      <c r="DM114" s="857"/>
      <c r="DN114" s="857"/>
      <c r="DO114" s="857"/>
      <c r="DP114" s="857"/>
      <c r="DQ114" s="857"/>
      <c r="DR114" s="857"/>
      <c r="DS114" s="857"/>
      <c r="DT114" s="857"/>
      <c r="DU114" s="857"/>
      <c r="DV114" s="857"/>
      <c r="DW114" s="768">
        <f>COUNTIF(HZ7:HZ106,"F")</f>
        <v>0</v>
      </c>
      <c r="DX114" s="768"/>
      <c r="DY114" s="768"/>
      <c r="DZ114" s="768"/>
      <c r="EA114" s="768"/>
      <c r="EB114" s="768"/>
      <c r="EC114" s="768"/>
      <c r="ED114" s="768"/>
      <c r="EE114" s="768"/>
      <c r="EF114" s="768"/>
      <c r="EG114" s="768"/>
      <c r="EH114" s="768"/>
      <c r="EI114" s="768"/>
      <c r="EJ114" s="768"/>
      <c r="EK114" s="768"/>
      <c r="EL114" s="768"/>
      <c r="EM114" s="768">
        <f>COUNTIF(IA7:IA106,"F")</f>
        <v>0</v>
      </c>
      <c r="EN114" s="768"/>
      <c r="EO114" s="768"/>
      <c r="EP114" s="768"/>
      <c r="EQ114" s="768"/>
      <c r="ER114" s="768"/>
      <c r="ES114" s="768"/>
      <c r="ET114" s="768"/>
      <c r="EU114" s="768"/>
      <c r="EV114" s="768"/>
      <c r="EW114" s="768"/>
      <c r="EX114" s="768"/>
      <c r="EY114" s="768"/>
      <c r="EZ114" s="768"/>
      <c r="FA114" s="768"/>
      <c r="FB114" s="768"/>
      <c r="FC114" s="768"/>
      <c r="FD114" s="768"/>
      <c r="FE114" s="768"/>
      <c r="FF114" s="768"/>
      <c r="FG114" s="768"/>
      <c r="FH114" s="768">
        <f>COUNTIF(IB7:IB106,"F")</f>
        <v>0</v>
      </c>
      <c r="FI114" s="768"/>
      <c r="FJ114" s="768"/>
      <c r="FK114" s="768"/>
      <c r="FL114" s="768"/>
      <c r="FM114" s="768"/>
      <c r="FN114" s="768"/>
      <c r="FO114" s="768"/>
      <c r="FP114" s="768"/>
      <c r="FQ114" s="768">
        <f>COUNTIF(IC7:IC106,"F")</f>
        <v>0</v>
      </c>
      <c r="FR114" s="768"/>
      <c r="FS114" s="768"/>
      <c r="FT114" s="768"/>
      <c r="FU114" s="768"/>
      <c r="FV114" s="768"/>
      <c r="FW114" s="768"/>
      <c r="FX114" s="768"/>
      <c r="FY114" s="768"/>
      <c r="FZ114" s="768"/>
      <c r="GA114" s="779"/>
      <c r="GB114" s="780"/>
      <c r="GC114" s="780"/>
      <c r="GD114" s="780"/>
      <c r="GE114" s="780"/>
      <c r="GF114" s="780"/>
      <c r="GG114" s="780"/>
      <c r="GH114" s="780"/>
      <c r="GI114" s="780"/>
      <c r="GJ114" s="780"/>
      <c r="GK114" s="780"/>
      <c r="GL114" s="780"/>
      <c r="GM114" s="781"/>
      <c r="GN114" s="769" t="s">
        <v>133</v>
      </c>
      <c r="GO114" s="770"/>
      <c r="GP114" s="770"/>
      <c r="GQ114" s="770"/>
      <c r="GR114" s="770"/>
      <c r="GS114" s="770"/>
      <c r="GT114" s="770"/>
      <c r="GU114" s="770"/>
      <c r="GV114" s="770"/>
      <c r="GW114" s="770"/>
      <c r="GX114" s="770"/>
      <c r="GY114" s="770"/>
      <c r="GZ114" s="770"/>
      <c r="HA114" s="771"/>
      <c r="HB114" s="823"/>
      <c r="HC114" s="823"/>
      <c r="HD114" s="823"/>
      <c r="HE114" s="823"/>
      <c r="HF114" s="823"/>
      <c r="HG114" s="823"/>
      <c r="HH114" s="823"/>
      <c r="HI114" s="823"/>
      <c r="HJ114" s="823"/>
      <c r="HK114" s="823"/>
      <c r="HL114" s="823"/>
      <c r="HM114" s="823"/>
      <c r="HN114" s="823"/>
      <c r="HO114" s="823"/>
      <c r="HP114" s="823"/>
      <c r="HQ114" s="823"/>
      <c r="HR114" s="823"/>
      <c r="HS114" s="823"/>
      <c r="HT114" s="823"/>
      <c r="HU114" s="823"/>
      <c r="HV114" s="823"/>
      <c r="HW114" s="823"/>
      <c r="HX114" s="823"/>
      <c r="HY114" s="823"/>
      <c r="HZ114" s="823"/>
      <c r="IA114" s="823"/>
      <c r="IB114" s="823"/>
      <c r="IC114" s="823"/>
      <c r="ID114" s="823"/>
      <c r="IE114" s="823"/>
      <c r="IF114" s="823"/>
      <c r="IG114" s="823"/>
      <c r="IH114" s="823"/>
      <c r="II114" s="823"/>
      <c r="IJ114" s="823"/>
      <c r="IK114" s="823"/>
      <c r="IL114" s="824"/>
    </row>
    <row r="115" spans="1:246" ht="16" customHeight="1">
      <c r="A115" s="124"/>
      <c r="B115" s="810" t="s">
        <v>114</v>
      </c>
      <c r="C115" s="810"/>
      <c r="D115" s="810"/>
      <c r="E115" s="810"/>
      <c r="F115" s="1" t="s">
        <v>25</v>
      </c>
      <c r="G115" s="149">
        <f>'result subject-wise'!AV110</f>
        <v>0</v>
      </c>
      <c r="H115" s="795" t="s">
        <v>110</v>
      </c>
      <c r="I115" s="796"/>
      <c r="J115" s="791">
        <f>COUNTIF(HB6:HB106,"RW")</f>
        <v>0</v>
      </c>
      <c r="K115" s="791"/>
      <c r="L115" s="791"/>
      <c r="M115" s="791"/>
      <c r="N115" s="791"/>
      <c r="O115" s="791"/>
      <c r="P115" s="791"/>
      <c r="Q115" s="791"/>
      <c r="R115" s="791"/>
      <c r="S115" s="791"/>
      <c r="T115" s="791"/>
      <c r="U115" s="791"/>
      <c r="V115" s="791"/>
      <c r="W115" s="791"/>
      <c r="X115" s="791">
        <f>COUNTIF(HE6:HE106,"RW")</f>
        <v>0</v>
      </c>
      <c r="Y115" s="791"/>
      <c r="Z115" s="791"/>
      <c r="AA115" s="791"/>
      <c r="AB115" s="791"/>
      <c r="AC115" s="791"/>
      <c r="AD115" s="791"/>
      <c r="AE115" s="791"/>
      <c r="AF115" s="791"/>
      <c r="AG115" s="791"/>
      <c r="AH115" s="791"/>
      <c r="AI115" s="791"/>
      <c r="AJ115" s="791"/>
      <c r="AK115" s="791"/>
      <c r="AL115" s="792">
        <f>COUNTIF(HI6:HI106,"RW")</f>
        <v>0</v>
      </c>
      <c r="AM115" s="793"/>
      <c r="AN115" s="793"/>
      <c r="AO115" s="793"/>
      <c r="AP115" s="794"/>
      <c r="AQ115" s="768">
        <f>COUNTIF(HJ6:HJ106,"RW")</f>
        <v>0</v>
      </c>
      <c r="AR115" s="768"/>
      <c r="AS115" s="768"/>
      <c r="AT115" s="768"/>
      <c r="AU115" s="768">
        <f>COUNTIF(HK6:HK106,"RW")</f>
        <v>0</v>
      </c>
      <c r="AV115" s="768"/>
      <c r="AW115" s="768"/>
      <c r="AX115" s="768"/>
      <c r="AY115" s="97">
        <f>COUNTIF(HL7:HL106,"RW")</f>
        <v>0</v>
      </c>
      <c r="AZ115" s="97">
        <f>COUNTIF(HM7:HM106,"RW")</f>
        <v>0</v>
      </c>
      <c r="BA115" s="97">
        <f>COUNTIF(HH7:HH106,"RW")</f>
        <v>0</v>
      </c>
      <c r="BB115" s="768">
        <f>COUNTIF(HP6:HP106,"RW")</f>
        <v>0</v>
      </c>
      <c r="BC115" s="768"/>
      <c r="BD115" s="768"/>
      <c r="BE115" s="768"/>
      <c r="BF115" s="768"/>
      <c r="BG115" s="768"/>
      <c r="BH115" s="768"/>
      <c r="BI115" s="768"/>
      <c r="BJ115" s="768"/>
      <c r="BK115" s="768"/>
      <c r="BL115" s="768"/>
      <c r="BM115" s="768"/>
      <c r="BN115" s="768"/>
      <c r="BO115" s="768"/>
      <c r="BP115" s="768">
        <f>COUNTIF(HS6:HS106,"RW")</f>
        <v>0</v>
      </c>
      <c r="BQ115" s="768"/>
      <c r="BR115" s="768"/>
      <c r="BS115" s="768"/>
      <c r="BT115" s="768"/>
      <c r="BU115" s="768"/>
      <c r="BV115" s="768"/>
      <c r="BW115" s="768"/>
      <c r="BX115" s="768"/>
      <c r="BY115" s="768"/>
      <c r="BZ115" s="768"/>
      <c r="CA115" s="768"/>
      <c r="CB115" s="768"/>
      <c r="CC115" s="768"/>
      <c r="CD115" s="768">
        <f>COUNTIF(HV6:HV106,"RW")</f>
        <v>0</v>
      </c>
      <c r="CE115" s="768"/>
      <c r="CF115" s="768"/>
      <c r="CG115" s="768"/>
      <c r="CH115" s="768"/>
      <c r="CI115" s="768"/>
      <c r="CJ115" s="768"/>
      <c r="CK115" s="768"/>
      <c r="CL115" s="768"/>
      <c r="CM115" s="768"/>
      <c r="CN115" s="768"/>
      <c r="CO115" s="768"/>
      <c r="CP115" s="768"/>
      <c r="CQ115" s="768"/>
      <c r="CR115" s="870"/>
      <c r="CS115" s="768" t="s">
        <v>129</v>
      </c>
      <c r="CT115" s="768"/>
      <c r="CU115" s="97">
        <f>COUNTIF(GN7:GN106,"RE-EXAM.")</f>
        <v>0</v>
      </c>
      <c r="CV115" s="768">
        <f>COUNTIF(HY5:HY106,"RW")</f>
        <v>0</v>
      </c>
      <c r="CW115" s="768"/>
      <c r="CX115" s="768"/>
      <c r="CY115" s="768"/>
      <c r="CZ115" s="768"/>
      <c r="DA115" s="768"/>
      <c r="DB115" s="768"/>
      <c r="DC115" s="768"/>
      <c r="DD115" s="768"/>
      <c r="DE115" s="768"/>
      <c r="DF115" s="768"/>
      <c r="DG115" s="768"/>
      <c r="DH115" s="768"/>
      <c r="DI115" s="768"/>
      <c r="DJ115" s="857"/>
      <c r="DK115" s="857"/>
      <c r="DL115" s="857"/>
      <c r="DM115" s="857"/>
      <c r="DN115" s="857"/>
      <c r="DO115" s="857"/>
      <c r="DP115" s="857"/>
      <c r="DQ115" s="857"/>
      <c r="DR115" s="857"/>
      <c r="DS115" s="857"/>
      <c r="DT115" s="857"/>
      <c r="DU115" s="857"/>
      <c r="DV115" s="857"/>
      <c r="DW115" s="768">
        <f>COUNTIF(HZ5:HZ106,"RW")</f>
        <v>0</v>
      </c>
      <c r="DX115" s="768"/>
      <c r="DY115" s="768"/>
      <c r="DZ115" s="768"/>
      <c r="EA115" s="768"/>
      <c r="EB115" s="768"/>
      <c r="EC115" s="768"/>
      <c r="ED115" s="768"/>
      <c r="EE115" s="768"/>
      <c r="EF115" s="768"/>
      <c r="EG115" s="768"/>
      <c r="EH115" s="768"/>
      <c r="EI115" s="768"/>
      <c r="EJ115" s="768"/>
      <c r="EK115" s="768"/>
      <c r="EL115" s="768"/>
      <c r="EM115" s="768">
        <f>COUNTIF(IA5:IA106,"RW")</f>
        <v>0</v>
      </c>
      <c r="EN115" s="768"/>
      <c r="EO115" s="768"/>
      <c r="EP115" s="768"/>
      <c r="EQ115" s="768"/>
      <c r="ER115" s="768"/>
      <c r="ES115" s="768"/>
      <c r="ET115" s="768"/>
      <c r="EU115" s="768"/>
      <c r="EV115" s="768"/>
      <c r="EW115" s="768"/>
      <c r="EX115" s="768"/>
      <c r="EY115" s="768"/>
      <c r="EZ115" s="768"/>
      <c r="FA115" s="768"/>
      <c r="FB115" s="768"/>
      <c r="FC115" s="768"/>
      <c r="FD115" s="768"/>
      <c r="FE115" s="768"/>
      <c r="FF115" s="768"/>
      <c r="FG115" s="768"/>
      <c r="FH115" s="768">
        <f>COUNTIF(IB5:IB106,"RW")</f>
        <v>0</v>
      </c>
      <c r="FI115" s="768"/>
      <c r="FJ115" s="768"/>
      <c r="FK115" s="768"/>
      <c r="FL115" s="768"/>
      <c r="FM115" s="768"/>
      <c r="FN115" s="768"/>
      <c r="FO115" s="768"/>
      <c r="FP115" s="768"/>
      <c r="FQ115" s="768">
        <f>COUNTIF(IC5:IC106,"RW")</f>
        <v>0</v>
      </c>
      <c r="FR115" s="768"/>
      <c r="FS115" s="768"/>
      <c r="FT115" s="768"/>
      <c r="FU115" s="768"/>
      <c r="FV115" s="768"/>
      <c r="FW115" s="768"/>
      <c r="FX115" s="768"/>
      <c r="FY115" s="768"/>
      <c r="FZ115" s="768"/>
      <c r="GA115" s="779"/>
      <c r="GB115" s="780"/>
      <c r="GC115" s="780"/>
      <c r="GD115" s="780"/>
      <c r="GE115" s="780"/>
      <c r="GF115" s="780"/>
      <c r="GG115" s="780"/>
      <c r="GH115" s="780"/>
      <c r="GI115" s="780"/>
      <c r="GJ115" s="780"/>
      <c r="GK115" s="780"/>
      <c r="GL115" s="780"/>
      <c r="GM115" s="781"/>
      <c r="GN115" s="772"/>
      <c r="GO115" s="773"/>
      <c r="GP115" s="773"/>
      <c r="GQ115" s="773"/>
      <c r="GR115" s="773"/>
      <c r="GS115" s="773"/>
      <c r="GT115" s="773"/>
      <c r="GU115" s="773"/>
      <c r="GV115" s="773"/>
      <c r="GW115" s="773"/>
      <c r="GX115" s="773"/>
      <c r="GY115" s="773"/>
      <c r="GZ115" s="773"/>
      <c r="HA115" s="774"/>
      <c r="HB115" s="823"/>
      <c r="HC115" s="823"/>
      <c r="HD115" s="823"/>
      <c r="HE115" s="823"/>
      <c r="HF115" s="823"/>
      <c r="HG115" s="823"/>
      <c r="HH115" s="823"/>
      <c r="HI115" s="823"/>
      <c r="HJ115" s="823"/>
      <c r="HK115" s="823"/>
      <c r="HL115" s="823"/>
      <c r="HM115" s="823"/>
      <c r="HN115" s="823"/>
      <c r="HO115" s="823"/>
      <c r="HP115" s="823"/>
      <c r="HQ115" s="823"/>
      <c r="HR115" s="823"/>
      <c r="HS115" s="823"/>
      <c r="HT115" s="823"/>
      <c r="HU115" s="823"/>
      <c r="HV115" s="823"/>
      <c r="HW115" s="823"/>
      <c r="HX115" s="823"/>
      <c r="HY115" s="823"/>
      <c r="HZ115" s="823"/>
      <c r="IA115" s="823"/>
      <c r="IB115" s="823"/>
      <c r="IC115" s="823"/>
      <c r="ID115" s="823"/>
      <c r="IE115" s="823"/>
      <c r="IF115" s="823"/>
      <c r="IG115" s="823"/>
      <c r="IH115" s="823"/>
      <c r="II115" s="823"/>
      <c r="IJ115" s="823"/>
      <c r="IK115" s="823"/>
      <c r="IL115" s="824"/>
    </row>
    <row r="116" spans="1:246" ht="16" customHeight="1">
      <c r="A116" s="124"/>
      <c r="B116" s="811" t="s">
        <v>115</v>
      </c>
      <c r="C116" s="812"/>
      <c r="D116" s="812"/>
      <c r="E116" s="813"/>
      <c r="F116" s="1" t="s">
        <v>25</v>
      </c>
      <c r="G116" s="151">
        <f>'result subject-wise'!AV111</f>
        <v>0</v>
      </c>
      <c r="H116" s="795" t="s">
        <v>111</v>
      </c>
      <c r="I116" s="796"/>
      <c r="J116" s="791">
        <f>COUNTIF(HB6:HB106,"AB")</f>
        <v>0</v>
      </c>
      <c r="K116" s="791"/>
      <c r="L116" s="791"/>
      <c r="M116" s="791"/>
      <c r="N116" s="791"/>
      <c r="O116" s="791"/>
      <c r="P116" s="791"/>
      <c r="Q116" s="791"/>
      <c r="R116" s="791"/>
      <c r="S116" s="791"/>
      <c r="T116" s="791"/>
      <c r="U116" s="791"/>
      <c r="V116" s="791"/>
      <c r="W116" s="791"/>
      <c r="X116" s="791">
        <f>COUNTIF(HE6:HE106,"AB")</f>
        <v>0</v>
      </c>
      <c r="Y116" s="791"/>
      <c r="Z116" s="791"/>
      <c r="AA116" s="791"/>
      <c r="AB116" s="791"/>
      <c r="AC116" s="791"/>
      <c r="AD116" s="791"/>
      <c r="AE116" s="791"/>
      <c r="AF116" s="791"/>
      <c r="AG116" s="791"/>
      <c r="AH116" s="791"/>
      <c r="AI116" s="791"/>
      <c r="AJ116" s="791"/>
      <c r="AK116" s="791"/>
      <c r="AL116" s="792">
        <f>COUNTIF(HI6:HI106,"AB")</f>
        <v>0</v>
      </c>
      <c r="AM116" s="793"/>
      <c r="AN116" s="793"/>
      <c r="AO116" s="793"/>
      <c r="AP116" s="794"/>
      <c r="AQ116" s="768">
        <f>COUNTIF(HJ6:HJ106,"AB")</f>
        <v>0</v>
      </c>
      <c r="AR116" s="768"/>
      <c r="AS116" s="768"/>
      <c r="AT116" s="768"/>
      <c r="AU116" s="768">
        <f>COUNTIF(HK6:HK106,"AB")</f>
        <v>0</v>
      </c>
      <c r="AV116" s="768"/>
      <c r="AW116" s="768"/>
      <c r="AX116" s="768"/>
      <c r="AY116" s="97">
        <f>COUNTIF(HL7:HL106,"AB")</f>
        <v>0</v>
      </c>
      <c r="AZ116" s="97">
        <f>COUNTIF(HM7:HM106,"AB")</f>
        <v>0</v>
      </c>
      <c r="BA116" s="97">
        <f>COUNTIF(HH7:HH106,"AB")</f>
        <v>0</v>
      </c>
      <c r="BB116" s="768">
        <f>COUNTIF(HP6:HP106,"AB")</f>
        <v>0</v>
      </c>
      <c r="BC116" s="768"/>
      <c r="BD116" s="768"/>
      <c r="BE116" s="768"/>
      <c r="BF116" s="768"/>
      <c r="BG116" s="768"/>
      <c r="BH116" s="768"/>
      <c r="BI116" s="768"/>
      <c r="BJ116" s="768"/>
      <c r="BK116" s="768"/>
      <c r="BL116" s="768"/>
      <c r="BM116" s="768"/>
      <c r="BN116" s="768"/>
      <c r="BO116" s="768"/>
      <c r="BP116" s="768">
        <f>COUNTIF(HS6:HS106,"AB")</f>
        <v>0</v>
      </c>
      <c r="BQ116" s="768"/>
      <c r="BR116" s="768"/>
      <c r="BS116" s="768"/>
      <c r="BT116" s="768"/>
      <c r="BU116" s="768"/>
      <c r="BV116" s="768"/>
      <c r="BW116" s="768"/>
      <c r="BX116" s="768"/>
      <c r="BY116" s="768"/>
      <c r="BZ116" s="768"/>
      <c r="CA116" s="768"/>
      <c r="CB116" s="768"/>
      <c r="CC116" s="768"/>
      <c r="CD116" s="768">
        <f>COUNTIF(HV6:HV106,"AB")</f>
        <v>0</v>
      </c>
      <c r="CE116" s="768"/>
      <c r="CF116" s="768"/>
      <c r="CG116" s="768"/>
      <c r="CH116" s="768"/>
      <c r="CI116" s="768"/>
      <c r="CJ116" s="768"/>
      <c r="CK116" s="768"/>
      <c r="CL116" s="768"/>
      <c r="CM116" s="768"/>
      <c r="CN116" s="768"/>
      <c r="CO116" s="768"/>
      <c r="CP116" s="768"/>
      <c r="CQ116" s="768"/>
      <c r="CR116" s="870"/>
      <c r="CS116" s="768" t="s">
        <v>100</v>
      </c>
      <c r="CT116" s="768"/>
      <c r="CU116" s="97">
        <f>COUNTIF(D7:D106,"nso")</f>
        <v>4</v>
      </c>
      <c r="CV116" s="768">
        <f>COUNTIF(HY5:HY106,"AB")</f>
        <v>0</v>
      </c>
      <c r="CW116" s="768"/>
      <c r="CX116" s="768"/>
      <c r="CY116" s="768"/>
      <c r="CZ116" s="768"/>
      <c r="DA116" s="768"/>
      <c r="DB116" s="768"/>
      <c r="DC116" s="768"/>
      <c r="DD116" s="768"/>
      <c r="DE116" s="768"/>
      <c r="DF116" s="768"/>
      <c r="DG116" s="768"/>
      <c r="DH116" s="768"/>
      <c r="DI116" s="768"/>
      <c r="DJ116" s="857"/>
      <c r="DK116" s="857"/>
      <c r="DL116" s="857"/>
      <c r="DM116" s="857"/>
      <c r="DN116" s="857"/>
      <c r="DO116" s="857"/>
      <c r="DP116" s="857"/>
      <c r="DQ116" s="857"/>
      <c r="DR116" s="857"/>
      <c r="DS116" s="857"/>
      <c r="DT116" s="857"/>
      <c r="DU116" s="857"/>
      <c r="DV116" s="857"/>
      <c r="DW116" s="768">
        <f>COUNTIF(HZ5:HZ106,"AB")</f>
        <v>0</v>
      </c>
      <c r="DX116" s="768"/>
      <c r="DY116" s="768"/>
      <c r="DZ116" s="768"/>
      <c r="EA116" s="768"/>
      <c r="EB116" s="768"/>
      <c r="EC116" s="768"/>
      <c r="ED116" s="768"/>
      <c r="EE116" s="768"/>
      <c r="EF116" s="768"/>
      <c r="EG116" s="768"/>
      <c r="EH116" s="768"/>
      <c r="EI116" s="768"/>
      <c r="EJ116" s="768"/>
      <c r="EK116" s="768"/>
      <c r="EL116" s="768"/>
      <c r="EM116" s="768">
        <f>COUNTIF(IA5:IA106,"AB")</f>
        <v>0</v>
      </c>
      <c r="EN116" s="768"/>
      <c r="EO116" s="768"/>
      <c r="EP116" s="768"/>
      <c r="EQ116" s="768"/>
      <c r="ER116" s="768"/>
      <c r="ES116" s="768"/>
      <c r="ET116" s="768"/>
      <c r="EU116" s="768"/>
      <c r="EV116" s="768"/>
      <c r="EW116" s="768"/>
      <c r="EX116" s="768"/>
      <c r="EY116" s="768"/>
      <c r="EZ116" s="768"/>
      <c r="FA116" s="768"/>
      <c r="FB116" s="768"/>
      <c r="FC116" s="768"/>
      <c r="FD116" s="768"/>
      <c r="FE116" s="768"/>
      <c r="FF116" s="768"/>
      <c r="FG116" s="768"/>
      <c r="FH116" s="768">
        <f>COUNTIF(IB5:IB106,"AB")</f>
        <v>0</v>
      </c>
      <c r="FI116" s="768"/>
      <c r="FJ116" s="768"/>
      <c r="FK116" s="768"/>
      <c r="FL116" s="768"/>
      <c r="FM116" s="768"/>
      <c r="FN116" s="768"/>
      <c r="FO116" s="768"/>
      <c r="FP116" s="768"/>
      <c r="FQ116" s="768">
        <f>COUNTIF(IC5:IC106,"AB")</f>
        <v>0</v>
      </c>
      <c r="FR116" s="768"/>
      <c r="FS116" s="768"/>
      <c r="FT116" s="768"/>
      <c r="FU116" s="768"/>
      <c r="FV116" s="768"/>
      <c r="FW116" s="768"/>
      <c r="FX116" s="768"/>
      <c r="FY116" s="768"/>
      <c r="FZ116" s="768"/>
      <c r="GA116" s="779"/>
      <c r="GB116" s="780"/>
      <c r="GC116" s="780"/>
      <c r="GD116" s="780"/>
      <c r="GE116" s="780"/>
      <c r="GF116" s="780"/>
      <c r="GG116" s="780"/>
      <c r="GH116" s="780"/>
      <c r="GI116" s="780"/>
      <c r="GJ116" s="780"/>
      <c r="GK116" s="780"/>
      <c r="GL116" s="780"/>
      <c r="GM116" s="781"/>
      <c r="GN116" s="827" t="s">
        <v>134</v>
      </c>
      <c r="GO116" s="828"/>
      <c r="GP116" s="828"/>
      <c r="GQ116" s="828"/>
      <c r="GR116" s="828"/>
      <c r="GS116" s="828"/>
      <c r="GT116" s="828"/>
      <c r="GU116" s="828"/>
      <c r="GV116" s="828"/>
      <c r="GW116" s="828"/>
      <c r="GX116" s="828"/>
      <c r="GY116" s="828"/>
      <c r="GZ116" s="828"/>
      <c r="HA116" s="829"/>
      <c r="HB116" s="823"/>
      <c r="HC116" s="823"/>
      <c r="HD116" s="823"/>
      <c r="HE116" s="823"/>
      <c r="HF116" s="823"/>
      <c r="HG116" s="823"/>
      <c r="HH116" s="823"/>
      <c r="HI116" s="823"/>
      <c r="HJ116" s="823"/>
      <c r="HK116" s="823"/>
      <c r="HL116" s="823"/>
      <c r="HM116" s="823"/>
      <c r="HN116" s="823"/>
      <c r="HO116" s="823"/>
      <c r="HP116" s="823"/>
      <c r="HQ116" s="823"/>
      <c r="HR116" s="823"/>
      <c r="HS116" s="823"/>
      <c r="HT116" s="823"/>
      <c r="HU116" s="823"/>
      <c r="HV116" s="823"/>
      <c r="HW116" s="823"/>
      <c r="HX116" s="823"/>
      <c r="HY116" s="823"/>
      <c r="HZ116" s="823"/>
      <c r="IA116" s="823"/>
      <c r="IB116" s="823"/>
      <c r="IC116" s="823"/>
      <c r="ID116" s="823"/>
      <c r="IE116" s="823"/>
      <c r="IF116" s="823"/>
      <c r="IG116" s="823"/>
      <c r="IH116" s="823"/>
      <c r="II116" s="823"/>
      <c r="IJ116" s="823"/>
      <c r="IK116" s="823"/>
      <c r="IL116" s="824"/>
    </row>
    <row r="117" spans="1:246" ht="16" customHeight="1" thickBot="1">
      <c r="A117" s="152"/>
      <c r="B117" s="786" t="s">
        <v>116</v>
      </c>
      <c r="C117" s="786"/>
      <c r="D117" s="786"/>
      <c r="E117" s="786"/>
      <c r="F117" s="5" t="s">
        <v>25</v>
      </c>
      <c r="G117" s="153">
        <f>COUNTIF(II7:II106,"FAIL")</f>
        <v>0</v>
      </c>
      <c r="H117" s="801" t="s">
        <v>112</v>
      </c>
      <c r="I117" s="802"/>
      <c r="J117" s="803">
        <f>COUNTIF(HB7:HB106,"RE")</f>
        <v>0</v>
      </c>
      <c r="K117" s="803"/>
      <c r="L117" s="803"/>
      <c r="M117" s="803"/>
      <c r="N117" s="803"/>
      <c r="O117" s="803"/>
      <c r="P117" s="803"/>
      <c r="Q117" s="803"/>
      <c r="R117" s="803"/>
      <c r="S117" s="803"/>
      <c r="T117" s="803"/>
      <c r="U117" s="803"/>
      <c r="V117" s="803"/>
      <c r="W117" s="803"/>
      <c r="X117" s="803">
        <f>COUNTIF(HE7:HE106,"RE")</f>
        <v>0</v>
      </c>
      <c r="Y117" s="803"/>
      <c r="Z117" s="803"/>
      <c r="AA117" s="803"/>
      <c r="AB117" s="803"/>
      <c r="AC117" s="803"/>
      <c r="AD117" s="803"/>
      <c r="AE117" s="803"/>
      <c r="AF117" s="803"/>
      <c r="AG117" s="803"/>
      <c r="AH117" s="803"/>
      <c r="AI117" s="803"/>
      <c r="AJ117" s="803"/>
      <c r="AK117" s="803"/>
      <c r="AL117" s="788">
        <f>COUNTIF(HI7:HI106,"RE")</f>
        <v>0</v>
      </c>
      <c r="AM117" s="789"/>
      <c r="AN117" s="789"/>
      <c r="AO117" s="789"/>
      <c r="AP117" s="790"/>
      <c r="AQ117" s="767">
        <f>COUNTIF(HJ7:HJ106,"RE")</f>
        <v>0</v>
      </c>
      <c r="AR117" s="767"/>
      <c r="AS117" s="767"/>
      <c r="AT117" s="767"/>
      <c r="AU117" s="767">
        <f>COUNTIF(HK7:HK106,"RE")</f>
        <v>0</v>
      </c>
      <c r="AV117" s="767"/>
      <c r="AW117" s="767"/>
      <c r="AX117" s="767"/>
      <c r="AY117" s="154">
        <f>COUNTIF(HL7:HL106,"RE")</f>
        <v>0</v>
      </c>
      <c r="AZ117" s="154">
        <f>COUNTIF(HM7:HM106,"RE")</f>
        <v>0</v>
      </c>
      <c r="BA117" s="154">
        <f>COUNTIF(HN7:HN106,"RE")</f>
        <v>0</v>
      </c>
      <c r="BB117" s="767">
        <f>COUNTIF(HP7:HP106,"RE")</f>
        <v>0</v>
      </c>
      <c r="BC117" s="767"/>
      <c r="BD117" s="767"/>
      <c r="BE117" s="767"/>
      <c r="BF117" s="767"/>
      <c r="BG117" s="767"/>
      <c r="BH117" s="767"/>
      <c r="BI117" s="767"/>
      <c r="BJ117" s="767"/>
      <c r="BK117" s="767"/>
      <c r="BL117" s="767"/>
      <c r="BM117" s="767"/>
      <c r="BN117" s="767"/>
      <c r="BO117" s="767"/>
      <c r="BP117" s="767">
        <f>COUNTIF(HS7:HS106,"RE")</f>
        <v>0</v>
      </c>
      <c r="BQ117" s="767"/>
      <c r="BR117" s="767"/>
      <c r="BS117" s="767"/>
      <c r="BT117" s="767"/>
      <c r="BU117" s="767"/>
      <c r="BV117" s="767"/>
      <c r="BW117" s="767"/>
      <c r="BX117" s="767"/>
      <c r="BY117" s="767"/>
      <c r="BZ117" s="767"/>
      <c r="CA117" s="767"/>
      <c r="CB117" s="767"/>
      <c r="CC117" s="767"/>
      <c r="CD117" s="767">
        <f>COUNTIF(HV7:HV106,"RE")</f>
        <v>0</v>
      </c>
      <c r="CE117" s="767"/>
      <c r="CF117" s="767"/>
      <c r="CG117" s="767"/>
      <c r="CH117" s="767"/>
      <c r="CI117" s="767"/>
      <c r="CJ117" s="767"/>
      <c r="CK117" s="767"/>
      <c r="CL117" s="767"/>
      <c r="CM117" s="767"/>
      <c r="CN117" s="767"/>
      <c r="CO117" s="767"/>
      <c r="CP117" s="767"/>
      <c r="CQ117" s="767"/>
      <c r="CR117" s="871"/>
      <c r="CS117" s="767" t="s">
        <v>39</v>
      </c>
      <c r="CT117" s="767"/>
      <c r="CU117" s="154">
        <f>CU111+CU112+CU113+CU115+CU116</f>
        <v>4</v>
      </c>
      <c r="CV117" s="767">
        <f>COUNTIF(HY7:HY106,"RE")</f>
        <v>0</v>
      </c>
      <c r="CW117" s="767"/>
      <c r="CX117" s="767"/>
      <c r="CY117" s="767"/>
      <c r="CZ117" s="767"/>
      <c r="DA117" s="767"/>
      <c r="DB117" s="767"/>
      <c r="DC117" s="767"/>
      <c r="DD117" s="767"/>
      <c r="DE117" s="767"/>
      <c r="DF117" s="767"/>
      <c r="DG117" s="767"/>
      <c r="DH117" s="767"/>
      <c r="DI117" s="767"/>
      <c r="DJ117" s="856"/>
      <c r="DK117" s="856"/>
      <c r="DL117" s="856"/>
      <c r="DM117" s="856"/>
      <c r="DN117" s="856"/>
      <c r="DO117" s="856"/>
      <c r="DP117" s="856"/>
      <c r="DQ117" s="856"/>
      <c r="DR117" s="856"/>
      <c r="DS117" s="856"/>
      <c r="DT117" s="856"/>
      <c r="DU117" s="856"/>
      <c r="DV117" s="856"/>
      <c r="DW117" s="767">
        <f>COUNTIF(HZ7:HZ106,"RE")</f>
        <v>0</v>
      </c>
      <c r="DX117" s="767"/>
      <c r="DY117" s="767"/>
      <c r="DZ117" s="767"/>
      <c r="EA117" s="767"/>
      <c r="EB117" s="767"/>
      <c r="EC117" s="767"/>
      <c r="ED117" s="767"/>
      <c r="EE117" s="767"/>
      <c r="EF117" s="767"/>
      <c r="EG117" s="767"/>
      <c r="EH117" s="767"/>
      <c r="EI117" s="767"/>
      <c r="EJ117" s="767"/>
      <c r="EK117" s="767"/>
      <c r="EL117" s="767"/>
      <c r="EM117" s="767">
        <f>COUNTIF(IA7:IA106,"RE")</f>
        <v>0</v>
      </c>
      <c r="EN117" s="767"/>
      <c r="EO117" s="767"/>
      <c r="EP117" s="767"/>
      <c r="EQ117" s="767"/>
      <c r="ER117" s="767"/>
      <c r="ES117" s="767"/>
      <c r="ET117" s="767"/>
      <c r="EU117" s="767"/>
      <c r="EV117" s="767"/>
      <c r="EW117" s="767"/>
      <c r="EX117" s="767"/>
      <c r="EY117" s="767"/>
      <c r="EZ117" s="767"/>
      <c r="FA117" s="767"/>
      <c r="FB117" s="767"/>
      <c r="FC117" s="767"/>
      <c r="FD117" s="767"/>
      <c r="FE117" s="767"/>
      <c r="FF117" s="767"/>
      <c r="FG117" s="767"/>
      <c r="FH117" s="767">
        <f>COUNTIF(IB7:IB106,"RE")</f>
        <v>0</v>
      </c>
      <c r="FI117" s="767"/>
      <c r="FJ117" s="767"/>
      <c r="FK117" s="767"/>
      <c r="FL117" s="767"/>
      <c r="FM117" s="767"/>
      <c r="FN117" s="767"/>
      <c r="FO117" s="767"/>
      <c r="FP117" s="767"/>
      <c r="FQ117" s="767">
        <f>COUNTIF(IC7:IC106,"RE")</f>
        <v>0</v>
      </c>
      <c r="FR117" s="767"/>
      <c r="FS117" s="767"/>
      <c r="FT117" s="767"/>
      <c r="FU117" s="767"/>
      <c r="FV117" s="767"/>
      <c r="FW117" s="767"/>
      <c r="FX117" s="767"/>
      <c r="FY117" s="767"/>
      <c r="FZ117" s="767"/>
      <c r="GA117" s="782"/>
      <c r="GB117" s="783"/>
      <c r="GC117" s="783"/>
      <c r="GD117" s="783"/>
      <c r="GE117" s="783"/>
      <c r="GF117" s="783"/>
      <c r="GG117" s="783"/>
      <c r="GH117" s="783"/>
      <c r="GI117" s="783"/>
      <c r="GJ117" s="783"/>
      <c r="GK117" s="783"/>
      <c r="GL117" s="783"/>
      <c r="GM117" s="784"/>
      <c r="GN117" s="830"/>
      <c r="GO117" s="831"/>
      <c r="GP117" s="831"/>
      <c r="GQ117" s="831"/>
      <c r="GR117" s="831"/>
      <c r="GS117" s="831"/>
      <c r="GT117" s="831"/>
      <c r="GU117" s="831"/>
      <c r="GV117" s="831"/>
      <c r="GW117" s="831"/>
      <c r="GX117" s="831"/>
      <c r="GY117" s="831"/>
      <c r="GZ117" s="831"/>
      <c r="HA117" s="832"/>
      <c r="HB117" s="825"/>
      <c r="HC117" s="825"/>
      <c r="HD117" s="825"/>
      <c r="HE117" s="825"/>
      <c r="HF117" s="825"/>
      <c r="HG117" s="825"/>
      <c r="HH117" s="825"/>
      <c r="HI117" s="825"/>
      <c r="HJ117" s="825"/>
      <c r="HK117" s="825"/>
      <c r="HL117" s="825"/>
      <c r="HM117" s="825"/>
      <c r="HN117" s="825"/>
      <c r="HO117" s="825"/>
      <c r="HP117" s="825"/>
      <c r="HQ117" s="825"/>
      <c r="HR117" s="825"/>
      <c r="HS117" s="825"/>
      <c r="HT117" s="825"/>
      <c r="HU117" s="825"/>
      <c r="HV117" s="825"/>
      <c r="HW117" s="825"/>
      <c r="HX117" s="825"/>
      <c r="HY117" s="825"/>
      <c r="HZ117" s="825"/>
      <c r="IA117" s="825"/>
      <c r="IB117" s="825"/>
      <c r="IC117" s="825"/>
      <c r="ID117" s="825"/>
      <c r="IE117" s="825"/>
      <c r="IF117" s="825"/>
      <c r="IG117" s="825"/>
      <c r="IH117" s="825"/>
      <c r="II117" s="825"/>
      <c r="IJ117" s="825"/>
      <c r="IK117" s="825"/>
      <c r="IL117" s="826"/>
    </row>
  </sheetData>
  <sheetProtection password="CC1C" sheet="1" objects="1" scenarios="1" formatCells="0" formatColumns="0" formatRows="0" autoFilter="0"/>
  <protectedRanges>
    <protectedRange password="CC1C" sqref="ID3 IF3:IL3" name="marks_1"/>
    <protectedRange password="CC1C" sqref="IG4:IK4" name="marks_2"/>
    <protectedRange password="CC1C" sqref="IF4" name="marks_3"/>
  </protectedRanges>
  <autoFilter ref="A6:I6">
    <filterColumn colId="5" showButton="0"/>
    <filterColumn colId="6" showButton="0"/>
  </autoFilter>
  <mergeCells count="594">
    <mergeCell ref="IO37:JC38"/>
    <mergeCell ref="E109:G109"/>
    <mergeCell ref="B114:E114"/>
    <mergeCell ref="IO41:JC42"/>
    <mergeCell ref="F6:H6"/>
    <mergeCell ref="H107:I107"/>
    <mergeCell ref="H108:I108"/>
    <mergeCell ref="H109:I109"/>
    <mergeCell ref="H110:I110"/>
    <mergeCell ref="H111:I111"/>
    <mergeCell ref="H112:I112"/>
    <mergeCell ref="H113:I113"/>
    <mergeCell ref="H114:I114"/>
    <mergeCell ref="IX58:IX59"/>
    <mergeCell ref="IY58:IY59"/>
    <mergeCell ref="IZ58:IZ59"/>
    <mergeCell ref="JA58:JA59"/>
    <mergeCell ref="JB58:JC59"/>
    <mergeCell ref="IO56:IO57"/>
    <mergeCell ref="IP56:IP57"/>
    <mergeCell ref="IQ56:IQ57"/>
    <mergeCell ref="IR56:IR57"/>
    <mergeCell ref="IS56:IS57"/>
    <mergeCell ref="IT56:IT57"/>
    <mergeCell ref="IU56:IU57"/>
    <mergeCell ref="IV56:IV57"/>
    <mergeCell ref="IW56:IW57"/>
    <mergeCell ref="IO58:IO59"/>
    <mergeCell ref="IP58:IP59"/>
    <mergeCell ref="IQ58:IQ59"/>
    <mergeCell ref="IR58:IR59"/>
    <mergeCell ref="IS58:IS59"/>
    <mergeCell ref="IT58:IT59"/>
    <mergeCell ref="IU58:IU59"/>
    <mergeCell ref="IV58:IV59"/>
    <mergeCell ref="IW58:IW59"/>
    <mergeCell ref="IX54:IX55"/>
    <mergeCell ref="IY54:IY55"/>
    <mergeCell ref="IZ54:IZ55"/>
    <mergeCell ref="JA54:JA55"/>
    <mergeCell ref="IX56:IX57"/>
    <mergeCell ref="IY56:IY57"/>
    <mergeCell ref="IZ56:IZ57"/>
    <mergeCell ref="JA56:JA57"/>
    <mergeCell ref="JB54:JC55"/>
    <mergeCell ref="JB56:JC57"/>
    <mergeCell ref="IX52:IX53"/>
    <mergeCell ref="IY52:IY53"/>
    <mergeCell ref="IZ52:IZ53"/>
    <mergeCell ref="JA48:JA49"/>
    <mergeCell ref="JA52:JA53"/>
    <mergeCell ref="JB52:JC53"/>
    <mergeCell ref="IO52:IO53"/>
    <mergeCell ref="IP52:IP53"/>
    <mergeCell ref="IQ52:IQ53"/>
    <mergeCell ref="IR52:IR53"/>
    <mergeCell ref="IS52:IS53"/>
    <mergeCell ref="IT52:IT53"/>
    <mergeCell ref="IU52:IU53"/>
    <mergeCell ref="IV52:IV53"/>
    <mergeCell ref="IW52:IW53"/>
    <mergeCell ref="JB48:JC49"/>
    <mergeCell ref="IO50:IO51"/>
    <mergeCell ref="IP50:IP51"/>
    <mergeCell ref="IQ50:IQ51"/>
    <mergeCell ref="IR50:IR51"/>
    <mergeCell ref="IS50:IS51"/>
    <mergeCell ref="IT50:IT51"/>
    <mergeCell ref="IU50:IU51"/>
    <mergeCell ref="IV50:IV51"/>
    <mergeCell ref="IX50:IX51"/>
    <mergeCell ref="IY50:IY51"/>
    <mergeCell ref="IZ50:IZ51"/>
    <mergeCell ref="JA50:JA51"/>
    <mergeCell ref="JB50:JC51"/>
    <mergeCell ref="IT48:IT49"/>
    <mergeCell ref="IU48:IU49"/>
    <mergeCell ref="IV48:IV49"/>
    <mergeCell ref="IW48:IW49"/>
    <mergeCell ref="IX48:IX49"/>
    <mergeCell ref="IY48:IY49"/>
    <mergeCell ref="IZ48:IZ49"/>
    <mergeCell ref="JB46:JC47"/>
    <mergeCell ref="IQ46:IQ47"/>
    <mergeCell ref="IR46:IR47"/>
    <mergeCell ref="IS46:IS47"/>
    <mergeCell ref="IT46:IT47"/>
    <mergeCell ref="IU46:IU47"/>
    <mergeCell ref="IV46:IV47"/>
    <mergeCell ref="IW46:IW47"/>
    <mergeCell ref="IX46:IX47"/>
    <mergeCell ref="IY46:IY47"/>
    <mergeCell ref="IZ46:IZ47"/>
    <mergeCell ref="JA46:JA47"/>
    <mergeCell ref="CV3:DI3"/>
    <mergeCell ref="AL111:AM111"/>
    <mergeCell ref="A2:AT2"/>
    <mergeCell ref="AU2:CT2"/>
    <mergeCell ref="CU2:FG2"/>
    <mergeCell ref="FH2:GP2"/>
    <mergeCell ref="GQ2:HA3"/>
    <mergeCell ref="HB2:IL2"/>
    <mergeCell ref="A3:D3"/>
    <mergeCell ref="F3:G3"/>
    <mergeCell ref="J3:W3"/>
    <mergeCell ref="X3:AK3"/>
    <mergeCell ref="GN3:GP3"/>
    <mergeCell ref="GI3:GI5"/>
    <mergeCell ref="GJ3:GJ5"/>
    <mergeCell ref="GK3:GK5"/>
    <mergeCell ref="GL3:GL5"/>
    <mergeCell ref="GG3:GG5"/>
    <mergeCell ref="J4:M4"/>
    <mergeCell ref="N4:N5"/>
    <mergeCell ref="O4:O5"/>
    <mergeCell ref="P4:P5"/>
    <mergeCell ref="Q4:Q5"/>
    <mergeCell ref="F108:G108"/>
    <mergeCell ref="BB3:BO3"/>
    <mergeCell ref="BP3:CC3"/>
    <mergeCell ref="CD3:CQ3"/>
    <mergeCell ref="CR3:CR5"/>
    <mergeCell ref="CS3:CU3"/>
    <mergeCell ref="AN4:AQ4"/>
    <mergeCell ref="AR4:AR5"/>
    <mergeCell ref="AS4:AS5"/>
    <mergeCell ref="AT4:AT5"/>
    <mergeCell ref="BA4:BA5"/>
    <mergeCell ref="BB4:BE4"/>
    <mergeCell ref="BF4:BF5"/>
    <mergeCell ref="BG4:BG5"/>
    <mergeCell ref="BH4:BH5"/>
    <mergeCell ref="BI4:BI5"/>
    <mergeCell ref="AU4:AU5"/>
    <mergeCell ref="AV4:AV5"/>
    <mergeCell ref="AW4:AW5"/>
    <mergeCell ref="AX4:AX5"/>
    <mergeCell ref="AY4:AY5"/>
    <mergeCell ref="BP4:BS4"/>
    <mergeCell ref="AZ4:AZ5"/>
    <mergeCell ref="AL3:BA3"/>
    <mergeCell ref="AL4:AL5"/>
    <mergeCell ref="S4:S5"/>
    <mergeCell ref="T4:T5"/>
    <mergeCell ref="U4:U5"/>
    <mergeCell ref="V4:V5"/>
    <mergeCell ref="W4:W5"/>
    <mergeCell ref="I4:I5"/>
    <mergeCell ref="AI4:AI5"/>
    <mergeCell ref="AJ4:AJ5"/>
    <mergeCell ref="AK4:AK5"/>
    <mergeCell ref="X4:AA4"/>
    <mergeCell ref="AB4:AB5"/>
    <mergeCell ref="AC4:AC5"/>
    <mergeCell ref="AD4:AD5"/>
    <mergeCell ref="AG4:AG5"/>
    <mergeCell ref="AF4:AF5"/>
    <mergeCell ref="AH4:AH5"/>
    <mergeCell ref="AE4:AE5"/>
    <mergeCell ref="A4:A5"/>
    <mergeCell ref="B4:B5"/>
    <mergeCell ref="C4:C5"/>
    <mergeCell ref="E4:E5"/>
    <mergeCell ref="D4:D5"/>
    <mergeCell ref="F4:F5"/>
    <mergeCell ref="G4:G5"/>
    <mergeCell ref="H4:H5"/>
    <mergeCell ref="R4:R5"/>
    <mergeCell ref="DJ3:EL3"/>
    <mergeCell ref="EM3:FG3"/>
    <mergeCell ref="FH3:FP3"/>
    <mergeCell ref="FQ3:FZ3"/>
    <mergeCell ref="GA3:GF5"/>
    <mergeCell ref="DD4:DD5"/>
    <mergeCell ref="DE4:DE5"/>
    <mergeCell ref="EA4:EC4"/>
    <mergeCell ref="ED4:ED5"/>
    <mergeCell ref="EE4:EE5"/>
    <mergeCell ref="EF4:EF5"/>
    <mergeCell ref="EG4:EG5"/>
    <mergeCell ref="EH4:EH5"/>
    <mergeCell ref="DH4:DH5"/>
    <mergeCell ref="DI4:DI5"/>
    <mergeCell ref="DJ4:DU4"/>
    <mergeCell ref="DV4:DX4"/>
    <mergeCell ref="DY4:DY5"/>
    <mergeCell ref="DZ4:DZ5"/>
    <mergeCell ref="DG4:DG5"/>
    <mergeCell ref="EI4:EI5"/>
    <mergeCell ref="EJ4:EJ5"/>
    <mergeCell ref="EK4:EK5"/>
    <mergeCell ref="EL4:EL5"/>
    <mergeCell ref="BJ4:BJ5"/>
    <mergeCell ref="BK4:BK5"/>
    <mergeCell ref="BL4:BL5"/>
    <mergeCell ref="BM4:BM5"/>
    <mergeCell ref="BN4:BN5"/>
    <mergeCell ref="CH4:CH5"/>
    <mergeCell ref="CI4:CI5"/>
    <mergeCell ref="CJ4:CJ5"/>
    <mergeCell ref="CK4:CK5"/>
    <mergeCell ref="BY4:BY5"/>
    <mergeCell ref="BZ4:BZ5"/>
    <mergeCell ref="CA4:CA5"/>
    <mergeCell ref="CB4:CB5"/>
    <mergeCell ref="CC4:CC5"/>
    <mergeCell ref="CD4:CG4"/>
    <mergeCell ref="EM4:EP4"/>
    <mergeCell ref="EQ4:ES4"/>
    <mergeCell ref="BO4:BO5"/>
    <mergeCell ref="CU4:CU5"/>
    <mergeCell ref="CV4:CY4"/>
    <mergeCell ref="CZ4:CZ5"/>
    <mergeCell ref="DA4:DA5"/>
    <mergeCell ref="DB4:DB5"/>
    <mergeCell ref="DC4:DC5"/>
    <mergeCell ref="CN4:CN5"/>
    <mergeCell ref="CO4:CO5"/>
    <mergeCell ref="CP4:CP5"/>
    <mergeCell ref="CQ4:CQ5"/>
    <mergeCell ref="CS4:CS5"/>
    <mergeCell ref="CT4:CT5"/>
    <mergeCell ref="DF4:DF5"/>
    <mergeCell ref="BT4:BT5"/>
    <mergeCell ref="BU4:BU5"/>
    <mergeCell ref="BV4:BV5"/>
    <mergeCell ref="BW4:BW5"/>
    <mergeCell ref="BX4:BX5"/>
    <mergeCell ref="CL4:CL5"/>
    <mergeCell ref="CM4:CM5"/>
    <mergeCell ref="FB4:FB5"/>
    <mergeCell ref="FC4:FC5"/>
    <mergeCell ref="FD4:FD5"/>
    <mergeCell ref="FE4:FE5"/>
    <mergeCell ref="FF4:FF5"/>
    <mergeCell ref="FG4:FG5"/>
    <mergeCell ref="ET4:ET5"/>
    <mergeCell ref="EU4:EU5"/>
    <mergeCell ref="EV4:EX4"/>
    <mergeCell ref="EY4:EY5"/>
    <mergeCell ref="EZ4:EZ5"/>
    <mergeCell ref="FA4:FA5"/>
    <mergeCell ref="HV5:HX5"/>
    <mergeCell ref="B107:G107"/>
    <mergeCell ref="J107:W107"/>
    <mergeCell ref="X107:AK107"/>
    <mergeCell ref="AL107:AP107"/>
    <mergeCell ref="AQ107:AT107"/>
    <mergeCell ref="GQ5:GR5"/>
    <mergeCell ref="GS5:GT5"/>
    <mergeCell ref="FZ4:FZ5"/>
    <mergeCell ref="GM4:GM5"/>
    <mergeCell ref="GN4:GN5"/>
    <mergeCell ref="GO4:GO5"/>
    <mergeCell ref="GP4:GP5"/>
    <mergeCell ref="GU5:GV5"/>
    <mergeCell ref="GY5:GZ5"/>
    <mergeCell ref="HB5:HD5"/>
    <mergeCell ref="CV107:DI107"/>
    <mergeCell ref="DJ107:DV107"/>
    <mergeCell ref="HE5:HG5"/>
    <mergeCell ref="FT4:FT5"/>
    <mergeCell ref="FJ4:FJ5"/>
    <mergeCell ref="FK4:FK5"/>
    <mergeCell ref="FL4:FL5"/>
    <mergeCell ref="FM4:FM5"/>
    <mergeCell ref="CV109:DI109"/>
    <mergeCell ref="DJ109:DV109"/>
    <mergeCell ref="DW109:EL109"/>
    <mergeCell ref="EM109:FG109"/>
    <mergeCell ref="FH109:FP109"/>
    <mergeCell ref="FQ109:FZ109"/>
    <mergeCell ref="DW108:EL108"/>
    <mergeCell ref="HP5:HR5"/>
    <mergeCell ref="HS5:HU5"/>
    <mergeCell ref="FU4:FU5"/>
    <mergeCell ref="FV4:FV5"/>
    <mergeCell ref="FW4:FW5"/>
    <mergeCell ref="FX4:FX5"/>
    <mergeCell ref="FY4:FY5"/>
    <mergeCell ref="FN4:FN5"/>
    <mergeCell ref="FO4:FO5"/>
    <mergeCell ref="FP4:FP5"/>
    <mergeCell ref="FQ4:FQ5"/>
    <mergeCell ref="FR4:FR5"/>
    <mergeCell ref="FS4:FS5"/>
    <mergeCell ref="GW5:GX5"/>
    <mergeCell ref="GH3:GH5"/>
    <mergeCell ref="FH4:FH5"/>
    <mergeCell ref="FI4:FI5"/>
    <mergeCell ref="AU107:AX107"/>
    <mergeCell ref="BB107:BO107"/>
    <mergeCell ref="BP107:CC107"/>
    <mergeCell ref="CD107:CQ107"/>
    <mergeCell ref="CR107:CR117"/>
    <mergeCell ref="CS107:CT107"/>
    <mergeCell ref="CD109:CQ109"/>
    <mergeCell ref="CV108:DI108"/>
    <mergeCell ref="DJ108:DV108"/>
    <mergeCell ref="BR111:BS111"/>
    <mergeCell ref="BI110:BJ110"/>
    <mergeCell ref="BP110:BQ110"/>
    <mergeCell ref="BW110:BX110"/>
    <mergeCell ref="CD110:CE110"/>
    <mergeCell ref="CF110:CG110"/>
    <mergeCell ref="CH110:CI110"/>
    <mergeCell ref="CZ110:DA110"/>
    <mergeCell ref="DJ110:DV110"/>
    <mergeCell ref="BR110:BS110"/>
    <mergeCell ref="BT110:BU110"/>
    <mergeCell ref="BT111:BU111"/>
    <mergeCell ref="BW111:BX111"/>
    <mergeCell ref="CD111:CE111"/>
    <mergeCell ref="CF111:CG111"/>
    <mergeCell ref="CD108:CQ108"/>
    <mergeCell ref="CS108:CT108"/>
    <mergeCell ref="J109:W109"/>
    <mergeCell ref="X109:AK109"/>
    <mergeCell ref="AL109:AP109"/>
    <mergeCell ref="AQ109:AT109"/>
    <mergeCell ref="AU109:AX109"/>
    <mergeCell ref="BB109:BO109"/>
    <mergeCell ref="BP109:CC109"/>
    <mergeCell ref="L111:M111"/>
    <mergeCell ref="N111:O111"/>
    <mergeCell ref="Q111:R111"/>
    <mergeCell ref="BI111:BJ111"/>
    <mergeCell ref="BP111:BQ111"/>
    <mergeCell ref="J110:K110"/>
    <mergeCell ref="L110:M110"/>
    <mergeCell ref="N110:O110"/>
    <mergeCell ref="AQ108:AT108"/>
    <mergeCell ref="AU108:AX108"/>
    <mergeCell ref="BB108:BO108"/>
    <mergeCell ref="BP108:CC108"/>
    <mergeCell ref="Q110:R110"/>
    <mergeCell ref="X110:Y110"/>
    <mergeCell ref="Z110:AA110"/>
    <mergeCell ref="AB110:AC110"/>
    <mergeCell ref="AE110:AF110"/>
    <mergeCell ref="BB110:BC110"/>
    <mergeCell ref="EE110:EF110"/>
    <mergeCell ref="CK110:CL110"/>
    <mergeCell ref="CS110:CT110"/>
    <mergeCell ref="CV110:CW110"/>
    <mergeCell ref="CX110:CY110"/>
    <mergeCell ref="BB112:BO112"/>
    <mergeCell ref="BP112:CC112"/>
    <mergeCell ref="J112:W112"/>
    <mergeCell ref="B108:E108"/>
    <mergeCell ref="J108:W108"/>
    <mergeCell ref="X108:AK108"/>
    <mergeCell ref="AL108:AP108"/>
    <mergeCell ref="CS109:CT109"/>
    <mergeCell ref="BD110:BE110"/>
    <mergeCell ref="BF110:BG110"/>
    <mergeCell ref="AL110:AM110"/>
    <mergeCell ref="X111:Y111"/>
    <mergeCell ref="Z111:AA111"/>
    <mergeCell ref="AB111:AC111"/>
    <mergeCell ref="AE111:AF111"/>
    <mergeCell ref="BB111:BC111"/>
    <mergeCell ref="BD111:BE111"/>
    <mergeCell ref="BF111:BG111"/>
    <mergeCell ref="J111:K111"/>
    <mergeCell ref="CK111:CL111"/>
    <mergeCell ref="CS111:CT111"/>
    <mergeCell ref="CV111:CW111"/>
    <mergeCell ref="CH111:CI111"/>
    <mergeCell ref="CX111:CY111"/>
    <mergeCell ref="CZ111:DA111"/>
    <mergeCell ref="DJ111:DV111"/>
    <mergeCell ref="DW111:DX111"/>
    <mergeCell ref="DJ113:DV113"/>
    <mergeCell ref="DW113:EL113"/>
    <mergeCell ref="EE111:EF111"/>
    <mergeCell ref="CD112:CQ112"/>
    <mergeCell ref="CS112:CT112"/>
    <mergeCell ref="DJ112:DV112"/>
    <mergeCell ref="CD113:CQ113"/>
    <mergeCell ref="CS113:CT113"/>
    <mergeCell ref="CV113:DI113"/>
    <mergeCell ref="CV112:DI112"/>
    <mergeCell ref="DW112:EL112"/>
    <mergeCell ref="CV114:DI114"/>
    <mergeCell ref="DW115:EL115"/>
    <mergeCell ref="J115:W115"/>
    <mergeCell ref="X115:AK115"/>
    <mergeCell ref="AL115:AP115"/>
    <mergeCell ref="AQ115:AT115"/>
    <mergeCell ref="CS114:CT114"/>
    <mergeCell ref="J114:W114"/>
    <mergeCell ref="X114:AK114"/>
    <mergeCell ref="AL114:AP114"/>
    <mergeCell ref="AQ114:AT114"/>
    <mergeCell ref="CS115:CT115"/>
    <mergeCell ref="BB115:BO115"/>
    <mergeCell ref="BP115:CC115"/>
    <mergeCell ref="CD115:CQ115"/>
    <mergeCell ref="AU115:AX115"/>
    <mergeCell ref="CD114:CQ114"/>
    <mergeCell ref="DJ114:DV114"/>
    <mergeCell ref="DW114:EL114"/>
    <mergeCell ref="CD117:CQ117"/>
    <mergeCell ref="CS117:CT117"/>
    <mergeCell ref="CV117:DI117"/>
    <mergeCell ref="CS116:CT116"/>
    <mergeCell ref="CV116:DI116"/>
    <mergeCell ref="CD116:CQ116"/>
    <mergeCell ref="CV115:DI115"/>
    <mergeCell ref="DJ117:DV117"/>
    <mergeCell ref="DW117:EL117"/>
    <mergeCell ref="DJ115:DV115"/>
    <mergeCell ref="DJ116:DV116"/>
    <mergeCell ref="DW116:EL116"/>
    <mergeCell ref="IP10:IP13"/>
    <mergeCell ref="IQ10:IQ13"/>
    <mergeCell ref="GN112:HA113"/>
    <mergeCell ref="IS44:IS45"/>
    <mergeCell ref="IT44:IT45"/>
    <mergeCell ref="IU43:IW43"/>
    <mergeCell ref="IO43:IT43"/>
    <mergeCell ref="IO46:IO47"/>
    <mergeCell ref="IP46:IP47"/>
    <mergeCell ref="IO48:IO49"/>
    <mergeCell ref="IP48:IP49"/>
    <mergeCell ref="IQ48:IQ49"/>
    <mergeCell ref="IR48:IR49"/>
    <mergeCell ref="IS48:IS49"/>
    <mergeCell ref="IO54:IO55"/>
    <mergeCell ref="IP54:IP55"/>
    <mergeCell ref="IQ54:IQ55"/>
    <mergeCell ref="IR54:IR55"/>
    <mergeCell ref="IS54:IS55"/>
    <mergeCell ref="IT54:IT55"/>
    <mergeCell ref="IU54:IU55"/>
    <mergeCell ref="IV54:IV55"/>
    <mergeCell ref="IW54:IW55"/>
    <mergeCell ref="IW50:IW51"/>
    <mergeCell ref="FH114:FP114"/>
    <mergeCell ref="FQ114:FZ114"/>
    <mergeCell ref="EQ111:ER111"/>
    <mergeCell ref="DW107:EL107"/>
    <mergeCell ref="EM107:FG107"/>
    <mergeCell ref="EM113:FG113"/>
    <mergeCell ref="IO32:IR32"/>
    <mergeCell ref="JC29:JC30"/>
    <mergeCell ref="IS32:IU32"/>
    <mergeCell ref="IO33:IR33"/>
    <mergeCell ref="IS33:IU33"/>
    <mergeCell ref="IO34:IR34"/>
    <mergeCell ref="IS34:IU34"/>
    <mergeCell ref="IO35:IR35"/>
    <mergeCell ref="IS35:IU35"/>
    <mergeCell ref="IX29:IX30"/>
    <mergeCell ref="IY29:IY30"/>
    <mergeCell ref="IZ29:IZ30"/>
    <mergeCell ref="IT29:IT30"/>
    <mergeCell ref="JB31:JC35"/>
    <mergeCell ref="DW110:DX110"/>
    <mergeCell ref="DY110:DZ110"/>
    <mergeCell ref="EA110:EB110"/>
    <mergeCell ref="EC110:ED110"/>
    <mergeCell ref="B115:E115"/>
    <mergeCell ref="B116:E116"/>
    <mergeCell ref="B113:E113"/>
    <mergeCell ref="AU116:AX116"/>
    <mergeCell ref="AU114:AX114"/>
    <mergeCell ref="B112:C112"/>
    <mergeCell ref="IR44:IR45"/>
    <mergeCell ref="JA29:JA30"/>
    <mergeCell ref="FQ112:FZ112"/>
    <mergeCell ref="EO110:EP110"/>
    <mergeCell ref="EQ110:ER110"/>
    <mergeCell ref="EC111:ED111"/>
    <mergeCell ref="DY111:DZ111"/>
    <mergeCell ref="EA111:EB111"/>
    <mergeCell ref="GN110:HA111"/>
    <mergeCell ref="IW29:IW30"/>
    <mergeCell ref="GN107:GT107"/>
    <mergeCell ref="GU107:GX107"/>
    <mergeCell ref="GY107:HA107"/>
    <mergeCell ref="HB107:IL117"/>
    <mergeCell ref="GN116:HA117"/>
    <mergeCell ref="ES110:ET110"/>
    <mergeCell ref="ES111:ET111"/>
    <mergeCell ref="EM110:EN110"/>
    <mergeCell ref="BB116:BO116"/>
    <mergeCell ref="BP116:CC116"/>
    <mergeCell ref="X112:AK112"/>
    <mergeCell ref="AL112:AN112"/>
    <mergeCell ref="AO112:AP112"/>
    <mergeCell ref="AQ112:AR112"/>
    <mergeCell ref="AS112:AT112"/>
    <mergeCell ref="AU112:AV112"/>
    <mergeCell ref="AW112:AX112"/>
    <mergeCell ref="BB114:BO114"/>
    <mergeCell ref="BP114:CC114"/>
    <mergeCell ref="EO111:EP111"/>
    <mergeCell ref="EM112:FG112"/>
    <mergeCell ref="B117:E117"/>
    <mergeCell ref="AU113:AX113"/>
    <mergeCell ref="BB113:BO113"/>
    <mergeCell ref="BP113:CC113"/>
    <mergeCell ref="AL117:AP117"/>
    <mergeCell ref="AQ117:AT117"/>
    <mergeCell ref="J116:W116"/>
    <mergeCell ref="X116:AK116"/>
    <mergeCell ref="AL116:AP116"/>
    <mergeCell ref="AQ116:AT116"/>
    <mergeCell ref="AU117:AX117"/>
    <mergeCell ref="BB117:BO117"/>
    <mergeCell ref="BP117:CC117"/>
    <mergeCell ref="H115:I115"/>
    <mergeCell ref="J113:W113"/>
    <mergeCell ref="X113:AK113"/>
    <mergeCell ref="AL113:AP113"/>
    <mergeCell ref="AQ113:AT113"/>
    <mergeCell ref="H116:I116"/>
    <mergeCell ref="H117:I117"/>
    <mergeCell ref="J117:W117"/>
    <mergeCell ref="X117:AK117"/>
    <mergeCell ref="GN108:HA109"/>
    <mergeCell ref="FH112:FP112"/>
    <mergeCell ref="FQ117:FZ117"/>
    <mergeCell ref="FQ116:FZ116"/>
    <mergeCell ref="EM117:FG117"/>
    <mergeCell ref="FH117:FP117"/>
    <mergeCell ref="EM115:FG115"/>
    <mergeCell ref="FH115:FP115"/>
    <mergeCell ref="EM116:FG116"/>
    <mergeCell ref="FH116:FP116"/>
    <mergeCell ref="FQ115:FZ115"/>
    <mergeCell ref="GN114:HA115"/>
    <mergeCell ref="EM114:FG114"/>
    <mergeCell ref="FQ113:FZ113"/>
    <mergeCell ref="GA107:GM117"/>
    <mergeCell ref="FH107:FP107"/>
    <mergeCell ref="FQ107:FZ107"/>
    <mergeCell ref="EM108:FG108"/>
    <mergeCell ref="FH108:FP108"/>
    <mergeCell ref="FQ108:FZ108"/>
    <mergeCell ref="EU110:EV110"/>
    <mergeCell ref="FH113:FP113"/>
    <mergeCell ref="EU111:EV111"/>
    <mergeCell ref="EM111:EN111"/>
    <mergeCell ref="AM4:AM5"/>
    <mergeCell ref="JA44:JA45"/>
    <mergeCell ref="JB44:JC45"/>
    <mergeCell ref="IU44:IU45"/>
    <mergeCell ref="IV44:IV45"/>
    <mergeCell ref="IW44:IW45"/>
    <mergeCell ref="IX44:IX45"/>
    <mergeCell ref="IY44:IY45"/>
    <mergeCell ref="IZ44:IZ45"/>
    <mergeCell ref="IO44:IO45"/>
    <mergeCell ref="IP44:IP45"/>
    <mergeCell ref="IW10:IW13"/>
    <mergeCell ref="IX43:IY43"/>
    <mergeCell ref="IZ43:JC43"/>
    <mergeCell ref="IG4:IH4"/>
    <mergeCell ref="II4:IK4"/>
    <mergeCell ref="IX10:IX13"/>
    <mergeCell ref="IY10:IY13"/>
    <mergeCell ref="IZ10:IZ13"/>
    <mergeCell ref="JA10:JA13"/>
    <mergeCell ref="JB10:JB13"/>
    <mergeCell ref="IR10:IR13"/>
    <mergeCell ref="IS10:IS13"/>
    <mergeCell ref="IQ44:IQ45"/>
    <mergeCell ref="ID3:IL3"/>
    <mergeCell ref="IE4:IF4"/>
    <mergeCell ref="HB3:IC4"/>
    <mergeCell ref="IO8:JC8"/>
    <mergeCell ref="IO9:IW9"/>
    <mergeCell ref="IZ9:JC9"/>
    <mergeCell ref="IX9:IY9"/>
    <mergeCell ref="IO31:IR31"/>
    <mergeCell ref="IS31:IU31"/>
    <mergeCell ref="IV31:IY35"/>
    <mergeCell ref="IZ31:JA35"/>
    <mergeCell ref="JC10:JC13"/>
    <mergeCell ref="JB14:JB28"/>
    <mergeCell ref="IO29:IP30"/>
    <mergeCell ref="IQ29:IQ30"/>
    <mergeCell ref="IR29:IR30"/>
    <mergeCell ref="IS29:IS30"/>
    <mergeCell ref="IU29:IU30"/>
    <mergeCell ref="IV29:IV30"/>
    <mergeCell ref="IT10:IT13"/>
    <mergeCell ref="IU10:IU13"/>
    <mergeCell ref="IV10:IV13"/>
    <mergeCell ref="JB29:JB30"/>
    <mergeCell ref="IO10:IO11"/>
  </mergeCells>
  <phoneticPr fontId="15" type="noConversion"/>
  <conditionalFormatting sqref="GH8:GK106 GM6 GO7:GP106 GA107">
    <cfRule type="containsText" dxfId="108" priority="115" stopIfTrue="1" operator="containsText" text="NA">
      <formula>NOT(ISERROR(SEARCH("NA",GA6)))</formula>
    </cfRule>
  </conditionalFormatting>
  <conditionalFormatting sqref="GH8:GK106 GM6 GO7:GP106 GA107">
    <cfRule type="containsText" dxfId="107" priority="114" operator="containsText" text="D">
      <formula>NOT(ISERROR(SEARCH("D",GA6)))</formula>
    </cfRule>
  </conditionalFormatting>
  <conditionalFormatting sqref="GH8:GK106 GM6 GO7:GP106 GA107">
    <cfRule type="containsText" dxfId="106" priority="113" operator="containsText" text="NA">
      <formula>NOT(ISERROR(SEARCH("NA",GA6)))</formula>
    </cfRule>
  </conditionalFormatting>
  <conditionalFormatting sqref="GH8:GK106 GO7:GO106 GM6 GA107">
    <cfRule type="containsText" dxfId="105" priority="111" operator="containsText" text="NA">
      <formula>NOT(ISERROR(SEARCH("NA",GA6)))</formula>
    </cfRule>
    <cfRule type="containsText" dxfId="104" priority="112" operator="containsText" text="ML">
      <formula>NOT(ISERROR(SEARCH("ML",GA6)))</formula>
    </cfRule>
  </conditionalFormatting>
  <conditionalFormatting sqref="GH8:GK106 GO7:GO106 GM6 GA107">
    <cfRule type="containsText" dxfId="103" priority="109" operator="containsText" text="vuqRrh.kZ">
      <formula>NOT(ISERROR(SEARCH("vuqRrh.kZ",GA6)))</formula>
    </cfRule>
    <cfRule type="containsText" dxfId="102" priority="110" operator="containsText" text="lk- mRrh.kZ">
      <formula>NOT(ISERROR(SEARCH("lk- mRrh.kZ",GA6)))</formula>
    </cfRule>
  </conditionalFormatting>
  <conditionalFormatting sqref="GH8:GK106 GO7:GO106 GM6 GA107">
    <cfRule type="containsText" dxfId="101" priority="108" operator="containsText" text="iwjd">
      <formula>NOT(ISERROR(SEARCH("iwjd",GA6)))</formula>
    </cfRule>
  </conditionalFormatting>
  <conditionalFormatting sqref="GO7:GO106 GM6 GA107">
    <cfRule type="containsText" dxfId="100" priority="83" operator="containsText" text="lk- mRrh.kZ">
      <formula>NOT(ISERROR(SEARCH("lk- mRrh.kZ",GA6)))</formula>
    </cfRule>
    <cfRule type="containsText" dxfId="99" priority="84" operator="containsText" text="mRrh.kZ">
      <formula>NOT(ISERROR(SEARCH("mRrh.kZ",GA6)))</formula>
    </cfRule>
    <cfRule type="containsText" dxfId="98" priority="107" operator="containsText" text="mRrh.kZ">
      <formula>NOT(ISERROR(SEARCH("mRrh.kZ",GA6)))</formula>
    </cfRule>
  </conditionalFormatting>
  <conditionalFormatting sqref="GP7:GP106">
    <cfRule type="cellIs" dxfId="97" priority="106" stopIfTrue="1" operator="greaterThan">
      <formula>10</formula>
    </cfRule>
  </conditionalFormatting>
  <conditionalFormatting sqref="GO7:GO106 GM6 GA107">
    <cfRule type="containsText" dxfId="96" priority="105" operator="containsText" text="D">
      <formula>NOT(ISERROR(SEARCH("D",GA6)))</formula>
    </cfRule>
  </conditionalFormatting>
  <conditionalFormatting sqref="GP7:GP106">
    <cfRule type="cellIs" dxfId="95" priority="104" operator="lessThan">
      <formula>11</formula>
    </cfRule>
  </conditionalFormatting>
  <conditionalFormatting sqref="GO7:GO106 GM6 GA107">
    <cfRule type="containsText" dxfId="94" priority="99" stopIfTrue="1" operator="containsText" text="G1">
      <formula>NOT(ISERROR(SEARCH("G1",GA6)))</formula>
    </cfRule>
    <cfRule type="containsText" dxfId="93" priority="100" stopIfTrue="1" operator="containsText" text="G2">
      <formula>NOT(ISERROR(SEARCH("G2",GA6)))</formula>
    </cfRule>
    <cfRule type="containsText" dxfId="92" priority="101" stopIfTrue="1" operator="containsText" text="G1">
      <formula>NOT(ISERROR(SEARCH("G1",GA6)))</formula>
    </cfRule>
    <cfRule type="containsText" dxfId="91" priority="102" stopIfTrue="1" operator="containsText" text="S">
      <formula>NOT(ISERROR(SEARCH("S",GA6)))</formula>
    </cfRule>
    <cfRule type="containsText" dxfId="90" priority="103" stopIfTrue="1" operator="containsText" text="F">
      <formula>NOT(ISERROR(SEARCH("F",GA6)))</formula>
    </cfRule>
  </conditionalFormatting>
  <conditionalFormatting sqref="GO7:GO106 GM6 GA107">
    <cfRule type="containsText" dxfId="89" priority="98" stopIfTrue="1" operator="containsText" text="G1">
      <formula>NOT(ISERROR(SEARCH("G1",GA6)))</formula>
    </cfRule>
  </conditionalFormatting>
  <conditionalFormatting sqref="GH8:GK106 GO7:GO106 GM6 GA107">
    <cfRule type="containsText" dxfId="88" priority="95" stopIfTrue="1" operator="containsText" text="RA">
      <formula>NOT(ISERROR(SEARCH("RA",GA6)))</formula>
    </cfRule>
    <cfRule type="containsText" dxfId="87" priority="96" stopIfTrue="1" operator="containsText" text="ML">
      <formula>NOT(ISERROR(SEARCH("ML",GA6)))</formula>
    </cfRule>
    <cfRule type="containsText" dxfId="86" priority="97" stopIfTrue="1" operator="containsText" text="ML">
      <formula>NOT(ISERROR(SEARCH("ML",GA6)))</formula>
    </cfRule>
  </conditionalFormatting>
  <conditionalFormatting sqref="GH8:GK106 GO7:GO106 GM6 GA107">
    <cfRule type="containsText" dxfId="85" priority="94" stopIfTrue="1" operator="containsText" text="S">
      <formula>NOT(ISERROR(SEARCH("S",GA6)))</formula>
    </cfRule>
  </conditionalFormatting>
  <conditionalFormatting sqref="GO7:GO106 GM6 GA107">
    <cfRule type="containsText" dxfId="84" priority="90" stopIfTrue="1" operator="containsText" text="iqu% ijh{kk">
      <formula>NOT(ISERROR(SEARCH("iqu% ijh{kk",GA6)))</formula>
    </cfRule>
    <cfRule type="containsText" dxfId="83" priority="91" stopIfTrue="1" operator="containsText" text="iqu% ijh{kk">
      <formula>NOT(ISERROR(SEARCH("iqu% ijh{kk",GA6)))</formula>
    </cfRule>
    <cfRule type="containsText" dxfId="82" priority="92" stopIfTrue="1" operator="containsText" text="NA">
      <formula>NOT(ISERROR(SEARCH("NA",GA6)))</formula>
    </cfRule>
    <cfRule type="containsText" dxfId="81" priority="93" stopIfTrue="1" operator="containsText" text="ML">
      <formula>NOT(ISERROR(SEARCH("ML",GA6)))</formula>
    </cfRule>
  </conditionalFormatting>
  <conditionalFormatting sqref="GO7:GO106 GM6 GA107">
    <cfRule type="containsText" dxfId="80" priority="89" stopIfTrue="1" operator="containsText" text="iwjd">
      <formula>NOT(ISERROR(SEARCH("iwjd",GA6)))</formula>
    </cfRule>
  </conditionalFormatting>
  <conditionalFormatting sqref="GH8:GK106">
    <cfRule type="containsText" dxfId="79" priority="85" stopIfTrue="1" operator="containsText" text="G2">
      <formula>NOT(ISERROR(SEARCH("G2",GH8)))</formula>
    </cfRule>
    <cfRule type="containsText" dxfId="78" priority="86" stopIfTrue="1" operator="containsText" text="G1">
      <formula>NOT(ISERROR(SEARCH("G1",GH8)))</formula>
    </cfRule>
    <cfRule type="containsText" dxfId="77" priority="87" stopIfTrue="1" operator="containsText" text="S">
      <formula>NOT(ISERROR(SEARCH("S",GH8)))</formula>
    </cfRule>
    <cfRule type="containsText" dxfId="76" priority="88" stopIfTrue="1" operator="containsText" text="F">
      <formula>NOT(ISERROR(SEARCH("F",GH8)))</formula>
    </cfRule>
  </conditionalFormatting>
  <conditionalFormatting sqref="GO7:GO106">
    <cfRule type="cellIs" dxfId="75" priority="82" stopIfTrue="1" operator="equal">
      <formula>FALSE</formula>
    </cfRule>
  </conditionalFormatting>
  <conditionalFormatting sqref="GP7:GP106">
    <cfRule type="cellIs" dxfId="74" priority="81" stopIfTrue="1" operator="greaterThan">
      <formula>0</formula>
    </cfRule>
  </conditionalFormatting>
  <conditionalFormatting sqref="GA7:GF106 FY6:FY106 HB7:IC106 FO6 FF6 EK6 DH6">
    <cfRule type="expression" dxfId="73" priority="116" stopIfTrue="1">
      <formula>NOT(ISERROR(SEARCH("F",DH6)))</formula>
    </cfRule>
    <cfRule type="expression" dxfId="72" priority="117" stopIfTrue="1">
      <formula>NOT(ISERROR(SEARCH("S",DH6)))</formula>
    </cfRule>
    <cfRule type="expression" dxfId="71" priority="118" stopIfTrue="1">
      <formula>NOT(ISERROR(SEARCH("G",DH6)))</formula>
    </cfRule>
  </conditionalFormatting>
  <conditionalFormatting sqref="D7:D106">
    <cfRule type="containsText" dxfId="70" priority="79" stopIfTrue="1" operator="containsText" text="NSO">
      <formula>NOT(ISERROR(SEARCH("NSO",D7)))</formula>
    </cfRule>
    <cfRule type="containsText" dxfId="69" priority="80" stopIfTrue="1" operator="containsText" text="NSO">
      <formula>NOT(ISERROR(SEARCH("NSO",D7)))</formula>
    </cfRule>
  </conditionalFormatting>
  <conditionalFormatting sqref="FW6:FW106 R6:W6 CQ6 FV7:FV106 HB7:IC106 FK6 FM6 FF6:FG6 ES6 EY6 AK6 BA6 BO6 CC6 EC6 DL6 DO6 DR6 DU6 DX6 FD6 EI6 EK6 DD6:DI6 CV6:DB6 FU6 GM6 GO7:GP106 GA107 FX7:GL106">
    <cfRule type="containsText" dxfId="68" priority="72" stopIfTrue="1" operator="containsText" text="g">
      <formula>NOT(ISERROR(SEARCH("g",R6)))</formula>
    </cfRule>
    <cfRule type="containsText" dxfId="67" priority="73" stopIfTrue="1" operator="containsText" text="s">
      <formula>NOT(ISERROR(SEARCH("s",R6)))</formula>
    </cfRule>
    <cfRule type="containsText" dxfId="66" priority="74" stopIfTrue="1" operator="containsText" text="f">
      <formula>NOT(ISERROR(SEARCH("f",R6)))</formula>
    </cfRule>
  </conditionalFormatting>
  <conditionalFormatting sqref="FU6 FK6">
    <cfRule type="cellIs" dxfId="65" priority="70" stopIfTrue="1" operator="lessThan">
      <formula>36</formula>
    </cfRule>
  </conditionalFormatting>
  <conditionalFormatting sqref="FW6:FW106 GQ2 FM6 EP6 ES6 M6 O6 Q6:W6 AA6 AC6 AE6 BE6 BG6 BI6 BS6 BU6 BW6 EI6 AQ6 AS6 AU6 DA6 CY6 AH6:AK6 AX6:BA6 BL6:BO6 BZ6:CC6 CN6:CQ6 FD6 DC6:DD6 DF6:DI6 GQ4:GZ4">
    <cfRule type="containsText" dxfId="64" priority="67" stopIfTrue="1" operator="containsText" text="ml">
      <formula>NOT(ISERROR(SEARCH("ml",M2)))</formula>
    </cfRule>
  </conditionalFormatting>
  <conditionalFormatting sqref="FW6:FW106 FM6 EP6 ES6 M6 O6 Q6:W6 AA6 AC6 AE6 BE6 BG6 BI6 BS6 BU6 BW6 EI6 AQ6 AS6 AU6 DA6 CY6 AH6:AK6 AX6:BA6 BL6:BO6 BZ6:CC6 CN6:CQ6 FD6 DC6:DD6 DF6:DI6">
    <cfRule type="containsText" dxfId="63" priority="68" stopIfTrue="1" operator="containsText" text="ml">
      <formula>NOT(ISERROR(SEARCH("ml",M6)))</formula>
    </cfRule>
    <cfRule type="containsText" dxfId="62" priority="69" stopIfTrue="1" operator="containsText" text="na">
      <formula>NOT(ISERROR(SEARCH("na",M6)))</formula>
    </cfRule>
  </conditionalFormatting>
  <conditionalFormatting sqref="HB7:IC106">
    <cfRule type="containsText" dxfId="61" priority="63" stopIfTrue="1" operator="containsText" text="RA">
      <formula>NOT(ISERROR(SEARCH("RA",HB7)))</formula>
    </cfRule>
  </conditionalFormatting>
  <conditionalFormatting sqref="HB7:IC106">
    <cfRule type="containsText" dxfId="60" priority="61" stopIfTrue="1" operator="containsText" text="RW">
      <formula>NOT(ISERROR(SEARCH("RW",HB7)))</formula>
    </cfRule>
  </conditionalFormatting>
  <conditionalFormatting sqref="HB7:HX106">
    <cfRule type="containsText" dxfId="59" priority="57" stopIfTrue="1" operator="containsText" text="S">
      <formula>NOT(ISERROR(SEARCH("S",HB7)))</formula>
    </cfRule>
  </conditionalFormatting>
  <conditionalFormatting sqref="HB7:HX106">
    <cfRule type="containsText" dxfId="58" priority="56" stopIfTrue="1" operator="containsText" text="D">
      <formula>NOT(ISERROR(SEARCH("D",HB7)))</formula>
    </cfRule>
  </conditionalFormatting>
  <conditionalFormatting sqref="IJ7:IJ106">
    <cfRule type="cellIs" dxfId="57" priority="4" operator="equal">
      <formula>0</formula>
    </cfRule>
  </conditionalFormatting>
  <conditionalFormatting sqref="HA7:HA106">
    <cfRule type="cellIs" dxfId="56" priority="2" operator="lessThan">
      <formula>75</formula>
    </cfRule>
    <cfRule type="expression" dxfId="55" priority="3">
      <formula>ISERROR(A1)</formula>
    </cfRule>
  </conditionalFormatting>
  <conditionalFormatting sqref="GQ6:HA106">
    <cfRule type="cellIs" dxfId="54" priority="1" operator="equal">
      <formula>0</formula>
    </cfRule>
  </conditionalFormatting>
  <hyperlinks>
    <hyperlink ref="IG4" location="'final reports'!A1" display="CLICK HERE TO VIEW THE FINAL REPORT"/>
    <hyperlink ref="IE4" location="'result subject-wise'!Y4:AD4" display="CLICK HERE TO VIEW THE SUPPLEMENTRY RESULT "/>
    <hyperlink ref="IE4:IF4" location="'result subject-wise'!V2:AJ3" display="CLICK HERE TO VIEW THE SUPPLEMENTRY RESULT "/>
    <hyperlink ref="IG4:IH4" location="'full report'!A1" display="CLICK HERE TO VIEW THE FINAL REPORT"/>
    <hyperlink ref="F6:H6" location="'statement of marks'!IO8:JC35" display="CLICK  TO VIEW THE RESULT AT A GLANCE"/>
  </hyperlinks>
  <printOptions horizontalCentered="1"/>
  <pageMargins left="0.5" right="0.5" top="0.5" bottom="0.5" header="0.30000000000000004" footer="0.30000000000000004"/>
  <headerFooter>
    <oddFooter>Page &amp;P of &amp;N</oddFooter>
  </headerFooter>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enableFormatConditionsCalculation="0">
    <tabColor rgb="FFFF0000"/>
  </sheetPr>
  <dimension ref="A1:BC207"/>
  <sheetViews>
    <sheetView zoomScale="150" zoomScaleNormal="150" zoomScalePageLayoutView="150" workbookViewId="0">
      <pane xSplit="2" ySplit="7" topLeftCell="C8" activePane="bottomRight" state="frozen"/>
      <selection pane="topRight" activeCell="C1" sqref="C1"/>
      <selection pane="bottomLeft" activeCell="A8" sqref="A8"/>
      <selection pane="bottomRight" activeCell="C7" sqref="C7"/>
    </sheetView>
  </sheetViews>
  <sheetFormatPr baseColWidth="10" defaultColWidth="8.83203125" defaultRowHeight="13" x14ac:dyDescent="0"/>
  <cols>
    <col min="1" max="1" width="6.1640625" style="244" bestFit="1" customWidth="1"/>
    <col min="2" max="2" width="6.33203125" style="244" customWidth="1"/>
    <col min="3" max="3" width="6.5" style="244" bestFit="1" customWidth="1"/>
    <col min="4" max="4" width="10.83203125" style="244" customWidth="1"/>
    <col min="5" max="5" width="20" style="244" bestFit="1" customWidth="1"/>
    <col min="6" max="6" width="15" style="244" customWidth="1"/>
    <col min="7" max="7" width="27.1640625" style="244" bestFit="1" customWidth="1"/>
    <col min="8" max="8" width="7.83203125" style="244" customWidth="1"/>
    <col min="9" max="9" width="15.33203125" style="244" customWidth="1"/>
    <col min="10" max="10" width="8" style="244" bestFit="1" customWidth="1"/>
    <col min="11" max="11" width="6.5" style="244" bestFit="1" customWidth="1"/>
    <col min="12" max="25" width="4.33203125" style="244" customWidth="1"/>
    <col min="26" max="26" width="40.33203125" style="244" customWidth="1"/>
    <col min="27" max="27" width="5.6640625" style="244" customWidth="1"/>
    <col min="28" max="28" width="4.5" style="486" customWidth="1"/>
    <col min="29" max="30" width="4" style="244" customWidth="1"/>
    <col min="31" max="31" width="4.5" style="244" customWidth="1"/>
    <col min="32" max="32" width="4" style="244" customWidth="1"/>
    <col min="33" max="33" width="5.1640625" style="486" customWidth="1"/>
    <col min="34" max="36" width="5.1640625" style="244" customWidth="1"/>
    <col min="37" max="45" width="3.83203125" style="244" customWidth="1"/>
    <col min="46" max="46" width="4.6640625" style="373" customWidth="1"/>
    <col min="47" max="47" width="4.1640625" style="244" customWidth="1"/>
    <col min="48" max="48" width="8.5" style="244" customWidth="1"/>
    <col min="49" max="49" width="7.6640625" style="374" customWidth="1"/>
    <col min="50" max="50" width="7.83203125" style="244" customWidth="1"/>
    <col min="51" max="51" width="5" style="244" customWidth="1"/>
    <col min="52" max="52" width="5.33203125" style="244" customWidth="1"/>
    <col min="53" max="53" width="4.33203125" style="244" customWidth="1"/>
    <col min="54" max="54" width="9" style="369" hidden="1" customWidth="1"/>
    <col min="55" max="55" width="8.83203125" style="369"/>
    <col min="56" max="16384" width="8.83203125" style="244"/>
  </cols>
  <sheetData>
    <row r="1" spans="1:55" ht="31.5" customHeight="1" thickTop="1">
      <c r="A1" s="940" t="str">
        <f>'statement of marks'!A2</f>
        <v xml:space="preserve">GOVT. </v>
      </c>
      <c r="B1" s="941"/>
      <c r="C1" s="941"/>
      <c r="D1" s="941"/>
      <c r="E1" s="941"/>
      <c r="F1" s="941"/>
      <c r="G1" s="941"/>
      <c r="H1" s="941"/>
      <c r="I1" s="941"/>
      <c r="J1" s="941"/>
      <c r="K1" s="941"/>
      <c r="L1" s="941"/>
      <c r="M1" s="941"/>
      <c r="N1" s="941"/>
      <c r="O1" s="941"/>
      <c r="P1" s="941"/>
      <c r="Q1" s="941"/>
      <c r="R1" s="941"/>
      <c r="S1" s="941"/>
      <c r="T1" s="941"/>
      <c r="U1" s="941"/>
      <c r="V1" s="941"/>
      <c r="W1" s="362"/>
      <c r="X1" s="362"/>
      <c r="Y1" s="362"/>
      <c r="Z1" s="953" t="s">
        <v>219</v>
      </c>
      <c r="AA1" s="954"/>
      <c r="AB1" s="954"/>
      <c r="AC1" s="954"/>
      <c r="AD1" s="954"/>
      <c r="AE1" s="954"/>
      <c r="AF1" s="954"/>
      <c r="AG1" s="954"/>
      <c r="AH1" s="954"/>
      <c r="AI1" s="954"/>
      <c r="AJ1" s="954"/>
      <c r="AK1" s="954"/>
      <c r="AL1" s="954"/>
      <c r="AM1" s="954"/>
      <c r="AN1" s="954"/>
      <c r="AO1" s="954"/>
      <c r="AP1" s="954"/>
      <c r="AQ1" s="954"/>
      <c r="AR1" s="954"/>
      <c r="AS1" s="955"/>
      <c r="AT1" s="164"/>
      <c r="AU1" s="363"/>
      <c r="AV1" s="356" t="s">
        <v>153</v>
      </c>
      <c r="AW1" s="356"/>
      <c r="AX1" s="356"/>
      <c r="AY1" s="941" t="str">
        <f>'statement of marks'!F3</f>
        <v>2015-16</v>
      </c>
      <c r="AZ1" s="942"/>
      <c r="BA1" s="155"/>
      <c r="BB1" s="244"/>
      <c r="BC1" s="244"/>
    </row>
    <row r="2" spans="1:55" ht="24.75" customHeight="1">
      <c r="A2" s="165" t="s">
        <v>148</v>
      </c>
      <c r="B2" s="943" t="str">
        <f>'statement of marks'!A3</f>
        <v>9 'A'</v>
      </c>
      <c r="C2" s="944"/>
      <c r="D2" s="357"/>
      <c r="E2" s="945" t="str">
        <f>'statement of marks'!G4</f>
        <v>NAME OF THE STUDENT</v>
      </c>
      <c r="F2" s="945" t="str">
        <f>'statement of marks'!H4</f>
        <v>FATHER'S NAME</v>
      </c>
      <c r="G2" s="945" t="str">
        <f>'statement of marks'!I4</f>
        <v>MOTHER'S NAME</v>
      </c>
      <c r="H2" s="358" t="s">
        <v>153</v>
      </c>
      <c r="I2" s="358" t="str">
        <f>'statement of marks'!F3</f>
        <v>2015-16</v>
      </c>
      <c r="J2" s="945" t="s">
        <v>102</v>
      </c>
      <c r="K2" s="945"/>
      <c r="L2" s="945"/>
      <c r="M2" s="945"/>
      <c r="N2" s="945"/>
      <c r="O2" s="945"/>
      <c r="P2" s="945"/>
      <c r="Q2" s="945"/>
      <c r="R2" s="945"/>
      <c r="S2" s="945"/>
      <c r="T2" s="945"/>
      <c r="U2" s="945"/>
      <c r="V2" s="945"/>
      <c r="W2" s="166"/>
      <c r="X2" s="166"/>
      <c r="Y2" s="166"/>
      <c r="Z2" s="167"/>
      <c r="AA2" s="946" t="s">
        <v>188</v>
      </c>
      <c r="AB2" s="950" t="s">
        <v>187</v>
      </c>
      <c r="AC2" s="951"/>
      <c r="AD2" s="951"/>
      <c r="AE2" s="951"/>
      <c r="AF2" s="951"/>
      <c r="AG2" s="951"/>
      <c r="AH2" s="951"/>
      <c r="AI2" s="951"/>
      <c r="AJ2" s="952"/>
      <c r="AK2" s="950" t="s">
        <v>186</v>
      </c>
      <c r="AL2" s="951"/>
      <c r="AM2" s="951"/>
      <c r="AN2" s="951"/>
      <c r="AO2" s="951"/>
      <c r="AP2" s="951"/>
      <c r="AQ2" s="951"/>
      <c r="AR2" s="951"/>
      <c r="AS2" s="952"/>
      <c r="AT2" s="948" t="s">
        <v>204</v>
      </c>
      <c r="AU2" s="948" t="s">
        <v>205</v>
      </c>
      <c r="AV2" s="156" t="s">
        <v>54</v>
      </c>
      <c r="AW2" s="920" t="s">
        <v>182</v>
      </c>
      <c r="AX2" s="958" t="s">
        <v>183</v>
      </c>
      <c r="AY2" s="956" t="str">
        <f>'statement of marks'!GQ2</f>
        <v>ATTENDANCE</v>
      </c>
      <c r="AZ2" s="957"/>
      <c r="BA2" s="157"/>
      <c r="BB2" s="155"/>
      <c r="BC2" s="244"/>
    </row>
    <row r="3" spans="1:55" ht="76" customHeight="1">
      <c r="A3" s="168" t="str">
        <f>'statement of marks'!A4</f>
        <v>S. NO.</v>
      </c>
      <c r="B3" s="169" t="str">
        <f>'statement of marks'!D4</f>
        <v>ROLL. NO.</v>
      </c>
      <c r="C3" s="169" t="str">
        <f>'statement of marks'!E4</f>
        <v>S.R. NO.</v>
      </c>
      <c r="D3" s="169" t="str">
        <f>'statement of marks'!F4</f>
        <v>DATE OF BIRTH</v>
      </c>
      <c r="E3" s="945"/>
      <c r="F3" s="945"/>
      <c r="G3" s="945"/>
      <c r="H3" s="170" t="s">
        <v>80</v>
      </c>
      <c r="I3" s="358" t="s">
        <v>135</v>
      </c>
      <c r="J3" s="169" t="s">
        <v>55</v>
      </c>
      <c r="K3" s="169" t="s">
        <v>181</v>
      </c>
      <c r="L3" s="171" t="str">
        <f>'statement of marks'!HB5</f>
        <v>HINDI</v>
      </c>
      <c r="M3" s="171" t="str">
        <f>'statement of marks'!HE5</f>
        <v>ENGLISH</v>
      </c>
      <c r="N3" s="171" t="str">
        <f>'statement of marks'!HH5</f>
        <v>THIRD LANGUAGE</v>
      </c>
      <c r="O3" s="171" t="str">
        <f>'statement of marks'!HI5</f>
        <v>SANSKRIT</v>
      </c>
      <c r="P3" s="171" t="str">
        <f>'statement of marks'!HJ5</f>
        <v>URDU</v>
      </c>
      <c r="Q3" s="171" t="str">
        <f>'statement of marks'!HK5</f>
        <v>GUJRATI</v>
      </c>
      <c r="R3" s="171" t="str">
        <f>'statement of marks'!HL5</f>
        <v>PUNJABI</v>
      </c>
      <c r="S3" s="171" t="str">
        <f>'statement of marks'!HM5</f>
        <v>SINDHI</v>
      </c>
      <c r="T3" s="171" t="str">
        <f>'statement of marks'!HP5</f>
        <v>SCIENCE</v>
      </c>
      <c r="U3" s="171" t="str">
        <f>'statement of marks'!HS5</f>
        <v>SOCIAL SCIENCE</v>
      </c>
      <c r="V3" s="171" t="str">
        <f>'statement of marks'!HV5</f>
        <v>MATHEMATICS</v>
      </c>
      <c r="W3" s="171" t="str">
        <f>'statement of marks'!HY5</f>
        <v>RAJASTHAN STUDIES</v>
      </c>
      <c r="X3" s="171" t="str">
        <f>'statement of marks'!HZ5</f>
        <v>PH. AND HEALTH EDU.</v>
      </c>
      <c r="Y3" s="171" t="str">
        <f>'statement of marks'!IA5</f>
        <v>FOUNDATION OF IT</v>
      </c>
      <c r="Z3" s="172" t="s">
        <v>189</v>
      </c>
      <c r="AA3" s="947"/>
      <c r="AB3" s="44" t="str">
        <f>L3</f>
        <v>HINDI</v>
      </c>
      <c r="AC3" s="44" t="str">
        <f>M3</f>
        <v>ENGLISH</v>
      </c>
      <c r="AD3" s="359" t="str">
        <f>N3</f>
        <v>THIRD LANGUAGE</v>
      </c>
      <c r="AE3" s="359" t="str">
        <f t="shared" ref="AE3:AJ3" si="0">T3</f>
        <v>SCIENCE</v>
      </c>
      <c r="AF3" s="359" t="str">
        <f t="shared" si="0"/>
        <v>SOCIAL SCIENCE</v>
      </c>
      <c r="AG3" s="472" t="str">
        <f t="shared" si="0"/>
        <v>MATHEMATICS</v>
      </c>
      <c r="AH3" s="359" t="str">
        <f t="shared" si="0"/>
        <v>RAJASTHAN STUDIES</v>
      </c>
      <c r="AI3" s="359" t="str">
        <f t="shared" si="0"/>
        <v>PH. AND HEALTH EDU.</v>
      </c>
      <c r="AJ3" s="359" t="str">
        <f t="shared" si="0"/>
        <v>FOUNDATION OF IT</v>
      </c>
      <c r="AK3" s="359" t="str">
        <f t="shared" ref="AK3:AP3" si="1">AB3</f>
        <v>HINDI</v>
      </c>
      <c r="AL3" s="359" t="str">
        <f t="shared" si="1"/>
        <v>ENGLISH</v>
      </c>
      <c r="AM3" s="359" t="str">
        <f t="shared" si="1"/>
        <v>THIRD LANGUAGE</v>
      </c>
      <c r="AN3" s="359" t="str">
        <f t="shared" si="1"/>
        <v>SCIENCE</v>
      </c>
      <c r="AO3" s="359" t="str">
        <f t="shared" si="1"/>
        <v>SOCIAL SCIENCE</v>
      </c>
      <c r="AP3" s="359" t="str">
        <f t="shared" si="1"/>
        <v>MATHEMATICS</v>
      </c>
      <c r="AQ3" s="359" t="str">
        <f t="shared" ref="AQ3:AS3" si="2">AH3</f>
        <v>RAJASTHAN STUDIES</v>
      </c>
      <c r="AR3" s="359" t="str">
        <f t="shared" si="2"/>
        <v>PH. AND HEALTH EDU.</v>
      </c>
      <c r="AS3" s="359" t="str">
        <f t="shared" si="2"/>
        <v>FOUNDATION OF IT</v>
      </c>
      <c r="AT3" s="949"/>
      <c r="AU3" s="949"/>
      <c r="AV3" s="172" t="s">
        <v>186</v>
      </c>
      <c r="AW3" s="921"/>
      <c r="AX3" s="959"/>
      <c r="AY3" s="206" t="s">
        <v>184</v>
      </c>
      <c r="AZ3" s="207" t="s">
        <v>185</v>
      </c>
      <c r="BA3" s="157"/>
      <c r="BB3" s="155"/>
      <c r="BC3" s="244"/>
    </row>
    <row r="4" spans="1:55" ht="24" customHeight="1">
      <c r="A4" s="168"/>
      <c r="B4" s="169"/>
      <c r="C4" s="169"/>
      <c r="D4" s="169"/>
      <c r="E4" s="358"/>
      <c r="F4" s="166"/>
      <c r="G4" s="166"/>
      <c r="H4" s="174"/>
      <c r="I4" s="358"/>
      <c r="J4" s="169"/>
      <c r="K4" s="169"/>
      <c r="L4" s="171"/>
      <c r="M4" s="171"/>
      <c r="N4" s="171"/>
      <c r="O4" s="171"/>
      <c r="P4" s="171"/>
      <c r="Q4" s="171"/>
      <c r="R4" s="171"/>
      <c r="S4" s="171"/>
      <c r="T4" s="171"/>
      <c r="U4" s="171"/>
      <c r="V4" s="171"/>
      <c r="W4" s="171"/>
      <c r="X4" s="171"/>
      <c r="Y4" s="171"/>
      <c r="Z4" s="354" t="s">
        <v>190</v>
      </c>
      <c r="AA4" s="466" t="s">
        <v>191</v>
      </c>
      <c r="AB4" s="176">
        <v>100</v>
      </c>
      <c r="AC4" s="176">
        <v>100</v>
      </c>
      <c r="AD4" s="176">
        <v>100</v>
      </c>
      <c r="AE4" s="176">
        <v>100</v>
      </c>
      <c r="AF4" s="176">
        <v>100</v>
      </c>
      <c r="AG4" s="176">
        <v>100</v>
      </c>
      <c r="AH4" s="176">
        <v>100</v>
      </c>
      <c r="AI4" s="176">
        <v>100</v>
      </c>
      <c r="AJ4" s="176">
        <v>100</v>
      </c>
      <c r="AK4" s="361"/>
      <c r="AL4" s="361"/>
      <c r="AM4" s="361"/>
      <c r="AN4" s="361"/>
      <c r="AO4" s="361"/>
      <c r="AP4" s="361"/>
      <c r="AQ4" s="361"/>
      <c r="AR4" s="361"/>
      <c r="AS4" s="361"/>
      <c r="AT4" s="361"/>
      <c r="AU4" s="361"/>
      <c r="AV4" s="354"/>
      <c r="AW4" s="360"/>
      <c r="AX4" s="360"/>
      <c r="AY4" s="360"/>
      <c r="AZ4" s="173"/>
      <c r="BA4" s="157"/>
      <c r="BB4" s="158"/>
      <c r="BC4" s="244"/>
    </row>
    <row r="5" spans="1:55" hidden="1">
      <c r="A5" s="168"/>
      <c r="B5" s="169"/>
      <c r="C5" s="169"/>
      <c r="D5" s="169"/>
      <c r="E5" s="358"/>
      <c r="F5" s="166"/>
      <c r="G5" s="166"/>
      <c r="H5" s="174"/>
      <c r="I5" s="358"/>
      <c r="J5" s="169"/>
      <c r="K5" s="169"/>
      <c r="L5" s="171"/>
      <c r="M5" s="171"/>
      <c r="N5" s="171"/>
      <c r="O5" s="171"/>
      <c r="P5" s="171"/>
      <c r="Q5" s="171"/>
      <c r="R5" s="171"/>
      <c r="S5" s="171"/>
      <c r="T5" s="171"/>
      <c r="U5" s="171"/>
      <c r="V5" s="171"/>
      <c r="W5" s="171"/>
      <c r="X5" s="171"/>
      <c r="Y5" s="171"/>
      <c r="Z5" s="354"/>
      <c r="AA5" s="354"/>
      <c r="AB5" s="354"/>
      <c r="AC5" s="354"/>
      <c r="AD5" s="354"/>
      <c r="AE5" s="354"/>
      <c r="AF5" s="354"/>
      <c r="AG5" s="354"/>
      <c r="AH5" s="354"/>
      <c r="AI5" s="354"/>
      <c r="AJ5" s="354"/>
      <c r="AK5" s="354"/>
      <c r="AL5" s="354"/>
      <c r="AM5" s="354"/>
      <c r="AN5" s="354"/>
      <c r="AO5" s="354"/>
      <c r="AP5" s="354"/>
      <c r="AQ5" s="354"/>
      <c r="AR5" s="354"/>
      <c r="AS5" s="354"/>
      <c r="AT5" s="354"/>
      <c r="AU5" s="354"/>
      <c r="AV5" s="354"/>
      <c r="AW5" s="360"/>
      <c r="AX5" s="360"/>
      <c r="AY5" s="360"/>
      <c r="AZ5" s="173"/>
      <c r="BA5" s="157"/>
      <c r="BB5" s="158"/>
      <c r="BC5" s="244"/>
    </row>
    <row r="6" spans="1:55" ht="18" customHeight="1">
      <c r="A6" s="168"/>
      <c r="B6" s="169"/>
      <c r="C6" s="169"/>
      <c r="D6" s="169"/>
      <c r="E6" s="358"/>
      <c r="F6" s="166"/>
      <c r="G6" s="166"/>
      <c r="H6" s="174"/>
      <c r="I6" s="358"/>
      <c r="J6" s="169"/>
      <c r="K6" s="169"/>
      <c r="L6" s="171"/>
      <c r="M6" s="171"/>
      <c r="N6" s="171"/>
      <c r="O6" s="171"/>
      <c r="P6" s="171"/>
      <c r="Q6" s="171"/>
      <c r="R6" s="171"/>
      <c r="S6" s="171"/>
      <c r="T6" s="171"/>
      <c r="U6" s="171"/>
      <c r="V6" s="171"/>
      <c r="W6" s="171"/>
      <c r="X6" s="171"/>
      <c r="Y6" s="171"/>
      <c r="Z6" s="354"/>
      <c r="AA6" s="925" t="s">
        <v>195</v>
      </c>
      <c r="AB6" s="926"/>
      <c r="AC6" s="926"/>
      <c r="AD6" s="926"/>
      <c r="AE6" s="926"/>
      <c r="AF6" s="926"/>
      <c r="AG6" s="926"/>
      <c r="AH6" s="926"/>
      <c r="AI6" s="926"/>
      <c r="AJ6" s="927"/>
      <c r="AK6" s="354"/>
      <c r="AL6" s="354"/>
      <c r="AM6" s="354"/>
      <c r="AN6" s="354"/>
      <c r="AO6" s="354"/>
      <c r="AP6" s="354"/>
      <c r="AQ6" s="354"/>
      <c r="AR6" s="354"/>
      <c r="AS6" s="354"/>
      <c r="AT6" s="354"/>
      <c r="AU6" s="354"/>
      <c r="AV6" s="354"/>
      <c r="AW6" s="360"/>
      <c r="AX6" s="360"/>
      <c r="AY6" s="360"/>
      <c r="AZ6" s="173"/>
      <c r="BA6" s="157"/>
      <c r="BB6" s="177"/>
      <c r="BC6" s="244"/>
    </row>
    <row r="7" spans="1:55" ht="20" customHeight="1">
      <c r="A7" s="165">
        <v>1</v>
      </c>
      <c r="B7" s="355">
        <f>IF('statement of marks'!D7="","",'statement of marks'!D7)</f>
        <v>9101</v>
      </c>
      <c r="C7" s="358">
        <f>IF('statement of marks'!E7="","",'statement of marks'!E7)</f>
        <v>11024</v>
      </c>
      <c r="D7" s="386">
        <f>IF('statement of marks'!F7="","",'statement of marks'!F7)</f>
        <v>36624</v>
      </c>
      <c r="E7" s="55" t="str">
        <f>IF('statement of marks'!G7="","",'statement of marks'!G7)</f>
        <v>A 001</v>
      </c>
      <c r="F7" s="55" t="str">
        <f>IF('statement of marks'!H7="","",'statement of marks'!H7)</f>
        <v>B 001</v>
      </c>
      <c r="G7" s="55" t="str">
        <f>IF('statement of marks'!I7="","",'statement of marks'!I7)</f>
        <v>C 001</v>
      </c>
      <c r="H7" s="358" t="str">
        <f>IF('statement of marks'!B7="","",'statement of marks'!B7)</f>
        <v>OBC</v>
      </c>
      <c r="I7" s="358" t="str">
        <f>IF('statement of marks'!GN7="","",'statement of marks'!GN7)</f>
        <v>PASS</v>
      </c>
      <c r="J7" s="358" t="str">
        <f>IF('statement of marks'!CU7="","",'statement of marks'!CU7)</f>
        <v>FIRST</v>
      </c>
      <c r="K7" s="178">
        <f>IF('statement of marks'!CT7="","",'statement of marks'!CT7)</f>
        <v>66</v>
      </c>
      <c r="L7" s="179" t="str">
        <f>'statement of marks'!HB7</f>
        <v>D</v>
      </c>
      <c r="M7" s="179" t="str">
        <f>'statement of marks'!HE7</f>
        <v>I</v>
      </c>
      <c r="N7" s="180" t="str">
        <f>'statement of marks'!HH7</f>
        <v>I</v>
      </c>
      <c r="O7" s="179" t="str">
        <f>'statement of marks'!HI7</f>
        <v>I</v>
      </c>
      <c r="P7" s="179" t="str">
        <f>'statement of marks'!HJ7</f>
        <v/>
      </c>
      <c r="Q7" s="179" t="str">
        <f>'statement of marks'!HK7</f>
        <v/>
      </c>
      <c r="R7" s="179" t="str">
        <f>'statement of marks'!HL7</f>
        <v/>
      </c>
      <c r="S7" s="179" t="str">
        <f>'statement of marks'!HM7</f>
        <v/>
      </c>
      <c r="T7" s="179" t="str">
        <f>'statement of marks'!HP7</f>
        <v>I</v>
      </c>
      <c r="U7" s="179" t="str">
        <f>'statement of marks'!HS7</f>
        <v>II</v>
      </c>
      <c r="V7" s="179" t="str">
        <f>'statement of marks'!HV7</f>
        <v>I</v>
      </c>
      <c r="W7" s="179" t="str">
        <f>'statement of marks'!HY7</f>
        <v>B</v>
      </c>
      <c r="X7" s="179" t="str">
        <f>'statement of marks'!HZ7</f>
        <v>A</v>
      </c>
      <c r="Y7" s="179" t="str">
        <f>'statement of marks'!IA7</f>
        <v>B</v>
      </c>
      <c r="Z7" s="179" t="str">
        <f>CONCATENATE('statement of marks'!IE7,'statement of marks'!IG7)</f>
        <v xml:space="preserve">                        </v>
      </c>
      <c r="AA7" s="179">
        <f>COUNTIF(L7:N7,"S")+COUNTIF(T7:Y7,"S")+COUNTIF(L7:N7,"RE")+COUNTIF(T7:Y7,"RE")</f>
        <v>0</v>
      </c>
      <c r="AB7" s="499"/>
      <c r="AC7" s="499"/>
      <c r="AD7" s="499"/>
      <c r="AE7" s="499"/>
      <c r="AF7" s="499"/>
      <c r="AG7" s="499"/>
      <c r="AH7" s="499"/>
      <c r="AI7" s="499"/>
      <c r="AJ7" s="499"/>
      <c r="AK7" s="181" t="str">
        <f t="shared" ref="AK7:AP7" si="3">IF(AB7="","",IF(OR(AB7="AB",AB7&lt;36),"F","P"))</f>
        <v/>
      </c>
      <c r="AL7" s="181" t="str">
        <f t="shared" si="3"/>
        <v/>
      </c>
      <c r="AM7" s="181" t="str">
        <f t="shared" si="3"/>
        <v/>
      </c>
      <c r="AN7" s="181" t="str">
        <f t="shared" si="3"/>
        <v/>
      </c>
      <c r="AO7" s="181" t="str">
        <f t="shared" si="3"/>
        <v/>
      </c>
      <c r="AP7" s="181" t="str">
        <f t="shared" si="3"/>
        <v/>
      </c>
      <c r="AQ7" s="181" t="str">
        <f t="shared" ref="AQ7:AS7" si="4">IF(AH7="","",IF(OR(AH7="AB",AH7&lt;36),"F","P"))</f>
        <v/>
      </c>
      <c r="AR7" s="181" t="str">
        <f t="shared" si="4"/>
        <v/>
      </c>
      <c r="AS7" s="181" t="str">
        <f t="shared" si="4"/>
        <v/>
      </c>
      <c r="AT7" s="242">
        <f>COUNTA(AB7:AJ7)</f>
        <v>0</v>
      </c>
      <c r="AU7" s="242">
        <f>COUNTIF(AK7:AS7,"P")</f>
        <v>0</v>
      </c>
      <c r="AV7" s="182" t="str">
        <f>IF(AA7=0,"",IF(AA7&gt;AT7,I7,IF(AA7&gt;AU7,"FAIL","PASS")))</f>
        <v/>
      </c>
      <c r="AW7" s="243" t="str">
        <f>BB7</f>
        <v/>
      </c>
      <c r="AX7" s="183" t="str">
        <f>IF(AV7="","",IF(AND(AV7="PASS",AW7&gt;=60),"FIRST",IF(AND(AV7="PASS",AW7&gt;=48),"SECOND",IF(AV7="PASS","THIRD",""))))</f>
        <v/>
      </c>
      <c r="AY7" s="184" t="str">
        <f>'statement of marks'!GY7</f>
        <v/>
      </c>
      <c r="AZ7" s="185" t="str">
        <f>'statement of marks'!GZ7</f>
        <v/>
      </c>
      <c r="BB7" s="245" t="str">
        <f>IF(AV7="","",IF(AV7="PASS",'full report'!M21,""))</f>
        <v/>
      </c>
      <c r="BC7" s="244"/>
    </row>
    <row r="8" spans="1:55" ht="20" customHeight="1">
      <c r="A8" s="165">
        <v>2</v>
      </c>
      <c r="B8" s="355">
        <f>IF('statement of marks'!D8="","",'statement of marks'!D8)</f>
        <v>9102</v>
      </c>
      <c r="C8" s="358">
        <f>IF('statement of marks'!E8="","",'statement of marks'!E8)</f>
        <v>11121</v>
      </c>
      <c r="D8" s="386">
        <f>IF('statement of marks'!F8="","",'statement of marks'!F8)</f>
        <v>36348</v>
      </c>
      <c r="E8" s="55" t="str">
        <f>IF('statement of marks'!G8="","",'statement of marks'!G8)</f>
        <v>A 002</v>
      </c>
      <c r="F8" s="55" t="str">
        <f>IF('statement of marks'!H8="","",'statement of marks'!H8)</f>
        <v>B 002</v>
      </c>
      <c r="G8" s="55" t="str">
        <f>IF('statement of marks'!I8="","",'statement of marks'!I8)</f>
        <v>C 002</v>
      </c>
      <c r="H8" s="358" t="str">
        <f>IF('statement of marks'!B8="","",'statement of marks'!B8)</f>
        <v>GEN</v>
      </c>
      <c r="I8" s="358" t="str">
        <f>IF('statement of marks'!GN8="","",'statement of marks'!GN8)</f>
        <v/>
      </c>
      <c r="J8" s="358" t="str">
        <f>IF('statement of marks'!CU8="","",'statement of marks'!CU8)</f>
        <v/>
      </c>
      <c r="K8" s="178">
        <f>IF('statement of marks'!CT8="","",'statement of marks'!CT8)</f>
        <v>0</v>
      </c>
      <c r="L8" s="179" t="str">
        <f>'statement of marks'!HB8</f>
        <v/>
      </c>
      <c r="M8" s="179" t="str">
        <f>'statement of marks'!HE8</f>
        <v/>
      </c>
      <c r="N8" s="180" t="str">
        <f>'statement of marks'!HH8</f>
        <v/>
      </c>
      <c r="O8" s="179" t="str">
        <f>'statement of marks'!HI8</f>
        <v/>
      </c>
      <c r="P8" s="179" t="str">
        <f>'statement of marks'!HJ8</f>
        <v/>
      </c>
      <c r="Q8" s="179" t="str">
        <f>'statement of marks'!HK8</f>
        <v/>
      </c>
      <c r="R8" s="179" t="str">
        <f>'statement of marks'!HL8</f>
        <v/>
      </c>
      <c r="S8" s="179" t="str">
        <f>'statement of marks'!HM8</f>
        <v/>
      </c>
      <c r="T8" s="179" t="str">
        <f>'statement of marks'!HP8</f>
        <v/>
      </c>
      <c r="U8" s="179" t="str">
        <f>'statement of marks'!HS8</f>
        <v/>
      </c>
      <c r="V8" s="179" t="str">
        <f>'statement of marks'!HV8</f>
        <v/>
      </c>
      <c r="W8" s="179" t="str">
        <f>'statement of marks'!HY8</f>
        <v/>
      </c>
      <c r="X8" s="179" t="str">
        <f>'statement of marks'!HZ8</f>
        <v/>
      </c>
      <c r="Y8" s="179" t="str">
        <f>'statement of marks'!IA8</f>
        <v/>
      </c>
      <c r="Z8" s="179" t="str">
        <f>CONCATENATE('statement of marks'!IE8,'statement of marks'!IG8)</f>
        <v xml:space="preserve">                        </v>
      </c>
      <c r="AA8" s="179">
        <f>COUNTIF(L8:N8,"S")+COUNTIF(T8:Y8,"S")+COUNTIF(L8:N8,"RE")+COUNTIF(T8:Y8,"RE")</f>
        <v>0</v>
      </c>
      <c r="AB8" s="499"/>
      <c r="AC8" s="499"/>
      <c r="AD8" s="499"/>
      <c r="AE8" s="499"/>
      <c r="AF8" s="499"/>
      <c r="AG8" s="499"/>
      <c r="AH8" s="499"/>
      <c r="AI8" s="499"/>
      <c r="AJ8" s="499"/>
      <c r="AK8" s="181" t="str">
        <f t="shared" ref="AK8:AK71" si="5">IF(AB8="","",IF(OR(AB8="AB",AB8&lt;36),"F","P"))</f>
        <v/>
      </c>
      <c r="AL8" s="181" t="str">
        <f t="shared" ref="AL8:AL71" si="6">IF(AC8="","",IF(OR(AC8="AB",AC8&lt;36),"F","P"))</f>
        <v/>
      </c>
      <c r="AM8" s="181" t="str">
        <f t="shared" ref="AM8:AM71" si="7">IF(AD8="","",IF(OR(AD8="AB",AD8&lt;36),"F","P"))</f>
        <v/>
      </c>
      <c r="AN8" s="181" t="str">
        <f t="shared" ref="AN8:AN71" si="8">IF(AE8="","",IF(OR(AE8="AB",AE8&lt;36),"F","P"))</f>
        <v/>
      </c>
      <c r="AO8" s="181" t="str">
        <f t="shared" ref="AO8:AO71" si="9">IF(AF8="","",IF(OR(AF8="AB",AF8&lt;36),"F","P"))</f>
        <v/>
      </c>
      <c r="AP8" s="181" t="str">
        <f t="shared" ref="AP8:AP71" si="10">IF(AG8="","",IF(OR(AG8="AB",AG8&lt;36),"F","P"))</f>
        <v/>
      </c>
      <c r="AQ8" s="181" t="str">
        <f t="shared" ref="AQ8:AQ71" si="11">IF(AH8="","",IF(OR(AH8="AB",AH8&lt;36),"F","P"))</f>
        <v/>
      </c>
      <c r="AR8" s="181" t="str">
        <f t="shared" ref="AR8:AR71" si="12">IF(AI8="","",IF(OR(AI8="AB",AI8&lt;36),"F","P"))</f>
        <v/>
      </c>
      <c r="AS8" s="181" t="str">
        <f t="shared" ref="AS8:AS71" si="13">IF(AJ8="","",IF(OR(AJ8="AB",AJ8&lt;36),"F","P"))</f>
        <v/>
      </c>
      <c r="AT8" s="242">
        <f t="shared" ref="AT8:AT71" si="14">COUNTA(AB8:AJ8)</f>
        <v>0</v>
      </c>
      <c r="AU8" s="242">
        <f t="shared" ref="AU8:AU71" si="15">COUNTIF(AK8:AS8,"P")</f>
        <v>0</v>
      </c>
      <c r="AV8" s="182" t="str">
        <f t="shared" ref="AV8:AV71" si="16">IF(AA8=0,"",IF(AA8&gt;AT8,I8,IF(AA8&gt;AU8,"FAIL","PASS")))</f>
        <v/>
      </c>
      <c r="AW8" s="243" t="str">
        <f t="shared" ref="AW8:AW71" si="17">BB8</f>
        <v/>
      </c>
      <c r="AX8" s="183" t="str">
        <f t="shared" ref="AX8:AX71" si="18">IF(AV8="","",IF(AND(AV8="PASS",AW8&gt;=60),"FIRST",IF(AND(AV8="PASS",AW8&gt;=48),"SECOND",IF(AV8="PASS","THIRD",""))))</f>
        <v/>
      </c>
      <c r="AY8" s="184" t="str">
        <f>'statement of marks'!GY8</f>
        <v/>
      </c>
      <c r="AZ8" s="185" t="str">
        <f>'statement of marks'!GZ8</f>
        <v/>
      </c>
      <c r="BB8" s="245" t="str">
        <f>IF(AV8="","",IF(AV8="PASS",'full report'!AB21,""))</f>
        <v/>
      </c>
      <c r="BC8" s="244"/>
    </row>
    <row r="9" spans="1:55" ht="20" customHeight="1">
      <c r="A9" s="165">
        <v>3</v>
      </c>
      <c r="B9" s="355">
        <f>IF('statement of marks'!D9="","",'statement of marks'!D9)</f>
        <v>9103</v>
      </c>
      <c r="C9" s="358">
        <f>IF('statement of marks'!E9="","",'statement of marks'!E9)</f>
        <v>11041</v>
      </c>
      <c r="D9" s="386">
        <f>IF('statement of marks'!F9="","",'statement of marks'!F9)</f>
        <v>36503</v>
      </c>
      <c r="E9" s="55" t="str">
        <f>IF('statement of marks'!G9="","",'statement of marks'!G9)</f>
        <v>A 003</v>
      </c>
      <c r="F9" s="55" t="str">
        <f>IF('statement of marks'!H9="","",'statement of marks'!H9)</f>
        <v>B 003</v>
      </c>
      <c r="G9" s="55" t="str">
        <f>IF('statement of marks'!I9="","",'statement of marks'!I9)</f>
        <v>C 003</v>
      </c>
      <c r="H9" s="358" t="str">
        <f>IF('statement of marks'!B9="","",'statement of marks'!B9)</f>
        <v>OBC</v>
      </c>
      <c r="I9" s="358" t="str">
        <f>IF('statement of marks'!GN9="","",'statement of marks'!GN9)</f>
        <v/>
      </c>
      <c r="J9" s="358" t="str">
        <f>IF('statement of marks'!CU9="","",'statement of marks'!CU9)</f>
        <v/>
      </c>
      <c r="K9" s="178">
        <f>IF('statement of marks'!CT9="","",'statement of marks'!CT9)</f>
        <v>0</v>
      </c>
      <c r="L9" s="179" t="str">
        <f>'statement of marks'!HB9</f>
        <v/>
      </c>
      <c r="M9" s="179" t="str">
        <f>'statement of marks'!HE9</f>
        <v/>
      </c>
      <c r="N9" s="180" t="str">
        <f>'statement of marks'!HH9</f>
        <v/>
      </c>
      <c r="O9" s="179" t="str">
        <f>'statement of marks'!HI9</f>
        <v/>
      </c>
      <c r="P9" s="179" t="str">
        <f>'statement of marks'!HJ9</f>
        <v/>
      </c>
      <c r="Q9" s="179" t="str">
        <f>'statement of marks'!HK9</f>
        <v/>
      </c>
      <c r="R9" s="179" t="str">
        <f>'statement of marks'!HL9</f>
        <v/>
      </c>
      <c r="S9" s="179" t="str">
        <f>'statement of marks'!HM9</f>
        <v/>
      </c>
      <c r="T9" s="179" t="str">
        <f>'statement of marks'!HP9</f>
        <v/>
      </c>
      <c r="U9" s="179" t="str">
        <f>'statement of marks'!HS9</f>
        <v/>
      </c>
      <c r="V9" s="179" t="str">
        <f>'statement of marks'!HV9</f>
        <v/>
      </c>
      <c r="W9" s="179" t="str">
        <f>'statement of marks'!HY9</f>
        <v/>
      </c>
      <c r="X9" s="179" t="str">
        <f>'statement of marks'!HZ9</f>
        <v/>
      </c>
      <c r="Y9" s="179" t="str">
        <f>'statement of marks'!IA9</f>
        <v/>
      </c>
      <c r="Z9" s="179" t="str">
        <f>CONCATENATE('statement of marks'!IE9,'statement of marks'!IG9)</f>
        <v xml:space="preserve">                        </v>
      </c>
      <c r="AA9" s="179">
        <f t="shared" ref="AA9:AA72" si="19">COUNTIF(L9:N9,"S")+COUNTIF(T9:Y9,"S")+COUNTIF(L9:N9,"RE")+COUNTIF(T9:Y9,"RE")</f>
        <v>0</v>
      </c>
      <c r="AB9" s="499"/>
      <c r="AC9" s="499"/>
      <c r="AD9" s="499"/>
      <c r="AE9" s="499"/>
      <c r="AF9" s="499"/>
      <c r="AG9" s="499"/>
      <c r="AH9" s="499"/>
      <c r="AI9" s="499"/>
      <c r="AJ9" s="499"/>
      <c r="AK9" s="181" t="str">
        <f t="shared" si="5"/>
        <v/>
      </c>
      <c r="AL9" s="181" t="str">
        <f t="shared" si="6"/>
        <v/>
      </c>
      <c r="AM9" s="181" t="str">
        <f t="shared" si="7"/>
        <v/>
      </c>
      <c r="AN9" s="181" t="str">
        <f t="shared" si="8"/>
        <v/>
      </c>
      <c r="AO9" s="181" t="str">
        <f t="shared" si="9"/>
        <v/>
      </c>
      <c r="AP9" s="181" t="str">
        <f t="shared" si="10"/>
        <v/>
      </c>
      <c r="AQ9" s="181" t="str">
        <f t="shared" si="11"/>
        <v/>
      </c>
      <c r="AR9" s="181" t="str">
        <f t="shared" si="12"/>
        <v/>
      </c>
      <c r="AS9" s="181" t="str">
        <f t="shared" si="13"/>
        <v/>
      </c>
      <c r="AT9" s="242">
        <f t="shared" si="14"/>
        <v>0</v>
      </c>
      <c r="AU9" s="242">
        <f t="shared" si="15"/>
        <v>0</v>
      </c>
      <c r="AV9" s="182" t="str">
        <f t="shared" si="16"/>
        <v/>
      </c>
      <c r="AW9" s="243" t="str">
        <f t="shared" si="17"/>
        <v/>
      </c>
      <c r="AX9" s="183" t="str">
        <f t="shared" si="18"/>
        <v/>
      </c>
      <c r="AY9" s="184" t="str">
        <f>'statement of marks'!GY9</f>
        <v/>
      </c>
      <c r="AZ9" s="185" t="str">
        <f>'statement of marks'!GZ9</f>
        <v/>
      </c>
      <c r="BB9" s="245" t="str">
        <f>IF(AV9="","",IF(AV9="PASS",'full report'!M60,""))</f>
        <v/>
      </c>
      <c r="BC9" s="244"/>
    </row>
    <row r="10" spans="1:55" ht="20" customHeight="1">
      <c r="A10" s="165">
        <v>4</v>
      </c>
      <c r="B10" s="355">
        <f>IF('statement of marks'!D10="","",'statement of marks'!D10)</f>
        <v>9104</v>
      </c>
      <c r="C10" s="358">
        <f>IF('statement of marks'!E10="","",'statement of marks'!E10)</f>
        <v>11120</v>
      </c>
      <c r="D10" s="386">
        <f>IF('statement of marks'!F10="","",'statement of marks'!F10)</f>
        <v>36287</v>
      </c>
      <c r="E10" s="55" t="str">
        <f>IF('statement of marks'!G10="","",'statement of marks'!G10)</f>
        <v>A 004</v>
      </c>
      <c r="F10" s="55" t="str">
        <f>IF('statement of marks'!H10="","",'statement of marks'!H10)</f>
        <v>B 004</v>
      </c>
      <c r="G10" s="55" t="str">
        <f>IF('statement of marks'!I10="","",'statement of marks'!I10)</f>
        <v>C 004</v>
      </c>
      <c r="H10" s="358" t="str">
        <f>IF('statement of marks'!B10="","",'statement of marks'!B10)</f>
        <v>GEN</v>
      </c>
      <c r="I10" s="358" t="str">
        <f>IF('statement of marks'!GN10="","",'statement of marks'!GN10)</f>
        <v/>
      </c>
      <c r="J10" s="358" t="str">
        <f>IF('statement of marks'!CU10="","",'statement of marks'!CU10)</f>
        <v/>
      </c>
      <c r="K10" s="178">
        <f>IF('statement of marks'!CT10="","",'statement of marks'!CT10)</f>
        <v>0</v>
      </c>
      <c r="L10" s="179" t="str">
        <f>'statement of marks'!HB10</f>
        <v/>
      </c>
      <c r="M10" s="179" t="str">
        <f>'statement of marks'!HE10</f>
        <v/>
      </c>
      <c r="N10" s="180" t="str">
        <f>'statement of marks'!HH10</f>
        <v/>
      </c>
      <c r="O10" s="179" t="str">
        <f>'statement of marks'!HI10</f>
        <v/>
      </c>
      <c r="P10" s="179" t="str">
        <f>'statement of marks'!HJ10</f>
        <v/>
      </c>
      <c r="Q10" s="179" t="str">
        <f>'statement of marks'!HK10</f>
        <v/>
      </c>
      <c r="R10" s="179" t="str">
        <f>'statement of marks'!HL10</f>
        <v/>
      </c>
      <c r="S10" s="179" t="str">
        <f>'statement of marks'!HM10</f>
        <v/>
      </c>
      <c r="T10" s="179" t="str">
        <f>'statement of marks'!HP10</f>
        <v/>
      </c>
      <c r="U10" s="179" t="str">
        <f>'statement of marks'!HS10</f>
        <v/>
      </c>
      <c r="V10" s="179" t="str">
        <f>'statement of marks'!HV10</f>
        <v/>
      </c>
      <c r="W10" s="179" t="str">
        <f>'statement of marks'!HY10</f>
        <v/>
      </c>
      <c r="X10" s="179" t="str">
        <f>'statement of marks'!HZ10</f>
        <v/>
      </c>
      <c r="Y10" s="179" t="str">
        <f>'statement of marks'!IA10</f>
        <v/>
      </c>
      <c r="Z10" s="179" t="str">
        <f>CONCATENATE('statement of marks'!IE10,'statement of marks'!IG10)</f>
        <v xml:space="preserve">                        </v>
      </c>
      <c r="AA10" s="179">
        <f t="shared" si="19"/>
        <v>0</v>
      </c>
      <c r="AB10" s="499"/>
      <c r="AC10" s="499"/>
      <c r="AD10" s="499"/>
      <c r="AE10" s="499"/>
      <c r="AF10" s="499"/>
      <c r="AG10" s="499"/>
      <c r="AH10" s="499"/>
      <c r="AI10" s="499"/>
      <c r="AJ10" s="499"/>
      <c r="AK10" s="181" t="str">
        <f t="shared" si="5"/>
        <v/>
      </c>
      <c r="AL10" s="181" t="str">
        <f t="shared" si="6"/>
        <v/>
      </c>
      <c r="AM10" s="181" t="str">
        <f t="shared" si="7"/>
        <v/>
      </c>
      <c r="AN10" s="181" t="str">
        <f t="shared" si="8"/>
        <v/>
      </c>
      <c r="AO10" s="181" t="str">
        <f t="shared" si="9"/>
        <v/>
      </c>
      <c r="AP10" s="181" t="str">
        <f t="shared" si="10"/>
        <v/>
      </c>
      <c r="AQ10" s="181" t="str">
        <f t="shared" si="11"/>
        <v/>
      </c>
      <c r="AR10" s="181" t="str">
        <f t="shared" si="12"/>
        <v/>
      </c>
      <c r="AS10" s="181" t="str">
        <f t="shared" si="13"/>
        <v/>
      </c>
      <c r="AT10" s="242">
        <f t="shared" si="14"/>
        <v>0</v>
      </c>
      <c r="AU10" s="242">
        <f t="shared" si="15"/>
        <v>0</v>
      </c>
      <c r="AV10" s="182" t="str">
        <f t="shared" si="16"/>
        <v/>
      </c>
      <c r="AW10" s="243" t="str">
        <f t="shared" si="17"/>
        <v/>
      </c>
      <c r="AX10" s="183" t="str">
        <f t="shared" si="18"/>
        <v/>
      </c>
      <c r="AY10" s="184" t="str">
        <f>'statement of marks'!GY10</f>
        <v/>
      </c>
      <c r="AZ10" s="185" t="str">
        <f>'statement of marks'!GZ10</f>
        <v/>
      </c>
      <c r="BB10" s="245" t="str">
        <f>IF(AV10="","",IF(AV10="PASS",'full report'!AB60,""))</f>
        <v/>
      </c>
      <c r="BC10" s="244"/>
    </row>
    <row r="11" spans="1:55" ht="20" customHeight="1">
      <c r="A11" s="165">
        <v>5</v>
      </c>
      <c r="B11" s="355">
        <f>IF('statement of marks'!D11="","",'statement of marks'!D11)</f>
        <v>9105</v>
      </c>
      <c r="C11" s="358">
        <f>IF('statement of marks'!E11="","",'statement of marks'!E11)</f>
        <v>11165</v>
      </c>
      <c r="D11" s="386">
        <f>IF('statement of marks'!F11="","",'statement of marks'!F11)</f>
        <v>36255</v>
      </c>
      <c r="E11" s="55" t="str">
        <f>IF('statement of marks'!G11="","",'statement of marks'!G11)</f>
        <v>A 005</v>
      </c>
      <c r="F11" s="55" t="str">
        <f>IF('statement of marks'!H11="","",'statement of marks'!H11)</f>
        <v>B 005</v>
      </c>
      <c r="G11" s="55" t="str">
        <f>IF('statement of marks'!I11="","",'statement of marks'!I11)</f>
        <v>C 005</v>
      </c>
      <c r="H11" s="358" t="str">
        <f>IF('statement of marks'!B11="","",'statement of marks'!B11)</f>
        <v>OBC</v>
      </c>
      <c r="I11" s="358" t="str">
        <f>IF('statement of marks'!GN11="","",'statement of marks'!GN11)</f>
        <v/>
      </c>
      <c r="J11" s="358" t="str">
        <f>IF('statement of marks'!CU11="","",'statement of marks'!CU11)</f>
        <v/>
      </c>
      <c r="K11" s="178">
        <f>IF('statement of marks'!CT11="","",'statement of marks'!CT11)</f>
        <v>0</v>
      </c>
      <c r="L11" s="179" t="str">
        <f>'statement of marks'!HB11</f>
        <v/>
      </c>
      <c r="M11" s="179" t="str">
        <f>'statement of marks'!HE11</f>
        <v/>
      </c>
      <c r="N11" s="180" t="str">
        <f>'statement of marks'!HH11</f>
        <v/>
      </c>
      <c r="O11" s="179" t="str">
        <f>'statement of marks'!HI11</f>
        <v/>
      </c>
      <c r="P11" s="179" t="str">
        <f>'statement of marks'!HJ11</f>
        <v/>
      </c>
      <c r="Q11" s="179" t="str">
        <f>'statement of marks'!HK11</f>
        <v/>
      </c>
      <c r="R11" s="179" t="str">
        <f>'statement of marks'!HL11</f>
        <v/>
      </c>
      <c r="S11" s="179" t="str">
        <f>'statement of marks'!HM11</f>
        <v/>
      </c>
      <c r="T11" s="179" t="str">
        <f>'statement of marks'!HP11</f>
        <v/>
      </c>
      <c r="U11" s="179" t="str">
        <f>'statement of marks'!HS11</f>
        <v/>
      </c>
      <c r="V11" s="179" t="str">
        <f>'statement of marks'!HV11</f>
        <v/>
      </c>
      <c r="W11" s="179" t="str">
        <f>'statement of marks'!HY11</f>
        <v/>
      </c>
      <c r="X11" s="179" t="str">
        <f>'statement of marks'!HZ11</f>
        <v/>
      </c>
      <c r="Y11" s="179" t="str">
        <f>'statement of marks'!IA11</f>
        <v/>
      </c>
      <c r="Z11" s="179" t="str">
        <f>CONCATENATE('statement of marks'!IE11,'statement of marks'!IG11)</f>
        <v xml:space="preserve">                        </v>
      </c>
      <c r="AA11" s="179">
        <f t="shared" si="19"/>
        <v>0</v>
      </c>
      <c r="AB11" s="499"/>
      <c r="AC11" s="499"/>
      <c r="AD11" s="499"/>
      <c r="AE11" s="499"/>
      <c r="AF11" s="499"/>
      <c r="AG11" s="499"/>
      <c r="AH11" s="499"/>
      <c r="AI11" s="499"/>
      <c r="AJ11" s="499"/>
      <c r="AK11" s="181" t="str">
        <f t="shared" si="5"/>
        <v/>
      </c>
      <c r="AL11" s="181" t="str">
        <f t="shared" si="6"/>
        <v/>
      </c>
      <c r="AM11" s="181" t="str">
        <f t="shared" si="7"/>
        <v/>
      </c>
      <c r="AN11" s="181" t="str">
        <f t="shared" si="8"/>
        <v/>
      </c>
      <c r="AO11" s="181" t="str">
        <f t="shared" si="9"/>
        <v/>
      </c>
      <c r="AP11" s="181" t="str">
        <f t="shared" si="10"/>
        <v/>
      </c>
      <c r="AQ11" s="181" t="str">
        <f t="shared" si="11"/>
        <v/>
      </c>
      <c r="AR11" s="181" t="str">
        <f t="shared" si="12"/>
        <v/>
      </c>
      <c r="AS11" s="181" t="str">
        <f t="shared" si="13"/>
        <v/>
      </c>
      <c r="AT11" s="242">
        <f t="shared" si="14"/>
        <v>0</v>
      </c>
      <c r="AU11" s="242">
        <f t="shared" si="15"/>
        <v>0</v>
      </c>
      <c r="AV11" s="182" t="str">
        <f t="shared" si="16"/>
        <v/>
      </c>
      <c r="AW11" s="243" t="str">
        <f t="shared" si="17"/>
        <v/>
      </c>
      <c r="AX11" s="183" t="str">
        <f t="shared" si="18"/>
        <v/>
      </c>
      <c r="AY11" s="184" t="str">
        <f>'statement of marks'!GY11</f>
        <v/>
      </c>
      <c r="AZ11" s="185" t="str">
        <f>'statement of marks'!GZ11</f>
        <v/>
      </c>
      <c r="BB11" s="245" t="str">
        <f>IF(AV11="","",IF(AV11="PASS",'full report'!M99,""))</f>
        <v/>
      </c>
      <c r="BC11" s="244"/>
    </row>
    <row r="12" spans="1:55" ht="20" customHeight="1">
      <c r="A12" s="165">
        <v>6</v>
      </c>
      <c r="B12" s="355">
        <f>IF('statement of marks'!D12="","",'statement of marks'!D12)</f>
        <v>9106</v>
      </c>
      <c r="C12" s="358">
        <f>IF('statement of marks'!E12="","",'statement of marks'!E12)</f>
        <v>11211</v>
      </c>
      <c r="D12" s="386">
        <f>IF('statement of marks'!F12="","",'statement of marks'!F12)</f>
        <v>35591</v>
      </c>
      <c r="E12" s="55" t="str">
        <f>IF('statement of marks'!G12="","",'statement of marks'!G12)</f>
        <v>A 006</v>
      </c>
      <c r="F12" s="55" t="str">
        <f>IF('statement of marks'!H12="","",'statement of marks'!H12)</f>
        <v>B 006</v>
      </c>
      <c r="G12" s="55" t="str">
        <f>IF('statement of marks'!I12="","",'statement of marks'!I12)</f>
        <v>C 006</v>
      </c>
      <c r="H12" s="358" t="str">
        <f>IF('statement of marks'!B12="","",'statement of marks'!B12)</f>
        <v>SC</v>
      </c>
      <c r="I12" s="358" t="str">
        <f>IF('statement of marks'!GN12="","",'statement of marks'!GN12)</f>
        <v/>
      </c>
      <c r="J12" s="358" t="str">
        <f>IF('statement of marks'!CU12="","",'statement of marks'!CU12)</f>
        <v/>
      </c>
      <c r="K12" s="178">
        <f>IF('statement of marks'!CT12="","",'statement of marks'!CT12)</f>
        <v>0</v>
      </c>
      <c r="L12" s="179" t="str">
        <f>'statement of marks'!HB12</f>
        <v/>
      </c>
      <c r="M12" s="179" t="str">
        <f>'statement of marks'!HE12</f>
        <v/>
      </c>
      <c r="N12" s="180" t="str">
        <f>'statement of marks'!HH12</f>
        <v/>
      </c>
      <c r="O12" s="179" t="str">
        <f>'statement of marks'!HI12</f>
        <v/>
      </c>
      <c r="P12" s="179" t="str">
        <f>'statement of marks'!HJ12</f>
        <v/>
      </c>
      <c r="Q12" s="179" t="str">
        <f>'statement of marks'!HK12</f>
        <v/>
      </c>
      <c r="R12" s="179" t="str">
        <f>'statement of marks'!HL12</f>
        <v/>
      </c>
      <c r="S12" s="179" t="str">
        <f>'statement of marks'!HM12</f>
        <v/>
      </c>
      <c r="T12" s="179" t="str">
        <f>'statement of marks'!HP12</f>
        <v/>
      </c>
      <c r="U12" s="179" t="str">
        <f>'statement of marks'!HS12</f>
        <v/>
      </c>
      <c r="V12" s="179" t="str">
        <f>'statement of marks'!HV12</f>
        <v/>
      </c>
      <c r="W12" s="179" t="str">
        <f>'statement of marks'!HY12</f>
        <v/>
      </c>
      <c r="X12" s="179" t="str">
        <f>'statement of marks'!HZ12</f>
        <v/>
      </c>
      <c r="Y12" s="179" t="str">
        <f>'statement of marks'!IA12</f>
        <v/>
      </c>
      <c r="Z12" s="179" t="str">
        <f>CONCATENATE('statement of marks'!IE12,'statement of marks'!IG12)</f>
        <v xml:space="preserve">                        </v>
      </c>
      <c r="AA12" s="179">
        <f t="shared" si="19"/>
        <v>0</v>
      </c>
      <c r="AB12" s="499"/>
      <c r="AC12" s="499"/>
      <c r="AD12" s="499"/>
      <c r="AE12" s="499"/>
      <c r="AF12" s="499"/>
      <c r="AG12" s="499"/>
      <c r="AH12" s="499"/>
      <c r="AI12" s="499"/>
      <c r="AJ12" s="499"/>
      <c r="AK12" s="181" t="str">
        <f t="shared" si="5"/>
        <v/>
      </c>
      <c r="AL12" s="181" t="str">
        <f t="shared" si="6"/>
        <v/>
      </c>
      <c r="AM12" s="181" t="str">
        <f t="shared" si="7"/>
        <v/>
      </c>
      <c r="AN12" s="181" t="str">
        <f t="shared" si="8"/>
        <v/>
      </c>
      <c r="AO12" s="181" t="str">
        <f t="shared" si="9"/>
        <v/>
      </c>
      <c r="AP12" s="181" t="str">
        <f t="shared" si="10"/>
        <v/>
      </c>
      <c r="AQ12" s="181" t="str">
        <f t="shared" si="11"/>
        <v/>
      </c>
      <c r="AR12" s="181" t="str">
        <f t="shared" si="12"/>
        <v/>
      </c>
      <c r="AS12" s="181" t="str">
        <f t="shared" si="13"/>
        <v/>
      </c>
      <c r="AT12" s="242">
        <f t="shared" si="14"/>
        <v>0</v>
      </c>
      <c r="AU12" s="242">
        <f t="shared" si="15"/>
        <v>0</v>
      </c>
      <c r="AV12" s="182" t="str">
        <f t="shared" si="16"/>
        <v/>
      </c>
      <c r="AW12" s="243" t="str">
        <f t="shared" si="17"/>
        <v/>
      </c>
      <c r="AX12" s="183" t="str">
        <f t="shared" si="18"/>
        <v/>
      </c>
      <c r="AY12" s="184" t="str">
        <f>'statement of marks'!GY12</f>
        <v/>
      </c>
      <c r="AZ12" s="185" t="str">
        <f>'statement of marks'!GZ12</f>
        <v/>
      </c>
      <c r="BB12" s="245" t="str">
        <f>IF(AV12="","",IF(AV12="PASS",'full report'!AB99,""))</f>
        <v/>
      </c>
      <c r="BC12" s="244"/>
    </row>
    <row r="13" spans="1:55" ht="20" customHeight="1">
      <c r="A13" s="165">
        <v>7</v>
      </c>
      <c r="B13" s="355">
        <f>IF('statement of marks'!D13="","",'statement of marks'!D13)</f>
        <v>9107</v>
      </c>
      <c r="C13" s="358">
        <f>IF('statement of marks'!E13="","",'statement of marks'!E13)</f>
        <v>11130</v>
      </c>
      <c r="D13" s="386">
        <f>IF('statement of marks'!F13="","",'statement of marks'!F13)</f>
        <v>35716</v>
      </c>
      <c r="E13" s="55" t="str">
        <f>IF('statement of marks'!G13="","",'statement of marks'!G13)</f>
        <v>A 007</v>
      </c>
      <c r="F13" s="55" t="str">
        <f>IF('statement of marks'!H13="","",'statement of marks'!H13)</f>
        <v>B 007</v>
      </c>
      <c r="G13" s="55" t="str">
        <f>IF('statement of marks'!I13="","",'statement of marks'!I13)</f>
        <v>C 007</v>
      </c>
      <c r="H13" s="358" t="str">
        <f>IF('statement of marks'!B13="","",'statement of marks'!B13)</f>
        <v>SC</v>
      </c>
      <c r="I13" s="358" t="str">
        <f>IF('statement of marks'!GN13="","",'statement of marks'!GN13)</f>
        <v/>
      </c>
      <c r="J13" s="358" t="str">
        <f>IF('statement of marks'!CU13="","",'statement of marks'!CU13)</f>
        <v/>
      </c>
      <c r="K13" s="178">
        <f>IF('statement of marks'!CT13="","",'statement of marks'!CT13)</f>
        <v>0</v>
      </c>
      <c r="L13" s="179" t="str">
        <f>'statement of marks'!HB13</f>
        <v/>
      </c>
      <c r="M13" s="179" t="str">
        <f>'statement of marks'!HE13</f>
        <v/>
      </c>
      <c r="N13" s="180" t="str">
        <f>'statement of marks'!HH13</f>
        <v/>
      </c>
      <c r="O13" s="179" t="str">
        <f>'statement of marks'!HI13</f>
        <v/>
      </c>
      <c r="P13" s="179" t="str">
        <f>'statement of marks'!HJ13</f>
        <v/>
      </c>
      <c r="Q13" s="179" t="str">
        <f>'statement of marks'!HK13</f>
        <v/>
      </c>
      <c r="R13" s="179" t="str">
        <f>'statement of marks'!HL13</f>
        <v/>
      </c>
      <c r="S13" s="179" t="str">
        <f>'statement of marks'!HM13</f>
        <v/>
      </c>
      <c r="T13" s="179" t="str">
        <f>'statement of marks'!HP13</f>
        <v/>
      </c>
      <c r="U13" s="179" t="str">
        <f>'statement of marks'!HS13</f>
        <v/>
      </c>
      <c r="V13" s="179" t="str">
        <f>'statement of marks'!HV13</f>
        <v/>
      </c>
      <c r="W13" s="179" t="str">
        <f>'statement of marks'!HY13</f>
        <v/>
      </c>
      <c r="X13" s="179" t="str">
        <f>'statement of marks'!HZ13</f>
        <v/>
      </c>
      <c r="Y13" s="179" t="str">
        <f>'statement of marks'!IA13</f>
        <v/>
      </c>
      <c r="Z13" s="179" t="str">
        <f>CONCATENATE('statement of marks'!IE13,'statement of marks'!IG13)</f>
        <v xml:space="preserve">                        </v>
      </c>
      <c r="AA13" s="179">
        <f t="shared" si="19"/>
        <v>0</v>
      </c>
      <c r="AB13" s="499"/>
      <c r="AC13" s="499"/>
      <c r="AD13" s="499"/>
      <c r="AE13" s="499"/>
      <c r="AF13" s="499"/>
      <c r="AG13" s="499"/>
      <c r="AH13" s="499"/>
      <c r="AI13" s="499"/>
      <c r="AJ13" s="499"/>
      <c r="AK13" s="181" t="str">
        <f t="shared" si="5"/>
        <v/>
      </c>
      <c r="AL13" s="181" t="str">
        <f t="shared" si="6"/>
        <v/>
      </c>
      <c r="AM13" s="181" t="str">
        <f t="shared" si="7"/>
        <v/>
      </c>
      <c r="AN13" s="181" t="str">
        <f t="shared" si="8"/>
        <v/>
      </c>
      <c r="AO13" s="181" t="str">
        <f t="shared" si="9"/>
        <v/>
      </c>
      <c r="AP13" s="181" t="str">
        <f t="shared" si="10"/>
        <v/>
      </c>
      <c r="AQ13" s="181" t="str">
        <f t="shared" si="11"/>
        <v/>
      </c>
      <c r="AR13" s="181" t="str">
        <f t="shared" si="12"/>
        <v/>
      </c>
      <c r="AS13" s="181" t="str">
        <f t="shared" si="13"/>
        <v/>
      </c>
      <c r="AT13" s="242">
        <f t="shared" si="14"/>
        <v>0</v>
      </c>
      <c r="AU13" s="242">
        <f t="shared" si="15"/>
        <v>0</v>
      </c>
      <c r="AV13" s="182" t="str">
        <f t="shared" si="16"/>
        <v/>
      </c>
      <c r="AW13" s="243" t="str">
        <f t="shared" si="17"/>
        <v/>
      </c>
      <c r="AX13" s="183" t="str">
        <f t="shared" si="18"/>
        <v/>
      </c>
      <c r="AY13" s="184" t="str">
        <f>'statement of marks'!GY13</f>
        <v/>
      </c>
      <c r="AZ13" s="185" t="str">
        <f>'statement of marks'!GZ13</f>
        <v/>
      </c>
      <c r="BB13" s="245" t="str">
        <f>IF(AV13="","",IF(AV13="PASS",'full report'!M138,""))</f>
        <v/>
      </c>
      <c r="BC13" s="244"/>
    </row>
    <row r="14" spans="1:55" ht="20" customHeight="1">
      <c r="A14" s="165">
        <v>8</v>
      </c>
      <c r="B14" s="355">
        <f>IF('statement of marks'!D14="","",'statement of marks'!D14)</f>
        <v>9108</v>
      </c>
      <c r="C14" s="358">
        <f>IF('statement of marks'!E14="","",'statement of marks'!E14)</f>
        <v>11023</v>
      </c>
      <c r="D14" s="386">
        <f>IF('statement of marks'!F14="","",'statement of marks'!F14)</f>
        <v>36856</v>
      </c>
      <c r="E14" s="55" t="str">
        <f>IF('statement of marks'!G14="","",'statement of marks'!G14)</f>
        <v>A 008</v>
      </c>
      <c r="F14" s="55" t="str">
        <f>IF('statement of marks'!H14="","",'statement of marks'!H14)</f>
        <v>B 008</v>
      </c>
      <c r="G14" s="55" t="str">
        <f>IF('statement of marks'!I14="","",'statement of marks'!I14)</f>
        <v>C 008</v>
      </c>
      <c r="H14" s="358" t="str">
        <f>IF('statement of marks'!B14="","",'statement of marks'!B14)</f>
        <v>GEN</v>
      </c>
      <c r="I14" s="358" t="str">
        <f>IF('statement of marks'!GN14="","",'statement of marks'!GN14)</f>
        <v/>
      </c>
      <c r="J14" s="358" t="str">
        <f>IF('statement of marks'!CU14="","",'statement of marks'!CU14)</f>
        <v/>
      </c>
      <c r="K14" s="178">
        <f>IF('statement of marks'!CT14="","",'statement of marks'!CT14)</f>
        <v>0</v>
      </c>
      <c r="L14" s="179" t="str">
        <f>'statement of marks'!HB14</f>
        <v/>
      </c>
      <c r="M14" s="179" t="str">
        <f>'statement of marks'!HE14</f>
        <v/>
      </c>
      <c r="N14" s="180" t="str">
        <f>'statement of marks'!HH14</f>
        <v/>
      </c>
      <c r="O14" s="179" t="str">
        <f>'statement of marks'!HI14</f>
        <v/>
      </c>
      <c r="P14" s="179" t="str">
        <f>'statement of marks'!HJ14</f>
        <v/>
      </c>
      <c r="Q14" s="179" t="str">
        <f>'statement of marks'!HK14</f>
        <v/>
      </c>
      <c r="R14" s="179" t="str">
        <f>'statement of marks'!HL14</f>
        <v/>
      </c>
      <c r="S14" s="179" t="str">
        <f>'statement of marks'!HM14</f>
        <v/>
      </c>
      <c r="T14" s="179" t="str">
        <f>'statement of marks'!HP14</f>
        <v/>
      </c>
      <c r="U14" s="179" t="str">
        <f>'statement of marks'!HS14</f>
        <v/>
      </c>
      <c r="V14" s="179" t="str">
        <f>'statement of marks'!HV14</f>
        <v/>
      </c>
      <c r="W14" s="179" t="str">
        <f>'statement of marks'!HY14</f>
        <v/>
      </c>
      <c r="X14" s="179" t="str">
        <f>'statement of marks'!HZ14</f>
        <v/>
      </c>
      <c r="Y14" s="179" t="str">
        <f>'statement of marks'!IA14</f>
        <v/>
      </c>
      <c r="Z14" s="179" t="str">
        <f>CONCATENATE('statement of marks'!IE14,'statement of marks'!IG14)</f>
        <v xml:space="preserve">                        </v>
      </c>
      <c r="AA14" s="179">
        <f t="shared" si="19"/>
        <v>0</v>
      </c>
      <c r="AB14" s="499"/>
      <c r="AC14" s="499"/>
      <c r="AD14" s="499"/>
      <c r="AE14" s="499"/>
      <c r="AF14" s="499"/>
      <c r="AG14" s="499"/>
      <c r="AH14" s="499"/>
      <c r="AI14" s="499"/>
      <c r="AJ14" s="499"/>
      <c r="AK14" s="181" t="str">
        <f t="shared" si="5"/>
        <v/>
      </c>
      <c r="AL14" s="181" t="str">
        <f t="shared" si="6"/>
        <v/>
      </c>
      <c r="AM14" s="181" t="str">
        <f t="shared" si="7"/>
        <v/>
      </c>
      <c r="AN14" s="181" t="str">
        <f t="shared" si="8"/>
        <v/>
      </c>
      <c r="AO14" s="181" t="str">
        <f t="shared" si="9"/>
        <v/>
      </c>
      <c r="AP14" s="181" t="str">
        <f t="shared" si="10"/>
        <v/>
      </c>
      <c r="AQ14" s="181" t="str">
        <f t="shared" si="11"/>
        <v/>
      </c>
      <c r="AR14" s="181" t="str">
        <f t="shared" si="12"/>
        <v/>
      </c>
      <c r="AS14" s="181" t="str">
        <f t="shared" si="13"/>
        <v/>
      </c>
      <c r="AT14" s="242">
        <f t="shared" si="14"/>
        <v>0</v>
      </c>
      <c r="AU14" s="242">
        <f t="shared" si="15"/>
        <v>0</v>
      </c>
      <c r="AV14" s="182" t="str">
        <f t="shared" si="16"/>
        <v/>
      </c>
      <c r="AW14" s="243" t="str">
        <f t="shared" si="17"/>
        <v/>
      </c>
      <c r="AX14" s="183" t="str">
        <f t="shared" si="18"/>
        <v/>
      </c>
      <c r="AY14" s="184" t="str">
        <f>'statement of marks'!GY14</f>
        <v/>
      </c>
      <c r="AZ14" s="185" t="str">
        <f>'statement of marks'!GZ14</f>
        <v/>
      </c>
      <c r="BB14" s="245" t="str">
        <f>IF(AV14="","",IF(AV14="PASS",'full report'!AB138,""))</f>
        <v/>
      </c>
      <c r="BC14" s="244"/>
    </row>
    <row r="15" spans="1:55" ht="20" customHeight="1">
      <c r="A15" s="165">
        <v>9</v>
      </c>
      <c r="B15" s="355">
        <f>IF('statement of marks'!D15="","",'statement of marks'!D15)</f>
        <v>9109</v>
      </c>
      <c r="C15" s="358">
        <f>IF('statement of marks'!E15="","",'statement of marks'!E15)</f>
        <v>11075</v>
      </c>
      <c r="D15" s="386">
        <f>IF('statement of marks'!F15="","",'statement of marks'!F15)</f>
        <v>37084</v>
      </c>
      <c r="E15" s="55" t="str">
        <f>IF('statement of marks'!G15="","",'statement of marks'!G15)</f>
        <v>A 009</v>
      </c>
      <c r="F15" s="55" t="str">
        <f>IF('statement of marks'!H15="","",'statement of marks'!H15)</f>
        <v>B 009</v>
      </c>
      <c r="G15" s="55" t="str">
        <f>IF('statement of marks'!I15="","",'statement of marks'!I15)</f>
        <v>C 009</v>
      </c>
      <c r="H15" s="358" t="str">
        <f>IF('statement of marks'!B15="","",'statement of marks'!B15)</f>
        <v>SC</v>
      </c>
      <c r="I15" s="358" t="str">
        <f>IF('statement of marks'!GN15="","",'statement of marks'!GN15)</f>
        <v/>
      </c>
      <c r="J15" s="358" t="str">
        <f>IF('statement of marks'!CU15="","",'statement of marks'!CU15)</f>
        <v/>
      </c>
      <c r="K15" s="178">
        <f>IF('statement of marks'!CT15="","",'statement of marks'!CT15)</f>
        <v>0</v>
      </c>
      <c r="L15" s="179" t="str">
        <f>'statement of marks'!HB15</f>
        <v/>
      </c>
      <c r="M15" s="179" t="str">
        <f>'statement of marks'!HE15</f>
        <v/>
      </c>
      <c r="N15" s="180" t="str">
        <f>'statement of marks'!HH15</f>
        <v/>
      </c>
      <c r="O15" s="179" t="str">
        <f>'statement of marks'!HI15</f>
        <v/>
      </c>
      <c r="P15" s="179" t="str">
        <f>'statement of marks'!HJ15</f>
        <v/>
      </c>
      <c r="Q15" s="179" t="str">
        <f>'statement of marks'!HK15</f>
        <v/>
      </c>
      <c r="R15" s="179" t="str">
        <f>'statement of marks'!HL15</f>
        <v/>
      </c>
      <c r="S15" s="179" t="str">
        <f>'statement of marks'!HM15</f>
        <v/>
      </c>
      <c r="T15" s="179" t="str">
        <f>'statement of marks'!HP15</f>
        <v/>
      </c>
      <c r="U15" s="179" t="str">
        <f>'statement of marks'!HS15</f>
        <v/>
      </c>
      <c r="V15" s="179" t="str">
        <f>'statement of marks'!HV15</f>
        <v/>
      </c>
      <c r="W15" s="179" t="str">
        <f>'statement of marks'!HY15</f>
        <v/>
      </c>
      <c r="X15" s="179" t="str">
        <f>'statement of marks'!HZ15</f>
        <v/>
      </c>
      <c r="Y15" s="179" t="str">
        <f>'statement of marks'!IA15</f>
        <v/>
      </c>
      <c r="Z15" s="179" t="str">
        <f>CONCATENATE('statement of marks'!IE15,'statement of marks'!IG15)</f>
        <v xml:space="preserve">                        </v>
      </c>
      <c r="AA15" s="179">
        <f t="shared" si="19"/>
        <v>0</v>
      </c>
      <c r="AB15" s="499"/>
      <c r="AC15" s="499"/>
      <c r="AD15" s="499"/>
      <c r="AE15" s="499"/>
      <c r="AF15" s="499"/>
      <c r="AG15" s="499"/>
      <c r="AH15" s="499"/>
      <c r="AI15" s="499"/>
      <c r="AJ15" s="499"/>
      <c r="AK15" s="181" t="str">
        <f t="shared" si="5"/>
        <v/>
      </c>
      <c r="AL15" s="181" t="str">
        <f t="shared" si="6"/>
        <v/>
      </c>
      <c r="AM15" s="181" t="str">
        <f t="shared" si="7"/>
        <v/>
      </c>
      <c r="AN15" s="181" t="str">
        <f t="shared" si="8"/>
        <v/>
      </c>
      <c r="AO15" s="181" t="str">
        <f t="shared" si="9"/>
        <v/>
      </c>
      <c r="AP15" s="181" t="str">
        <f t="shared" si="10"/>
        <v/>
      </c>
      <c r="AQ15" s="181" t="str">
        <f t="shared" si="11"/>
        <v/>
      </c>
      <c r="AR15" s="181" t="str">
        <f t="shared" si="12"/>
        <v/>
      </c>
      <c r="AS15" s="181" t="str">
        <f t="shared" si="13"/>
        <v/>
      </c>
      <c r="AT15" s="242">
        <f t="shared" si="14"/>
        <v>0</v>
      </c>
      <c r="AU15" s="242">
        <f t="shared" si="15"/>
        <v>0</v>
      </c>
      <c r="AV15" s="182" t="str">
        <f t="shared" si="16"/>
        <v/>
      </c>
      <c r="AW15" s="243" t="str">
        <f t="shared" si="17"/>
        <v/>
      </c>
      <c r="AX15" s="183" t="str">
        <f t="shared" si="18"/>
        <v/>
      </c>
      <c r="AY15" s="184" t="str">
        <f>'statement of marks'!GY15</f>
        <v/>
      </c>
      <c r="AZ15" s="185" t="str">
        <f>'statement of marks'!GZ15</f>
        <v/>
      </c>
      <c r="BB15" s="245" t="str">
        <f>IF(AV15="","",IF(AV15="PASS",'full report'!M177,""))</f>
        <v/>
      </c>
      <c r="BC15" s="244"/>
    </row>
    <row r="16" spans="1:55" ht="20" customHeight="1">
      <c r="A16" s="165">
        <v>10</v>
      </c>
      <c r="B16" s="355">
        <f>IF('statement of marks'!D16="","",'statement of marks'!D16)</f>
        <v>9110</v>
      </c>
      <c r="C16" s="358">
        <f>IF('statement of marks'!E16="","",'statement of marks'!E16)</f>
        <v>11183</v>
      </c>
      <c r="D16" s="386">
        <f>IF('statement of marks'!F16="","",'statement of marks'!F16)</f>
        <v>36483</v>
      </c>
      <c r="E16" s="55" t="str">
        <f>IF('statement of marks'!G16="","",'statement of marks'!G16)</f>
        <v>A 010</v>
      </c>
      <c r="F16" s="55" t="str">
        <f>IF('statement of marks'!H16="","",'statement of marks'!H16)</f>
        <v>B 010</v>
      </c>
      <c r="G16" s="55" t="str">
        <f>IF('statement of marks'!I16="","",'statement of marks'!I16)</f>
        <v>C 010</v>
      </c>
      <c r="H16" s="358" t="str">
        <f>IF('statement of marks'!B16="","",'statement of marks'!B16)</f>
        <v>OBC</v>
      </c>
      <c r="I16" s="358" t="str">
        <f>IF('statement of marks'!GN16="","",'statement of marks'!GN16)</f>
        <v/>
      </c>
      <c r="J16" s="358" t="str">
        <f>IF('statement of marks'!CU16="","",'statement of marks'!CU16)</f>
        <v/>
      </c>
      <c r="K16" s="178">
        <f>IF('statement of marks'!CT16="","",'statement of marks'!CT16)</f>
        <v>0</v>
      </c>
      <c r="L16" s="179" t="str">
        <f>'statement of marks'!HB16</f>
        <v/>
      </c>
      <c r="M16" s="179" t="str">
        <f>'statement of marks'!HE16</f>
        <v/>
      </c>
      <c r="N16" s="180" t="str">
        <f>'statement of marks'!HH16</f>
        <v/>
      </c>
      <c r="O16" s="179" t="str">
        <f>'statement of marks'!HI16</f>
        <v/>
      </c>
      <c r="P16" s="179" t="str">
        <f>'statement of marks'!HJ16</f>
        <v/>
      </c>
      <c r="Q16" s="179" t="str">
        <f>'statement of marks'!HK16</f>
        <v/>
      </c>
      <c r="R16" s="179" t="str">
        <f>'statement of marks'!HL16</f>
        <v/>
      </c>
      <c r="S16" s="179" t="str">
        <f>'statement of marks'!HM16</f>
        <v/>
      </c>
      <c r="T16" s="179" t="str">
        <f>'statement of marks'!HP16</f>
        <v/>
      </c>
      <c r="U16" s="179" t="str">
        <f>'statement of marks'!HS16</f>
        <v/>
      </c>
      <c r="V16" s="179" t="str">
        <f>'statement of marks'!HV16</f>
        <v/>
      </c>
      <c r="W16" s="179" t="str">
        <f>'statement of marks'!HY16</f>
        <v/>
      </c>
      <c r="X16" s="179" t="str">
        <f>'statement of marks'!HZ16</f>
        <v/>
      </c>
      <c r="Y16" s="179" t="str">
        <f>'statement of marks'!IA16</f>
        <v/>
      </c>
      <c r="Z16" s="179" t="str">
        <f>CONCATENATE('statement of marks'!IE16,'statement of marks'!IG16)</f>
        <v xml:space="preserve">                        </v>
      </c>
      <c r="AA16" s="179">
        <f t="shared" si="19"/>
        <v>0</v>
      </c>
      <c r="AB16" s="499"/>
      <c r="AC16" s="499"/>
      <c r="AD16" s="499"/>
      <c r="AE16" s="499"/>
      <c r="AF16" s="499"/>
      <c r="AG16" s="499"/>
      <c r="AH16" s="499"/>
      <c r="AI16" s="499"/>
      <c r="AJ16" s="499"/>
      <c r="AK16" s="181" t="str">
        <f t="shared" si="5"/>
        <v/>
      </c>
      <c r="AL16" s="181" t="str">
        <f t="shared" si="6"/>
        <v/>
      </c>
      <c r="AM16" s="181" t="str">
        <f t="shared" si="7"/>
        <v/>
      </c>
      <c r="AN16" s="181" t="str">
        <f t="shared" si="8"/>
        <v/>
      </c>
      <c r="AO16" s="181" t="str">
        <f t="shared" si="9"/>
        <v/>
      </c>
      <c r="AP16" s="181" t="str">
        <f t="shared" si="10"/>
        <v/>
      </c>
      <c r="AQ16" s="181" t="str">
        <f t="shared" si="11"/>
        <v/>
      </c>
      <c r="AR16" s="181" t="str">
        <f t="shared" si="12"/>
        <v/>
      </c>
      <c r="AS16" s="181" t="str">
        <f t="shared" si="13"/>
        <v/>
      </c>
      <c r="AT16" s="242">
        <f t="shared" si="14"/>
        <v>0</v>
      </c>
      <c r="AU16" s="242">
        <f t="shared" si="15"/>
        <v>0</v>
      </c>
      <c r="AV16" s="182" t="str">
        <f t="shared" si="16"/>
        <v/>
      </c>
      <c r="AW16" s="243" t="str">
        <f t="shared" si="17"/>
        <v/>
      </c>
      <c r="AX16" s="183" t="str">
        <f t="shared" si="18"/>
        <v/>
      </c>
      <c r="AY16" s="184" t="str">
        <f>'statement of marks'!GY16</f>
        <v/>
      </c>
      <c r="AZ16" s="185" t="str">
        <f>'statement of marks'!GZ16</f>
        <v/>
      </c>
      <c r="BB16" s="245" t="str">
        <f>IF(AV16="","",IF(AV16="PASS",'full report'!AB177,""))</f>
        <v/>
      </c>
      <c r="BC16" s="244"/>
    </row>
    <row r="17" spans="1:55" ht="20" customHeight="1">
      <c r="A17" s="165">
        <v>11</v>
      </c>
      <c r="B17" s="355">
        <f>IF('statement of marks'!D17="","",'statement of marks'!D17)</f>
        <v>9111</v>
      </c>
      <c r="C17" s="358">
        <f>IF('statement of marks'!E17="","",'statement of marks'!E17)</f>
        <v>11098</v>
      </c>
      <c r="D17" s="386">
        <f>IF('statement of marks'!F17="","",'statement of marks'!F17)</f>
        <v>36653</v>
      </c>
      <c r="E17" s="55" t="str">
        <f>IF('statement of marks'!G17="","",'statement of marks'!G17)</f>
        <v>A 011</v>
      </c>
      <c r="F17" s="55" t="str">
        <f>IF('statement of marks'!H17="","",'statement of marks'!H17)</f>
        <v>B 011</v>
      </c>
      <c r="G17" s="55" t="str">
        <f>IF('statement of marks'!I17="","",'statement of marks'!I17)</f>
        <v>C 011</v>
      </c>
      <c r="H17" s="358" t="str">
        <f>IF('statement of marks'!B17="","",'statement of marks'!B17)</f>
        <v>OBC</v>
      </c>
      <c r="I17" s="358" t="str">
        <f>IF('statement of marks'!GN17="","",'statement of marks'!GN17)</f>
        <v/>
      </c>
      <c r="J17" s="358" t="str">
        <f>IF('statement of marks'!CU17="","",'statement of marks'!CU17)</f>
        <v/>
      </c>
      <c r="K17" s="178">
        <f>IF('statement of marks'!CT17="","",'statement of marks'!CT17)</f>
        <v>0</v>
      </c>
      <c r="L17" s="179" t="str">
        <f>'statement of marks'!HB17</f>
        <v/>
      </c>
      <c r="M17" s="179" t="str">
        <f>'statement of marks'!HE17</f>
        <v/>
      </c>
      <c r="N17" s="180" t="str">
        <f>'statement of marks'!HH17</f>
        <v/>
      </c>
      <c r="O17" s="179" t="str">
        <f>'statement of marks'!HI17</f>
        <v/>
      </c>
      <c r="P17" s="179" t="str">
        <f>'statement of marks'!HJ17</f>
        <v/>
      </c>
      <c r="Q17" s="179" t="str">
        <f>'statement of marks'!HK17</f>
        <v/>
      </c>
      <c r="R17" s="179" t="str">
        <f>'statement of marks'!HL17</f>
        <v/>
      </c>
      <c r="S17" s="179" t="str">
        <f>'statement of marks'!HM17</f>
        <v/>
      </c>
      <c r="T17" s="179" t="str">
        <f>'statement of marks'!HP17</f>
        <v/>
      </c>
      <c r="U17" s="179" t="str">
        <f>'statement of marks'!HS17</f>
        <v/>
      </c>
      <c r="V17" s="179" t="str">
        <f>'statement of marks'!HV17</f>
        <v/>
      </c>
      <c r="W17" s="179" t="str">
        <f>'statement of marks'!HY17</f>
        <v/>
      </c>
      <c r="X17" s="179" t="str">
        <f>'statement of marks'!HZ17</f>
        <v/>
      </c>
      <c r="Y17" s="179" t="str">
        <f>'statement of marks'!IA17</f>
        <v/>
      </c>
      <c r="Z17" s="179" t="str">
        <f>CONCATENATE('statement of marks'!IE17,'statement of marks'!IG17)</f>
        <v xml:space="preserve">                        </v>
      </c>
      <c r="AA17" s="179">
        <f t="shared" si="19"/>
        <v>0</v>
      </c>
      <c r="AB17" s="499"/>
      <c r="AC17" s="499"/>
      <c r="AD17" s="499"/>
      <c r="AE17" s="499"/>
      <c r="AF17" s="499"/>
      <c r="AG17" s="499"/>
      <c r="AH17" s="499"/>
      <c r="AI17" s="499"/>
      <c r="AJ17" s="499"/>
      <c r="AK17" s="181" t="str">
        <f t="shared" si="5"/>
        <v/>
      </c>
      <c r="AL17" s="181" t="str">
        <f t="shared" si="6"/>
        <v/>
      </c>
      <c r="AM17" s="181" t="str">
        <f t="shared" si="7"/>
        <v/>
      </c>
      <c r="AN17" s="181" t="str">
        <f t="shared" si="8"/>
        <v/>
      </c>
      <c r="AO17" s="181" t="str">
        <f t="shared" si="9"/>
        <v/>
      </c>
      <c r="AP17" s="181" t="str">
        <f t="shared" si="10"/>
        <v/>
      </c>
      <c r="AQ17" s="181" t="str">
        <f t="shared" si="11"/>
        <v/>
      </c>
      <c r="AR17" s="181" t="str">
        <f t="shared" si="12"/>
        <v/>
      </c>
      <c r="AS17" s="181" t="str">
        <f t="shared" si="13"/>
        <v/>
      </c>
      <c r="AT17" s="242">
        <f t="shared" si="14"/>
        <v>0</v>
      </c>
      <c r="AU17" s="242">
        <f t="shared" si="15"/>
        <v>0</v>
      </c>
      <c r="AV17" s="182" t="str">
        <f t="shared" si="16"/>
        <v/>
      </c>
      <c r="AW17" s="243" t="str">
        <f t="shared" si="17"/>
        <v/>
      </c>
      <c r="AX17" s="183" t="str">
        <f t="shared" si="18"/>
        <v/>
      </c>
      <c r="AY17" s="184" t="str">
        <f>'statement of marks'!GY17</f>
        <v/>
      </c>
      <c r="AZ17" s="185" t="str">
        <f>'statement of marks'!GZ17</f>
        <v/>
      </c>
      <c r="BB17" s="245" t="str">
        <f>IF(AV17="","",IF(AV17="PASS",'full report'!M216,""))</f>
        <v/>
      </c>
      <c r="BC17" s="244"/>
    </row>
    <row r="18" spans="1:55" ht="20" customHeight="1">
      <c r="A18" s="165">
        <v>12</v>
      </c>
      <c r="B18" s="355">
        <f>IF('statement of marks'!D18="","",'statement of marks'!D18)</f>
        <v>9112</v>
      </c>
      <c r="C18" s="358">
        <f>IF('statement of marks'!E18="","",'statement of marks'!E18)</f>
        <v>11076</v>
      </c>
      <c r="D18" s="386">
        <f>IF('statement of marks'!F18="","",'statement of marks'!F18)</f>
        <v>36954</v>
      </c>
      <c r="E18" s="55" t="str">
        <f>IF('statement of marks'!G18="","",'statement of marks'!G18)</f>
        <v>A 012</v>
      </c>
      <c r="F18" s="55" t="str">
        <f>IF('statement of marks'!H18="","",'statement of marks'!H18)</f>
        <v>B 012</v>
      </c>
      <c r="G18" s="55" t="str">
        <f>IF('statement of marks'!I18="","",'statement of marks'!I18)</f>
        <v>C 012</v>
      </c>
      <c r="H18" s="358" t="str">
        <f>IF('statement of marks'!B18="","",'statement of marks'!B18)</f>
        <v>GEN</v>
      </c>
      <c r="I18" s="358" t="str">
        <f>IF('statement of marks'!GN18="","",'statement of marks'!GN18)</f>
        <v/>
      </c>
      <c r="J18" s="358" t="str">
        <f>IF('statement of marks'!CU18="","",'statement of marks'!CU18)</f>
        <v/>
      </c>
      <c r="K18" s="178">
        <f>IF('statement of marks'!CT18="","",'statement of marks'!CT18)</f>
        <v>0</v>
      </c>
      <c r="L18" s="179" t="str">
        <f>'statement of marks'!HB18</f>
        <v/>
      </c>
      <c r="M18" s="179" t="str">
        <f>'statement of marks'!HE18</f>
        <v/>
      </c>
      <c r="N18" s="180" t="str">
        <f>'statement of marks'!HH18</f>
        <v/>
      </c>
      <c r="O18" s="179" t="str">
        <f>'statement of marks'!HI18</f>
        <v/>
      </c>
      <c r="P18" s="179" t="str">
        <f>'statement of marks'!HJ18</f>
        <v/>
      </c>
      <c r="Q18" s="179" t="str">
        <f>'statement of marks'!HK18</f>
        <v/>
      </c>
      <c r="R18" s="179" t="str">
        <f>'statement of marks'!HL18</f>
        <v/>
      </c>
      <c r="S18" s="179" t="str">
        <f>'statement of marks'!HM18</f>
        <v/>
      </c>
      <c r="T18" s="179" t="str">
        <f>'statement of marks'!HP18</f>
        <v/>
      </c>
      <c r="U18" s="179" t="str">
        <f>'statement of marks'!HS18</f>
        <v/>
      </c>
      <c r="V18" s="179" t="str">
        <f>'statement of marks'!HV18</f>
        <v/>
      </c>
      <c r="W18" s="179" t="str">
        <f>'statement of marks'!HY18</f>
        <v/>
      </c>
      <c r="X18" s="179" t="str">
        <f>'statement of marks'!HZ18</f>
        <v/>
      </c>
      <c r="Y18" s="179" t="str">
        <f>'statement of marks'!IA18</f>
        <v/>
      </c>
      <c r="Z18" s="179" t="str">
        <f>CONCATENATE('statement of marks'!IE18,'statement of marks'!IG18)</f>
        <v xml:space="preserve">                        </v>
      </c>
      <c r="AA18" s="179">
        <f t="shared" si="19"/>
        <v>0</v>
      </c>
      <c r="AB18" s="499"/>
      <c r="AC18" s="499"/>
      <c r="AD18" s="499"/>
      <c r="AE18" s="499"/>
      <c r="AF18" s="499"/>
      <c r="AG18" s="499"/>
      <c r="AH18" s="499"/>
      <c r="AI18" s="499"/>
      <c r="AJ18" s="499"/>
      <c r="AK18" s="181" t="str">
        <f t="shared" si="5"/>
        <v/>
      </c>
      <c r="AL18" s="181" t="str">
        <f t="shared" si="6"/>
        <v/>
      </c>
      <c r="AM18" s="181" t="str">
        <f t="shared" si="7"/>
        <v/>
      </c>
      <c r="AN18" s="181" t="str">
        <f t="shared" si="8"/>
        <v/>
      </c>
      <c r="AO18" s="181" t="str">
        <f t="shared" si="9"/>
        <v/>
      </c>
      <c r="AP18" s="181" t="str">
        <f t="shared" si="10"/>
        <v/>
      </c>
      <c r="AQ18" s="181" t="str">
        <f t="shared" si="11"/>
        <v/>
      </c>
      <c r="AR18" s="181" t="str">
        <f t="shared" si="12"/>
        <v/>
      </c>
      <c r="AS18" s="181" t="str">
        <f t="shared" si="13"/>
        <v/>
      </c>
      <c r="AT18" s="242">
        <f t="shared" si="14"/>
        <v>0</v>
      </c>
      <c r="AU18" s="242">
        <f t="shared" si="15"/>
        <v>0</v>
      </c>
      <c r="AV18" s="182" t="str">
        <f t="shared" si="16"/>
        <v/>
      </c>
      <c r="AW18" s="243" t="str">
        <f t="shared" si="17"/>
        <v/>
      </c>
      <c r="AX18" s="183" t="str">
        <f t="shared" si="18"/>
        <v/>
      </c>
      <c r="AY18" s="184" t="str">
        <f>'statement of marks'!GY18</f>
        <v/>
      </c>
      <c r="AZ18" s="185" t="str">
        <f>'statement of marks'!GZ18</f>
        <v/>
      </c>
      <c r="BB18" s="245" t="str">
        <f>IF(AV18="","",IF(AV18="PASS",'full report'!AB216,""))</f>
        <v/>
      </c>
      <c r="BC18" s="244"/>
    </row>
    <row r="19" spans="1:55" ht="20" customHeight="1">
      <c r="A19" s="165">
        <v>13</v>
      </c>
      <c r="B19" s="355">
        <f>IF('statement of marks'!D19="","",'statement of marks'!D19)</f>
        <v>9113</v>
      </c>
      <c r="C19" s="358">
        <f>IF('statement of marks'!E19="","",'statement of marks'!E19)</f>
        <v>11111</v>
      </c>
      <c r="D19" s="386">
        <f>IF('statement of marks'!F19="","",'statement of marks'!F19)</f>
        <v>36922</v>
      </c>
      <c r="E19" s="55" t="str">
        <f>IF('statement of marks'!G19="","",'statement of marks'!G19)</f>
        <v>A 013</v>
      </c>
      <c r="F19" s="55" t="str">
        <f>IF('statement of marks'!H19="","",'statement of marks'!H19)</f>
        <v>B 013</v>
      </c>
      <c r="G19" s="55" t="str">
        <f>IF('statement of marks'!I19="","",'statement of marks'!I19)</f>
        <v>C 013</v>
      </c>
      <c r="H19" s="358" t="str">
        <f>IF('statement of marks'!B19="","",'statement of marks'!B19)</f>
        <v>MIN</v>
      </c>
      <c r="I19" s="358" t="str">
        <f>IF('statement of marks'!GN19="","",'statement of marks'!GN19)</f>
        <v/>
      </c>
      <c r="J19" s="358" t="str">
        <f>IF('statement of marks'!CU19="","",'statement of marks'!CU19)</f>
        <v/>
      </c>
      <c r="K19" s="178">
        <f>IF('statement of marks'!CT19="","",'statement of marks'!CT19)</f>
        <v>0</v>
      </c>
      <c r="L19" s="179" t="str">
        <f>'statement of marks'!HB19</f>
        <v/>
      </c>
      <c r="M19" s="179" t="str">
        <f>'statement of marks'!HE19</f>
        <v/>
      </c>
      <c r="N19" s="180" t="str">
        <f>'statement of marks'!HH19</f>
        <v/>
      </c>
      <c r="O19" s="179" t="str">
        <f>'statement of marks'!HI19</f>
        <v/>
      </c>
      <c r="P19" s="179" t="str">
        <f>'statement of marks'!HJ19</f>
        <v/>
      </c>
      <c r="Q19" s="179" t="str">
        <f>'statement of marks'!HK19</f>
        <v/>
      </c>
      <c r="R19" s="179" t="str">
        <f>'statement of marks'!HL19</f>
        <v/>
      </c>
      <c r="S19" s="179" t="str">
        <f>'statement of marks'!HM19</f>
        <v/>
      </c>
      <c r="T19" s="179" t="str">
        <f>'statement of marks'!HP19</f>
        <v/>
      </c>
      <c r="U19" s="179" t="str">
        <f>'statement of marks'!HS19</f>
        <v/>
      </c>
      <c r="V19" s="179" t="str">
        <f>'statement of marks'!HV19</f>
        <v/>
      </c>
      <c r="W19" s="179" t="str">
        <f>'statement of marks'!HY19</f>
        <v/>
      </c>
      <c r="X19" s="179" t="str">
        <f>'statement of marks'!HZ19</f>
        <v/>
      </c>
      <c r="Y19" s="179" t="str">
        <f>'statement of marks'!IA19</f>
        <v/>
      </c>
      <c r="Z19" s="179" t="str">
        <f>CONCATENATE('statement of marks'!IE19,'statement of marks'!IG19)</f>
        <v xml:space="preserve">                        </v>
      </c>
      <c r="AA19" s="179">
        <f t="shared" si="19"/>
        <v>0</v>
      </c>
      <c r="AB19" s="499"/>
      <c r="AC19" s="499"/>
      <c r="AD19" s="499"/>
      <c r="AE19" s="499"/>
      <c r="AF19" s="499"/>
      <c r="AG19" s="499"/>
      <c r="AH19" s="499"/>
      <c r="AI19" s="499"/>
      <c r="AJ19" s="499"/>
      <c r="AK19" s="181" t="str">
        <f t="shared" si="5"/>
        <v/>
      </c>
      <c r="AL19" s="181" t="str">
        <f t="shared" si="6"/>
        <v/>
      </c>
      <c r="AM19" s="181" t="str">
        <f t="shared" si="7"/>
        <v/>
      </c>
      <c r="AN19" s="181" t="str">
        <f t="shared" si="8"/>
        <v/>
      </c>
      <c r="AO19" s="181" t="str">
        <f t="shared" si="9"/>
        <v/>
      </c>
      <c r="AP19" s="181" t="str">
        <f t="shared" si="10"/>
        <v/>
      </c>
      <c r="AQ19" s="181" t="str">
        <f t="shared" si="11"/>
        <v/>
      </c>
      <c r="AR19" s="181" t="str">
        <f t="shared" si="12"/>
        <v/>
      </c>
      <c r="AS19" s="181" t="str">
        <f t="shared" si="13"/>
        <v/>
      </c>
      <c r="AT19" s="242">
        <f t="shared" si="14"/>
        <v>0</v>
      </c>
      <c r="AU19" s="242">
        <f t="shared" si="15"/>
        <v>0</v>
      </c>
      <c r="AV19" s="182" t="str">
        <f t="shared" si="16"/>
        <v/>
      </c>
      <c r="AW19" s="243" t="str">
        <f t="shared" si="17"/>
        <v/>
      </c>
      <c r="AX19" s="183" t="str">
        <f t="shared" si="18"/>
        <v/>
      </c>
      <c r="AY19" s="184" t="str">
        <f>'statement of marks'!GY19</f>
        <v/>
      </c>
      <c r="AZ19" s="185" t="str">
        <f>'statement of marks'!GZ19</f>
        <v/>
      </c>
      <c r="BB19" s="245" t="str">
        <f>IF(AV19="","",IF(AV19="PASS",'full report'!M255,""))</f>
        <v/>
      </c>
      <c r="BC19" s="244"/>
    </row>
    <row r="20" spans="1:55" ht="20" customHeight="1">
      <c r="A20" s="165">
        <v>14</v>
      </c>
      <c r="B20" s="355" t="str">
        <f>IF('statement of marks'!D20="","",'statement of marks'!D20)</f>
        <v>NSO</v>
      </c>
      <c r="C20" s="358">
        <f>IF('statement of marks'!E20="","",'statement of marks'!E20)</f>
        <v>11198</v>
      </c>
      <c r="D20" s="386">
        <f>IF('statement of marks'!F20="","",'statement of marks'!F20)</f>
        <v>36872</v>
      </c>
      <c r="E20" s="55" t="str">
        <f>IF('statement of marks'!G20="","",'statement of marks'!G20)</f>
        <v>A 014</v>
      </c>
      <c r="F20" s="55" t="str">
        <f>IF('statement of marks'!H20="","",'statement of marks'!H20)</f>
        <v>B 014</v>
      </c>
      <c r="G20" s="55" t="str">
        <f>IF('statement of marks'!I20="","",'statement of marks'!I20)</f>
        <v>C 014</v>
      </c>
      <c r="H20" s="358" t="str">
        <f>IF('statement of marks'!B20="","",'statement of marks'!B20)</f>
        <v>MIN</v>
      </c>
      <c r="I20" s="358" t="str">
        <f>IF('statement of marks'!GN20="","",'statement of marks'!GN20)</f>
        <v>NSO</v>
      </c>
      <c r="J20" s="358" t="str">
        <f>IF('statement of marks'!CU20="","",'statement of marks'!CU20)</f>
        <v/>
      </c>
      <c r="K20" s="178">
        <f>IF('statement of marks'!CT20="","",'statement of marks'!CT20)</f>
        <v>0</v>
      </c>
      <c r="L20" s="179" t="str">
        <f>'statement of marks'!HB20</f>
        <v/>
      </c>
      <c r="M20" s="179" t="str">
        <f>'statement of marks'!HE20</f>
        <v/>
      </c>
      <c r="N20" s="180" t="str">
        <f>'statement of marks'!HH20</f>
        <v/>
      </c>
      <c r="O20" s="179" t="str">
        <f>'statement of marks'!HI20</f>
        <v/>
      </c>
      <c r="P20" s="179" t="str">
        <f>'statement of marks'!HJ20</f>
        <v/>
      </c>
      <c r="Q20" s="179" t="str">
        <f>'statement of marks'!HK20</f>
        <v/>
      </c>
      <c r="R20" s="179" t="str">
        <f>'statement of marks'!HL20</f>
        <v/>
      </c>
      <c r="S20" s="179" t="str">
        <f>'statement of marks'!HM20</f>
        <v/>
      </c>
      <c r="T20" s="179" t="str">
        <f>'statement of marks'!HP20</f>
        <v/>
      </c>
      <c r="U20" s="179" t="str">
        <f>'statement of marks'!HS20</f>
        <v/>
      </c>
      <c r="V20" s="179" t="str">
        <f>'statement of marks'!HV20</f>
        <v/>
      </c>
      <c r="W20" s="179" t="str">
        <f>'statement of marks'!HY20</f>
        <v/>
      </c>
      <c r="X20" s="179" t="str">
        <f>'statement of marks'!HZ20</f>
        <v/>
      </c>
      <c r="Y20" s="179" t="str">
        <f>'statement of marks'!IA20</f>
        <v/>
      </c>
      <c r="Z20" s="179" t="str">
        <f>CONCATENATE('statement of marks'!IE20,'statement of marks'!IG20)</f>
        <v xml:space="preserve">                        </v>
      </c>
      <c r="AA20" s="179">
        <f t="shared" si="19"/>
        <v>0</v>
      </c>
      <c r="AB20" s="499"/>
      <c r="AC20" s="499"/>
      <c r="AD20" s="499"/>
      <c r="AE20" s="499"/>
      <c r="AF20" s="499"/>
      <c r="AG20" s="499"/>
      <c r="AH20" s="499"/>
      <c r="AI20" s="499"/>
      <c r="AJ20" s="499"/>
      <c r="AK20" s="181" t="str">
        <f t="shared" si="5"/>
        <v/>
      </c>
      <c r="AL20" s="181" t="str">
        <f t="shared" si="6"/>
        <v/>
      </c>
      <c r="AM20" s="181" t="str">
        <f t="shared" si="7"/>
        <v/>
      </c>
      <c r="AN20" s="181" t="str">
        <f t="shared" si="8"/>
        <v/>
      </c>
      <c r="AO20" s="181" t="str">
        <f t="shared" si="9"/>
        <v/>
      </c>
      <c r="AP20" s="181" t="str">
        <f t="shared" si="10"/>
        <v/>
      </c>
      <c r="AQ20" s="181" t="str">
        <f t="shared" si="11"/>
        <v/>
      </c>
      <c r="AR20" s="181" t="str">
        <f t="shared" si="12"/>
        <v/>
      </c>
      <c r="AS20" s="181" t="str">
        <f t="shared" si="13"/>
        <v/>
      </c>
      <c r="AT20" s="242">
        <f t="shared" si="14"/>
        <v>0</v>
      </c>
      <c r="AU20" s="242">
        <f t="shared" si="15"/>
        <v>0</v>
      </c>
      <c r="AV20" s="182" t="str">
        <f t="shared" si="16"/>
        <v/>
      </c>
      <c r="AW20" s="243" t="str">
        <f t="shared" si="17"/>
        <v/>
      </c>
      <c r="AX20" s="183" t="str">
        <f t="shared" si="18"/>
        <v/>
      </c>
      <c r="AY20" s="184" t="str">
        <f>'statement of marks'!GY20</f>
        <v/>
      </c>
      <c r="AZ20" s="185" t="str">
        <f>'statement of marks'!GZ20</f>
        <v/>
      </c>
      <c r="BB20" s="245" t="str">
        <f>IF(AV20="","",IF(AV20="PASS",'full report'!AB255,""))</f>
        <v/>
      </c>
      <c r="BC20" s="244"/>
    </row>
    <row r="21" spans="1:55" ht="20" customHeight="1">
      <c r="A21" s="165">
        <v>15</v>
      </c>
      <c r="B21" s="355">
        <f>IF('statement of marks'!D21="","",'statement of marks'!D21)</f>
        <v>9115</v>
      </c>
      <c r="C21" s="358">
        <f>IF('statement of marks'!E21="","",'statement of marks'!E21)</f>
        <v>11100</v>
      </c>
      <c r="D21" s="386">
        <f>IF('statement of marks'!F21="","",'statement of marks'!F21)</f>
        <v>36747</v>
      </c>
      <c r="E21" s="55" t="str">
        <f>IF('statement of marks'!G21="","",'statement of marks'!G21)</f>
        <v>A 015</v>
      </c>
      <c r="F21" s="55" t="str">
        <f>IF('statement of marks'!H21="","",'statement of marks'!H21)</f>
        <v>B 015</v>
      </c>
      <c r="G21" s="55" t="str">
        <f>IF('statement of marks'!I21="","",'statement of marks'!I21)</f>
        <v>C 015</v>
      </c>
      <c r="H21" s="358" t="str">
        <f>IF('statement of marks'!B21="","",'statement of marks'!B21)</f>
        <v>OBC</v>
      </c>
      <c r="I21" s="358" t="str">
        <f>IF('statement of marks'!GN21="","",'statement of marks'!GN21)</f>
        <v/>
      </c>
      <c r="J21" s="358" t="str">
        <f>IF('statement of marks'!CU21="","",'statement of marks'!CU21)</f>
        <v/>
      </c>
      <c r="K21" s="178">
        <f>IF('statement of marks'!CT21="","",'statement of marks'!CT21)</f>
        <v>0</v>
      </c>
      <c r="L21" s="179" t="str">
        <f>'statement of marks'!HB21</f>
        <v/>
      </c>
      <c r="M21" s="179" t="str">
        <f>'statement of marks'!HE21</f>
        <v/>
      </c>
      <c r="N21" s="180" t="str">
        <f>'statement of marks'!HH21</f>
        <v/>
      </c>
      <c r="O21" s="179" t="str">
        <f>'statement of marks'!HI21</f>
        <v/>
      </c>
      <c r="P21" s="179" t="str">
        <f>'statement of marks'!HJ21</f>
        <v/>
      </c>
      <c r="Q21" s="179" t="str">
        <f>'statement of marks'!HK21</f>
        <v/>
      </c>
      <c r="R21" s="179" t="str">
        <f>'statement of marks'!HL21</f>
        <v/>
      </c>
      <c r="S21" s="179" t="str">
        <f>'statement of marks'!HM21</f>
        <v/>
      </c>
      <c r="T21" s="179" t="str">
        <f>'statement of marks'!HP21</f>
        <v/>
      </c>
      <c r="U21" s="179" t="str">
        <f>'statement of marks'!HS21</f>
        <v/>
      </c>
      <c r="V21" s="179" t="str">
        <f>'statement of marks'!HV21</f>
        <v/>
      </c>
      <c r="W21" s="179" t="str">
        <f>'statement of marks'!HY21</f>
        <v/>
      </c>
      <c r="X21" s="179" t="str">
        <f>'statement of marks'!HZ21</f>
        <v/>
      </c>
      <c r="Y21" s="179" t="str">
        <f>'statement of marks'!IA21</f>
        <v/>
      </c>
      <c r="Z21" s="179" t="str">
        <f>CONCATENATE('statement of marks'!IE21,'statement of marks'!IG21)</f>
        <v xml:space="preserve">                        </v>
      </c>
      <c r="AA21" s="179">
        <f t="shared" si="19"/>
        <v>0</v>
      </c>
      <c r="AB21" s="499"/>
      <c r="AC21" s="499"/>
      <c r="AD21" s="499"/>
      <c r="AE21" s="499"/>
      <c r="AF21" s="499"/>
      <c r="AG21" s="499"/>
      <c r="AH21" s="499"/>
      <c r="AI21" s="499"/>
      <c r="AJ21" s="499"/>
      <c r="AK21" s="181" t="str">
        <f t="shared" si="5"/>
        <v/>
      </c>
      <c r="AL21" s="181" t="str">
        <f t="shared" si="6"/>
        <v/>
      </c>
      <c r="AM21" s="181" t="str">
        <f t="shared" si="7"/>
        <v/>
      </c>
      <c r="AN21" s="181" t="str">
        <f t="shared" si="8"/>
        <v/>
      </c>
      <c r="AO21" s="181" t="str">
        <f t="shared" si="9"/>
        <v/>
      </c>
      <c r="AP21" s="181" t="str">
        <f t="shared" si="10"/>
        <v/>
      </c>
      <c r="AQ21" s="181" t="str">
        <f t="shared" si="11"/>
        <v/>
      </c>
      <c r="AR21" s="181" t="str">
        <f t="shared" si="12"/>
        <v/>
      </c>
      <c r="AS21" s="181" t="str">
        <f t="shared" si="13"/>
        <v/>
      </c>
      <c r="AT21" s="242">
        <f t="shared" si="14"/>
        <v>0</v>
      </c>
      <c r="AU21" s="242">
        <f t="shared" si="15"/>
        <v>0</v>
      </c>
      <c r="AV21" s="182" t="str">
        <f t="shared" si="16"/>
        <v/>
      </c>
      <c r="AW21" s="243" t="str">
        <f t="shared" si="17"/>
        <v/>
      </c>
      <c r="AX21" s="183" t="str">
        <f t="shared" si="18"/>
        <v/>
      </c>
      <c r="AY21" s="184" t="str">
        <f>'statement of marks'!GY21</f>
        <v/>
      </c>
      <c r="AZ21" s="185" t="str">
        <f>'statement of marks'!GZ21</f>
        <v/>
      </c>
      <c r="BB21" s="245" t="str">
        <f>IF(AV21="","",IF(AV21="PASS",'full report'!M294,""))</f>
        <v/>
      </c>
      <c r="BC21" s="244"/>
    </row>
    <row r="22" spans="1:55" ht="20" customHeight="1">
      <c r="A22" s="165">
        <v>16</v>
      </c>
      <c r="B22" s="355">
        <f>IF('statement of marks'!D22="","",'statement of marks'!D22)</f>
        <v>9116</v>
      </c>
      <c r="C22" s="358">
        <f>IF('statement of marks'!E22="","",'statement of marks'!E22)</f>
        <v>11068</v>
      </c>
      <c r="D22" s="386">
        <f>IF('statement of marks'!F22="","",'statement of marks'!F22)</f>
        <v>36516</v>
      </c>
      <c r="E22" s="55" t="str">
        <f>IF('statement of marks'!G22="","",'statement of marks'!G22)</f>
        <v>A 016</v>
      </c>
      <c r="F22" s="55" t="str">
        <f>IF('statement of marks'!H22="","",'statement of marks'!H22)</f>
        <v>B 016</v>
      </c>
      <c r="G22" s="55" t="str">
        <f>IF('statement of marks'!I22="","",'statement of marks'!I22)</f>
        <v>C 016</v>
      </c>
      <c r="H22" s="358" t="str">
        <f>IF('statement of marks'!B22="","",'statement of marks'!B22)</f>
        <v>GEN</v>
      </c>
      <c r="I22" s="358" t="str">
        <f>IF('statement of marks'!GN22="","",'statement of marks'!GN22)</f>
        <v/>
      </c>
      <c r="J22" s="358" t="str">
        <f>IF('statement of marks'!CU22="","",'statement of marks'!CU22)</f>
        <v/>
      </c>
      <c r="K22" s="178">
        <f>IF('statement of marks'!CT22="","",'statement of marks'!CT22)</f>
        <v>0</v>
      </c>
      <c r="L22" s="179" t="str">
        <f>'statement of marks'!HB22</f>
        <v/>
      </c>
      <c r="M22" s="179" t="str">
        <f>'statement of marks'!HE22</f>
        <v/>
      </c>
      <c r="N22" s="180" t="str">
        <f>'statement of marks'!HH22</f>
        <v/>
      </c>
      <c r="O22" s="179" t="str">
        <f>'statement of marks'!HI22</f>
        <v/>
      </c>
      <c r="P22" s="179" t="str">
        <f>'statement of marks'!HJ22</f>
        <v/>
      </c>
      <c r="Q22" s="179" t="str">
        <f>'statement of marks'!HK22</f>
        <v/>
      </c>
      <c r="R22" s="179" t="str">
        <f>'statement of marks'!HL22</f>
        <v/>
      </c>
      <c r="S22" s="179" t="str">
        <f>'statement of marks'!HM22</f>
        <v/>
      </c>
      <c r="T22" s="179" t="str">
        <f>'statement of marks'!HP22</f>
        <v/>
      </c>
      <c r="U22" s="179" t="str">
        <f>'statement of marks'!HS22</f>
        <v/>
      </c>
      <c r="V22" s="179" t="str">
        <f>'statement of marks'!HV22</f>
        <v/>
      </c>
      <c r="W22" s="179" t="str">
        <f>'statement of marks'!HY22</f>
        <v/>
      </c>
      <c r="X22" s="179" t="str">
        <f>'statement of marks'!HZ22</f>
        <v/>
      </c>
      <c r="Y22" s="179" t="str">
        <f>'statement of marks'!IA22</f>
        <v/>
      </c>
      <c r="Z22" s="179" t="str">
        <f>CONCATENATE('statement of marks'!IE22,'statement of marks'!IG22)</f>
        <v xml:space="preserve">                        </v>
      </c>
      <c r="AA22" s="179">
        <f t="shared" si="19"/>
        <v>0</v>
      </c>
      <c r="AB22" s="499"/>
      <c r="AC22" s="499"/>
      <c r="AD22" s="499"/>
      <c r="AE22" s="499"/>
      <c r="AF22" s="499"/>
      <c r="AG22" s="499"/>
      <c r="AH22" s="499"/>
      <c r="AI22" s="499"/>
      <c r="AJ22" s="499"/>
      <c r="AK22" s="181" t="str">
        <f t="shared" si="5"/>
        <v/>
      </c>
      <c r="AL22" s="181" t="str">
        <f t="shared" si="6"/>
        <v/>
      </c>
      <c r="AM22" s="181" t="str">
        <f t="shared" si="7"/>
        <v/>
      </c>
      <c r="AN22" s="181" t="str">
        <f t="shared" si="8"/>
        <v/>
      </c>
      <c r="AO22" s="181" t="str">
        <f t="shared" si="9"/>
        <v/>
      </c>
      <c r="AP22" s="181" t="str">
        <f t="shared" si="10"/>
        <v/>
      </c>
      <c r="AQ22" s="181" t="str">
        <f t="shared" si="11"/>
        <v/>
      </c>
      <c r="AR22" s="181" t="str">
        <f t="shared" si="12"/>
        <v/>
      </c>
      <c r="AS22" s="181" t="str">
        <f t="shared" si="13"/>
        <v/>
      </c>
      <c r="AT22" s="242">
        <f t="shared" si="14"/>
        <v>0</v>
      </c>
      <c r="AU22" s="242">
        <f t="shared" si="15"/>
        <v>0</v>
      </c>
      <c r="AV22" s="182" t="str">
        <f t="shared" si="16"/>
        <v/>
      </c>
      <c r="AW22" s="243" t="str">
        <f t="shared" si="17"/>
        <v/>
      </c>
      <c r="AX22" s="183" t="str">
        <f t="shared" si="18"/>
        <v/>
      </c>
      <c r="AY22" s="184" t="str">
        <f>'statement of marks'!GY22</f>
        <v/>
      </c>
      <c r="AZ22" s="185" t="str">
        <f>'statement of marks'!GZ22</f>
        <v/>
      </c>
      <c r="BB22" s="245" t="str">
        <f>IF(AV22="","",IF(AV22="PASS",'full report'!AB294,""))</f>
        <v/>
      </c>
      <c r="BC22" s="244"/>
    </row>
    <row r="23" spans="1:55" ht="20" customHeight="1">
      <c r="A23" s="165">
        <v>17</v>
      </c>
      <c r="B23" s="355">
        <f>IF('statement of marks'!D23="","",'statement of marks'!D23)</f>
        <v>9117</v>
      </c>
      <c r="C23" s="358">
        <f>IF('statement of marks'!E23="","",'statement of marks'!E23)</f>
        <v>11159</v>
      </c>
      <c r="D23" s="386">
        <f>IF('statement of marks'!F23="","",'statement of marks'!F23)</f>
        <v>36490</v>
      </c>
      <c r="E23" s="55" t="str">
        <f>IF('statement of marks'!G23="","",'statement of marks'!G23)</f>
        <v>A 017</v>
      </c>
      <c r="F23" s="55" t="str">
        <f>IF('statement of marks'!H23="","",'statement of marks'!H23)</f>
        <v>B 017</v>
      </c>
      <c r="G23" s="55" t="str">
        <f>IF('statement of marks'!I23="","",'statement of marks'!I23)</f>
        <v>C 017</v>
      </c>
      <c r="H23" s="358" t="str">
        <f>IF('statement of marks'!B23="","",'statement of marks'!B23)</f>
        <v>GEN</v>
      </c>
      <c r="I23" s="358" t="str">
        <f>IF('statement of marks'!GN23="","",'statement of marks'!GN23)</f>
        <v/>
      </c>
      <c r="J23" s="358" t="str">
        <f>IF('statement of marks'!CU23="","",'statement of marks'!CU23)</f>
        <v/>
      </c>
      <c r="K23" s="178">
        <f>IF('statement of marks'!CT23="","",'statement of marks'!CT23)</f>
        <v>0</v>
      </c>
      <c r="L23" s="179" t="str">
        <f>'statement of marks'!HB23</f>
        <v/>
      </c>
      <c r="M23" s="179" t="str">
        <f>'statement of marks'!HE23</f>
        <v/>
      </c>
      <c r="N23" s="180" t="str">
        <f>'statement of marks'!HH23</f>
        <v/>
      </c>
      <c r="O23" s="179" t="str">
        <f>'statement of marks'!HI23</f>
        <v/>
      </c>
      <c r="P23" s="179" t="str">
        <f>'statement of marks'!HJ23</f>
        <v/>
      </c>
      <c r="Q23" s="179" t="str">
        <f>'statement of marks'!HK23</f>
        <v/>
      </c>
      <c r="R23" s="179" t="str">
        <f>'statement of marks'!HL23</f>
        <v/>
      </c>
      <c r="S23" s="179" t="str">
        <f>'statement of marks'!HM23</f>
        <v/>
      </c>
      <c r="T23" s="179" t="str">
        <f>'statement of marks'!HP23</f>
        <v/>
      </c>
      <c r="U23" s="179" t="str">
        <f>'statement of marks'!HS23</f>
        <v/>
      </c>
      <c r="V23" s="179" t="str">
        <f>'statement of marks'!HV23</f>
        <v/>
      </c>
      <c r="W23" s="179" t="str">
        <f>'statement of marks'!HY23</f>
        <v/>
      </c>
      <c r="X23" s="179" t="str">
        <f>'statement of marks'!HZ23</f>
        <v/>
      </c>
      <c r="Y23" s="179" t="str">
        <f>'statement of marks'!IA23</f>
        <v/>
      </c>
      <c r="Z23" s="179" t="str">
        <f>CONCATENATE('statement of marks'!IE23,'statement of marks'!IG23)</f>
        <v xml:space="preserve">                        </v>
      </c>
      <c r="AA23" s="179">
        <f t="shared" si="19"/>
        <v>0</v>
      </c>
      <c r="AB23" s="499"/>
      <c r="AC23" s="499"/>
      <c r="AD23" s="499"/>
      <c r="AE23" s="499"/>
      <c r="AF23" s="499"/>
      <c r="AG23" s="499"/>
      <c r="AH23" s="499"/>
      <c r="AI23" s="499"/>
      <c r="AJ23" s="499"/>
      <c r="AK23" s="181" t="str">
        <f t="shared" si="5"/>
        <v/>
      </c>
      <c r="AL23" s="181" t="str">
        <f t="shared" si="6"/>
        <v/>
      </c>
      <c r="AM23" s="181" t="str">
        <f t="shared" si="7"/>
        <v/>
      </c>
      <c r="AN23" s="181" t="str">
        <f t="shared" si="8"/>
        <v/>
      </c>
      <c r="AO23" s="181" t="str">
        <f t="shared" si="9"/>
        <v/>
      </c>
      <c r="AP23" s="181" t="str">
        <f t="shared" si="10"/>
        <v/>
      </c>
      <c r="AQ23" s="181" t="str">
        <f t="shared" si="11"/>
        <v/>
      </c>
      <c r="AR23" s="181" t="str">
        <f t="shared" si="12"/>
        <v/>
      </c>
      <c r="AS23" s="181" t="str">
        <f t="shared" si="13"/>
        <v/>
      </c>
      <c r="AT23" s="242">
        <f t="shared" si="14"/>
        <v>0</v>
      </c>
      <c r="AU23" s="242">
        <f t="shared" si="15"/>
        <v>0</v>
      </c>
      <c r="AV23" s="182" t="str">
        <f t="shared" si="16"/>
        <v/>
      </c>
      <c r="AW23" s="243" t="str">
        <f t="shared" si="17"/>
        <v/>
      </c>
      <c r="AX23" s="183" t="str">
        <f t="shared" si="18"/>
        <v/>
      </c>
      <c r="AY23" s="184" t="str">
        <f>'statement of marks'!GY23</f>
        <v/>
      </c>
      <c r="AZ23" s="185" t="str">
        <f>'statement of marks'!GZ23</f>
        <v/>
      </c>
      <c r="BB23" s="245" t="str">
        <f>IF(AV23="","",IF(AV23="PASS",'full report'!M333,""))</f>
        <v/>
      </c>
      <c r="BC23" s="244"/>
    </row>
    <row r="24" spans="1:55" ht="20" customHeight="1">
      <c r="A24" s="165">
        <v>18</v>
      </c>
      <c r="B24" s="355" t="str">
        <f>IF('statement of marks'!D24="","",'statement of marks'!D24)</f>
        <v>NSO</v>
      </c>
      <c r="C24" s="358">
        <f>IF('statement of marks'!E24="","",'statement of marks'!E24)</f>
        <v>11260</v>
      </c>
      <c r="D24" s="386">
        <f>IF('statement of marks'!F24="","",'statement of marks'!F24)</f>
        <v>35836</v>
      </c>
      <c r="E24" s="55" t="str">
        <f>IF('statement of marks'!G24="","",'statement of marks'!G24)</f>
        <v>A 018</v>
      </c>
      <c r="F24" s="55" t="str">
        <f>IF('statement of marks'!H24="","",'statement of marks'!H24)</f>
        <v>B 018</v>
      </c>
      <c r="G24" s="55" t="str">
        <f>IF('statement of marks'!I24="","",'statement of marks'!I24)</f>
        <v>C 018</v>
      </c>
      <c r="H24" s="358" t="str">
        <f>IF('statement of marks'!B24="","",'statement of marks'!B24)</f>
        <v>SC</v>
      </c>
      <c r="I24" s="358" t="str">
        <f>IF('statement of marks'!GN24="","",'statement of marks'!GN24)</f>
        <v>NSO</v>
      </c>
      <c r="J24" s="358" t="str">
        <f>IF('statement of marks'!CU24="","",'statement of marks'!CU24)</f>
        <v/>
      </c>
      <c r="K24" s="178">
        <f>IF('statement of marks'!CT24="","",'statement of marks'!CT24)</f>
        <v>0</v>
      </c>
      <c r="L24" s="179" t="str">
        <f>'statement of marks'!HB24</f>
        <v/>
      </c>
      <c r="M24" s="179" t="str">
        <f>'statement of marks'!HE24</f>
        <v/>
      </c>
      <c r="N24" s="180" t="str">
        <f>'statement of marks'!HH24</f>
        <v/>
      </c>
      <c r="O24" s="179" t="str">
        <f>'statement of marks'!HI24</f>
        <v/>
      </c>
      <c r="P24" s="179" t="str">
        <f>'statement of marks'!HJ24</f>
        <v/>
      </c>
      <c r="Q24" s="179" t="str">
        <f>'statement of marks'!HK24</f>
        <v/>
      </c>
      <c r="R24" s="179" t="str">
        <f>'statement of marks'!HL24</f>
        <v/>
      </c>
      <c r="S24" s="179" t="str">
        <f>'statement of marks'!HM24</f>
        <v/>
      </c>
      <c r="T24" s="179" t="str">
        <f>'statement of marks'!HP24</f>
        <v/>
      </c>
      <c r="U24" s="179" t="str">
        <f>'statement of marks'!HS24</f>
        <v/>
      </c>
      <c r="V24" s="179" t="str">
        <f>'statement of marks'!HV24</f>
        <v/>
      </c>
      <c r="W24" s="179" t="str">
        <f>'statement of marks'!HY24</f>
        <v/>
      </c>
      <c r="X24" s="179" t="str">
        <f>'statement of marks'!HZ24</f>
        <v/>
      </c>
      <c r="Y24" s="179" t="str">
        <f>'statement of marks'!IA24</f>
        <v/>
      </c>
      <c r="Z24" s="179" t="str">
        <f>CONCATENATE('statement of marks'!IE24,'statement of marks'!IG24)</f>
        <v xml:space="preserve">                        </v>
      </c>
      <c r="AA24" s="179">
        <f t="shared" si="19"/>
        <v>0</v>
      </c>
      <c r="AB24" s="499"/>
      <c r="AC24" s="499"/>
      <c r="AD24" s="499"/>
      <c r="AE24" s="499"/>
      <c r="AF24" s="499"/>
      <c r="AG24" s="499"/>
      <c r="AH24" s="499"/>
      <c r="AI24" s="499"/>
      <c r="AJ24" s="499"/>
      <c r="AK24" s="181" t="str">
        <f t="shared" si="5"/>
        <v/>
      </c>
      <c r="AL24" s="181" t="str">
        <f t="shared" si="6"/>
        <v/>
      </c>
      <c r="AM24" s="181" t="str">
        <f t="shared" si="7"/>
        <v/>
      </c>
      <c r="AN24" s="181" t="str">
        <f t="shared" si="8"/>
        <v/>
      </c>
      <c r="AO24" s="181" t="str">
        <f t="shared" si="9"/>
        <v/>
      </c>
      <c r="AP24" s="181" t="str">
        <f t="shared" si="10"/>
        <v/>
      </c>
      <c r="AQ24" s="181" t="str">
        <f t="shared" si="11"/>
        <v/>
      </c>
      <c r="AR24" s="181" t="str">
        <f t="shared" si="12"/>
        <v/>
      </c>
      <c r="AS24" s="181" t="str">
        <f t="shared" si="13"/>
        <v/>
      </c>
      <c r="AT24" s="242">
        <f t="shared" si="14"/>
        <v>0</v>
      </c>
      <c r="AU24" s="242">
        <f t="shared" si="15"/>
        <v>0</v>
      </c>
      <c r="AV24" s="182" t="str">
        <f t="shared" si="16"/>
        <v/>
      </c>
      <c r="AW24" s="243" t="str">
        <f t="shared" si="17"/>
        <v/>
      </c>
      <c r="AX24" s="183" t="str">
        <f t="shared" si="18"/>
        <v/>
      </c>
      <c r="AY24" s="184" t="str">
        <f>'statement of marks'!GY24</f>
        <v/>
      </c>
      <c r="AZ24" s="185" t="str">
        <f>'statement of marks'!GZ24</f>
        <v/>
      </c>
      <c r="BB24" s="245" t="str">
        <f>IF(AV24="","",IF(AV24="PASS",'full report'!AB333,""))</f>
        <v/>
      </c>
      <c r="BC24" s="244"/>
    </row>
    <row r="25" spans="1:55" ht="20" customHeight="1">
      <c r="A25" s="165">
        <v>19</v>
      </c>
      <c r="B25" s="355">
        <f>IF('statement of marks'!D25="","",'statement of marks'!D25)</f>
        <v>9119</v>
      </c>
      <c r="C25" s="358">
        <f>IF('statement of marks'!E25="","",'statement of marks'!E25)</f>
        <v>11018</v>
      </c>
      <c r="D25" s="386">
        <f>IF('statement of marks'!F25="","",'statement of marks'!F25)</f>
        <v>36032</v>
      </c>
      <c r="E25" s="55" t="str">
        <f>IF('statement of marks'!G25="","",'statement of marks'!G25)</f>
        <v>A 019</v>
      </c>
      <c r="F25" s="55" t="str">
        <f>IF('statement of marks'!H25="","",'statement of marks'!H25)</f>
        <v>B 019</v>
      </c>
      <c r="G25" s="55" t="str">
        <f>IF('statement of marks'!I25="","",'statement of marks'!I25)</f>
        <v>C 019</v>
      </c>
      <c r="H25" s="358" t="str">
        <f>IF('statement of marks'!B25="","",'statement of marks'!B25)</f>
        <v>OBC</v>
      </c>
      <c r="I25" s="358" t="str">
        <f>IF('statement of marks'!GN25="","",'statement of marks'!GN25)</f>
        <v/>
      </c>
      <c r="J25" s="358" t="str">
        <f>IF('statement of marks'!CU25="","",'statement of marks'!CU25)</f>
        <v/>
      </c>
      <c r="K25" s="178">
        <f>IF('statement of marks'!CT25="","",'statement of marks'!CT25)</f>
        <v>0</v>
      </c>
      <c r="L25" s="179" t="str">
        <f>'statement of marks'!HB25</f>
        <v/>
      </c>
      <c r="M25" s="179" t="str">
        <f>'statement of marks'!HE25</f>
        <v/>
      </c>
      <c r="N25" s="180" t="str">
        <f>'statement of marks'!HH25</f>
        <v/>
      </c>
      <c r="O25" s="179" t="str">
        <f>'statement of marks'!HI25</f>
        <v/>
      </c>
      <c r="P25" s="179" t="str">
        <f>'statement of marks'!HJ25</f>
        <v/>
      </c>
      <c r="Q25" s="179" t="str">
        <f>'statement of marks'!HK25</f>
        <v/>
      </c>
      <c r="R25" s="179" t="str">
        <f>'statement of marks'!HL25</f>
        <v/>
      </c>
      <c r="S25" s="179" t="str">
        <f>'statement of marks'!HM25</f>
        <v/>
      </c>
      <c r="T25" s="179" t="str">
        <f>'statement of marks'!HP25</f>
        <v/>
      </c>
      <c r="U25" s="179" t="str">
        <f>'statement of marks'!HS25</f>
        <v/>
      </c>
      <c r="V25" s="179" t="str">
        <f>'statement of marks'!HV25</f>
        <v/>
      </c>
      <c r="W25" s="179" t="str">
        <f>'statement of marks'!HY25</f>
        <v/>
      </c>
      <c r="X25" s="179" t="str">
        <f>'statement of marks'!HZ25</f>
        <v/>
      </c>
      <c r="Y25" s="179" t="str">
        <f>'statement of marks'!IA25</f>
        <v/>
      </c>
      <c r="Z25" s="179" t="str">
        <f>CONCATENATE('statement of marks'!IE25,'statement of marks'!IG25)</f>
        <v xml:space="preserve">                        </v>
      </c>
      <c r="AA25" s="179">
        <f t="shared" si="19"/>
        <v>0</v>
      </c>
      <c r="AB25" s="499"/>
      <c r="AC25" s="499"/>
      <c r="AD25" s="499"/>
      <c r="AE25" s="499"/>
      <c r="AF25" s="499"/>
      <c r="AG25" s="499"/>
      <c r="AH25" s="499"/>
      <c r="AI25" s="499"/>
      <c r="AJ25" s="499"/>
      <c r="AK25" s="181" t="str">
        <f t="shared" si="5"/>
        <v/>
      </c>
      <c r="AL25" s="181" t="str">
        <f t="shared" si="6"/>
        <v/>
      </c>
      <c r="AM25" s="181" t="str">
        <f t="shared" si="7"/>
        <v/>
      </c>
      <c r="AN25" s="181" t="str">
        <f t="shared" si="8"/>
        <v/>
      </c>
      <c r="AO25" s="181" t="str">
        <f t="shared" si="9"/>
        <v/>
      </c>
      <c r="AP25" s="181" t="str">
        <f t="shared" si="10"/>
        <v/>
      </c>
      <c r="AQ25" s="181" t="str">
        <f t="shared" si="11"/>
        <v/>
      </c>
      <c r="AR25" s="181" t="str">
        <f t="shared" si="12"/>
        <v/>
      </c>
      <c r="AS25" s="181" t="str">
        <f t="shared" si="13"/>
        <v/>
      </c>
      <c r="AT25" s="242">
        <f t="shared" si="14"/>
        <v>0</v>
      </c>
      <c r="AU25" s="242">
        <f t="shared" si="15"/>
        <v>0</v>
      </c>
      <c r="AV25" s="182" t="str">
        <f t="shared" si="16"/>
        <v/>
      </c>
      <c r="AW25" s="243" t="str">
        <f t="shared" si="17"/>
        <v/>
      </c>
      <c r="AX25" s="183" t="str">
        <f t="shared" si="18"/>
        <v/>
      </c>
      <c r="AY25" s="184" t="str">
        <f>'statement of marks'!GY25</f>
        <v/>
      </c>
      <c r="AZ25" s="185" t="str">
        <f>'statement of marks'!GZ25</f>
        <v/>
      </c>
      <c r="BB25" s="245" t="str">
        <f>IF(AV25="","",IF(AV25="PASS",'full report'!M372,""))</f>
        <v/>
      </c>
      <c r="BC25" s="244"/>
    </row>
    <row r="26" spans="1:55" ht="20" customHeight="1">
      <c r="A26" s="165">
        <v>20</v>
      </c>
      <c r="B26" s="355">
        <f>IF('statement of marks'!D26="","",'statement of marks'!D26)</f>
        <v>9120</v>
      </c>
      <c r="C26" s="358">
        <f>IF('statement of marks'!E26="","",'statement of marks'!E26)</f>
        <v>11189</v>
      </c>
      <c r="D26" s="386">
        <f>IF('statement of marks'!F26="","",'statement of marks'!F26)</f>
        <v>36533</v>
      </c>
      <c r="E26" s="55" t="str">
        <f>IF('statement of marks'!G26="","",'statement of marks'!G26)</f>
        <v>A 020</v>
      </c>
      <c r="F26" s="55" t="str">
        <f>IF('statement of marks'!H26="","",'statement of marks'!H26)</f>
        <v>B 020</v>
      </c>
      <c r="G26" s="55" t="str">
        <f>IF('statement of marks'!I26="","",'statement of marks'!I26)</f>
        <v>C 020</v>
      </c>
      <c r="H26" s="358" t="str">
        <f>IF('statement of marks'!B26="","",'statement of marks'!B26)</f>
        <v>OBC</v>
      </c>
      <c r="I26" s="358" t="str">
        <f>IF('statement of marks'!GN26="","",'statement of marks'!GN26)</f>
        <v/>
      </c>
      <c r="J26" s="358" t="str">
        <f>IF('statement of marks'!CU26="","",'statement of marks'!CU26)</f>
        <v/>
      </c>
      <c r="K26" s="178">
        <f>IF('statement of marks'!CT26="","",'statement of marks'!CT26)</f>
        <v>0</v>
      </c>
      <c r="L26" s="179" t="str">
        <f>'statement of marks'!HB26</f>
        <v/>
      </c>
      <c r="M26" s="179" t="str">
        <f>'statement of marks'!HE26</f>
        <v/>
      </c>
      <c r="N26" s="180" t="str">
        <f>'statement of marks'!HH26</f>
        <v/>
      </c>
      <c r="O26" s="179" t="str">
        <f>'statement of marks'!HI26</f>
        <v/>
      </c>
      <c r="P26" s="179" t="str">
        <f>'statement of marks'!HJ26</f>
        <v/>
      </c>
      <c r="Q26" s="179" t="str">
        <f>'statement of marks'!HK26</f>
        <v/>
      </c>
      <c r="R26" s="179" t="str">
        <f>'statement of marks'!HL26</f>
        <v/>
      </c>
      <c r="S26" s="179" t="str">
        <f>'statement of marks'!HM26</f>
        <v/>
      </c>
      <c r="T26" s="179" t="str">
        <f>'statement of marks'!HP26</f>
        <v/>
      </c>
      <c r="U26" s="179" t="str">
        <f>'statement of marks'!HS26</f>
        <v/>
      </c>
      <c r="V26" s="179" t="str">
        <f>'statement of marks'!HV26</f>
        <v/>
      </c>
      <c r="W26" s="179" t="str">
        <f>'statement of marks'!HY26</f>
        <v/>
      </c>
      <c r="X26" s="179" t="str">
        <f>'statement of marks'!HZ26</f>
        <v/>
      </c>
      <c r="Y26" s="179" t="str">
        <f>'statement of marks'!IA26</f>
        <v/>
      </c>
      <c r="Z26" s="179" t="str">
        <f>CONCATENATE('statement of marks'!IE26,'statement of marks'!IG26)</f>
        <v xml:space="preserve">                        </v>
      </c>
      <c r="AA26" s="179">
        <f t="shared" si="19"/>
        <v>0</v>
      </c>
      <c r="AB26" s="499"/>
      <c r="AC26" s="499"/>
      <c r="AD26" s="499"/>
      <c r="AE26" s="499"/>
      <c r="AF26" s="499"/>
      <c r="AG26" s="499"/>
      <c r="AH26" s="499"/>
      <c r="AI26" s="499"/>
      <c r="AJ26" s="499"/>
      <c r="AK26" s="181" t="str">
        <f t="shared" si="5"/>
        <v/>
      </c>
      <c r="AL26" s="181" t="str">
        <f t="shared" si="6"/>
        <v/>
      </c>
      <c r="AM26" s="181" t="str">
        <f t="shared" si="7"/>
        <v/>
      </c>
      <c r="AN26" s="181" t="str">
        <f t="shared" si="8"/>
        <v/>
      </c>
      <c r="AO26" s="181" t="str">
        <f t="shared" si="9"/>
        <v/>
      </c>
      <c r="AP26" s="181" t="str">
        <f t="shared" si="10"/>
        <v/>
      </c>
      <c r="AQ26" s="181" t="str">
        <f t="shared" si="11"/>
        <v/>
      </c>
      <c r="AR26" s="181" t="str">
        <f t="shared" si="12"/>
        <v/>
      </c>
      <c r="AS26" s="181" t="str">
        <f t="shared" si="13"/>
        <v/>
      </c>
      <c r="AT26" s="242">
        <f t="shared" si="14"/>
        <v>0</v>
      </c>
      <c r="AU26" s="242">
        <f t="shared" si="15"/>
        <v>0</v>
      </c>
      <c r="AV26" s="182" t="str">
        <f t="shared" si="16"/>
        <v/>
      </c>
      <c r="AW26" s="243" t="str">
        <f t="shared" si="17"/>
        <v/>
      </c>
      <c r="AX26" s="183" t="str">
        <f t="shared" si="18"/>
        <v/>
      </c>
      <c r="AY26" s="184" t="str">
        <f>'statement of marks'!GY26</f>
        <v/>
      </c>
      <c r="AZ26" s="185" t="str">
        <f>'statement of marks'!GZ26</f>
        <v/>
      </c>
      <c r="BB26" s="245" t="str">
        <f>IF(AV26="","",IF(AV26="PASS",'full report'!AB372,""))</f>
        <v/>
      </c>
      <c r="BC26" s="244"/>
    </row>
    <row r="27" spans="1:55" ht="20" customHeight="1">
      <c r="A27" s="165">
        <v>21</v>
      </c>
      <c r="B27" s="355">
        <f>IF('statement of marks'!D27="","",'statement of marks'!D27)</f>
        <v>9121</v>
      </c>
      <c r="C27" s="358">
        <f>IF('statement of marks'!E27="","",'statement of marks'!E27)</f>
        <v>11244</v>
      </c>
      <c r="D27" s="386">
        <f>IF('statement of marks'!F27="","",'statement of marks'!F27)</f>
        <v>36258</v>
      </c>
      <c r="E27" s="55" t="str">
        <f>IF('statement of marks'!G27="","",'statement of marks'!G27)</f>
        <v>A 021</v>
      </c>
      <c r="F27" s="55" t="str">
        <f>IF('statement of marks'!H27="","",'statement of marks'!H27)</f>
        <v>B 021</v>
      </c>
      <c r="G27" s="55" t="str">
        <f>IF('statement of marks'!I27="","",'statement of marks'!I27)</f>
        <v>C 021</v>
      </c>
      <c r="H27" s="358" t="str">
        <f>IF('statement of marks'!B27="","",'statement of marks'!B27)</f>
        <v>ST</v>
      </c>
      <c r="I27" s="358" t="str">
        <f>IF('statement of marks'!GN27="","",'statement of marks'!GN27)</f>
        <v/>
      </c>
      <c r="J27" s="358" t="str">
        <f>IF('statement of marks'!CU27="","",'statement of marks'!CU27)</f>
        <v/>
      </c>
      <c r="K27" s="178">
        <f>IF('statement of marks'!CT27="","",'statement of marks'!CT27)</f>
        <v>0</v>
      </c>
      <c r="L27" s="179" t="str">
        <f>'statement of marks'!HB27</f>
        <v/>
      </c>
      <c r="M27" s="179" t="str">
        <f>'statement of marks'!HE27</f>
        <v/>
      </c>
      <c r="N27" s="180" t="str">
        <f>'statement of marks'!HH27</f>
        <v/>
      </c>
      <c r="O27" s="179" t="str">
        <f>'statement of marks'!HI27</f>
        <v/>
      </c>
      <c r="P27" s="179" t="str">
        <f>'statement of marks'!HJ27</f>
        <v/>
      </c>
      <c r="Q27" s="179" t="str">
        <f>'statement of marks'!HK27</f>
        <v/>
      </c>
      <c r="R27" s="179" t="str">
        <f>'statement of marks'!HL27</f>
        <v/>
      </c>
      <c r="S27" s="179" t="str">
        <f>'statement of marks'!HM27</f>
        <v/>
      </c>
      <c r="T27" s="179" t="str">
        <f>'statement of marks'!HP27</f>
        <v/>
      </c>
      <c r="U27" s="179" t="str">
        <f>'statement of marks'!HS27</f>
        <v/>
      </c>
      <c r="V27" s="179" t="str">
        <f>'statement of marks'!HV27</f>
        <v/>
      </c>
      <c r="W27" s="179" t="str">
        <f>'statement of marks'!HY27</f>
        <v/>
      </c>
      <c r="X27" s="179" t="str">
        <f>'statement of marks'!HZ27</f>
        <v/>
      </c>
      <c r="Y27" s="179" t="str">
        <f>'statement of marks'!IA27</f>
        <v/>
      </c>
      <c r="Z27" s="179" t="str">
        <f>CONCATENATE('statement of marks'!IE27,'statement of marks'!IG27)</f>
        <v xml:space="preserve">                        </v>
      </c>
      <c r="AA27" s="179">
        <f t="shared" si="19"/>
        <v>0</v>
      </c>
      <c r="AB27" s="499"/>
      <c r="AC27" s="499"/>
      <c r="AD27" s="499"/>
      <c r="AE27" s="499"/>
      <c r="AF27" s="499"/>
      <c r="AG27" s="499"/>
      <c r="AH27" s="499"/>
      <c r="AI27" s="499"/>
      <c r="AJ27" s="499"/>
      <c r="AK27" s="181" t="str">
        <f t="shared" si="5"/>
        <v/>
      </c>
      <c r="AL27" s="181" t="str">
        <f t="shared" si="6"/>
        <v/>
      </c>
      <c r="AM27" s="181" t="str">
        <f t="shared" si="7"/>
        <v/>
      </c>
      <c r="AN27" s="181" t="str">
        <f t="shared" si="8"/>
        <v/>
      </c>
      <c r="AO27" s="181" t="str">
        <f t="shared" si="9"/>
        <v/>
      </c>
      <c r="AP27" s="181" t="str">
        <f t="shared" si="10"/>
        <v/>
      </c>
      <c r="AQ27" s="181" t="str">
        <f t="shared" si="11"/>
        <v/>
      </c>
      <c r="AR27" s="181" t="str">
        <f t="shared" si="12"/>
        <v/>
      </c>
      <c r="AS27" s="181" t="str">
        <f t="shared" si="13"/>
        <v/>
      </c>
      <c r="AT27" s="242">
        <f t="shared" si="14"/>
        <v>0</v>
      </c>
      <c r="AU27" s="242">
        <f t="shared" si="15"/>
        <v>0</v>
      </c>
      <c r="AV27" s="182" t="str">
        <f t="shared" si="16"/>
        <v/>
      </c>
      <c r="AW27" s="243" t="str">
        <f t="shared" si="17"/>
        <v/>
      </c>
      <c r="AX27" s="183" t="str">
        <f t="shared" si="18"/>
        <v/>
      </c>
      <c r="AY27" s="184" t="str">
        <f>'statement of marks'!GY27</f>
        <v/>
      </c>
      <c r="AZ27" s="185" t="str">
        <f>'statement of marks'!GZ27</f>
        <v/>
      </c>
      <c r="BB27" s="245" t="str">
        <f>IF(AV27="","",IF(AV27="PASS",'full report'!M411,""))</f>
        <v/>
      </c>
      <c r="BC27" s="244"/>
    </row>
    <row r="28" spans="1:55" ht="20" customHeight="1">
      <c r="A28" s="165">
        <v>22</v>
      </c>
      <c r="B28" s="355">
        <f>IF('statement of marks'!D28="","",'statement of marks'!D28)</f>
        <v>9122</v>
      </c>
      <c r="C28" s="358">
        <f>IF('statement of marks'!E28="","",'statement of marks'!E28)</f>
        <v>11015</v>
      </c>
      <c r="D28" s="386">
        <f>IF('statement of marks'!F28="","",'statement of marks'!F28)</f>
        <v>36407</v>
      </c>
      <c r="E28" s="55" t="str">
        <f>IF('statement of marks'!G28="","",'statement of marks'!G28)</f>
        <v>A 022</v>
      </c>
      <c r="F28" s="55" t="str">
        <f>IF('statement of marks'!H28="","",'statement of marks'!H28)</f>
        <v>B 022</v>
      </c>
      <c r="G28" s="55" t="str">
        <f>IF('statement of marks'!I28="","",'statement of marks'!I28)</f>
        <v>C 022</v>
      </c>
      <c r="H28" s="358" t="str">
        <f>IF('statement of marks'!B28="","",'statement of marks'!B28)</f>
        <v>OBC</v>
      </c>
      <c r="I28" s="358" t="str">
        <f>IF('statement of marks'!GN28="","",'statement of marks'!GN28)</f>
        <v/>
      </c>
      <c r="J28" s="358" t="str">
        <f>IF('statement of marks'!CU28="","",'statement of marks'!CU28)</f>
        <v/>
      </c>
      <c r="K28" s="178">
        <f>IF('statement of marks'!CT28="","",'statement of marks'!CT28)</f>
        <v>0</v>
      </c>
      <c r="L28" s="179" t="str">
        <f>'statement of marks'!HB28</f>
        <v/>
      </c>
      <c r="M28" s="179" t="str">
        <f>'statement of marks'!HE28</f>
        <v/>
      </c>
      <c r="N28" s="180" t="str">
        <f>'statement of marks'!HH28</f>
        <v/>
      </c>
      <c r="O28" s="179" t="str">
        <f>'statement of marks'!HI28</f>
        <v/>
      </c>
      <c r="P28" s="179" t="str">
        <f>'statement of marks'!HJ28</f>
        <v/>
      </c>
      <c r="Q28" s="179" t="str">
        <f>'statement of marks'!HK28</f>
        <v/>
      </c>
      <c r="R28" s="179" t="str">
        <f>'statement of marks'!HL28</f>
        <v/>
      </c>
      <c r="S28" s="179" t="str">
        <f>'statement of marks'!HM28</f>
        <v/>
      </c>
      <c r="T28" s="179" t="str">
        <f>'statement of marks'!HP28</f>
        <v/>
      </c>
      <c r="U28" s="179" t="str">
        <f>'statement of marks'!HS28</f>
        <v/>
      </c>
      <c r="V28" s="179" t="str">
        <f>'statement of marks'!HV28</f>
        <v/>
      </c>
      <c r="W28" s="179" t="str">
        <f>'statement of marks'!HY28</f>
        <v/>
      </c>
      <c r="X28" s="179" t="str">
        <f>'statement of marks'!HZ28</f>
        <v/>
      </c>
      <c r="Y28" s="179" t="str">
        <f>'statement of marks'!IA28</f>
        <v/>
      </c>
      <c r="Z28" s="179" t="str">
        <f>CONCATENATE('statement of marks'!IE28,'statement of marks'!IG28)</f>
        <v xml:space="preserve">                        </v>
      </c>
      <c r="AA28" s="179">
        <f t="shared" si="19"/>
        <v>0</v>
      </c>
      <c r="AB28" s="499"/>
      <c r="AC28" s="499"/>
      <c r="AD28" s="499"/>
      <c r="AE28" s="499"/>
      <c r="AF28" s="499"/>
      <c r="AG28" s="499"/>
      <c r="AH28" s="499"/>
      <c r="AI28" s="499"/>
      <c r="AJ28" s="499"/>
      <c r="AK28" s="181" t="str">
        <f t="shared" si="5"/>
        <v/>
      </c>
      <c r="AL28" s="181" t="str">
        <f t="shared" si="6"/>
        <v/>
      </c>
      <c r="AM28" s="181" t="str">
        <f t="shared" si="7"/>
        <v/>
      </c>
      <c r="AN28" s="181" t="str">
        <f t="shared" si="8"/>
        <v/>
      </c>
      <c r="AO28" s="181" t="str">
        <f t="shared" si="9"/>
        <v/>
      </c>
      <c r="AP28" s="181" t="str">
        <f t="shared" si="10"/>
        <v/>
      </c>
      <c r="AQ28" s="181" t="str">
        <f t="shared" si="11"/>
        <v/>
      </c>
      <c r="AR28" s="181" t="str">
        <f t="shared" si="12"/>
        <v/>
      </c>
      <c r="AS28" s="181" t="str">
        <f t="shared" si="13"/>
        <v/>
      </c>
      <c r="AT28" s="242">
        <f t="shared" si="14"/>
        <v>0</v>
      </c>
      <c r="AU28" s="242">
        <f t="shared" si="15"/>
        <v>0</v>
      </c>
      <c r="AV28" s="182" t="str">
        <f t="shared" si="16"/>
        <v/>
      </c>
      <c r="AW28" s="243" t="str">
        <f t="shared" si="17"/>
        <v/>
      </c>
      <c r="AX28" s="183" t="str">
        <f t="shared" si="18"/>
        <v/>
      </c>
      <c r="AY28" s="184" t="str">
        <f>'statement of marks'!GY28</f>
        <v/>
      </c>
      <c r="AZ28" s="185" t="str">
        <f>'statement of marks'!GZ28</f>
        <v/>
      </c>
      <c r="BB28" s="245" t="str">
        <f>IF(AV28="","",IF(AV28="PASS",'full report'!AB411,""))</f>
        <v/>
      </c>
      <c r="BC28" s="244"/>
    </row>
    <row r="29" spans="1:55" ht="20" customHeight="1">
      <c r="A29" s="165">
        <v>23</v>
      </c>
      <c r="B29" s="355">
        <f>IF('statement of marks'!D29="","",'statement of marks'!D29)</f>
        <v>9123</v>
      </c>
      <c r="C29" s="358">
        <f>IF('statement of marks'!E29="","",'statement of marks'!E29)</f>
        <v>11033</v>
      </c>
      <c r="D29" s="386">
        <f>IF('statement of marks'!F29="","",'statement of marks'!F29)</f>
        <v>36161</v>
      </c>
      <c r="E29" s="55" t="str">
        <f>IF('statement of marks'!G29="","",'statement of marks'!G29)</f>
        <v>A 023</v>
      </c>
      <c r="F29" s="55" t="str">
        <f>IF('statement of marks'!H29="","",'statement of marks'!H29)</f>
        <v>B 023</v>
      </c>
      <c r="G29" s="55" t="str">
        <f>IF('statement of marks'!I29="","",'statement of marks'!I29)</f>
        <v>C 023</v>
      </c>
      <c r="H29" s="358" t="str">
        <f>IF('statement of marks'!B29="","",'statement of marks'!B29)</f>
        <v>GEN</v>
      </c>
      <c r="I29" s="358" t="str">
        <f>IF('statement of marks'!GN29="","",'statement of marks'!GN29)</f>
        <v/>
      </c>
      <c r="J29" s="358" t="str">
        <f>IF('statement of marks'!CU29="","",'statement of marks'!CU29)</f>
        <v/>
      </c>
      <c r="K29" s="178">
        <f>IF('statement of marks'!CT29="","",'statement of marks'!CT29)</f>
        <v>0</v>
      </c>
      <c r="L29" s="179" t="str">
        <f>'statement of marks'!HB29</f>
        <v/>
      </c>
      <c r="M29" s="179" t="str">
        <f>'statement of marks'!HE29</f>
        <v/>
      </c>
      <c r="N29" s="180" t="str">
        <f>'statement of marks'!HH29</f>
        <v/>
      </c>
      <c r="O29" s="179" t="str">
        <f>'statement of marks'!HI29</f>
        <v/>
      </c>
      <c r="P29" s="179" t="str">
        <f>'statement of marks'!HJ29</f>
        <v/>
      </c>
      <c r="Q29" s="179" t="str">
        <f>'statement of marks'!HK29</f>
        <v/>
      </c>
      <c r="R29" s="179" t="str">
        <f>'statement of marks'!HL29</f>
        <v/>
      </c>
      <c r="S29" s="179" t="str">
        <f>'statement of marks'!HM29</f>
        <v/>
      </c>
      <c r="T29" s="179" t="str">
        <f>'statement of marks'!HP29</f>
        <v/>
      </c>
      <c r="U29" s="179" t="str">
        <f>'statement of marks'!HS29</f>
        <v/>
      </c>
      <c r="V29" s="179" t="str">
        <f>'statement of marks'!HV29</f>
        <v/>
      </c>
      <c r="W29" s="179" t="str">
        <f>'statement of marks'!HY29</f>
        <v/>
      </c>
      <c r="X29" s="179" t="str">
        <f>'statement of marks'!HZ29</f>
        <v/>
      </c>
      <c r="Y29" s="179" t="str">
        <f>'statement of marks'!IA29</f>
        <v/>
      </c>
      <c r="Z29" s="179" t="str">
        <f>CONCATENATE('statement of marks'!IE29,'statement of marks'!IG29)</f>
        <v xml:space="preserve">                        </v>
      </c>
      <c r="AA29" s="179">
        <f t="shared" si="19"/>
        <v>0</v>
      </c>
      <c r="AB29" s="499"/>
      <c r="AC29" s="499"/>
      <c r="AD29" s="499"/>
      <c r="AE29" s="499"/>
      <c r="AF29" s="499"/>
      <c r="AG29" s="499"/>
      <c r="AH29" s="499"/>
      <c r="AI29" s="499"/>
      <c r="AJ29" s="499"/>
      <c r="AK29" s="181" t="str">
        <f t="shared" si="5"/>
        <v/>
      </c>
      <c r="AL29" s="181" t="str">
        <f t="shared" si="6"/>
        <v/>
      </c>
      <c r="AM29" s="181" t="str">
        <f t="shared" si="7"/>
        <v/>
      </c>
      <c r="AN29" s="181" t="str">
        <f t="shared" si="8"/>
        <v/>
      </c>
      <c r="AO29" s="181" t="str">
        <f t="shared" si="9"/>
        <v/>
      </c>
      <c r="AP29" s="181" t="str">
        <f t="shared" si="10"/>
        <v/>
      </c>
      <c r="AQ29" s="181" t="str">
        <f t="shared" si="11"/>
        <v/>
      </c>
      <c r="AR29" s="181" t="str">
        <f t="shared" si="12"/>
        <v/>
      </c>
      <c r="AS29" s="181" t="str">
        <f t="shared" si="13"/>
        <v/>
      </c>
      <c r="AT29" s="242">
        <f t="shared" si="14"/>
        <v>0</v>
      </c>
      <c r="AU29" s="242">
        <f t="shared" si="15"/>
        <v>0</v>
      </c>
      <c r="AV29" s="182" t="str">
        <f t="shared" si="16"/>
        <v/>
      </c>
      <c r="AW29" s="243" t="str">
        <f t="shared" si="17"/>
        <v/>
      </c>
      <c r="AX29" s="183" t="str">
        <f t="shared" si="18"/>
        <v/>
      </c>
      <c r="AY29" s="184" t="str">
        <f>'statement of marks'!GY29</f>
        <v/>
      </c>
      <c r="AZ29" s="185" t="str">
        <f>'statement of marks'!GZ29</f>
        <v/>
      </c>
      <c r="BB29" s="245" t="str">
        <f>IF(AV178="","",IF(AV178="PASS",'full report'!M450,""))</f>
        <v/>
      </c>
      <c r="BC29" s="244"/>
    </row>
    <row r="30" spans="1:55" ht="20" customHeight="1">
      <c r="A30" s="165">
        <v>24</v>
      </c>
      <c r="B30" s="355">
        <f>IF('statement of marks'!D30="","",'statement of marks'!D30)</f>
        <v>9124</v>
      </c>
      <c r="C30" s="358">
        <f>IF('statement of marks'!E30="","",'statement of marks'!E30)</f>
        <v>11108</v>
      </c>
      <c r="D30" s="386">
        <f>IF('statement of marks'!F30="","",'statement of marks'!F30)</f>
        <v>36948</v>
      </c>
      <c r="E30" s="55" t="str">
        <f>IF('statement of marks'!G30="","",'statement of marks'!G30)</f>
        <v>A 024</v>
      </c>
      <c r="F30" s="55" t="str">
        <f>IF('statement of marks'!H30="","",'statement of marks'!H30)</f>
        <v>B 024</v>
      </c>
      <c r="G30" s="55" t="str">
        <f>IF('statement of marks'!I30="","",'statement of marks'!I30)</f>
        <v>C 024</v>
      </c>
      <c r="H30" s="358" t="str">
        <f>IF('statement of marks'!B30="","",'statement of marks'!B30)</f>
        <v>GEN</v>
      </c>
      <c r="I30" s="358" t="str">
        <f>IF('statement of marks'!GN30="","",'statement of marks'!GN30)</f>
        <v/>
      </c>
      <c r="J30" s="358" t="str">
        <f>IF('statement of marks'!CU30="","",'statement of marks'!CU30)</f>
        <v/>
      </c>
      <c r="K30" s="178">
        <f>IF('statement of marks'!CT30="","",'statement of marks'!CT30)</f>
        <v>0</v>
      </c>
      <c r="L30" s="179" t="str">
        <f>'statement of marks'!HB30</f>
        <v/>
      </c>
      <c r="M30" s="179" t="str">
        <f>'statement of marks'!HE30</f>
        <v/>
      </c>
      <c r="N30" s="180" t="str">
        <f>'statement of marks'!HH30</f>
        <v/>
      </c>
      <c r="O30" s="179" t="str">
        <f>'statement of marks'!HI30</f>
        <v/>
      </c>
      <c r="P30" s="179" t="str">
        <f>'statement of marks'!HJ30</f>
        <v/>
      </c>
      <c r="Q30" s="179" t="str">
        <f>'statement of marks'!HK30</f>
        <v/>
      </c>
      <c r="R30" s="179" t="str">
        <f>'statement of marks'!HL30</f>
        <v/>
      </c>
      <c r="S30" s="179" t="str">
        <f>'statement of marks'!HM30</f>
        <v/>
      </c>
      <c r="T30" s="179" t="str">
        <f>'statement of marks'!HP30</f>
        <v/>
      </c>
      <c r="U30" s="179" t="str">
        <f>'statement of marks'!HS30</f>
        <v/>
      </c>
      <c r="V30" s="179" t="str">
        <f>'statement of marks'!HV30</f>
        <v/>
      </c>
      <c r="W30" s="179" t="str">
        <f>'statement of marks'!HY30</f>
        <v/>
      </c>
      <c r="X30" s="179" t="str">
        <f>'statement of marks'!HZ30</f>
        <v/>
      </c>
      <c r="Y30" s="179" t="str">
        <f>'statement of marks'!IA30</f>
        <v/>
      </c>
      <c r="Z30" s="179" t="str">
        <f>CONCATENATE('statement of marks'!IE30,'statement of marks'!IG30)</f>
        <v xml:space="preserve">                        </v>
      </c>
      <c r="AA30" s="179">
        <f t="shared" si="19"/>
        <v>0</v>
      </c>
      <c r="AB30" s="499"/>
      <c r="AC30" s="499"/>
      <c r="AD30" s="499"/>
      <c r="AE30" s="499"/>
      <c r="AF30" s="499"/>
      <c r="AG30" s="499"/>
      <c r="AH30" s="499"/>
      <c r="AI30" s="499"/>
      <c r="AJ30" s="499"/>
      <c r="AK30" s="181" t="str">
        <f t="shared" si="5"/>
        <v/>
      </c>
      <c r="AL30" s="181" t="str">
        <f t="shared" si="6"/>
        <v/>
      </c>
      <c r="AM30" s="181" t="str">
        <f t="shared" si="7"/>
        <v/>
      </c>
      <c r="AN30" s="181" t="str">
        <f t="shared" si="8"/>
        <v/>
      </c>
      <c r="AO30" s="181" t="str">
        <f t="shared" si="9"/>
        <v/>
      </c>
      <c r="AP30" s="181" t="str">
        <f t="shared" si="10"/>
        <v/>
      </c>
      <c r="AQ30" s="181" t="str">
        <f t="shared" si="11"/>
        <v/>
      </c>
      <c r="AR30" s="181" t="str">
        <f t="shared" si="12"/>
        <v/>
      </c>
      <c r="AS30" s="181" t="str">
        <f t="shared" si="13"/>
        <v/>
      </c>
      <c r="AT30" s="242">
        <f t="shared" si="14"/>
        <v>0</v>
      </c>
      <c r="AU30" s="242">
        <f t="shared" si="15"/>
        <v>0</v>
      </c>
      <c r="AV30" s="182" t="str">
        <f t="shared" si="16"/>
        <v/>
      </c>
      <c r="AW30" s="243" t="str">
        <f t="shared" si="17"/>
        <v/>
      </c>
      <c r="AX30" s="183" t="str">
        <f t="shared" si="18"/>
        <v/>
      </c>
      <c r="AY30" s="184" t="str">
        <f>'statement of marks'!GY30</f>
        <v/>
      </c>
      <c r="AZ30" s="185" t="str">
        <f>'statement of marks'!GZ30</f>
        <v/>
      </c>
      <c r="BB30" s="245" t="str">
        <f>IF(AV30="","",IF(AV30="PASS",'full report'!AB450,""))</f>
        <v/>
      </c>
      <c r="BC30" s="244"/>
    </row>
    <row r="31" spans="1:55" ht="20" customHeight="1">
      <c r="A31" s="165">
        <v>25</v>
      </c>
      <c r="B31" s="355">
        <f>IF('statement of marks'!D31="","",'statement of marks'!D31)</f>
        <v>9125</v>
      </c>
      <c r="C31" s="358">
        <f>IF('statement of marks'!E31="","",'statement of marks'!E31)</f>
        <v>11032</v>
      </c>
      <c r="D31" s="386">
        <f>IF('statement of marks'!F31="","",'statement of marks'!F31)</f>
        <v>37176</v>
      </c>
      <c r="E31" s="55" t="str">
        <f>IF('statement of marks'!G31="","",'statement of marks'!G31)</f>
        <v>A 025</v>
      </c>
      <c r="F31" s="55" t="str">
        <f>IF('statement of marks'!H31="","",'statement of marks'!H31)</f>
        <v>B 025</v>
      </c>
      <c r="G31" s="55" t="str">
        <f>IF('statement of marks'!I31="","",'statement of marks'!I31)</f>
        <v>C 025</v>
      </c>
      <c r="H31" s="358" t="str">
        <f>IF('statement of marks'!B31="","",'statement of marks'!B31)</f>
        <v>OBC</v>
      </c>
      <c r="I31" s="358" t="str">
        <f>IF('statement of marks'!GN31="","",'statement of marks'!GN31)</f>
        <v/>
      </c>
      <c r="J31" s="358" t="str">
        <f>IF('statement of marks'!CU31="","",'statement of marks'!CU31)</f>
        <v/>
      </c>
      <c r="K31" s="178">
        <f>IF('statement of marks'!CT31="","",'statement of marks'!CT31)</f>
        <v>0</v>
      </c>
      <c r="L31" s="179" t="str">
        <f>'statement of marks'!HB31</f>
        <v/>
      </c>
      <c r="M31" s="179" t="str">
        <f>'statement of marks'!HE31</f>
        <v/>
      </c>
      <c r="N31" s="180" t="str">
        <f>'statement of marks'!HH31</f>
        <v/>
      </c>
      <c r="O31" s="179" t="str">
        <f>'statement of marks'!HI31</f>
        <v/>
      </c>
      <c r="P31" s="179" t="str">
        <f>'statement of marks'!HJ31</f>
        <v/>
      </c>
      <c r="Q31" s="179" t="str">
        <f>'statement of marks'!HK31</f>
        <v/>
      </c>
      <c r="R31" s="179" t="str">
        <f>'statement of marks'!HL31</f>
        <v/>
      </c>
      <c r="S31" s="179" t="str">
        <f>'statement of marks'!HM31</f>
        <v/>
      </c>
      <c r="T31" s="179" t="str">
        <f>'statement of marks'!HP31</f>
        <v/>
      </c>
      <c r="U31" s="179" t="str">
        <f>'statement of marks'!HS31</f>
        <v/>
      </c>
      <c r="V31" s="179" t="str">
        <f>'statement of marks'!HV31</f>
        <v/>
      </c>
      <c r="W31" s="179" t="str">
        <f>'statement of marks'!HY31</f>
        <v/>
      </c>
      <c r="X31" s="179" t="str">
        <f>'statement of marks'!HZ31</f>
        <v/>
      </c>
      <c r="Y31" s="179" t="str">
        <f>'statement of marks'!IA31</f>
        <v/>
      </c>
      <c r="Z31" s="179" t="str">
        <f>CONCATENATE('statement of marks'!IE31,'statement of marks'!IG31)</f>
        <v xml:space="preserve">                        </v>
      </c>
      <c r="AA31" s="179">
        <f t="shared" si="19"/>
        <v>0</v>
      </c>
      <c r="AB31" s="499"/>
      <c r="AC31" s="499"/>
      <c r="AD31" s="499"/>
      <c r="AE31" s="499"/>
      <c r="AF31" s="499"/>
      <c r="AG31" s="499"/>
      <c r="AH31" s="499"/>
      <c r="AI31" s="499"/>
      <c r="AJ31" s="499"/>
      <c r="AK31" s="181" t="str">
        <f t="shared" si="5"/>
        <v/>
      </c>
      <c r="AL31" s="181" t="str">
        <f t="shared" si="6"/>
        <v/>
      </c>
      <c r="AM31" s="181" t="str">
        <f t="shared" si="7"/>
        <v/>
      </c>
      <c r="AN31" s="181" t="str">
        <f t="shared" si="8"/>
        <v/>
      </c>
      <c r="AO31" s="181" t="str">
        <f t="shared" si="9"/>
        <v/>
      </c>
      <c r="AP31" s="181" t="str">
        <f t="shared" si="10"/>
        <v/>
      </c>
      <c r="AQ31" s="181" t="str">
        <f t="shared" si="11"/>
        <v/>
      </c>
      <c r="AR31" s="181" t="str">
        <f t="shared" si="12"/>
        <v/>
      </c>
      <c r="AS31" s="181" t="str">
        <f t="shared" si="13"/>
        <v/>
      </c>
      <c r="AT31" s="242">
        <f t="shared" si="14"/>
        <v>0</v>
      </c>
      <c r="AU31" s="242">
        <f t="shared" si="15"/>
        <v>0</v>
      </c>
      <c r="AV31" s="182" t="str">
        <f t="shared" si="16"/>
        <v/>
      </c>
      <c r="AW31" s="243" t="str">
        <f t="shared" si="17"/>
        <v/>
      </c>
      <c r="AX31" s="183" t="str">
        <f t="shared" si="18"/>
        <v/>
      </c>
      <c r="AY31" s="184" t="str">
        <f>'statement of marks'!GY31</f>
        <v/>
      </c>
      <c r="AZ31" s="185" t="str">
        <f>'statement of marks'!GZ31</f>
        <v/>
      </c>
      <c r="BB31" s="245" t="str">
        <f>IF(AV31="","",IF(AV31="PASS",'full report'!M489,""))</f>
        <v/>
      </c>
      <c r="BC31" s="244"/>
    </row>
    <row r="32" spans="1:55" ht="20" customHeight="1">
      <c r="A32" s="165">
        <v>26</v>
      </c>
      <c r="B32" s="355">
        <f>IF('statement of marks'!D32="","",'statement of marks'!D32)</f>
        <v>9126</v>
      </c>
      <c r="C32" s="358">
        <f>IF('statement of marks'!E32="","",'statement of marks'!E32)</f>
        <v>11234</v>
      </c>
      <c r="D32" s="386">
        <f>IF('statement of marks'!F32="","",'statement of marks'!F32)</f>
        <v>36382</v>
      </c>
      <c r="E32" s="55" t="str">
        <f>IF('statement of marks'!G32="","",'statement of marks'!G32)</f>
        <v>A 026</v>
      </c>
      <c r="F32" s="55" t="str">
        <f>IF('statement of marks'!H32="","",'statement of marks'!H32)</f>
        <v>B 026</v>
      </c>
      <c r="G32" s="55" t="str">
        <f>IF('statement of marks'!I32="","",'statement of marks'!I32)</f>
        <v>C 026</v>
      </c>
      <c r="H32" s="358" t="str">
        <f>IF('statement of marks'!B32="","",'statement of marks'!B32)</f>
        <v>OBC</v>
      </c>
      <c r="I32" s="358" t="str">
        <f>IF('statement of marks'!GN32="","",'statement of marks'!GN32)</f>
        <v/>
      </c>
      <c r="J32" s="358" t="str">
        <f>IF('statement of marks'!CU32="","",'statement of marks'!CU32)</f>
        <v/>
      </c>
      <c r="K32" s="178">
        <f>IF('statement of marks'!CT32="","",'statement of marks'!CT32)</f>
        <v>0</v>
      </c>
      <c r="L32" s="179" t="str">
        <f>'statement of marks'!HB32</f>
        <v/>
      </c>
      <c r="M32" s="179" t="str">
        <f>'statement of marks'!HE32</f>
        <v/>
      </c>
      <c r="N32" s="180" t="str">
        <f>'statement of marks'!HH32</f>
        <v/>
      </c>
      <c r="O32" s="179" t="str">
        <f>'statement of marks'!HI32</f>
        <v/>
      </c>
      <c r="P32" s="179" t="str">
        <f>'statement of marks'!HJ32</f>
        <v/>
      </c>
      <c r="Q32" s="179" t="str">
        <f>'statement of marks'!HK32</f>
        <v/>
      </c>
      <c r="R32" s="179" t="str">
        <f>'statement of marks'!HL32</f>
        <v/>
      </c>
      <c r="S32" s="179" t="str">
        <f>'statement of marks'!HM32</f>
        <v/>
      </c>
      <c r="T32" s="179" t="str">
        <f>'statement of marks'!HP32</f>
        <v/>
      </c>
      <c r="U32" s="179" t="str">
        <f>'statement of marks'!HS32</f>
        <v/>
      </c>
      <c r="V32" s="179" t="str">
        <f>'statement of marks'!HV32</f>
        <v/>
      </c>
      <c r="W32" s="179" t="str">
        <f>'statement of marks'!HY32</f>
        <v/>
      </c>
      <c r="X32" s="179" t="str">
        <f>'statement of marks'!HZ32</f>
        <v/>
      </c>
      <c r="Y32" s="179" t="str">
        <f>'statement of marks'!IA32</f>
        <v/>
      </c>
      <c r="Z32" s="179" t="str">
        <f>CONCATENATE('statement of marks'!IE32,'statement of marks'!IG32)</f>
        <v xml:space="preserve">                        </v>
      </c>
      <c r="AA32" s="179">
        <f t="shared" si="19"/>
        <v>0</v>
      </c>
      <c r="AB32" s="499"/>
      <c r="AC32" s="499"/>
      <c r="AD32" s="499"/>
      <c r="AE32" s="499"/>
      <c r="AF32" s="499"/>
      <c r="AG32" s="499"/>
      <c r="AH32" s="499"/>
      <c r="AI32" s="499"/>
      <c r="AJ32" s="499"/>
      <c r="AK32" s="181" t="str">
        <f t="shared" si="5"/>
        <v/>
      </c>
      <c r="AL32" s="181" t="str">
        <f t="shared" si="6"/>
        <v/>
      </c>
      <c r="AM32" s="181" t="str">
        <f t="shared" si="7"/>
        <v/>
      </c>
      <c r="AN32" s="181" t="str">
        <f t="shared" si="8"/>
        <v/>
      </c>
      <c r="AO32" s="181" t="str">
        <f t="shared" si="9"/>
        <v/>
      </c>
      <c r="AP32" s="181" t="str">
        <f t="shared" si="10"/>
        <v/>
      </c>
      <c r="AQ32" s="181" t="str">
        <f t="shared" si="11"/>
        <v/>
      </c>
      <c r="AR32" s="181" t="str">
        <f t="shared" si="12"/>
        <v/>
      </c>
      <c r="AS32" s="181" t="str">
        <f t="shared" si="13"/>
        <v/>
      </c>
      <c r="AT32" s="242">
        <f t="shared" si="14"/>
        <v>0</v>
      </c>
      <c r="AU32" s="242">
        <f t="shared" si="15"/>
        <v>0</v>
      </c>
      <c r="AV32" s="182" t="str">
        <f t="shared" si="16"/>
        <v/>
      </c>
      <c r="AW32" s="243" t="str">
        <f t="shared" si="17"/>
        <v/>
      </c>
      <c r="AX32" s="183" t="str">
        <f t="shared" si="18"/>
        <v/>
      </c>
      <c r="AY32" s="184" t="str">
        <f>'statement of marks'!GY32</f>
        <v/>
      </c>
      <c r="AZ32" s="185" t="str">
        <f>'statement of marks'!GZ32</f>
        <v/>
      </c>
      <c r="BB32" s="245" t="str">
        <f>IF(AV32="","",IF(AV32="PASS",'full report'!AB489,""))</f>
        <v/>
      </c>
      <c r="BC32" s="244"/>
    </row>
    <row r="33" spans="1:55" ht="20" customHeight="1">
      <c r="A33" s="165">
        <v>27</v>
      </c>
      <c r="B33" s="355">
        <f>IF('statement of marks'!D33="","",'statement of marks'!D33)</f>
        <v>9127</v>
      </c>
      <c r="C33" s="358">
        <f>IF('statement of marks'!E33="","",'statement of marks'!E33)</f>
        <v>11016</v>
      </c>
      <c r="D33" s="386">
        <f>IF('statement of marks'!F33="","",'statement of marks'!F33)</f>
        <v>36249</v>
      </c>
      <c r="E33" s="55" t="str">
        <f>IF('statement of marks'!G33="","",'statement of marks'!G33)</f>
        <v>A 027</v>
      </c>
      <c r="F33" s="55" t="str">
        <f>IF('statement of marks'!H33="","",'statement of marks'!H33)</f>
        <v>B 027</v>
      </c>
      <c r="G33" s="55" t="str">
        <f>IF('statement of marks'!I33="","",'statement of marks'!I33)</f>
        <v>C 027</v>
      </c>
      <c r="H33" s="358" t="str">
        <f>IF('statement of marks'!B33="","",'statement of marks'!B33)</f>
        <v>SC</v>
      </c>
      <c r="I33" s="358" t="str">
        <f>IF('statement of marks'!GN33="","",'statement of marks'!GN33)</f>
        <v/>
      </c>
      <c r="J33" s="358" t="str">
        <f>IF('statement of marks'!CU33="","",'statement of marks'!CU33)</f>
        <v/>
      </c>
      <c r="K33" s="178">
        <f>IF('statement of marks'!CT33="","",'statement of marks'!CT33)</f>
        <v>0</v>
      </c>
      <c r="L33" s="179" t="str">
        <f>'statement of marks'!HB33</f>
        <v/>
      </c>
      <c r="M33" s="179" t="str">
        <f>'statement of marks'!HE33</f>
        <v/>
      </c>
      <c r="N33" s="180" t="str">
        <f>'statement of marks'!HH33</f>
        <v/>
      </c>
      <c r="O33" s="179" t="str">
        <f>'statement of marks'!HI33</f>
        <v/>
      </c>
      <c r="P33" s="179" t="str">
        <f>'statement of marks'!HJ33</f>
        <v/>
      </c>
      <c r="Q33" s="179" t="str">
        <f>'statement of marks'!HK33</f>
        <v/>
      </c>
      <c r="R33" s="179" t="str">
        <f>'statement of marks'!HL33</f>
        <v/>
      </c>
      <c r="S33" s="179" t="str">
        <f>'statement of marks'!HM33</f>
        <v/>
      </c>
      <c r="T33" s="179" t="str">
        <f>'statement of marks'!HP33</f>
        <v/>
      </c>
      <c r="U33" s="179" t="str">
        <f>'statement of marks'!HS33</f>
        <v/>
      </c>
      <c r="V33" s="179" t="str">
        <f>'statement of marks'!HV33</f>
        <v/>
      </c>
      <c r="W33" s="179" t="str">
        <f>'statement of marks'!HY33</f>
        <v/>
      </c>
      <c r="X33" s="179" t="str">
        <f>'statement of marks'!HZ33</f>
        <v/>
      </c>
      <c r="Y33" s="179" t="str">
        <f>'statement of marks'!IA33</f>
        <v/>
      </c>
      <c r="Z33" s="179" t="str">
        <f>CONCATENATE('statement of marks'!IE33,'statement of marks'!IG33)</f>
        <v xml:space="preserve">                        </v>
      </c>
      <c r="AA33" s="179">
        <f t="shared" si="19"/>
        <v>0</v>
      </c>
      <c r="AB33" s="499"/>
      <c r="AC33" s="499"/>
      <c r="AD33" s="499"/>
      <c r="AE33" s="499"/>
      <c r="AF33" s="499"/>
      <c r="AG33" s="499"/>
      <c r="AH33" s="499"/>
      <c r="AI33" s="499"/>
      <c r="AJ33" s="499"/>
      <c r="AK33" s="181" t="str">
        <f t="shared" si="5"/>
        <v/>
      </c>
      <c r="AL33" s="181" t="str">
        <f t="shared" si="6"/>
        <v/>
      </c>
      <c r="AM33" s="181" t="str">
        <f t="shared" si="7"/>
        <v/>
      </c>
      <c r="AN33" s="181" t="str">
        <f t="shared" si="8"/>
        <v/>
      </c>
      <c r="AO33" s="181" t="str">
        <f t="shared" si="9"/>
        <v/>
      </c>
      <c r="AP33" s="181" t="str">
        <f t="shared" si="10"/>
        <v/>
      </c>
      <c r="AQ33" s="181" t="str">
        <f t="shared" si="11"/>
        <v/>
      </c>
      <c r="AR33" s="181" t="str">
        <f t="shared" si="12"/>
        <v/>
      </c>
      <c r="AS33" s="181" t="str">
        <f t="shared" si="13"/>
        <v/>
      </c>
      <c r="AT33" s="242">
        <f t="shared" si="14"/>
        <v>0</v>
      </c>
      <c r="AU33" s="242">
        <f t="shared" si="15"/>
        <v>0</v>
      </c>
      <c r="AV33" s="182" t="str">
        <f t="shared" si="16"/>
        <v/>
      </c>
      <c r="AW33" s="243" t="str">
        <f t="shared" si="17"/>
        <v/>
      </c>
      <c r="AX33" s="183" t="str">
        <f t="shared" si="18"/>
        <v/>
      </c>
      <c r="AY33" s="184" t="str">
        <f>'statement of marks'!GY33</f>
        <v/>
      </c>
      <c r="AZ33" s="185" t="str">
        <f>'statement of marks'!GZ33</f>
        <v/>
      </c>
      <c r="BB33" s="245" t="str">
        <f>IF(AV33="","",IF(AV33="PASS",'full report'!M528,""))</f>
        <v/>
      </c>
      <c r="BC33" s="244"/>
    </row>
    <row r="34" spans="1:55" ht="20" customHeight="1">
      <c r="A34" s="165">
        <v>28</v>
      </c>
      <c r="B34" s="355">
        <f>IF('statement of marks'!D34="","",'statement of marks'!D34)</f>
        <v>9128</v>
      </c>
      <c r="C34" s="358">
        <f>IF('statement of marks'!E34="","",'statement of marks'!E34)</f>
        <v>11249</v>
      </c>
      <c r="D34" s="386">
        <f>IF('statement of marks'!F34="","",'statement of marks'!F34)</f>
        <v>36712</v>
      </c>
      <c r="E34" s="55" t="str">
        <f>IF('statement of marks'!G34="","",'statement of marks'!G34)</f>
        <v>A 028</v>
      </c>
      <c r="F34" s="55" t="str">
        <f>IF('statement of marks'!H34="","",'statement of marks'!H34)</f>
        <v>B 028</v>
      </c>
      <c r="G34" s="55" t="str">
        <f>IF('statement of marks'!I34="","",'statement of marks'!I34)</f>
        <v>C 028</v>
      </c>
      <c r="H34" s="358" t="str">
        <f>IF('statement of marks'!B34="","",'statement of marks'!B34)</f>
        <v>SC</v>
      </c>
      <c r="I34" s="358" t="str">
        <f>IF('statement of marks'!GN34="","",'statement of marks'!GN34)</f>
        <v/>
      </c>
      <c r="J34" s="358" t="str">
        <f>IF('statement of marks'!CU34="","",'statement of marks'!CU34)</f>
        <v/>
      </c>
      <c r="K34" s="178">
        <f>IF('statement of marks'!CT34="","",'statement of marks'!CT34)</f>
        <v>0</v>
      </c>
      <c r="L34" s="179" t="str">
        <f>'statement of marks'!HB34</f>
        <v/>
      </c>
      <c r="M34" s="179" t="str">
        <f>'statement of marks'!HE34</f>
        <v/>
      </c>
      <c r="N34" s="180" t="str">
        <f>'statement of marks'!HH34</f>
        <v/>
      </c>
      <c r="O34" s="179" t="str">
        <f>'statement of marks'!HI34</f>
        <v/>
      </c>
      <c r="P34" s="179" t="str">
        <f>'statement of marks'!HJ34</f>
        <v/>
      </c>
      <c r="Q34" s="179" t="str">
        <f>'statement of marks'!HK34</f>
        <v/>
      </c>
      <c r="R34" s="179" t="str">
        <f>'statement of marks'!HL34</f>
        <v/>
      </c>
      <c r="S34" s="179" t="str">
        <f>'statement of marks'!HM34</f>
        <v/>
      </c>
      <c r="T34" s="179" t="str">
        <f>'statement of marks'!HP34</f>
        <v/>
      </c>
      <c r="U34" s="179" t="str">
        <f>'statement of marks'!HS34</f>
        <v/>
      </c>
      <c r="V34" s="179" t="str">
        <f>'statement of marks'!HV34</f>
        <v/>
      </c>
      <c r="W34" s="179" t="str">
        <f>'statement of marks'!HY34</f>
        <v/>
      </c>
      <c r="X34" s="179" t="str">
        <f>'statement of marks'!HZ34</f>
        <v/>
      </c>
      <c r="Y34" s="179" t="str">
        <f>'statement of marks'!IA34</f>
        <v/>
      </c>
      <c r="Z34" s="179" t="str">
        <f>CONCATENATE('statement of marks'!IE34,'statement of marks'!IG34)</f>
        <v xml:space="preserve">                        </v>
      </c>
      <c r="AA34" s="179">
        <f t="shared" si="19"/>
        <v>0</v>
      </c>
      <c r="AB34" s="499"/>
      <c r="AC34" s="499"/>
      <c r="AD34" s="499"/>
      <c r="AE34" s="499"/>
      <c r="AF34" s="499"/>
      <c r="AG34" s="499"/>
      <c r="AH34" s="499"/>
      <c r="AI34" s="499"/>
      <c r="AJ34" s="499"/>
      <c r="AK34" s="181" t="str">
        <f t="shared" si="5"/>
        <v/>
      </c>
      <c r="AL34" s="181" t="str">
        <f t="shared" si="6"/>
        <v/>
      </c>
      <c r="AM34" s="181" t="str">
        <f t="shared" si="7"/>
        <v/>
      </c>
      <c r="AN34" s="181" t="str">
        <f t="shared" si="8"/>
        <v/>
      </c>
      <c r="AO34" s="181" t="str">
        <f t="shared" si="9"/>
        <v/>
      </c>
      <c r="AP34" s="181" t="str">
        <f t="shared" si="10"/>
        <v/>
      </c>
      <c r="AQ34" s="181" t="str">
        <f t="shared" si="11"/>
        <v/>
      </c>
      <c r="AR34" s="181" t="str">
        <f t="shared" si="12"/>
        <v/>
      </c>
      <c r="AS34" s="181" t="str">
        <f t="shared" si="13"/>
        <v/>
      </c>
      <c r="AT34" s="242">
        <f t="shared" si="14"/>
        <v>0</v>
      </c>
      <c r="AU34" s="242">
        <f t="shared" si="15"/>
        <v>0</v>
      </c>
      <c r="AV34" s="182" t="str">
        <f t="shared" si="16"/>
        <v/>
      </c>
      <c r="AW34" s="243" t="str">
        <f t="shared" si="17"/>
        <v/>
      </c>
      <c r="AX34" s="183" t="str">
        <f t="shared" si="18"/>
        <v/>
      </c>
      <c r="AY34" s="184" t="str">
        <f>'statement of marks'!GY34</f>
        <v/>
      </c>
      <c r="AZ34" s="185" t="str">
        <f>'statement of marks'!GZ34</f>
        <v/>
      </c>
      <c r="BB34" s="245" t="str">
        <f>IF(AV34="","",IF(AV34="PASS",'full report'!AB528,""))</f>
        <v/>
      </c>
      <c r="BC34" s="244"/>
    </row>
    <row r="35" spans="1:55" ht="20" customHeight="1">
      <c r="A35" s="165">
        <v>29</v>
      </c>
      <c r="B35" s="355">
        <f>IF('statement of marks'!D35="","",'statement of marks'!D35)</f>
        <v>9129</v>
      </c>
      <c r="C35" s="358">
        <f>IF('statement of marks'!E35="","",'statement of marks'!E35)</f>
        <v>11038</v>
      </c>
      <c r="D35" s="386">
        <f>IF('statement of marks'!F35="","",'statement of marks'!F35)</f>
        <v>37127</v>
      </c>
      <c r="E35" s="55" t="str">
        <f>IF('statement of marks'!G35="","",'statement of marks'!G35)</f>
        <v>A 029</v>
      </c>
      <c r="F35" s="55" t="str">
        <f>IF('statement of marks'!H35="","",'statement of marks'!H35)</f>
        <v>B 029</v>
      </c>
      <c r="G35" s="55" t="str">
        <f>IF('statement of marks'!I35="","",'statement of marks'!I35)</f>
        <v>C 029</v>
      </c>
      <c r="H35" s="358" t="str">
        <f>IF('statement of marks'!B35="","",'statement of marks'!B35)</f>
        <v>GEN</v>
      </c>
      <c r="I35" s="358" t="str">
        <f>IF('statement of marks'!GN35="","",'statement of marks'!GN35)</f>
        <v/>
      </c>
      <c r="J35" s="358" t="str">
        <f>IF('statement of marks'!CU35="","",'statement of marks'!CU35)</f>
        <v/>
      </c>
      <c r="K35" s="178">
        <f>IF('statement of marks'!CT35="","",'statement of marks'!CT35)</f>
        <v>0</v>
      </c>
      <c r="L35" s="179" t="str">
        <f>'statement of marks'!HB35</f>
        <v/>
      </c>
      <c r="M35" s="179" t="str">
        <f>'statement of marks'!HE35</f>
        <v/>
      </c>
      <c r="N35" s="180" t="str">
        <f>'statement of marks'!HH35</f>
        <v/>
      </c>
      <c r="O35" s="179" t="str">
        <f>'statement of marks'!HI35</f>
        <v/>
      </c>
      <c r="P35" s="179" t="str">
        <f>'statement of marks'!HJ35</f>
        <v/>
      </c>
      <c r="Q35" s="179" t="str">
        <f>'statement of marks'!HK35</f>
        <v/>
      </c>
      <c r="R35" s="179" t="str">
        <f>'statement of marks'!HL35</f>
        <v/>
      </c>
      <c r="S35" s="179" t="str">
        <f>'statement of marks'!HM35</f>
        <v/>
      </c>
      <c r="T35" s="179" t="str">
        <f>'statement of marks'!HP35</f>
        <v/>
      </c>
      <c r="U35" s="179" t="str">
        <f>'statement of marks'!HS35</f>
        <v/>
      </c>
      <c r="V35" s="179" t="str">
        <f>'statement of marks'!HV35</f>
        <v/>
      </c>
      <c r="W35" s="179" t="str">
        <f>'statement of marks'!HY35</f>
        <v/>
      </c>
      <c r="X35" s="179" t="str">
        <f>'statement of marks'!HZ35</f>
        <v/>
      </c>
      <c r="Y35" s="179" t="str">
        <f>'statement of marks'!IA35</f>
        <v/>
      </c>
      <c r="Z35" s="179" t="str">
        <f>CONCATENATE('statement of marks'!IE35,'statement of marks'!IG35)</f>
        <v xml:space="preserve">                        </v>
      </c>
      <c r="AA35" s="179">
        <f t="shared" si="19"/>
        <v>0</v>
      </c>
      <c r="AB35" s="499"/>
      <c r="AC35" s="499"/>
      <c r="AD35" s="499"/>
      <c r="AE35" s="499"/>
      <c r="AF35" s="499"/>
      <c r="AG35" s="499"/>
      <c r="AH35" s="499"/>
      <c r="AI35" s="499"/>
      <c r="AJ35" s="499"/>
      <c r="AK35" s="181" t="str">
        <f t="shared" si="5"/>
        <v/>
      </c>
      <c r="AL35" s="181" t="str">
        <f t="shared" si="6"/>
        <v/>
      </c>
      <c r="AM35" s="181" t="str">
        <f t="shared" si="7"/>
        <v/>
      </c>
      <c r="AN35" s="181" t="str">
        <f t="shared" si="8"/>
        <v/>
      </c>
      <c r="AO35" s="181" t="str">
        <f t="shared" si="9"/>
        <v/>
      </c>
      <c r="AP35" s="181" t="str">
        <f t="shared" si="10"/>
        <v/>
      </c>
      <c r="AQ35" s="181" t="str">
        <f t="shared" si="11"/>
        <v/>
      </c>
      <c r="AR35" s="181" t="str">
        <f t="shared" si="12"/>
        <v/>
      </c>
      <c r="AS35" s="181" t="str">
        <f t="shared" si="13"/>
        <v/>
      </c>
      <c r="AT35" s="242">
        <f t="shared" si="14"/>
        <v>0</v>
      </c>
      <c r="AU35" s="242">
        <f t="shared" si="15"/>
        <v>0</v>
      </c>
      <c r="AV35" s="182" t="str">
        <f t="shared" si="16"/>
        <v/>
      </c>
      <c r="AW35" s="243" t="str">
        <f t="shared" si="17"/>
        <v/>
      </c>
      <c r="AX35" s="183" t="str">
        <f t="shared" si="18"/>
        <v/>
      </c>
      <c r="AY35" s="184" t="str">
        <f>'statement of marks'!GY35</f>
        <v/>
      </c>
      <c r="AZ35" s="185" t="str">
        <f>'statement of marks'!GZ35</f>
        <v/>
      </c>
      <c r="BB35" s="245" t="str">
        <f>IF(AV35="","",IF(AV35="PASS",'full report'!M567,""))</f>
        <v/>
      </c>
      <c r="BC35" s="244"/>
    </row>
    <row r="36" spans="1:55" ht="20" customHeight="1">
      <c r="A36" s="165">
        <v>30</v>
      </c>
      <c r="B36" s="355">
        <f>IF('statement of marks'!D36="","",'statement of marks'!D36)</f>
        <v>9130</v>
      </c>
      <c r="C36" s="358">
        <f>IF('statement of marks'!E36="","",'statement of marks'!E36)</f>
        <v>11030</v>
      </c>
      <c r="D36" s="386">
        <f>IF('statement of marks'!F36="","",'statement of marks'!F36)</f>
        <v>36709</v>
      </c>
      <c r="E36" s="55" t="str">
        <f>IF('statement of marks'!G36="","",'statement of marks'!G36)</f>
        <v>A 030</v>
      </c>
      <c r="F36" s="55" t="str">
        <f>IF('statement of marks'!H36="","",'statement of marks'!H36)</f>
        <v>B 030</v>
      </c>
      <c r="G36" s="55" t="str">
        <f>IF('statement of marks'!I36="","",'statement of marks'!I36)</f>
        <v>C 030</v>
      </c>
      <c r="H36" s="358" t="str">
        <f>IF('statement of marks'!B36="","",'statement of marks'!B36)</f>
        <v>OBC</v>
      </c>
      <c r="I36" s="358" t="str">
        <f>IF('statement of marks'!GN36="","",'statement of marks'!GN36)</f>
        <v/>
      </c>
      <c r="J36" s="358" t="str">
        <f>IF('statement of marks'!CU36="","",'statement of marks'!CU36)</f>
        <v/>
      </c>
      <c r="K36" s="178">
        <f>IF('statement of marks'!CT36="","",'statement of marks'!CT36)</f>
        <v>0</v>
      </c>
      <c r="L36" s="179" t="str">
        <f>'statement of marks'!HB36</f>
        <v/>
      </c>
      <c r="M36" s="179" t="str">
        <f>'statement of marks'!HE36</f>
        <v/>
      </c>
      <c r="N36" s="180" t="str">
        <f>'statement of marks'!HH36</f>
        <v/>
      </c>
      <c r="O36" s="179" t="str">
        <f>'statement of marks'!HI36</f>
        <v/>
      </c>
      <c r="P36" s="179" t="str">
        <f>'statement of marks'!HJ36</f>
        <v/>
      </c>
      <c r="Q36" s="179" t="str">
        <f>'statement of marks'!HK36</f>
        <v/>
      </c>
      <c r="R36" s="179" t="str">
        <f>'statement of marks'!HL36</f>
        <v/>
      </c>
      <c r="S36" s="179" t="str">
        <f>'statement of marks'!HM36</f>
        <v/>
      </c>
      <c r="T36" s="179" t="str">
        <f>'statement of marks'!HP36</f>
        <v/>
      </c>
      <c r="U36" s="179" t="str">
        <f>'statement of marks'!HS36</f>
        <v/>
      </c>
      <c r="V36" s="179" t="str">
        <f>'statement of marks'!HV36</f>
        <v/>
      </c>
      <c r="W36" s="179" t="str">
        <f>'statement of marks'!HY36</f>
        <v/>
      </c>
      <c r="X36" s="179" t="str">
        <f>'statement of marks'!HZ36</f>
        <v/>
      </c>
      <c r="Y36" s="179" t="str">
        <f>'statement of marks'!IA36</f>
        <v/>
      </c>
      <c r="Z36" s="179" t="str">
        <f>CONCATENATE('statement of marks'!IE36,'statement of marks'!IG36)</f>
        <v xml:space="preserve">                        </v>
      </c>
      <c r="AA36" s="179">
        <f t="shared" si="19"/>
        <v>0</v>
      </c>
      <c r="AB36" s="499"/>
      <c r="AC36" s="499"/>
      <c r="AD36" s="499"/>
      <c r="AE36" s="499"/>
      <c r="AF36" s="499"/>
      <c r="AG36" s="499"/>
      <c r="AH36" s="499"/>
      <c r="AI36" s="499"/>
      <c r="AJ36" s="499"/>
      <c r="AK36" s="181" t="str">
        <f t="shared" si="5"/>
        <v/>
      </c>
      <c r="AL36" s="181" t="str">
        <f t="shared" si="6"/>
        <v/>
      </c>
      <c r="AM36" s="181" t="str">
        <f t="shared" si="7"/>
        <v/>
      </c>
      <c r="AN36" s="181" t="str">
        <f t="shared" si="8"/>
        <v/>
      </c>
      <c r="AO36" s="181" t="str">
        <f t="shared" si="9"/>
        <v/>
      </c>
      <c r="AP36" s="181" t="str">
        <f t="shared" si="10"/>
        <v/>
      </c>
      <c r="AQ36" s="181" t="str">
        <f t="shared" si="11"/>
        <v/>
      </c>
      <c r="AR36" s="181" t="str">
        <f t="shared" si="12"/>
        <v/>
      </c>
      <c r="AS36" s="181" t="str">
        <f t="shared" si="13"/>
        <v/>
      </c>
      <c r="AT36" s="242">
        <f t="shared" si="14"/>
        <v>0</v>
      </c>
      <c r="AU36" s="242">
        <f t="shared" si="15"/>
        <v>0</v>
      </c>
      <c r="AV36" s="182" t="str">
        <f t="shared" si="16"/>
        <v/>
      </c>
      <c r="AW36" s="243" t="str">
        <f t="shared" si="17"/>
        <v/>
      </c>
      <c r="AX36" s="183" t="str">
        <f t="shared" si="18"/>
        <v/>
      </c>
      <c r="AY36" s="184" t="str">
        <f>'statement of marks'!GY36</f>
        <v/>
      </c>
      <c r="AZ36" s="185" t="str">
        <f>'statement of marks'!GZ36</f>
        <v/>
      </c>
      <c r="BB36" s="245" t="str">
        <f>IF(AV36="","",IF(AV36="PASS",'full report'!AB567,""))</f>
        <v/>
      </c>
      <c r="BC36" s="244"/>
    </row>
    <row r="37" spans="1:55" ht="20" customHeight="1">
      <c r="A37" s="165">
        <v>31</v>
      </c>
      <c r="B37" s="355">
        <f>IF('statement of marks'!D37="","",'statement of marks'!D37)</f>
        <v>9131</v>
      </c>
      <c r="C37" s="358">
        <f>IF('statement of marks'!E37="","",'statement of marks'!E37)</f>
        <v>11017</v>
      </c>
      <c r="D37" s="386">
        <f>IF('statement of marks'!F37="","",'statement of marks'!F37)</f>
        <v>37283</v>
      </c>
      <c r="E37" s="55" t="str">
        <f>IF('statement of marks'!G37="","",'statement of marks'!G37)</f>
        <v>A 031</v>
      </c>
      <c r="F37" s="55" t="str">
        <f>IF('statement of marks'!H37="","",'statement of marks'!H37)</f>
        <v>B 031</v>
      </c>
      <c r="G37" s="55" t="str">
        <f>IF('statement of marks'!I37="","",'statement of marks'!I37)</f>
        <v>C 031</v>
      </c>
      <c r="H37" s="358" t="str">
        <f>IF('statement of marks'!B37="","",'statement of marks'!B37)</f>
        <v>SC</v>
      </c>
      <c r="I37" s="358" t="str">
        <f>IF('statement of marks'!GN37="","",'statement of marks'!GN37)</f>
        <v/>
      </c>
      <c r="J37" s="358" t="str">
        <f>IF('statement of marks'!CU37="","",'statement of marks'!CU37)</f>
        <v/>
      </c>
      <c r="K37" s="178">
        <f>IF('statement of marks'!CT37="","",'statement of marks'!CT37)</f>
        <v>0</v>
      </c>
      <c r="L37" s="179" t="str">
        <f>'statement of marks'!HB37</f>
        <v/>
      </c>
      <c r="M37" s="179" t="str">
        <f>'statement of marks'!HE37</f>
        <v/>
      </c>
      <c r="N37" s="180" t="str">
        <f>'statement of marks'!HH37</f>
        <v/>
      </c>
      <c r="O37" s="179" t="str">
        <f>'statement of marks'!HI37</f>
        <v/>
      </c>
      <c r="P37" s="179" t="str">
        <f>'statement of marks'!HJ37</f>
        <v/>
      </c>
      <c r="Q37" s="179" t="str">
        <f>'statement of marks'!HK37</f>
        <v/>
      </c>
      <c r="R37" s="179" t="str">
        <f>'statement of marks'!HL37</f>
        <v/>
      </c>
      <c r="S37" s="179" t="str">
        <f>'statement of marks'!HM37</f>
        <v/>
      </c>
      <c r="T37" s="179" t="str">
        <f>'statement of marks'!HP37</f>
        <v/>
      </c>
      <c r="U37" s="179" t="str">
        <f>'statement of marks'!HS37</f>
        <v/>
      </c>
      <c r="V37" s="179" t="str">
        <f>'statement of marks'!HV37</f>
        <v/>
      </c>
      <c r="W37" s="179" t="str">
        <f>'statement of marks'!HY37</f>
        <v/>
      </c>
      <c r="X37" s="179" t="str">
        <f>'statement of marks'!HZ37</f>
        <v/>
      </c>
      <c r="Y37" s="179" t="str">
        <f>'statement of marks'!IA37</f>
        <v/>
      </c>
      <c r="Z37" s="179" t="str">
        <f>CONCATENATE('statement of marks'!IE37,'statement of marks'!IG37)</f>
        <v xml:space="preserve">                        </v>
      </c>
      <c r="AA37" s="179">
        <f t="shared" si="19"/>
        <v>0</v>
      </c>
      <c r="AB37" s="499"/>
      <c r="AC37" s="499"/>
      <c r="AD37" s="499"/>
      <c r="AE37" s="499"/>
      <c r="AF37" s="499"/>
      <c r="AG37" s="499"/>
      <c r="AH37" s="499"/>
      <c r="AI37" s="499"/>
      <c r="AJ37" s="499"/>
      <c r="AK37" s="181" t="str">
        <f t="shared" si="5"/>
        <v/>
      </c>
      <c r="AL37" s="181" t="str">
        <f t="shared" si="6"/>
        <v/>
      </c>
      <c r="AM37" s="181" t="str">
        <f t="shared" si="7"/>
        <v/>
      </c>
      <c r="AN37" s="181" t="str">
        <f t="shared" si="8"/>
        <v/>
      </c>
      <c r="AO37" s="181" t="str">
        <f t="shared" si="9"/>
        <v/>
      </c>
      <c r="AP37" s="181" t="str">
        <f t="shared" si="10"/>
        <v/>
      </c>
      <c r="AQ37" s="181" t="str">
        <f t="shared" si="11"/>
        <v/>
      </c>
      <c r="AR37" s="181" t="str">
        <f t="shared" si="12"/>
        <v/>
      </c>
      <c r="AS37" s="181" t="str">
        <f t="shared" si="13"/>
        <v/>
      </c>
      <c r="AT37" s="242">
        <f t="shared" si="14"/>
        <v>0</v>
      </c>
      <c r="AU37" s="242">
        <f t="shared" si="15"/>
        <v>0</v>
      </c>
      <c r="AV37" s="182" t="str">
        <f t="shared" si="16"/>
        <v/>
      </c>
      <c r="AW37" s="243" t="str">
        <f t="shared" si="17"/>
        <v/>
      </c>
      <c r="AX37" s="183" t="str">
        <f t="shared" si="18"/>
        <v/>
      </c>
      <c r="AY37" s="184" t="str">
        <f>'statement of marks'!GY37</f>
        <v/>
      </c>
      <c r="AZ37" s="185" t="str">
        <f>'statement of marks'!GZ37</f>
        <v/>
      </c>
      <c r="BB37" s="245" t="str">
        <f>IF(AV37="","",IF(AV37="PASS",'full report'!M606,""))</f>
        <v/>
      </c>
      <c r="BC37" s="244"/>
    </row>
    <row r="38" spans="1:55" ht="20" customHeight="1">
      <c r="A38" s="165">
        <v>32</v>
      </c>
      <c r="B38" s="355">
        <f>IF('statement of marks'!D38="","",'statement of marks'!D38)</f>
        <v>9132</v>
      </c>
      <c r="C38" s="358">
        <f>IF('statement of marks'!E38="","",'statement of marks'!E38)</f>
        <v>11022</v>
      </c>
      <c r="D38" s="386">
        <f>IF('statement of marks'!F38="","",'statement of marks'!F38)</f>
        <v>36831</v>
      </c>
      <c r="E38" s="55" t="str">
        <f>IF('statement of marks'!G38="","",'statement of marks'!G38)</f>
        <v>A 032</v>
      </c>
      <c r="F38" s="55" t="str">
        <f>IF('statement of marks'!H38="","",'statement of marks'!H38)</f>
        <v>B 032</v>
      </c>
      <c r="G38" s="55" t="str">
        <f>IF('statement of marks'!I38="","",'statement of marks'!I38)</f>
        <v>C 032</v>
      </c>
      <c r="H38" s="358" t="str">
        <f>IF('statement of marks'!B38="","",'statement of marks'!B38)</f>
        <v>OBC</v>
      </c>
      <c r="I38" s="358" t="str">
        <f>IF('statement of marks'!GN38="","",'statement of marks'!GN38)</f>
        <v/>
      </c>
      <c r="J38" s="358" t="str">
        <f>IF('statement of marks'!CU38="","",'statement of marks'!CU38)</f>
        <v/>
      </c>
      <c r="K38" s="178">
        <f>IF('statement of marks'!CT38="","",'statement of marks'!CT38)</f>
        <v>0</v>
      </c>
      <c r="L38" s="179" t="str">
        <f>'statement of marks'!HB38</f>
        <v/>
      </c>
      <c r="M38" s="179" t="str">
        <f>'statement of marks'!HE38</f>
        <v/>
      </c>
      <c r="N38" s="180" t="str">
        <f>'statement of marks'!HH38</f>
        <v/>
      </c>
      <c r="O38" s="179" t="str">
        <f>'statement of marks'!HI38</f>
        <v/>
      </c>
      <c r="P38" s="179" t="str">
        <f>'statement of marks'!HJ38</f>
        <v/>
      </c>
      <c r="Q38" s="179" t="str">
        <f>'statement of marks'!HK38</f>
        <v/>
      </c>
      <c r="R38" s="179" t="str">
        <f>'statement of marks'!HL38</f>
        <v/>
      </c>
      <c r="S38" s="179" t="str">
        <f>'statement of marks'!HM38</f>
        <v/>
      </c>
      <c r="T38" s="179" t="str">
        <f>'statement of marks'!HP38</f>
        <v/>
      </c>
      <c r="U38" s="179" t="str">
        <f>'statement of marks'!HS38</f>
        <v/>
      </c>
      <c r="V38" s="179" t="str">
        <f>'statement of marks'!HV38</f>
        <v/>
      </c>
      <c r="W38" s="179" t="str">
        <f>'statement of marks'!HY38</f>
        <v/>
      </c>
      <c r="X38" s="179" t="str">
        <f>'statement of marks'!HZ38</f>
        <v/>
      </c>
      <c r="Y38" s="179" t="str">
        <f>'statement of marks'!IA38</f>
        <v/>
      </c>
      <c r="Z38" s="179" t="str">
        <f>CONCATENATE('statement of marks'!IE38,'statement of marks'!IG38)</f>
        <v xml:space="preserve">                        </v>
      </c>
      <c r="AA38" s="179">
        <f t="shared" si="19"/>
        <v>0</v>
      </c>
      <c r="AB38" s="499"/>
      <c r="AC38" s="499"/>
      <c r="AD38" s="499"/>
      <c r="AE38" s="499"/>
      <c r="AF38" s="499"/>
      <c r="AG38" s="499"/>
      <c r="AH38" s="499"/>
      <c r="AI38" s="499"/>
      <c r="AJ38" s="499"/>
      <c r="AK38" s="181" t="str">
        <f t="shared" si="5"/>
        <v/>
      </c>
      <c r="AL38" s="181" t="str">
        <f t="shared" si="6"/>
        <v/>
      </c>
      <c r="AM38" s="181" t="str">
        <f t="shared" si="7"/>
        <v/>
      </c>
      <c r="AN38" s="181" t="str">
        <f t="shared" si="8"/>
        <v/>
      </c>
      <c r="AO38" s="181" t="str">
        <f t="shared" si="9"/>
        <v/>
      </c>
      <c r="AP38" s="181" t="str">
        <f t="shared" si="10"/>
        <v/>
      </c>
      <c r="AQ38" s="181" t="str">
        <f t="shared" si="11"/>
        <v/>
      </c>
      <c r="AR38" s="181" t="str">
        <f t="shared" si="12"/>
        <v/>
      </c>
      <c r="AS38" s="181" t="str">
        <f t="shared" si="13"/>
        <v/>
      </c>
      <c r="AT38" s="242">
        <f t="shared" si="14"/>
        <v>0</v>
      </c>
      <c r="AU38" s="242">
        <f t="shared" si="15"/>
        <v>0</v>
      </c>
      <c r="AV38" s="182" t="str">
        <f t="shared" si="16"/>
        <v/>
      </c>
      <c r="AW38" s="243" t="str">
        <f t="shared" si="17"/>
        <v/>
      </c>
      <c r="AX38" s="183" t="str">
        <f t="shared" si="18"/>
        <v/>
      </c>
      <c r="AY38" s="184" t="str">
        <f>'statement of marks'!GY38</f>
        <v/>
      </c>
      <c r="AZ38" s="185" t="str">
        <f>'statement of marks'!GZ38</f>
        <v/>
      </c>
      <c r="BB38" s="245" t="str">
        <f>IF(AV38="","",IF(AV38="PASS",'full report'!AB606,""))</f>
        <v/>
      </c>
      <c r="BC38" s="244"/>
    </row>
    <row r="39" spans="1:55" ht="20" customHeight="1">
      <c r="A39" s="165">
        <v>33</v>
      </c>
      <c r="B39" s="355">
        <f>IF('statement of marks'!D39="","",'statement of marks'!D39)</f>
        <v>9133</v>
      </c>
      <c r="C39" s="358">
        <f>IF('statement of marks'!E39="","",'statement of marks'!E39)</f>
        <v>11257</v>
      </c>
      <c r="D39" s="386">
        <f>IF('statement of marks'!F39="","",'statement of marks'!F39)</f>
        <v>36663</v>
      </c>
      <c r="E39" s="55" t="str">
        <f>IF('statement of marks'!G39="","",'statement of marks'!G39)</f>
        <v>A 033</v>
      </c>
      <c r="F39" s="55" t="str">
        <f>IF('statement of marks'!H39="","",'statement of marks'!H39)</f>
        <v>B 033</v>
      </c>
      <c r="G39" s="55" t="str">
        <f>IF('statement of marks'!I39="","",'statement of marks'!I39)</f>
        <v>C 033</v>
      </c>
      <c r="H39" s="358" t="str">
        <f>IF('statement of marks'!B39="","",'statement of marks'!B39)</f>
        <v>SC</v>
      </c>
      <c r="I39" s="358" t="str">
        <f>IF('statement of marks'!GN39="","",'statement of marks'!GN39)</f>
        <v/>
      </c>
      <c r="J39" s="358" t="str">
        <f>IF('statement of marks'!CU39="","",'statement of marks'!CU39)</f>
        <v/>
      </c>
      <c r="K39" s="178">
        <f>IF('statement of marks'!CT39="","",'statement of marks'!CT39)</f>
        <v>0</v>
      </c>
      <c r="L39" s="179" t="str">
        <f>'statement of marks'!HB39</f>
        <v/>
      </c>
      <c r="M39" s="179" t="str">
        <f>'statement of marks'!HE39</f>
        <v/>
      </c>
      <c r="N39" s="180" t="str">
        <f>'statement of marks'!HH39</f>
        <v/>
      </c>
      <c r="O39" s="179" t="str">
        <f>'statement of marks'!HI39</f>
        <v/>
      </c>
      <c r="P39" s="179" t="str">
        <f>'statement of marks'!HJ39</f>
        <v/>
      </c>
      <c r="Q39" s="179" t="str">
        <f>'statement of marks'!HK39</f>
        <v/>
      </c>
      <c r="R39" s="179" t="str">
        <f>'statement of marks'!HL39</f>
        <v/>
      </c>
      <c r="S39" s="179" t="str">
        <f>'statement of marks'!HM39</f>
        <v/>
      </c>
      <c r="T39" s="179" t="str">
        <f>'statement of marks'!HP39</f>
        <v/>
      </c>
      <c r="U39" s="179" t="str">
        <f>'statement of marks'!HS39</f>
        <v/>
      </c>
      <c r="V39" s="179" t="str">
        <f>'statement of marks'!HV39</f>
        <v/>
      </c>
      <c r="W39" s="179" t="str">
        <f>'statement of marks'!HY39</f>
        <v/>
      </c>
      <c r="X39" s="179" t="str">
        <f>'statement of marks'!HZ39</f>
        <v/>
      </c>
      <c r="Y39" s="179" t="str">
        <f>'statement of marks'!IA39</f>
        <v/>
      </c>
      <c r="Z39" s="179" t="str">
        <f>CONCATENATE('statement of marks'!IE39,'statement of marks'!IG39)</f>
        <v xml:space="preserve">                        </v>
      </c>
      <c r="AA39" s="179">
        <f t="shared" si="19"/>
        <v>0</v>
      </c>
      <c r="AB39" s="499"/>
      <c r="AC39" s="499"/>
      <c r="AD39" s="499"/>
      <c r="AE39" s="499"/>
      <c r="AF39" s="499"/>
      <c r="AG39" s="499"/>
      <c r="AH39" s="499"/>
      <c r="AI39" s="499"/>
      <c r="AJ39" s="499"/>
      <c r="AK39" s="181" t="str">
        <f t="shared" si="5"/>
        <v/>
      </c>
      <c r="AL39" s="181" t="str">
        <f t="shared" si="6"/>
        <v/>
      </c>
      <c r="AM39" s="181" t="str">
        <f t="shared" si="7"/>
        <v/>
      </c>
      <c r="AN39" s="181" t="str">
        <f t="shared" si="8"/>
        <v/>
      </c>
      <c r="AO39" s="181" t="str">
        <f t="shared" si="9"/>
        <v/>
      </c>
      <c r="AP39" s="181" t="str">
        <f t="shared" si="10"/>
        <v/>
      </c>
      <c r="AQ39" s="181" t="str">
        <f t="shared" si="11"/>
        <v/>
      </c>
      <c r="AR39" s="181" t="str">
        <f t="shared" si="12"/>
        <v/>
      </c>
      <c r="AS39" s="181" t="str">
        <f t="shared" si="13"/>
        <v/>
      </c>
      <c r="AT39" s="242">
        <f t="shared" si="14"/>
        <v>0</v>
      </c>
      <c r="AU39" s="242">
        <f t="shared" si="15"/>
        <v>0</v>
      </c>
      <c r="AV39" s="182" t="str">
        <f t="shared" si="16"/>
        <v/>
      </c>
      <c r="AW39" s="243" t="str">
        <f t="shared" si="17"/>
        <v/>
      </c>
      <c r="AX39" s="183" t="str">
        <f t="shared" si="18"/>
        <v/>
      </c>
      <c r="AY39" s="184" t="str">
        <f>'statement of marks'!GY39</f>
        <v/>
      </c>
      <c r="AZ39" s="185" t="str">
        <f>'statement of marks'!GZ39</f>
        <v/>
      </c>
      <c r="BB39" s="245" t="str">
        <f>IF(AV39="","",IF(AV39="PASS",'full report'!M645,""))</f>
        <v/>
      </c>
      <c r="BC39" s="244"/>
    </row>
    <row r="40" spans="1:55" ht="20" customHeight="1">
      <c r="A40" s="165">
        <v>34</v>
      </c>
      <c r="B40" s="355">
        <f>IF('statement of marks'!D40="","",'statement of marks'!D40)</f>
        <v>9134</v>
      </c>
      <c r="C40" s="358">
        <f>IF('statement of marks'!E40="","",'statement of marks'!E40)</f>
        <v>11036</v>
      </c>
      <c r="D40" s="386">
        <f>IF('statement of marks'!F40="","",'statement of marks'!F40)</f>
        <v>36770</v>
      </c>
      <c r="E40" s="55" t="str">
        <f>IF('statement of marks'!G40="","",'statement of marks'!G40)</f>
        <v>A 034</v>
      </c>
      <c r="F40" s="55" t="str">
        <f>IF('statement of marks'!H40="","",'statement of marks'!H40)</f>
        <v>B 034</v>
      </c>
      <c r="G40" s="55" t="str">
        <f>IF('statement of marks'!I40="","",'statement of marks'!I40)</f>
        <v>C 034</v>
      </c>
      <c r="H40" s="358" t="str">
        <f>IF('statement of marks'!B40="","",'statement of marks'!B40)</f>
        <v>GEN</v>
      </c>
      <c r="I40" s="358" t="str">
        <f>IF('statement of marks'!GN40="","",'statement of marks'!GN40)</f>
        <v/>
      </c>
      <c r="J40" s="358" t="str">
        <f>IF('statement of marks'!CU40="","",'statement of marks'!CU40)</f>
        <v/>
      </c>
      <c r="K40" s="178">
        <f>IF('statement of marks'!CT40="","",'statement of marks'!CT40)</f>
        <v>0</v>
      </c>
      <c r="L40" s="179" t="str">
        <f>'statement of marks'!HB40</f>
        <v/>
      </c>
      <c r="M40" s="179" t="str">
        <f>'statement of marks'!HE40</f>
        <v/>
      </c>
      <c r="N40" s="180" t="str">
        <f>'statement of marks'!HH40</f>
        <v/>
      </c>
      <c r="O40" s="179" t="str">
        <f>'statement of marks'!HI40</f>
        <v/>
      </c>
      <c r="P40" s="179" t="str">
        <f>'statement of marks'!HJ40</f>
        <v/>
      </c>
      <c r="Q40" s="179" t="str">
        <f>'statement of marks'!HK40</f>
        <v/>
      </c>
      <c r="R40" s="179" t="str">
        <f>'statement of marks'!HL40</f>
        <v/>
      </c>
      <c r="S40" s="179" t="str">
        <f>'statement of marks'!HM40</f>
        <v/>
      </c>
      <c r="T40" s="179" t="str">
        <f>'statement of marks'!HP40</f>
        <v/>
      </c>
      <c r="U40" s="179" t="str">
        <f>'statement of marks'!HS40</f>
        <v/>
      </c>
      <c r="V40" s="179" t="str">
        <f>'statement of marks'!HV40</f>
        <v/>
      </c>
      <c r="W40" s="179" t="str">
        <f>'statement of marks'!HY40</f>
        <v/>
      </c>
      <c r="X40" s="179" t="str">
        <f>'statement of marks'!HZ40</f>
        <v/>
      </c>
      <c r="Y40" s="179" t="str">
        <f>'statement of marks'!IA40</f>
        <v/>
      </c>
      <c r="Z40" s="179" t="str">
        <f>CONCATENATE('statement of marks'!IE40,'statement of marks'!IG40)</f>
        <v xml:space="preserve">                        </v>
      </c>
      <c r="AA40" s="179">
        <f t="shared" si="19"/>
        <v>0</v>
      </c>
      <c r="AB40" s="499"/>
      <c r="AC40" s="499"/>
      <c r="AD40" s="499"/>
      <c r="AE40" s="499"/>
      <c r="AF40" s="499"/>
      <c r="AG40" s="499"/>
      <c r="AH40" s="499"/>
      <c r="AI40" s="499"/>
      <c r="AJ40" s="499"/>
      <c r="AK40" s="181" t="str">
        <f t="shared" si="5"/>
        <v/>
      </c>
      <c r="AL40" s="181" t="str">
        <f t="shared" si="6"/>
        <v/>
      </c>
      <c r="AM40" s="181" t="str">
        <f t="shared" si="7"/>
        <v/>
      </c>
      <c r="AN40" s="181" t="str">
        <f t="shared" si="8"/>
        <v/>
      </c>
      <c r="AO40" s="181" t="str">
        <f t="shared" si="9"/>
        <v/>
      </c>
      <c r="AP40" s="181" t="str">
        <f t="shared" si="10"/>
        <v/>
      </c>
      <c r="AQ40" s="181" t="str">
        <f t="shared" si="11"/>
        <v/>
      </c>
      <c r="AR40" s="181" t="str">
        <f t="shared" si="12"/>
        <v/>
      </c>
      <c r="AS40" s="181" t="str">
        <f t="shared" si="13"/>
        <v/>
      </c>
      <c r="AT40" s="242">
        <f t="shared" si="14"/>
        <v>0</v>
      </c>
      <c r="AU40" s="242">
        <f t="shared" si="15"/>
        <v>0</v>
      </c>
      <c r="AV40" s="182" t="str">
        <f t="shared" si="16"/>
        <v/>
      </c>
      <c r="AW40" s="243" t="str">
        <f t="shared" si="17"/>
        <v/>
      </c>
      <c r="AX40" s="183" t="str">
        <f t="shared" si="18"/>
        <v/>
      </c>
      <c r="AY40" s="184" t="str">
        <f>'statement of marks'!GY40</f>
        <v/>
      </c>
      <c r="AZ40" s="185" t="str">
        <f>'statement of marks'!GZ40</f>
        <v/>
      </c>
      <c r="BB40" s="245" t="str">
        <f>IF(AV40="","",IF(AV40="PASS",'full report'!AB645,""))</f>
        <v/>
      </c>
      <c r="BC40" s="244"/>
    </row>
    <row r="41" spans="1:55" ht="20" customHeight="1">
      <c r="A41" s="165">
        <v>35</v>
      </c>
      <c r="B41" s="355">
        <f>IF('statement of marks'!D41="","",'statement of marks'!D41)</f>
        <v>9135</v>
      </c>
      <c r="C41" s="358">
        <f>IF('statement of marks'!E41="","",'statement of marks'!E41)</f>
        <v>11085</v>
      </c>
      <c r="D41" s="386">
        <f>IF('statement of marks'!F41="","",'statement of marks'!F41)</f>
        <v>36143</v>
      </c>
      <c r="E41" s="55" t="str">
        <f>IF('statement of marks'!G41="","",'statement of marks'!G41)</f>
        <v>A 035</v>
      </c>
      <c r="F41" s="55" t="str">
        <f>IF('statement of marks'!H41="","",'statement of marks'!H41)</f>
        <v>B 035</v>
      </c>
      <c r="G41" s="55" t="str">
        <f>IF('statement of marks'!I41="","",'statement of marks'!I41)</f>
        <v>C 035</v>
      </c>
      <c r="H41" s="358" t="str">
        <f>IF('statement of marks'!B41="","",'statement of marks'!B41)</f>
        <v>OBC</v>
      </c>
      <c r="I41" s="358" t="str">
        <f>IF('statement of marks'!GN41="","",'statement of marks'!GN41)</f>
        <v/>
      </c>
      <c r="J41" s="358" t="str">
        <f>IF('statement of marks'!CU41="","",'statement of marks'!CU41)</f>
        <v/>
      </c>
      <c r="K41" s="178">
        <f>IF('statement of marks'!CT41="","",'statement of marks'!CT41)</f>
        <v>0</v>
      </c>
      <c r="L41" s="179" t="str">
        <f>'statement of marks'!HB41</f>
        <v/>
      </c>
      <c r="M41" s="179" t="str">
        <f>'statement of marks'!HE41</f>
        <v/>
      </c>
      <c r="N41" s="180" t="str">
        <f>'statement of marks'!HH41</f>
        <v/>
      </c>
      <c r="O41" s="179" t="str">
        <f>'statement of marks'!HI41</f>
        <v/>
      </c>
      <c r="P41" s="179" t="str">
        <f>'statement of marks'!HJ41</f>
        <v/>
      </c>
      <c r="Q41" s="179" t="str">
        <f>'statement of marks'!HK41</f>
        <v/>
      </c>
      <c r="R41" s="179" t="str">
        <f>'statement of marks'!HL41</f>
        <v/>
      </c>
      <c r="S41" s="179" t="str">
        <f>'statement of marks'!HM41</f>
        <v/>
      </c>
      <c r="T41" s="179" t="str">
        <f>'statement of marks'!HP41</f>
        <v/>
      </c>
      <c r="U41" s="179" t="str">
        <f>'statement of marks'!HS41</f>
        <v/>
      </c>
      <c r="V41" s="179" t="str">
        <f>'statement of marks'!HV41</f>
        <v/>
      </c>
      <c r="W41" s="179" t="str">
        <f>'statement of marks'!HY41</f>
        <v/>
      </c>
      <c r="X41" s="179" t="str">
        <f>'statement of marks'!HZ41</f>
        <v/>
      </c>
      <c r="Y41" s="179" t="str">
        <f>'statement of marks'!IA41</f>
        <v/>
      </c>
      <c r="Z41" s="179" t="str">
        <f>CONCATENATE('statement of marks'!IE41,'statement of marks'!IG41)</f>
        <v xml:space="preserve">                        </v>
      </c>
      <c r="AA41" s="179">
        <f t="shared" si="19"/>
        <v>0</v>
      </c>
      <c r="AB41" s="499"/>
      <c r="AC41" s="499"/>
      <c r="AD41" s="499"/>
      <c r="AE41" s="499"/>
      <c r="AF41" s="499"/>
      <c r="AG41" s="499"/>
      <c r="AH41" s="499"/>
      <c r="AI41" s="499"/>
      <c r="AJ41" s="499"/>
      <c r="AK41" s="181" t="str">
        <f t="shared" si="5"/>
        <v/>
      </c>
      <c r="AL41" s="181" t="str">
        <f t="shared" si="6"/>
        <v/>
      </c>
      <c r="AM41" s="181" t="str">
        <f t="shared" si="7"/>
        <v/>
      </c>
      <c r="AN41" s="181" t="str">
        <f t="shared" si="8"/>
        <v/>
      </c>
      <c r="AO41" s="181" t="str">
        <f t="shared" si="9"/>
        <v/>
      </c>
      <c r="AP41" s="181" t="str">
        <f t="shared" si="10"/>
        <v/>
      </c>
      <c r="AQ41" s="181" t="str">
        <f t="shared" si="11"/>
        <v/>
      </c>
      <c r="AR41" s="181" t="str">
        <f t="shared" si="12"/>
        <v/>
      </c>
      <c r="AS41" s="181" t="str">
        <f t="shared" si="13"/>
        <v/>
      </c>
      <c r="AT41" s="242">
        <f t="shared" si="14"/>
        <v>0</v>
      </c>
      <c r="AU41" s="242">
        <f t="shared" si="15"/>
        <v>0</v>
      </c>
      <c r="AV41" s="182" t="str">
        <f t="shared" si="16"/>
        <v/>
      </c>
      <c r="AW41" s="243" t="str">
        <f t="shared" si="17"/>
        <v/>
      </c>
      <c r="AX41" s="183" t="str">
        <f t="shared" si="18"/>
        <v/>
      </c>
      <c r="AY41" s="184" t="str">
        <f>'statement of marks'!GY41</f>
        <v/>
      </c>
      <c r="AZ41" s="185" t="str">
        <f>'statement of marks'!GZ41</f>
        <v/>
      </c>
      <c r="BB41" s="245" t="str">
        <f>IF(AV41="","",IF(AV41="PASS",'full report'!M684,""))</f>
        <v/>
      </c>
      <c r="BC41" s="244"/>
    </row>
    <row r="42" spans="1:55" ht="20" customHeight="1">
      <c r="A42" s="165">
        <v>36</v>
      </c>
      <c r="B42" s="355">
        <f>IF('statement of marks'!D42="","",'statement of marks'!D42)</f>
        <v>9136</v>
      </c>
      <c r="C42" s="358">
        <f>IF('statement of marks'!E42="","",'statement of marks'!E42)</f>
        <v>11222</v>
      </c>
      <c r="D42" s="386">
        <f>IF('statement of marks'!F42="","",'statement of marks'!F42)</f>
        <v>36526</v>
      </c>
      <c r="E42" s="55" t="str">
        <f>IF('statement of marks'!G42="","",'statement of marks'!G42)</f>
        <v>A 036</v>
      </c>
      <c r="F42" s="55" t="str">
        <f>IF('statement of marks'!H42="","",'statement of marks'!H42)</f>
        <v>B 036</v>
      </c>
      <c r="G42" s="55" t="str">
        <f>IF('statement of marks'!I42="","",'statement of marks'!I42)</f>
        <v>C 036</v>
      </c>
      <c r="H42" s="358" t="str">
        <f>IF('statement of marks'!B42="","",'statement of marks'!B42)</f>
        <v>OBC</v>
      </c>
      <c r="I42" s="358" t="str">
        <f>IF('statement of marks'!GN42="","",'statement of marks'!GN42)</f>
        <v/>
      </c>
      <c r="J42" s="358" t="str">
        <f>IF('statement of marks'!CU42="","",'statement of marks'!CU42)</f>
        <v/>
      </c>
      <c r="K42" s="178">
        <f>IF('statement of marks'!CT42="","",'statement of marks'!CT42)</f>
        <v>0</v>
      </c>
      <c r="L42" s="179" t="str">
        <f>'statement of marks'!HB42</f>
        <v/>
      </c>
      <c r="M42" s="179" t="str">
        <f>'statement of marks'!HE42</f>
        <v/>
      </c>
      <c r="N42" s="180" t="str">
        <f>'statement of marks'!HH42</f>
        <v/>
      </c>
      <c r="O42" s="179" t="str">
        <f>'statement of marks'!HI42</f>
        <v/>
      </c>
      <c r="P42" s="179" t="str">
        <f>'statement of marks'!HJ42</f>
        <v/>
      </c>
      <c r="Q42" s="179" t="str">
        <f>'statement of marks'!HK42</f>
        <v/>
      </c>
      <c r="R42" s="179" t="str">
        <f>'statement of marks'!HL42</f>
        <v/>
      </c>
      <c r="S42" s="179" t="str">
        <f>'statement of marks'!HM42</f>
        <v/>
      </c>
      <c r="T42" s="179" t="str">
        <f>'statement of marks'!HP42</f>
        <v/>
      </c>
      <c r="U42" s="179" t="str">
        <f>'statement of marks'!HS42</f>
        <v/>
      </c>
      <c r="V42" s="179" t="str">
        <f>'statement of marks'!HV42</f>
        <v/>
      </c>
      <c r="W42" s="179" t="str">
        <f>'statement of marks'!HY42</f>
        <v/>
      </c>
      <c r="X42" s="179" t="str">
        <f>'statement of marks'!HZ42</f>
        <v/>
      </c>
      <c r="Y42" s="179" t="str">
        <f>'statement of marks'!IA42</f>
        <v/>
      </c>
      <c r="Z42" s="179" t="str">
        <f>CONCATENATE('statement of marks'!IE42,'statement of marks'!IG42)</f>
        <v xml:space="preserve">                        </v>
      </c>
      <c r="AA42" s="179">
        <f t="shared" si="19"/>
        <v>0</v>
      </c>
      <c r="AB42" s="499"/>
      <c r="AC42" s="499"/>
      <c r="AD42" s="499"/>
      <c r="AE42" s="499"/>
      <c r="AF42" s="499"/>
      <c r="AG42" s="499"/>
      <c r="AH42" s="499"/>
      <c r="AI42" s="499"/>
      <c r="AJ42" s="499"/>
      <c r="AK42" s="181" t="str">
        <f t="shared" si="5"/>
        <v/>
      </c>
      <c r="AL42" s="181" t="str">
        <f t="shared" si="6"/>
        <v/>
      </c>
      <c r="AM42" s="181" t="str">
        <f t="shared" si="7"/>
        <v/>
      </c>
      <c r="AN42" s="181" t="str">
        <f t="shared" si="8"/>
        <v/>
      </c>
      <c r="AO42" s="181" t="str">
        <f t="shared" si="9"/>
        <v/>
      </c>
      <c r="AP42" s="181" t="str">
        <f t="shared" si="10"/>
        <v/>
      </c>
      <c r="AQ42" s="181" t="str">
        <f t="shared" si="11"/>
        <v/>
      </c>
      <c r="AR42" s="181" t="str">
        <f t="shared" si="12"/>
        <v/>
      </c>
      <c r="AS42" s="181" t="str">
        <f t="shared" si="13"/>
        <v/>
      </c>
      <c r="AT42" s="242">
        <f t="shared" si="14"/>
        <v>0</v>
      </c>
      <c r="AU42" s="242">
        <f t="shared" si="15"/>
        <v>0</v>
      </c>
      <c r="AV42" s="182" t="str">
        <f t="shared" si="16"/>
        <v/>
      </c>
      <c r="AW42" s="243" t="str">
        <f t="shared" si="17"/>
        <v/>
      </c>
      <c r="AX42" s="183" t="str">
        <f t="shared" si="18"/>
        <v/>
      </c>
      <c r="AY42" s="184" t="str">
        <f>'statement of marks'!GY42</f>
        <v/>
      </c>
      <c r="AZ42" s="185" t="str">
        <f>'statement of marks'!GZ42</f>
        <v/>
      </c>
      <c r="BB42" s="245" t="str">
        <f>IF(AV42="","",IF(AV42="PASS",'full report'!AB684,""))</f>
        <v/>
      </c>
      <c r="BC42" s="244"/>
    </row>
    <row r="43" spans="1:55" ht="20" customHeight="1">
      <c r="A43" s="165">
        <v>37</v>
      </c>
      <c r="B43" s="355">
        <f>IF('statement of marks'!D43="","",'statement of marks'!D43)</f>
        <v>9137</v>
      </c>
      <c r="C43" s="358">
        <f>IF('statement of marks'!E43="","",'statement of marks'!E43)</f>
        <v>11079</v>
      </c>
      <c r="D43" s="386">
        <f>IF('statement of marks'!F43="","",'statement of marks'!F43)</f>
        <v>36936</v>
      </c>
      <c r="E43" s="55" t="str">
        <f>IF('statement of marks'!G43="","",'statement of marks'!G43)</f>
        <v>A 037</v>
      </c>
      <c r="F43" s="55" t="str">
        <f>IF('statement of marks'!H43="","",'statement of marks'!H43)</f>
        <v>B 037</v>
      </c>
      <c r="G43" s="55" t="str">
        <f>IF('statement of marks'!I43="","",'statement of marks'!I43)</f>
        <v>C 037</v>
      </c>
      <c r="H43" s="358" t="str">
        <f>IF('statement of marks'!B43="","",'statement of marks'!B43)</f>
        <v>GEN</v>
      </c>
      <c r="I43" s="358" t="str">
        <f>IF('statement of marks'!GN43="","",'statement of marks'!GN43)</f>
        <v/>
      </c>
      <c r="J43" s="358" t="str">
        <f>IF('statement of marks'!CU43="","",'statement of marks'!CU43)</f>
        <v/>
      </c>
      <c r="K43" s="178">
        <f>IF('statement of marks'!CT43="","",'statement of marks'!CT43)</f>
        <v>0</v>
      </c>
      <c r="L43" s="179" t="str">
        <f>'statement of marks'!HB43</f>
        <v/>
      </c>
      <c r="M43" s="179" t="str">
        <f>'statement of marks'!HE43</f>
        <v/>
      </c>
      <c r="N43" s="180" t="str">
        <f>'statement of marks'!HH43</f>
        <v/>
      </c>
      <c r="O43" s="179" t="str">
        <f>'statement of marks'!HI43</f>
        <v/>
      </c>
      <c r="P43" s="179" t="str">
        <f>'statement of marks'!HJ43</f>
        <v/>
      </c>
      <c r="Q43" s="179" t="str">
        <f>'statement of marks'!HK43</f>
        <v/>
      </c>
      <c r="R43" s="179" t="str">
        <f>'statement of marks'!HL43</f>
        <v/>
      </c>
      <c r="S43" s="179" t="str">
        <f>'statement of marks'!HM43</f>
        <v/>
      </c>
      <c r="T43" s="179" t="str">
        <f>'statement of marks'!HP43</f>
        <v/>
      </c>
      <c r="U43" s="179" t="str">
        <f>'statement of marks'!HS43</f>
        <v/>
      </c>
      <c r="V43" s="179" t="str">
        <f>'statement of marks'!HV43</f>
        <v/>
      </c>
      <c r="W43" s="179" t="str">
        <f>'statement of marks'!HY43</f>
        <v/>
      </c>
      <c r="X43" s="179" t="str">
        <f>'statement of marks'!HZ43</f>
        <v/>
      </c>
      <c r="Y43" s="179" t="str">
        <f>'statement of marks'!IA43</f>
        <v/>
      </c>
      <c r="Z43" s="179" t="str">
        <f>CONCATENATE('statement of marks'!IE43,'statement of marks'!IG43)</f>
        <v xml:space="preserve">                        </v>
      </c>
      <c r="AA43" s="179">
        <f t="shared" si="19"/>
        <v>0</v>
      </c>
      <c r="AB43" s="499"/>
      <c r="AC43" s="499"/>
      <c r="AD43" s="499"/>
      <c r="AE43" s="499"/>
      <c r="AF43" s="499"/>
      <c r="AG43" s="499"/>
      <c r="AH43" s="499"/>
      <c r="AI43" s="499"/>
      <c r="AJ43" s="499"/>
      <c r="AK43" s="181" t="str">
        <f t="shared" si="5"/>
        <v/>
      </c>
      <c r="AL43" s="181" t="str">
        <f t="shared" si="6"/>
        <v/>
      </c>
      <c r="AM43" s="181" t="str">
        <f t="shared" si="7"/>
        <v/>
      </c>
      <c r="AN43" s="181" t="str">
        <f t="shared" si="8"/>
        <v/>
      </c>
      <c r="AO43" s="181" t="str">
        <f t="shared" si="9"/>
        <v/>
      </c>
      <c r="AP43" s="181" t="str">
        <f t="shared" si="10"/>
        <v/>
      </c>
      <c r="AQ43" s="181" t="str">
        <f t="shared" si="11"/>
        <v/>
      </c>
      <c r="AR43" s="181" t="str">
        <f t="shared" si="12"/>
        <v/>
      </c>
      <c r="AS43" s="181" t="str">
        <f t="shared" si="13"/>
        <v/>
      </c>
      <c r="AT43" s="242">
        <f t="shared" si="14"/>
        <v>0</v>
      </c>
      <c r="AU43" s="242">
        <f t="shared" si="15"/>
        <v>0</v>
      </c>
      <c r="AV43" s="182" t="str">
        <f t="shared" si="16"/>
        <v/>
      </c>
      <c r="AW43" s="243" t="str">
        <f t="shared" si="17"/>
        <v/>
      </c>
      <c r="AX43" s="183" t="str">
        <f t="shared" si="18"/>
        <v/>
      </c>
      <c r="AY43" s="184" t="str">
        <f>'statement of marks'!GY43</f>
        <v/>
      </c>
      <c r="AZ43" s="185" t="str">
        <f>'statement of marks'!GZ43</f>
        <v/>
      </c>
      <c r="BB43" s="245" t="str">
        <f>IF(AV43="","",IF(AV43="PASS",'full report'!M723,""))</f>
        <v/>
      </c>
      <c r="BC43" s="244"/>
    </row>
    <row r="44" spans="1:55" ht="20" customHeight="1">
      <c r="A44" s="165">
        <v>38</v>
      </c>
      <c r="B44" s="355" t="str">
        <f>IF('statement of marks'!D44="","",'statement of marks'!D44)</f>
        <v>NSO</v>
      </c>
      <c r="C44" s="358">
        <f>IF('statement of marks'!E44="","",'statement of marks'!E44)</f>
        <v>10652</v>
      </c>
      <c r="D44" s="386">
        <f>IF('statement of marks'!F44="","",'statement of marks'!F44)</f>
        <v>36427</v>
      </c>
      <c r="E44" s="55" t="str">
        <f>IF('statement of marks'!G44="","",'statement of marks'!G44)</f>
        <v>A 038</v>
      </c>
      <c r="F44" s="55" t="str">
        <f>IF('statement of marks'!H44="","",'statement of marks'!H44)</f>
        <v>B 038</v>
      </c>
      <c r="G44" s="55" t="str">
        <f>IF('statement of marks'!I44="","",'statement of marks'!I44)</f>
        <v>C 038</v>
      </c>
      <c r="H44" s="358" t="str">
        <f>IF('statement of marks'!B44="","",'statement of marks'!B44)</f>
        <v>OBC</v>
      </c>
      <c r="I44" s="358" t="str">
        <f>IF('statement of marks'!GN44="","",'statement of marks'!GN44)</f>
        <v>NSO</v>
      </c>
      <c r="J44" s="358" t="str">
        <f>IF('statement of marks'!CU44="","",'statement of marks'!CU44)</f>
        <v/>
      </c>
      <c r="K44" s="178">
        <f>IF('statement of marks'!CT44="","",'statement of marks'!CT44)</f>
        <v>0</v>
      </c>
      <c r="L44" s="179" t="str">
        <f>'statement of marks'!HB44</f>
        <v/>
      </c>
      <c r="M44" s="179" t="str">
        <f>'statement of marks'!HE44</f>
        <v/>
      </c>
      <c r="N44" s="180" t="str">
        <f>'statement of marks'!HH44</f>
        <v/>
      </c>
      <c r="O44" s="179" t="str">
        <f>'statement of marks'!HI44</f>
        <v/>
      </c>
      <c r="P44" s="179" t="str">
        <f>'statement of marks'!HJ44</f>
        <v/>
      </c>
      <c r="Q44" s="179" t="str">
        <f>'statement of marks'!HK44</f>
        <v/>
      </c>
      <c r="R44" s="179" t="str">
        <f>'statement of marks'!HL44</f>
        <v/>
      </c>
      <c r="S44" s="179" t="str">
        <f>'statement of marks'!HM44</f>
        <v/>
      </c>
      <c r="T44" s="179" t="str">
        <f>'statement of marks'!HP44</f>
        <v/>
      </c>
      <c r="U44" s="179" t="str">
        <f>'statement of marks'!HS44</f>
        <v/>
      </c>
      <c r="V44" s="179" t="str">
        <f>'statement of marks'!HV44</f>
        <v/>
      </c>
      <c r="W44" s="179" t="str">
        <f>'statement of marks'!HY44</f>
        <v/>
      </c>
      <c r="X44" s="179" t="str">
        <f>'statement of marks'!HZ44</f>
        <v/>
      </c>
      <c r="Y44" s="179" t="str">
        <f>'statement of marks'!IA44</f>
        <v/>
      </c>
      <c r="Z44" s="179" t="str">
        <f>CONCATENATE('statement of marks'!IE44,'statement of marks'!IG44)</f>
        <v xml:space="preserve">                        </v>
      </c>
      <c r="AA44" s="179">
        <f t="shared" si="19"/>
        <v>0</v>
      </c>
      <c r="AB44" s="499"/>
      <c r="AC44" s="499"/>
      <c r="AD44" s="499"/>
      <c r="AE44" s="499"/>
      <c r="AF44" s="499"/>
      <c r="AG44" s="499"/>
      <c r="AH44" s="499"/>
      <c r="AI44" s="499"/>
      <c r="AJ44" s="499"/>
      <c r="AK44" s="181" t="str">
        <f t="shared" si="5"/>
        <v/>
      </c>
      <c r="AL44" s="181" t="str">
        <f t="shared" si="6"/>
        <v/>
      </c>
      <c r="AM44" s="181" t="str">
        <f t="shared" si="7"/>
        <v/>
      </c>
      <c r="AN44" s="181" t="str">
        <f t="shared" si="8"/>
        <v/>
      </c>
      <c r="AO44" s="181" t="str">
        <f t="shared" si="9"/>
        <v/>
      </c>
      <c r="AP44" s="181" t="str">
        <f t="shared" si="10"/>
        <v/>
      </c>
      <c r="AQ44" s="181" t="str">
        <f t="shared" si="11"/>
        <v/>
      </c>
      <c r="AR44" s="181" t="str">
        <f t="shared" si="12"/>
        <v/>
      </c>
      <c r="AS44" s="181" t="str">
        <f t="shared" si="13"/>
        <v/>
      </c>
      <c r="AT44" s="242">
        <f t="shared" si="14"/>
        <v>0</v>
      </c>
      <c r="AU44" s="242">
        <f t="shared" si="15"/>
        <v>0</v>
      </c>
      <c r="AV44" s="182" t="str">
        <f t="shared" si="16"/>
        <v/>
      </c>
      <c r="AW44" s="243" t="str">
        <f t="shared" si="17"/>
        <v/>
      </c>
      <c r="AX44" s="183" t="str">
        <f t="shared" si="18"/>
        <v/>
      </c>
      <c r="AY44" s="184" t="str">
        <f>'statement of marks'!GY44</f>
        <v/>
      </c>
      <c r="AZ44" s="185" t="str">
        <f>'statement of marks'!GZ44</f>
        <v/>
      </c>
      <c r="BB44" s="245" t="str">
        <f>IF(AV44="","",IF(AV44="PASS",'full report'!AB723,""))</f>
        <v/>
      </c>
      <c r="BC44" s="244"/>
    </row>
    <row r="45" spans="1:55" ht="20" customHeight="1">
      <c r="A45" s="165">
        <v>39</v>
      </c>
      <c r="B45" s="355">
        <f>IF('statement of marks'!D45="","",'statement of marks'!D45)</f>
        <v>9139</v>
      </c>
      <c r="C45" s="358">
        <f>IF('statement of marks'!E45="","",'statement of marks'!E45)</f>
        <v>11077</v>
      </c>
      <c r="D45" s="386">
        <f>IF('statement of marks'!F45="","",'statement of marks'!F45)</f>
        <v>36251</v>
      </c>
      <c r="E45" s="55" t="str">
        <f>IF('statement of marks'!G45="","",'statement of marks'!G45)</f>
        <v>A 039</v>
      </c>
      <c r="F45" s="55" t="str">
        <f>IF('statement of marks'!H45="","",'statement of marks'!H45)</f>
        <v>B 039</v>
      </c>
      <c r="G45" s="55" t="str">
        <f>IF('statement of marks'!I45="","",'statement of marks'!I45)</f>
        <v>C 039</v>
      </c>
      <c r="H45" s="358" t="str">
        <f>IF('statement of marks'!B45="","",'statement of marks'!B45)</f>
        <v>GEN</v>
      </c>
      <c r="I45" s="358" t="str">
        <f>IF('statement of marks'!GN45="","",'statement of marks'!GN45)</f>
        <v/>
      </c>
      <c r="J45" s="358" t="str">
        <f>IF('statement of marks'!CU45="","",'statement of marks'!CU45)</f>
        <v/>
      </c>
      <c r="K45" s="178">
        <f>IF('statement of marks'!CT45="","",'statement of marks'!CT45)</f>
        <v>0</v>
      </c>
      <c r="L45" s="179" t="str">
        <f>'statement of marks'!HB45</f>
        <v/>
      </c>
      <c r="M45" s="179" t="str">
        <f>'statement of marks'!HE45</f>
        <v/>
      </c>
      <c r="N45" s="180" t="str">
        <f>'statement of marks'!HH45</f>
        <v/>
      </c>
      <c r="O45" s="179" t="str">
        <f>'statement of marks'!HI45</f>
        <v/>
      </c>
      <c r="P45" s="179" t="str">
        <f>'statement of marks'!HJ45</f>
        <v/>
      </c>
      <c r="Q45" s="179" t="str">
        <f>'statement of marks'!HK45</f>
        <v/>
      </c>
      <c r="R45" s="179" t="str">
        <f>'statement of marks'!HL45</f>
        <v/>
      </c>
      <c r="S45" s="179" t="str">
        <f>'statement of marks'!HM45</f>
        <v/>
      </c>
      <c r="T45" s="179" t="str">
        <f>'statement of marks'!HP45</f>
        <v/>
      </c>
      <c r="U45" s="179" t="str">
        <f>'statement of marks'!HS45</f>
        <v/>
      </c>
      <c r="V45" s="179" t="str">
        <f>'statement of marks'!HV45</f>
        <v/>
      </c>
      <c r="W45" s="179" t="str">
        <f>'statement of marks'!HY45</f>
        <v/>
      </c>
      <c r="X45" s="179" t="str">
        <f>'statement of marks'!HZ45</f>
        <v/>
      </c>
      <c r="Y45" s="179" t="str">
        <f>'statement of marks'!IA45</f>
        <v/>
      </c>
      <c r="Z45" s="179" t="str">
        <f>CONCATENATE('statement of marks'!IE45,'statement of marks'!IG45)</f>
        <v xml:space="preserve">                        </v>
      </c>
      <c r="AA45" s="179">
        <f t="shared" si="19"/>
        <v>0</v>
      </c>
      <c r="AB45" s="499"/>
      <c r="AC45" s="499"/>
      <c r="AD45" s="499"/>
      <c r="AE45" s="499"/>
      <c r="AF45" s="499"/>
      <c r="AG45" s="499"/>
      <c r="AH45" s="499"/>
      <c r="AI45" s="499"/>
      <c r="AJ45" s="499"/>
      <c r="AK45" s="181" t="str">
        <f t="shared" si="5"/>
        <v/>
      </c>
      <c r="AL45" s="181" t="str">
        <f t="shared" si="6"/>
        <v/>
      </c>
      <c r="AM45" s="181" t="str">
        <f t="shared" si="7"/>
        <v/>
      </c>
      <c r="AN45" s="181" t="str">
        <f t="shared" si="8"/>
        <v/>
      </c>
      <c r="AO45" s="181" t="str">
        <f t="shared" si="9"/>
        <v/>
      </c>
      <c r="AP45" s="181" t="str">
        <f t="shared" si="10"/>
        <v/>
      </c>
      <c r="AQ45" s="181" t="str">
        <f t="shared" si="11"/>
        <v/>
      </c>
      <c r="AR45" s="181" t="str">
        <f t="shared" si="12"/>
        <v/>
      </c>
      <c r="AS45" s="181" t="str">
        <f t="shared" si="13"/>
        <v/>
      </c>
      <c r="AT45" s="242">
        <f t="shared" si="14"/>
        <v>0</v>
      </c>
      <c r="AU45" s="242">
        <f t="shared" si="15"/>
        <v>0</v>
      </c>
      <c r="AV45" s="182" t="str">
        <f t="shared" si="16"/>
        <v/>
      </c>
      <c r="AW45" s="243" t="str">
        <f t="shared" si="17"/>
        <v/>
      </c>
      <c r="AX45" s="183" t="str">
        <f t="shared" si="18"/>
        <v/>
      </c>
      <c r="AY45" s="184" t="str">
        <f>'statement of marks'!GY45</f>
        <v/>
      </c>
      <c r="AZ45" s="185" t="str">
        <f>'statement of marks'!GZ45</f>
        <v/>
      </c>
      <c r="BB45" s="245" t="str">
        <f>IF(AV45="","",IF(AV45="PASS",'full report'!M762,""))</f>
        <v/>
      </c>
      <c r="BC45" s="244"/>
    </row>
    <row r="46" spans="1:55" ht="20" customHeight="1">
      <c r="A46" s="165">
        <v>40</v>
      </c>
      <c r="B46" s="355">
        <f>IF('statement of marks'!D46="","",'statement of marks'!D46)</f>
        <v>9140</v>
      </c>
      <c r="C46" s="358">
        <f>IF('statement of marks'!E46="","",'statement of marks'!E46)</f>
        <v>11207</v>
      </c>
      <c r="D46" s="386">
        <f>IF('statement of marks'!F46="","",'statement of marks'!F46)</f>
        <v>37142</v>
      </c>
      <c r="E46" s="55" t="str">
        <f>IF('statement of marks'!G46="","",'statement of marks'!G46)</f>
        <v>A 040</v>
      </c>
      <c r="F46" s="55" t="str">
        <f>IF('statement of marks'!H46="","",'statement of marks'!H46)</f>
        <v>B 040</v>
      </c>
      <c r="G46" s="55" t="str">
        <f>IF('statement of marks'!I46="","",'statement of marks'!I46)</f>
        <v>C 040</v>
      </c>
      <c r="H46" s="358" t="str">
        <f>IF('statement of marks'!B46="","",'statement of marks'!B46)</f>
        <v>OBC</v>
      </c>
      <c r="I46" s="358" t="str">
        <f>IF('statement of marks'!GN46="","",'statement of marks'!GN46)</f>
        <v/>
      </c>
      <c r="J46" s="358" t="str">
        <f>IF('statement of marks'!CU46="","",'statement of marks'!CU46)</f>
        <v/>
      </c>
      <c r="K46" s="178">
        <f>IF('statement of marks'!CT46="","",'statement of marks'!CT46)</f>
        <v>0</v>
      </c>
      <c r="L46" s="179" t="str">
        <f>'statement of marks'!HB46</f>
        <v/>
      </c>
      <c r="M46" s="179" t="str">
        <f>'statement of marks'!HE46</f>
        <v/>
      </c>
      <c r="N46" s="180" t="str">
        <f>'statement of marks'!HH46</f>
        <v/>
      </c>
      <c r="O46" s="179" t="str">
        <f>'statement of marks'!HI46</f>
        <v/>
      </c>
      <c r="P46" s="179" t="str">
        <f>'statement of marks'!HJ46</f>
        <v/>
      </c>
      <c r="Q46" s="179" t="str">
        <f>'statement of marks'!HK46</f>
        <v/>
      </c>
      <c r="R46" s="179" t="str">
        <f>'statement of marks'!HL46</f>
        <v/>
      </c>
      <c r="S46" s="179" t="str">
        <f>'statement of marks'!HM46</f>
        <v/>
      </c>
      <c r="T46" s="179" t="str">
        <f>'statement of marks'!HP46</f>
        <v/>
      </c>
      <c r="U46" s="179" t="str">
        <f>'statement of marks'!HS46</f>
        <v/>
      </c>
      <c r="V46" s="179" t="str">
        <f>'statement of marks'!HV46</f>
        <v/>
      </c>
      <c r="W46" s="179" t="str">
        <f>'statement of marks'!HY46</f>
        <v/>
      </c>
      <c r="X46" s="179" t="str">
        <f>'statement of marks'!HZ46</f>
        <v/>
      </c>
      <c r="Y46" s="179" t="str">
        <f>'statement of marks'!IA46</f>
        <v/>
      </c>
      <c r="Z46" s="179" t="str">
        <f>CONCATENATE('statement of marks'!IE46,'statement of marks'!IG46)</f>
        <v xml:space="preserve">                        </v>
      </c>
      <c r="AA46" s="179">
        <f t="shared" si="19"/>
        <v>0</v>
      </c>
      <c r="AB46" s="499"/>
      <c r="AC46" s="499"/>
      <c r="AD46" s="499"/>
      <c r="AE46" s="499"/>
      <c r="AF46" s="499"/>
      <c r="AG46" s="499"/>
      <c r="AH46" s="499"/>
      <c r="AI46" s="499"/>
      <c r="AJ46" s="499"/>
      <c r="AK46" s="181" t="str">
        <f t="shared" si="5"/>
        <v/>
      </c>
      <c r="AL46" s="181" t="str">
        <f t="shared" si="6"/>
        <v/>
      </c>
      <c r="AM46" s="181" t="str">
        <f t="shared" si="7"/>
        <v/>
      </c>
      <c r="AN46" s="181" t="str">
        <f t="shared" si="8"/>
        <v/>
      </c>
      <c r="AO46" s="181" t="str">
        <f t="shared" si="9"/>
        <v/>
      </c>
      <c r="AP46" s="181" t="str">
        <f t="shared" si="10"/>
        <v/>
      </c>
      <c r="AQ46" s="181" t="str">
        <f t="shared" si="11"/>
        <v/>
      </c>
      <c r="AR46" s="181" t="str">
        <f t="shared" si="12"/>
        <v/>
      </c>
      <c r="AS46" s="181" t="str">
        <f t="shared" si="13"/>
        <v/>
      </c>
      <c r="AT46" s="242">
        <f t="shared" si="14"/>
        <v>0</v>
      </c>
      <c r="AU46" s="242">
        <f t="shared" si="15"/>
        <v>0</v>
      </c>
      <c r="AV46" s="182" t="str">
        <f t="shared" si="16"/>
        <v/>
      </c>
      <c r="AW46" s="243" t="str">
        <f t="shared" si="17"/>
        <v/>
      </c>
      <c r="AX46" s="183" t="str">
        <f t="shared" si="18"/>
        <v/>
      </c>
      <c r="AY46" s="184" t="str">
        <f>'statement of marks'!GY46</f>
        <v/>
      </c>
      <c r="AZ46" s="185" t="str">
        <f>'statement of marks'!GZ46</f>
        <v/>
      </c>
      <c r="BB46" s="245" t="str">
        <f>IF(AV46="","",IF(AV46="PASS",'full report'!AB762,""))</f>
        <v/>
      </c>
      <c r="BC46" s="244"/>
    </row>
    <row r="47" spans="1:55" ht="20" customHeight="1">
      <c r="A47" s="165">
        <v>41</v>
      </c>
      <c r="B47" s="355">
        <f>IF('statement of marks'!D47="","",'statement of marks'!D47)</f>
        <v>9141</v>
      </c>
      <c r="C47" s="358">
        <f>IF('statement of marks'!E47="","",'statement of marks'!E47)</f>
        <v>11096</v>
      </c>
      <c r="D47" s="386">
        <f>IF('statement of marks'!F47="","",'statement of marks'!F47)</f>
        <v>36814</v>
      </c>
      <c r="E47" s="55" t="str">
        <f>IF('statement of marks'!G47="","",'statement of marks'!G47)</f>
        <v>A 041</v>
      </c>
      <c r="F47" s="55" t="str">
        <f>IF('statement of marks'!H47="","",'statement of marks'!H47)</f>
        <v>B 041</v>
      </c>
      <c r="G47" s="55" t="str">
        <f>IF('statement of marks'!I47="","",'statement of marks'!I47)</f>
        <v>C 041</v>
      </c>
      <c r="H47" s="358" t="str">
        <f>IF('statement of marks'!B47="","",'statement of marks'!B47)</f>
        <v>GEN</v>
      </c>
      <c r="I47" s="358" t="str">
        <f>IF('statement of marks'!GN47="","",'statement of marks'!GN47)</f>
        <v/>
      </c>
      <c r="J47" s="358" t="str">
        <f>IF('statement of marks'!CU47="","",'statement of marks'!CU47)</f>
        <v/>
      </c>
      <c r="K47" s="178">
        <f>IF('statement of marks'!CT47="","",'statement of marks'!CT47)</f>
        <v>0</v>
      </c>
      <c r="L47" s="179" t="str">
        <f>'statement of marks'!HB47</f>
        <v/>
      </c>
      <c r="M47" s="179" t="str">
        <f>'statement of marks'!HE47</f>
        <v/>
      </c>
      <c r="N47" s="180" t="str">
        <f>'statement of marks'!HH47</f>
        <v/>
      </c>
      <c r="O47" s="179" t="str">
        <f>'statement of marks'!HI47</f>
        <v/>
      </c>
      <c r="P47" s="179" t="str">
        <f>'statement of marks'!HJ47</f>
        <v/>
      </c>
      <c r="Q47" s="179" t="str">
        <f>'statement of marks'!HK47</f>
        <v/>
      </c>
      <c r="R47" s="179" t="str">
        <f>'statement of marks'!HL47</f>
        <v/>
      </c>
      <c r="S47" s="179" t="str">
        <f>'statement of marks'!HM47</f>
        <v/>
      </c>
      <c r="T47" s="179" t="str">
        <f>'statement of marks'!HP47</f>
        <v/>
      </c>
      <c r="U47" s="179" t="str">
        <f>'statement of marks'!HS47</f>
        <v/>
      </c>
      <c r="V47" s="179" t="str">
        <f>'statement of marks'!HV47</f>
        <v/>
      </c>
      <c r="W47" s="179" t="str">
        <f>'statement of marks'!HY47</f>
        <v/>
      </c>
      <c r="X47" s="179" t="str">
        <f>'statement of marks'!HZ47</f>
        <v/>
      </c>
      <c r="Y47" s="179" t="str">
        <f>'statement of marks'!IA47</f>
        <v/>
      </c>
      <c r="Z47" s="179" t="str">
        <f>CONCATENATE('statement of marks'!IE47,'statement of marks'!IG47)</f>
        <v xml:space="preserve">                        </v>
      </c>
      <c r="AA47" s="179">
        <f t="shared" si="19"/>
        <v>0</v>
      </c>
      <c r="AB47" s="499"/>
      <c r="AC47" s="499"/>
      <c r="AD47" s="499"/>
      <c r="AE47" s="499"/>
      <c r="AF47" s="499"/>
      <c r="AG47" s="499"/>
      <c r="AH47" s="499"/>
      <c r="AI47" s="499"/>
      <c r="AJ47" s="499"/>
      <c r="AK47" s="181" t="str">
        <f t="shared" si="5"/>
        <v/>
      </c>
      <c r="AL47" s="181" t="str">
        <f t="shared" si="6"/>
        <v/>
      </c>
      <c r="AM47" s="181" t="str">
        <f t="shared" si="7"/>
        <v/>
      </c>
      <c r="AN47" s="181" t="str">
        <f t="shared" si="8"/>
        <v/>
      </c>
      <c r="AO47" s="181" t="str">
        <f t="shared" si="9"/>
        <v/>
      </c>
      <c r="AP47" s="181" t="str">
        <f t="shared" si="10"/>
        <v/>
      </c>
      <c r="AQ47" s="181" t="str">
        <f t="shared" si="11"/>
        <v/>
      </c>
      <c r="AR47" s="181" t="str">
        <f t="shared" si="12"/>
        <v/>
      </c>
      <c r="AS47" s="181" t="str">
        <f t="shared" si="13"/>
        <v/>
      </c>
      <c r="AT47" s="242">
        <f t="shared" si="14"/>
        <v>0</v>
      </c>
      <c r="AU47" s="242">
        <f t="shared" si="15"/>
        <v>0</v>
      </c>
      <c r="AV47" s="182" t="str">
        <f t="shared" si="16"/>
        <v/>
      </c>
      <c r="AW47" s="243" t="str">
        <f t="shared" si="17"/>
        <v/>
      </c>
      <c r="AX47" s="183" t="str">
        <f t="shared" si="18"/>
        <v/>
      </c>
      <c r="AY47" s="184" t="str">
        <f>'statement of marks'!GY47</f>
        <v/>
      </c>
      <c r="AZ47" s="185" t="str">
        <f>'statement of marks'!GZ47</f>
        <v/>
      </c>
      <c r="BB47" s="245" t="str">
        <f>IF(AV47="","",IF(AV47="PASS",'full report'!M801,""))</f>
        <v/>
      </c>
      <c r="BC47" s="244"/>
    </row>
    <row r="48" spans="1:55" ht="20" customHeight="1">
      <c r="A48" s="165">
        <v>42</v>
      </c>
      <c r="B48" s="355">
        <f>IF('statement of marks'!D48="","",'statement of marks'!D48)</f>
        <v>9142</v>
      </c>
      <c r="C48" s="358">
        <f>IF('statement of marks'!E48="","",'statement of marks'!E48)</f>
        <v>11026</v>
      </c>
      <c r="D48" s="386">
        <f>IF('statement of marks'!F48="","",'statement of marks'!F48)</f>
        <v>37197</v>
      </c>
      <c r="E48" s="55" t="str">
        <f>IF('statement of marks'!G48="","",'statement of marks'!G48)</f>
        <v>A 042</v>
      </c>
      <c r="F48" s="55" t="str">
        <f>IF('statement of marks'!H48="","",'statement of marks'!H48)</f>
        <v>B 042</v>
      </c>
      <c r="G48" s="55" t="str">
        <f>IF('statement of marks'!I48="","",'statement of marks'!I48)</f>
        <v>C 042</v>
      </c>
      <c r="H48" s="358" t="str">
        <f>IF('statement of marks'!B48="","",'statement of marks'!B48)</f>
        <v>SBC</v>
      </c>
      <c r="I48" s="358" t="str">
        <f>IF('statement of marks'!GN48="","",'statement of marks'!GN48)</f>
        <v/>
      </c>
      <c r="J48" s="358" t="str">
        <f>IF('statement of marks'!CU48="","",'statement of marks'!CU48)</f>
        <v/>
      </c>
      <c r="K48" s="178">
        <f>IF('statement of marks'!CT48="","",'statement of marks'!CT48)</f>
        <v>0</v>
      </c>
      <c r="L48" s="179" t="str">
        <f>'statement of marks'!HB48</f>
        <v/>
      </c>
      <c r="M48" s="179" t="str">
        <f>'statement of marks'!HE48</f>
        <v/>
      </c>
      <c r="N48" s="180" t="str">
        <f>'statement of marks'!HH48</f>
        <v/>
      </c>
      <c r="O48" s="179" t="str">
        <f>'statement of marks'!HI48</f>
        <v/>
      </c>
      <c r="P48" s="179" t="str">
        <f>'statement of marks'!HJ48</f>
        <v/>
      </c>
      <c r="Q48" s="179" t="str">
        <f>'statement of marks'!HK48</f>
        <v/>
      </c>
      <c r="R48" s="179" t="str">
        <f>'statement of marks'!HL48</f>
        <v/>
      </c>
      <c r="S48" s="179" t="str">
        <f>'statement of marks'!HM48</f>
        <v/>
      </c>
      <c r="T48" s="179" t="str">
        <f>'statement of marks'!HP48</f>
        <v/>
      </c>
      <c r="U48" s="179" t="str">
        <f>'statement of marks'!HS48</f>
        <v/>
      </c>
      <c r="V48" s="179" t="str">
        <f>'statement of marks'!HV48</f>
        <v/>
      </c>
      <c r="W48" s="179" t="str">
        <f>'statement of marks'!HY48</f>
        <v/>
      </c>
      <c r="X48" s="179" t="str">
        <f>'statement of marks'!HZ48</f>
        <v/>
      </c>
      <c r="Y48" s="179" t="str">
        <f>'statement of marks'!IA48</f>
        <v/>
      </c>
      <c r="Z48" s="179" t="str">
        <f>CONCATENATE('statement of marks'!IE48,'statement of marks'!IG48)</f>
        <v xml:space="preserve">                        </v>
      </c>
      <c r="AA48" s="179">
        <f t="shared" si="19"/>
        <v>0</v>
      </c>
      <c r="AB48" s="499"/>
      <c r="AC48" s="499"/>
      <c r="AD48" s="499"/>
      <c r="AE48" s="499"/>
      <c r="AF48" s="499"/>
      <c r="AG48" s="499"/>
      <c r="AH48" s="499"/>
      <c r="AI48" s="499"/>
      <c r="AJ48" s="499"/>
      <c r="AK48" s="181" t="str">
        <f t="shared" si="5"/>
        <v/>
      </c>
      <c r="AL48" s="181" t="str">
        <f t="shared" si="6"/>
        <v/>
      </c>
      <c r="AM48" s="181" t="str">
        <f t="shared" si="7"/>
        <v/>
      </c>
      <c r="AN48" s="181" t="str">
        <f t="shared" si="8"/>
        <v/>
      </c>
      <c r="AO48" s="181" t="str">
        <f t="shared" si="9"/>
        <v/>
      </c>
      <c r="AP48" s="181" t="str">
        <f t="shared" si="10"/>
        <v/>
      </c>
      <c r="AQ48" s="181" t="str">
        <f t="shared" si="11"/>
        <v/>
      </c>
      <c r="AR48" s="181" t="str">
        <f t="shared" si="12"/>
        <v/>
      </c>
      <c r="AS48" s="181" t="str">
        <f t="shared" si="13"/>
        <v/>
      </c>
      <c r="AT48" s="242">
        <f t="shared" si="14"/>
        <v>0</v>
      </c>
      <c r="AU48" s="242">
        <f t="shared" si="15"/>
        <v>0</v>
      </c>
      <c r="AV48" s="182" t="str">
        <f t="shared" si="16"/>
        <v/>
      </c>
      <c r="AW48" s="243" t="str">
        <f t="shared" si="17"/>
        <v/>
      </c>
      <c r="AX48" s="183" t="str">
        <f t="shared" si="18"/>
        <v/>
      </c>
      <c r="AY48" s="184" t="str">
        <f>'statement of marks'!GY48</f>
        <v/>
      </c>
      <c r="AZ48" s="185" t="str">
        <f>'statement of marks'!GZ48</f>
        <v/>
      </c>
      <c r="BB48" s="245" t="str">
        <f>IF(AV48="","",IF(AV48="PASS",'full report'!AB801,""))</f>
        <v/>
      </c>
      <c r="BC48" s="244"/>
    </row>
    <row r="49" spans="1:55" ht="20" customHeight="1">
      <c r="A49" s="165">
        <v>43</v>
      </c>
      <c r="B49" s="355">
        <f>IF('statement of marks'!D49="","",'statement of marks'!D49)</f>
        <v>9143</v>
      </c>
      <c r="C49" s="358">
        <f>IF('statement of marks'!E49="","",'statement of marks'!E49)</f>
        <v>11188</v>
      </c>
      <c r="D49" s="386">
        <f>IF('statement of marks'!F49="","",'statement of marks'!F49)</f>
        <v>36837</v>
      </c>
      <c r="E49" s="55" t="str">
        <f>IF('statement of marks'!G49="","",'statement of marks'!G49)</f>
        <v>A 043</v>
      </c>
      <c r="F49" s="55" t="str">
        <f>IF('statement of marks'!H49="","",'statement of marks'!H49)</f>
        <v>B 043</v>
      </c>
      <c r="G49" s="55" t="str">
        <f>IF('statement of marks'!I49="","",'statement of marks'!I49)</f>
        <v>C 043</v>
      </c>
      <c r="H49" s="358" t="str">
        <f>IF('statement of marks'!B49="","",'statement of marks'!B49)</f>
        <v>OBC</v>
      </c>
      <c r="I49" s="358" t="str">
        <f>IF('statement of marks'!GN49="","",'statement of marks'!GN49)</f>
        <v/>
      </c>
      <c r="J49" s="358" t="str">
        <f>IF('statement of marks'!CU49="","",'statement of marks'!CU49)</f>
        <v/>
      </c>
      <c r="K49" s="178">
        <f>IF('statement of marks'!CT49="","",'statement of marks'!CT49)</f>
        <v>0</v>
      </c>
      <c r="L49" s="179" t="str">
        <f>'statement of marks'!HB49</f>
        <v/>
      </c>
      <c r="M49" s="179" t="str">
        <f>'statement of marks'!HE49</f>
        <v/>
      </c>
      <c r="N49" s="180" t="str">
        <f>'statement of marks'!HH49</f>
        <v/>
      </c>
      <c r="O49" s="179" t="str">
        <f>'statement of marks'!HI49</f>
        <v/>
      </c>
      <c r="P49" s="179" t="str">
        <f>'statement of marks'!HJ49</f>
        <v/>
      </c>
      <c r="Q49" s="179" t="str">
        <f>'statement of marks'!HK49</f>
        <v/>
      </c>
      <c r="R49" s="179" t="str">
        <f>'statement of marks'!HL49</f>
        <v/>
      </c>
      <c r="S49" s="179" t="str">
        <f>'statement of marks'!HM49</f>
        <v/>
      </c>
      <c r="T49" s="179" t="str">
        <f>'statement of marks'!HP49</f>
        <v/>
      </c>
      <c r="U49" s="179" t="str">
        <f>'statement of marks'!HS49</f>
        <v/>
      </c>
      <c r="V49" s="179" t="str">
        <f>'statement of marks'!HV49</f>
        <v/>
      </c>
      <c r="W49" s="179" t="str">
        <f>'statement of marks'!HY49</f>
        <v/>
      </c>
      <c r="X49" s="179" t="str">
        <f>'statement of marks'!HZ49</f>
        <v/>
      </c>
      <c r="Y49" s="179" t="str">
        <f>'statement of marks'!IA49</f>
        <v/>
      </c>
      <c r="Z49" s="179" t="str">
        <f>CONCATENATE('statement of marks'!IE49,'statement of marks'!IG49)</f>
        <v xml:space="preserve">                        </v>
      </c>
      <c r="AA49" s="179">
        <f t="shared" si="19"/>
        <v>0</v>
      </c>
      <c r="AB49" s="499"/>
      <c r="AC49" s="499"/>
      <c r="AD49" s="499"/>
      <c r="AE49" s="499"/>
      <c r="AF49" s="499"/>
      <c r="AG49" s="499"/>
      <c r="AH49" s="499"/>
      <c r="AI49" s="499"/>
      <c r="AJ49" s="499"/>
      <c r="AK49" s="181" t="str">
        <f t="shared" si="5"/>
        <v/>
      </c>
      <c r="AL49" s="181" t="str">
        <f t="shared" si="6"/>
        <v/>
      </c>
      <c r="AM49" s="181" t="str">
        <f t="shared" si="7"/>
        <v/>
      </c>
      <c r="AN49" s="181" t="str">
        <f t="shared" si="8"/>
        <v/>
      </c>
      <c r="AO49" s="181" t="str">
        <f t="shared" si="9"/>
        <v/>
      </c>
      <c r="AP49" s="181" t="str">
        <f t="shared" si="10"/>
        <v/>
      </c>
      <c r="AQ49" s="181" t="str">
        <f t="shared" si="11"/>
        <v/>
      </c>
      <c r="AR49" s="181" t="str">
        <f t="shared" si="12"/>
        <v/>
      </c>
      <c r="AS49" s="181" t="str">
        <f t="shared" si="13"/>
        <v/>
      </c>
      <c r="AT49" s="242">
        <f t="shared" si="14"/>
        <v>0</v>
      </c>
      <c r="AU49" s="242">
        <f t="shared" si="15"/>
        <v>0</v>
      </c>
      <c r="AV49" s="182" t="str">
        <f t="shared" si="16"/>
        <v/>
      </c>
      <c r="AW49" s="243" t="str">
        <f t="shared" si="17"/>
        <v/>
      </c>
      <c r="AX49" s="183" t="str">
        <f t="shared" si="18"/>
        <v/>
      </c>
      <c r="AY49" s="184" t="str">
        <f>'statement of marks'!GY49</f>
        <v/>
      </c>
      <c r="AZ49" s="185" t="str">
        <f>'statement of marks'!GZ49</f>
        <v/>
      </c>
      <c r="BB49" s="245" t="str">
        <f>IF(AV49="","",IF(AV49="PASS",'full report'!M840,""))</f>
        <v/>
      </c>
      <c r="BC49" s="244"/>
    </row>
    <row r="50" spans="1:55" ht="20" customHeight="1">
      <c r="A50" s="165">
        <v>44</v>
      </c>
      <c r="B50" s="355">
        <f>IF('statement of marks'!D50="","",'statement of marks'!D50)</f>
        <v>9144</v>
      </c>
      <c r="C50" s="358">
        <f>IF('statement of marks'!E50="","",'statement of marks'!E50)</f>
        <v>11197</v>
      </c>
      <c r="D50" s="386">
        <f>IF('statement of marks'!F50="","",'statement of marks'!F50)</f>
        <v>35076</v>
      </c>
      <c r="E50" s="55" t="str">
        <f>IF('statement of marks'!G50="","",'statement of marks'!G50)</f>
        <v>A 044</v>
      </c>
      <c r="F50" s="55" t="str">
        <f>IF('statement of marks'!H50="","",'statement of marks'!H50)</f>
        <v>B 044</v>
      </c>
      <c r="G50" s="55" t="str">
        <f>IF('statement of marks'!I50="","",'statement of marks'!I50)</f>
        <v>C 044</v>
      </c>
      <c r="H50" s="358" t="str">
        <f>IF('statement of marks'!B50="","",'statement of marks'!B50)</f>
        <v>OBC</v>
      </c>
      <c r="I50" s="358" t="str">
        <f>IF('statement of marks'!GN50="","",'statement of marks'!GN50)</f>
        <v/>
      </c>
      <c r="J50" s="358" t="str">
        <f>IF('statement of marks'!CU50="","",'statement of marks'!CU50)</f>
        <v/>
      </c>
      <c r="K50" s="178">
        <f>IF('statement of marks'!CT50="","",'statement of marks'!CT50)</f>
        <v>0</v>
      </c>
      <c r="L50" s="179" t="str">
        <f>'statement of marks'!HB50</f>
        <v/>
      </c>
      <c r="M50" s="179" t="str">
        <f>'statement of marks'!HE50</f>
        <v/>
      </c>
      <c r="N50" s="180" t="str">
        <f>'statement of marks'!HH50</f>
        <v/>
      </c>
      <c r="O50" s="179" t="str">
        <f>'statement of marks'!HI50</f>
        <v/>
      </c>
      <c r="P50" s="179" t="str">
        <f>'statement of marks'!HJ50</f>
        <v/>
      </c>
      <c r="Q50" s="179" t="str">
        <f>'statement of marks'!HK50</f>
        <v/>
      </c>
      <c r="R50" s="179" t="str">
        <f>'statement of marks'!HL50</f>
        <v/>
      </c>
      <c r="S50" s="179" t="str">
        <f>'statement of marks'!HM50</f>
        <v/>
      </c>
      <c r="T50" s="179" t="str">
        <f>'statement of marks'!HP50</f>
        <v/>
      </c>
      <c r="U50" s="179" t="str">
        <f>'statement of marks'!HS50</f>
        <v/>
      </c>
      <c r="V50" s="179" t="str">
        <f>'statement of marks'!HV50</f>
        <v/>
      </c>
      <c r="W50" s="179" t="str">
        <f>'statement of marks'!HY50</f>
        <v/>
      </c>
      <c r="X50" s="179" t="str">
        <f>'statement of marks'!HZ50</f>
        <v/>
      </c>
      <c r="Y50" s="179" t="str">
        <f>'statement of marks'!IA50</f>
        <v/>
      </c>
      <c r="Z50" s="179" t="str">
        <f>CONCATENATE('statement of marks'!IE50,'statement of marks'!IG50)</f>
        <v xml:space="preserve">                        </v>
      </c>
      <c r="AA50" s="179">
        <f t="shared" si="19"/>
        <v>0</v>
      </c>
      <c r="AB50" s="499"/>
      <c r="AC50" s="499"/>
      <c r="AD50" s="499"/>
      <c r="AE50" s="499"/>
      <c r="AF50" s="499"/>
      <c r="AG50" s="499"/>
      <c r="AH50" s="499"/>
      <c r="AI50" s="499"/>
      <c r="AJ50" s="499"/>
      <c r="AK50" s="181" t="str">
        <f t="shared" si="5"/>
        <v/>
      </c>
      <c r="AL50" s="181" t="str">
        <f t="shared" si="6"/>
        <v/>
      </c>
      <c r="AM50" s="181" t="str">
        <f t="shared" si="7"/>
        <v/>
      </c>
      <c r="AN50" s="181" t="str">
        <f t="shared" si="8"/>
        <v/>
      </c>
      <c r="AO50" s="181" t="str">
        <f t="shared" si="9"/>
        <v/>
      </c>
      <c r="AP50" s="181" t="str">
        <f t="shared" si="10"/>
        <v/>
      </c>
      <c r="AQ50" s="181" t="str">
        <f t="shared" si="11"/>
        <v/>
      </c>
      <c r="AR50" s="181" t="str">
        <f t="shared" si="12"/>
        <v/>
      </c>
      <c r="AS50" s="181" t="str">
        <f t="shared" si="13"/>
        <v/>
      </c>
      <c r="AT50" s="242">
        <f t="shared" si="14"/>
        <v>0</v>
      </c>
      <c r="AU50" s="242">
        <f t="shared" si="15"/>
        <v>0</v>
      </c>
      <c r="AV50" s="182" t="str">
        <f t="shared" si="16"/>
        <v/>
      </c>
      <c r="AW50" s="243" t="str">
        <f t="shared" si="17"/>
        <v/>
      </c>
      <c r="AX50" s="183" t="str">
        <f t="shared" si="18"/>
        <v/>
      </c>
      <c r="AY50" s="184" t="str">
        <f>'statement of marks'!GY50</f>
        <v/>
      </c>
      <c r="AZ50" s="185" t="str">
        <f>'statement of marks'!GZ50</f>
        <v/>
      </c>
      <c r="BB50" s="245" t="str">
        <f>IF(AV50="","",IF(AV50="PASS",'full report'!AB840,""))</f>
        <v/>
      </c>
      <c r="BC50" s="244"/>
    </row>
    <row r="51" spans="1:55" ht="20" customHeight="1">
      <c r="A51" s="165">
        <v>45</v>
      </c>
      <c r="B51" s="355">
        <f>IF('statement of marks'!D51="","",'statement of marks'!D51)</f>
        <v>9145</v>
      </c>
      <c r="C51" s="358">
        <f>IF('statement of marks'!E51="","",'statement of marks'!E51)</f>
        <v>11242</v>
      </c>
      <c r="D51" s="386">
        <f>IF('statement of marks'!F51="","",'statement of marks'!F51)</f>
        <v>36370</v>
      </c>
      <c r="E51" s="55" t="str">
        <f>IF('statement of marks'!G51="","",'statement of marks'!G51)</f>
        <v>A 045</v>
      </c>
      <c r="F51" s="55" t="str">
        <f>IF('statement of marks'!H51="","",'statement of marks'!H51)</f>
        <v>B 045</v>
      </c>
      <c r="G51" s="55" t="str">
        <f>IF('statement of marks'!I51="","",'statement of marks'!I51)</f>
        <v>C 045</v>
      </c>
      <c r="H51" s="358" t="str">
        <f>IF('statement of marks'!B51="","",'statement of marks'!B51)</f>
        <v>SC</v>
      </c>
      <c r="I51" s="358" t="str">
        <f>IF('statement of marks'!GN51="","",'statement of marks'!GN51)</f>
        <v/>
      </c>
      <c r="J51" s="358" t="str">
        <f>IF('statement of marks'!CU51="","",'statement of marks'!CU51)</f>
        <v/>
      </c>
      <c r="K51" s="178">
        <f>IF('statement of marks'!CT51="","",'statement of marks'!CT51)</f>
        <v>0</v>
      </c>
      <c r="L51" s="179" t="str">
        <f>'statement of marks'!HB51</f>
        <v/>
      </c>
      <c r="M51" s="179" t="str">
        <f>'statement of marks'!HE51</f>
        <v/>
      </c>
      <c r="N51" s="180" t="str">
        <f>'statement of marks'!HH51</f>
        <v/>
      </c>
      <c r="O51" s="179" t="str">
        <f>'statement of marks'!HI51</f>
        <v/>
      </c>
      <c r="P51" s="179" t="str">
        <f>'statement of marks'!HJ51</f>
        <v/>
      </c>
      <c r="Q51" s="179" t="str">
        <f>'statement of marks'!HK51</f>
        <v/>
      </c>
      <c r="R51" s="179" t="str">
        <f>'statement of marks'!HL51</f>
        <v/>
      </c>
      <c r="S51" s="179" t="str">
        <f>'statement of marks'!HM51</f>
        <v/>
      </c>
      <c r="T51" s="179" t="str">
        <f>'statement of marks'!HP51</f>
        <v/>
      </c>
      <c r="U51" s="179" t="str">
        <f>'statement of marks'!HS51</f>
        <v/>
      </c>
      <c r="V51" s="179" t="str">
        <f>'statement of marks'!HV51</f>
        <v/>
      </c>
      <c r="W51" s="179" t="str">
        <f>'statement of marks'!HY51</f>
        <v/>
      </c>
      <c r="X51" s="179" t="str">
        <f>'statement of marks'!HZ51</f>
        <v/>
      </c>
      <c r="Y51" s="179" t="str">
        <f>'statement of marks'!IA51</f>
        <v/>
      </c>
      <c r="Z51" s="179" t="str">
        <f>CONCATENATE('statement of marks'!IE51,'statement of marks'!IG51)</f>
        <v xml:space="preserve">                        </v>
      </c>
      <c r="AA51" s="179">
        <f t="shared" si="19"/>
        <v>0</v>
      </c>
      <c r="AB51" s="499"/>
      <c r="AC51" s="499"/>
      <c r="AD51" s="499"/>
      <c r="AE51" s="499"/>
      <c r="AF51" s="499"/>
      <c r="AG51" s="499"/>
      <c r="AH51" s="499"/>
      <c r="AI51" s="499"/>
      <c r="AJ51" s="499"/>
      <c r="AK51" s="181" t="str">
        <f t="shared" si="5"/>
        <v/>
      </c>
      <c r="AL51" s="181" t="str">
        <f t="shared" si="6"/>
        <v/>
      </c>
      <c r="AM51" s="181" t="str">
        <f t="shared" si="7"/>
        <v/>
      </c>
      <c r="AN51" s="181" t="str">
        <f t="shared" si="8"/>
        <v/>
      </c>
      <c r="AO51" s="181" t="str">
        <f t="shared" si="9"/>
        <v/>
      </c>
      <c r="AP51" s="181" t="str">
        <f t="shared" si="10"/>
        <v/>
      </c>
      <c r="AQ51" s="181" t="str">
        <f t="shared" si="11"/>
        <v/>
      </c>
      <c r="AR51" s="181" t="str">
        <f t="shared" si="12"/>
        <v/>
      </c>
      <c r="AS51" s="181" t="str">
        <f t="shared" si="13"/>
        <v/>
      </c>
      <c r="AT51" s="242">
        <f t="shared" si="14"/>
        <v>0</v>
      </c>
      <c r="AU51" s="242">
        <f t="shared" si="15"/>
        <v>0</v>
      </c>
      <c r="AV51" s="182" t="str">
        <f t="shared" si="16"/>
        <v/>
      </c>
      <c r="AW51" s="243" t="str">
        <f t="shared" si="17"/>
        <v/>
      </c>
      <c r="AX51" s="183" t="str">
        <f t="shared" si="18"/>
        <v/>
      </c>
      <c r="AY51" s="184" t="str">
        <f>'statement of marks'!GY51</f>
        <v/>
      </c>
      <c r="AZ51" s="185" t="str">
        <f>'statement of marks'!GZ51</f>
        <v/>
      </c>
      <c r="BB51" s="245" t="str">
        <f>IF(AV51="","",IF(AV51="PASS",'full report'!M879,""))</f>
        <v/>
      </c>
      <c r="BC51" s="244"/>
    </row>
    <row r="52" spans="1:55" ht="20" customHeight="1">
      <c r="A52" s="165">
        <v>46</v>
      </c>
      <c r="B52" s="355">
        <f>IF('statement of marks'!D52="","",'statement of marks'!D52)</f>
        <v>9146</v>
      </c>
      <c r="C52" s="358">
        <f>IF('statement of marks'!E52="","",'statement of marks'!E52)</f>
        <v>11014</v>
      </c>
      <c r="D52" s="386">
        <f>IF('statement of marks'!F52="","",'statement of marks'!F52)</f>
        <v>36925</v>
      </c>
      <c r="E52" s="55" t="str">
        <f>IF('statement of marks'!G52="","",'statement of marks'!G52)</f>
        <v>A 046</v>
      </c>
      <c r="F52" s="55" t="str">
        <f>IF('statement of marks'!H52="","",'statement of marks'!H52)</f>
        <v>B 046</v>
      </c>
      <c r="G52" s="55" t="str">
        <f>IF('statement of marks'!I52="","",'statement of marks'!I52)</f>
        <v>C 046</v>
      </c>
      <c r="H52" s="358" t="str">
        <f>IF('statement of marks'!B52="","",'statement of marks'!B52)</f>
        <v>OBC</v>
      </c>
      <c r="I52" s="358" t="str">
        <f>IF('statement of marks'!GN52="","",'statement of marks'!GN52)</f>
        <v/>
      </c>
      <c r="J52" s="358" t="str">
        <f>IF('statement of marks'!CU52="","",'statement of marks'!CU52)</f>
        <v/>
      </c>
      <c r="K52" s="178">
        <f>IF('statement of marks'!CT52="","",'statement of marks'!CT52)</f>
        <v>0</v>
      </c>
      <c r="L52" s="179" t="str">
        <f>'statement of marks'!HB52</f>
        <v/>
      </c>
      <c r="M52" s="179" t="str">
        <f>'statement of marks'!HE52</f>
        <v/>
      </c>
      <c r="N52" s="180" t="str">
        <f>'statement of marks'!HH52</f>
        <v/>
      </c>
      <c r="O52" s="179" t="str">
        <f>'statement of marks'!HI52</f>
        <v/>
      </c>
      <c r="P52" s="179" t="str">
        <f>'statement of marks'!HJ52</f>
        <v/>
      </c>
      <c r="Q52" s="179" t="str">
        <f>'statement of marks'!HK52</f>
        <v/>
      </c>
      <c r="R52" s="179" t="str">
        <f>'statement of marks'!HL52</f>
        <v/>
      </c>
      <c r="S52" s="179" t="str">
        <f>'statement of marks'!HM52</f>
        <v/>
      </c>
      <c r="T52" s="179" t="str">
        <f>'statement of marks'!HP52</f>
        <v/>
      </c>
      <c r="U52" s="179" t="str">
        <f>'statement of marks'!HS52</f>
        <v/>
      </c>
      <c r="V52" s="179" t="str">
        <f>'statement of marks'!HV52</f>
        <v/>
      </c>
      <c r="W52" s="179" t="str">
        <f>'statement of marks'!HY52</f>
        <v/>
      </c>
      <c r="X52" s="179" t="str">
        <f>'statement of marks'!HZ52</f>
        <v/>
      </c>
      <c r="Y52" s="179" t="str">
        <f>'statement of marks'!IA52</f>
        <v/>
      </c>
      <c r="Z52" s="179" t="str">
        <f>CONCATENATE('statement of marks'!IE52,'statement of marks'!IG52)</f>
        <v xml:space="preserve">                        </v>
      </c>
      <c r="AA52" s="179">
        <f t="shared" si="19"/>
        <v>0</v>
      </c>
      <c r="AB52" s="499"/>
      <c r="AC52" s="499"/>
      <c r="AD52" s="499"/>
      <c r="AE52" s="499"/>
      <c r="AF52" s="499"/>
      <c r="AG52" s="499"/>
      <c r="AH52" s="499"/>
      <c r="AI52" s="499"/>
      <c r="AJ52" s="499"/>
      <c r="AK52" s="181" t="str">
        <f t="shared" si="5"/>
        <v/>
      </c>
      <c r="AL52" s="181" t="str">
        <f t="shared" si="6"/>
        <v/>
      </c>
      <c r="AM52" s="181" t="str">
        <f t="shared" si="7"/>
        <v/>
      </c>
      <c r="AN52" s="181" t="str">
        <f t="shared" si="8"/>
        <v/>
      </c>
      <c r="AO52" s="181" t="str">
        <f t="shared" si="9"/>
        <v/>
      </c>
      <c r="AP52" s="181" t="str">
        <f t="shared" si="10"/>
        <v/>
      </c>
      <c r="AQ52" s="181" t="str">
        <f t="shared" si="11"/>
        <v/>
      </c>
      <c r="AR52" s="181" t="str">
        <f t="shared" si="12"/>
        <v/>
      </c>
      <c r="AS52" s="181" t="str">
        <f t="shared" si="13"/>
        <v/>
      </c>
      <c r="AT52" s="242">
        <f t="shared" si="14"/>
        <v>0</v>
      </c>
      <c r="AU52" s="242">
        <f t="shared" si="15"/>
        <v>0</v>
      </c>
      <c r="AV52" s="182" t="str">
        <f t="shared" si="16"/>
        <v/>
      </c>
      <c r="AW52" s="243" t="str">
        <f t="shared" si="17"/>
        <v/>
      </c>
      <c r="AX52" s="183" t="str">
        <f t="shared" si="18"/>
        <v/>
      </c>
      <c r="AY52" s="184" t="str">
        <f>'statement of marks'!GY52</f>
        <v/>
      </c>
      <c r="AZ52" s="185" t="str">
        <f>'statement of marks'!GZ52</f>
        <v/>
      </c>
      <c r="BB52" s="245" t="str">
        <f>IF(AV52="","",IF(AV52="PASS",'full report'!AB879,""))</f>
        <v/>
      </c>
      <c r="BC52" s="244"/>
    </row>
    <row r="53" spans="1:55" ht="20" customHeight="1">
      <c r="A53" s="165">
        <v>47</v>
      </c>
      <c r="B53" s="355">
        <f>IF('statement of marks'!D53="","",'statement of marks'!D53)</f>
        <v>9147</v>
      </c>
      <c r="C53" s="358">
        <f>IF('statement of marks'!E53="","",'statement of marks'!E53)</f>
        <v>11113</v>
      </c>
      <c r="D53" s="386">
        <f>IF('statement of marks'!F53="","",'statement of marks'!F53)</f>
        <v>36342</v>
      </c>
      <c r="E53" s="55" t="str">
        <f>IF('statement of marks'!G53="","",'statement of marks'!G53)</f>
        <v>A 047</v>
      </c>
      <c r="F53" s="55" t="str">
        <f>IF('statement of marks'!H53="","",'statement of marks'!H53)</f>
        <v>B 047</v>
      </c>
      <c r="G53" s="55" t="str">
        <f>IF('statement of marks'!I53="","",'statement of marks'!I53)</f>
        <v>C 047</v>
      </c>
      <c r="H53" s="358" t="str">
        <f>IF('statement of marks'!B53="","",'statement of marks'!B53)</f>
        <v>OBC</v>
      </c>
      <c r="I53" s="358" t="str">
        <f>IF('statement of marks'!GN53="","",'statement of marks'!GN53)</f>
        <v/>
      </c>
      <c r="J53" s="358" t="str">
        <f>IF('statement of marks'!CU53="","",'statement of marks'!CU53)</f>
        <v/>
      </c>
      <c r="K53" s="178">
        <f>IF('statement of marks'!CT53="","",'statement of marks'!CT53)</f>
        <v>0</v>
      </c>
      <c r="L53" s="179" t="str">
        <f>'statement of marks'!HB53</f>
        <v/>
      </c>
      <c r="M53" s="179" t="str">
        <f>'statement of marks'!HE53</f>
        <v/>
      </c>
      <c r="N53" s="180" t="str">
        <f>'statement of marks'!HH53</f>
        <v/>
      </c>
      <c r="O53" s="179" t="str">
        <f>'statement of marks'!HI53</f>
        <v/>
      </c>
      <c r="P53" s="179" t="str">
        <f>'statement of marks'!HJ53</f>
        <v/>
      </c>
      <c r="Q53" s="179" t="str">
        <f>'statement of marks'!HK53</f>
        <v/>
      </c>
      <c r="R53" s="179" t="str">
        <f>'statement of marks'!HL53</f>
        <v/>
      </c>
      <c r="S53" s="179" t="str">
        <f>'statement of marks'!HM53</f>
        <v/>
      </c>
      <c r="T53" s="179" t="str">
        <f>'statement of marks'!HP53</f>
        <v/>
      </c>
      <c r="U53" s="179" t="str">
        <f>'statement of marks'!HS53</f>
        <v/>
      </c>
      <c r="V53" s="179" t="str">
        <f>'statement of marks'!HV53</f>
        <v/>
      </c>
      <c r="W53" s="179" t="str">
        <f>'statement of marks'!HY53</f>
        <v/>
      </c>
      <c r="X53" s="179" t="str">
        <f>'statement of marks'!HZ53</f>
        <v/>
      </c>
      <c r="Y53" s="179" t="str">
        <f>'statement of marks'!IA53</f>
        <v/>
      </c>
      <c r="Z53" s="179" t="str">
        <f>CONCATENATE('statement of marks'!IE53,'statement of marks'!IG53)</f>
        <v xml:space="preserve">                        </v>
      </c>
      <c r="AA53" s="179">
        <f t="shared" si="19"/>
        <v>0</v>
      </c>
      <c r="AB53" s="499"/>
      <c r="AC53" s="499"/>
      <c r="AD53" s="499"/>
      <c r="AE53" s="499"/>
      <c r="AF53" s="499"/>
      <c r="AG53" s="499"/>
      <c r="AH53" s="499"/>
      <c r="AI53" s="499"/>
      <c r="AJ53" s="499"/>
      <c r="AK53" s="181" t="str">
        <f t="shared" si="5"/>
        <v/>
      </c>
      <c r="AL53" s="181" t="str">
        <f t="shared" si="6"/>
        <v/>
      </c>
      <c r="AM53" s="181" t="str">
        <f t="shared" si="7"/>
        <v/>
      </c>
      <c r="AN53" s="181" t="str">
        <f t="shared" si="8"/>
        <v/>
      </c>
      <c r="AO53" s="181" t="str">
        <f t="shared" si="9"/>
        <v/>
      </c>
      <c r="AP53" s="181" t="str">
        <f t="shared" si="10"/>
        <v/>
      </c>
      <c r="AQ53" s="181" t="str">
        <f t="shared" si="11"/>
        <v/>
      </c>
      <c r="AR53" s="181" t="str">
        <f t="shared" si="12"/>
        <v/>
      </c>
      <c r="AS53" s="181" t="str">
        <f t="shared" si="13"/>
        <v/>
      </c>
      <c r="AT53" s="242">
        <f t="shared" si="14"/>
        <v>0</v>
      </c>
      <c r="AU53" s="242">
        <f t="shared" si="15"/>
        <v>0</v>
      </c>
      <c r="AV53" s="182" t="str">
        <f t="shared" si="16"/>
        <v/>
      </c>
      <c r="AW53" s="243" t="str">
        <f t="shared" si="17"/>
        <v/>
      </c>
      <c r="AX53" s="183" t="str">
        <f t="shared" si="18"/>
        <v/>
      </c>
      <c r="AY53" s="184" t="str">
        <f>'statement of marks'!GY53</f>
        <v/>
      </c>
      <c r="AZ53" s="185" t="str">
        <f>'statement of marks'!GZ53</f>
        <v/>
      </c>
      <c r="BB53" s="245" t="str">
        <f>IF(AV53="","",IF(AV53="PASS",'full report'!M918,""))</f>
        <v/>
      </c>
      <c r="BC53" s="244"/>
    </row>
    <row r="54" spans="1:55" ht="20" customHeight="1">
      <c r="A54" s="165">
        <v>48</v>
      </c>
      <c r="B54" s="355">
        <f>IF('statement of marks'!D54="","",'statement of marks'!D54)</f>
        <v>9148</v>
      </c>
      <c r="C54" s="358">
        <f>IF('statement of marks'!E54="","",'statement of marks'!E54)</f>
        <v>11122</v>
      </c>
      <c r="D54" s="386">
        <f>IF('statement of marks'!F54="","",'statement of marks'!F54)</f>
        <v>35874</v>
      </c>
      <c r="E54" s="55" t="str">
        <f>IF('statement of marks'!G54="","",'statement of marks'!G54)</f>
        <v>A 048</v>
      </c>
      <c r="F54" s="55" t="str">
        <f>IF('statement of marks'!H54="","",'statement of marks'!H54)</f>
        <v>B 048</v>
      </c>
      <c r="G54" s="55" t="str">
        <f>IF('statement of marks'!I54="","",'statement of marks'!I54)</f>
        <v>C 048</v>
      </c>
      <c r="H54" s="358" t="str">
        <f>IF('statement of marks'!B54="","",'statement of marks'!B54)</f>
        <v>OBC</v>
      </c>
      <c r="I54" s="358" t="str">
        <f>IF('statement of marks'!GN54="","",'statement of marks'!GN54)</f>
        <v/>
      </c>
      <c r="J54" s="358" t="str">
        <f>IF('statement of marks'!CU54="","",'statement of marks'!CU54)</f>
        <v/>
      </c>
      <c r="K54" s="178">
        <f>IF('statement of marks'!CT54="","",'statement of marks'!CT54)</f>
        <v>0</v>
      </c>
      <c r="L54" s="179" t="str">
        <f>'statement of marks'!HB54</f>
        <v/>
      </c>
      <c r="M54" s="179" t="str">
        <f>'statement of marks'!HE54</f>
        <v/>
      </c>
      <c r="N54" s="180" t="str">
        <f>'statement of marks'!HH54</f>
        <v/>
      </c>
      <c r="O54" s="179" t="str">
        <f>'statement of marks'!HI54</f>
        <v/>
      </c>
      <c r="P54" s="179" t="str">
        <f>'statement of marks'!HJ54</f>
        <v/>
      </c>
      <c r="Q54" s="179" t="str">
        <f>'statement of marks'!HK54</f>
        <v/>
      </c>
      <c r="R54" s="179" t="str">
        <f>'statement of marks'!HL54</f>
        <v/>
      </c>
      <c r="S54" s="179" t="str">
        <f>'statement of marks'!HM54</f>
        <v/>
      </c>
      <c r="T54" s="179" t="str">
        <f>'statement of marks'!HP54</f>
        <v/>
      </c>
      <c r="U54" s="179" t="str">
        <f>'statement of marks'!HS54</f>
        <v/>
      </c>
      <c r="V54" s="179" t="str">
        <f>'statement of marks'!HV54</f>
        <v/>
      </c>
      <c r="W54" s="179" t="str">
        <f>'statement of marks'!HY54</f>
        <v/>
      </c>
      <c r="X54" s="179" t="str">
        <f>'statement of marks'!HZ54</f>
        <v/>
      </c>
      <c r="Y54" s="179" t="str">
        <f>'statement of marks'!IA54</f>
        <v/>
      </c>
      <c r="Z54" s="179" t="str">
        <f>CONCATENATE('statement of marks'!IE54,'statement of marks'!IG54)</f>
        <v xml:space="preserve">                        </v>
      </c>
      <c r="AA54" s="179">
        <f t="shared" si="19"/>
        <v>0</v>
      </c>
      <c r="AB54" s="499"/>
      <c r="AC54" s="499"/>
      <c r="AD54" s="499"/>
      <c r="AE54" s="499"/>
      <c r="AF54" s="499"/>
      <c r="AG54" s="499"/>
      <c r="AH54" s="499"/>
      <c r="AI54" s="499"/>
      <c r="AJ54" s="499"/>
      <c r="AK54" s="181" t="str">
        <f t="shared" si="5"/>
        <v/>
      </c>
      <c r="AL54" s="181" t="str">
        <f t="shared" si="6"/>
        <v/>
      </c>
      <c r="AM54" s="181" t="str">
        <f t="shared" si="7"/>
        <v/>
      </c>
      <c r="AN54" s="181" t="str">
        <f t="shared" si="8"/>
        <v/>
      </c>
      <c r="AO54" s="181" t="str">
        <f t="shared" si="9"/>
        <v/>
      </c>
      <c r="AP54" s="181" t="str">
        <f t="shared" si="10"/>
        <v/>
      </c>
      <c r="AQ54" s="181" t="str">
        <f t="shared" si="11"/>
        <v/>
      </c>
      <c r="AR54" s="181" t="str">
        <f t="shared" si="12"/>
        <v/>
      </c>
      <c r="AS54" s="181" t="str">
        <f t="shared" si="13"/>
        <v/>
      </c>
      <c r="AT54" s="242">
        <f t="shared" si="14"/>
        <v>0</v>
      </c>
      <c r="AU54" s="242">
        <f t="shared" si="15"/>
        <v>0</v>
      </c>
      <c r="AV54" s="182" t="str">
        <f t="shared" si="16"/>
        <v/>
      </c>
      <c r="AW54" s="243" t="str">
        <f t="shared" si="17"/>
        <v/>
      </c>
      <c r="AX54" s="183" t="str">
        <f t="shared" si="18"/>
        <v/>
      </c>
      <c r="AY54" s="184" t="str">
        <f>'statement of marks'!GY54</f>
        <v/>
      </c>
      <c r="AZ54" s="185" t="str">
        <f>'statement of marks'!GZ54</f>
        <v/>
      </c>
      <c r="BB54" s="245" t="str">
        <f>IF(AV54="","",IF(AV54="PASS",'full report'!AB918,""))</f>
        <v/>
      </c>
      <c r="BC54" s="244"/>
    </row>
    <row r="55" spans="1:55" ht="20" customHeight="1">
      <c r="A55" s="165">
        <v>49</v>
      </c>
      <c r="B55" s="355">
        <f>IF('statement of marks'!D55="","",'statement of marks'!D55)</f>
        <v>9149</v>
      </c>
      <c r="C55" s="358">
        <f>IF('statement of marks'!E55="","",'statement of marks'!E55)</f>
        <v>11366</v>
      </c>
      <c r="D55" s="386">
        <f>IF('statement of marks'!F55="","",'statement of marks'!F55)</f>
        <v>37367</v>
      </c>
      <c r="E55" s="55" t="str">
        <f>IF('statement of marks'!G55="","",'statement of marks'!G55)</f>
        <v>A 049</v>
      </c>
      <c r="F55" s="55" t="str">
        <f>IF('statement of marks'!H55="","",'statement of marks'!H55)</f>
        <v>B 049</v>
      </c>
      <c r="G55" s="55" t="str">
        <f>IF('statement of marks'!I55="","",'statement of marks'!I55)</f>
        <v>C 049</v>
      </c>
      <c r="H55" s="358" t="str">
        <f>IF('statement of marks'!B55="","",'statement of marks'!B55)</f>
        <v>MIN</v>
      </c>
      <c r="I55" s="358" t="str">
        <f>IF('statement of marks'!GN55="","",'statement of marks'!GN55)</f>
        <v/>
      </c>
      <c r="J55" s="358" t="str">
        <f>IF('statement of marks'!CU55="","",'statement of marks'!CU55)</f>
        <v/>
      </c>
      <c r="K55" s="178">
        <f>IF('statement of marks'!CT55="","",'statement of marks'!CT55)</f>
        <v>0</v>
      </c>
      <c r="L55" s="179" t="str">
        <f>'statement of marks'!HB55</f>
        <v/>
      </c>
      <c r="M55" s="179" t="str">
        <f>'statement of marks'!HE55</f>
        <v/>
      </c>
      <c r="N55" s="180" t="str">
        <f>'statement of marks'!HH55</f>
        <v/>
      </c>
      <c r="O55" s="179" t="str">
        <f>'statement of marks'!HI55</f>
        <v/>
      </c>
      <c r="P55" s="179" t="str">
        <f>'statement of marks'!HJ55</f>
        <v/>
      </c>
      <c r="Q55" s="179" t="str">
        <f>'statement of marks'!HK55</f>
        <v/>
      </c>
      <c r="R55" s="179" t="str">
        <f>'statement of marks'!HL55</f>
        <v/>
      </c>
      <c r="S55" s="179" t="str">
        <f>'statement of marks'!HM55</f>
        <v/>
      </c>
      <c r="T55" s="179" t="str">
        <f>'statement of marks'!HP55</f>
        <v/>
      </c>
      <c r="U55" s="179" t="str">
        <f>'statement of marks'!HS55</f>
        <v/>
      </c>
      <c r="V55" s="179" t="str">
        <f>'statement of marks'!HV55</f>
        <v/>
      </c>
      <c r="W55" s="179" t="str">
        <f>'statement of marks'!HY55</f>
        <v/>
      </c>
      <c r="X55" s="179" t="str">
        <f>'statement of marks'!HZ55</f>
        <v/>
      </c>
      <c r="Y55" s="179" t="str">
        <f>'statement of marks'!IA55</f>
        <v/>
      </c>
      <c r="Z55" s="179" t="str">
        <f>CONCATENATE('statement of marks'!IE55,'statement of marks'!IG55)</f>
        <v xml:space="preserve">                        </v>
      </c>
      <c r="AA55" s="179">
        <f t="shared" si="19"/>
        <v>0</v>
      </c>
      <c r="AB55" s="499"/>
      <c r="AC55" s="499"/>
      <c r="AD55" s="499"/>
      <c r="AE55" s="499"/>
      <c r="AF55" s="499"/>
      <c r="AG55" s="499"/>
      <c r="AH55" s="499"/>
      <c r="AI55" s="499"/>
      <c r="AJ55" s="499"/>
      <c r="AK55" s="181" t="str">
        <f t="shared" si="5"/>
        <v/>
      </c>
      <c r="AL55" s="181" t="str">
        <f t="shared" si="6"/>
        <v/>
      </c>
      <c r="AM55" s="181" t="str">
        <f t="shared" si="7"/>
        <v/>
      </c>
      <c r="AN55" s="181" t="str">
        <f t="shared" si="8"/>
        <v/>
      </c>
      <c r="AO55" s="181" t="str">
        <f t="shared" si="9"/>
        <v/>
      </c>
      <c r="AP55" s="181" t="str">
        <f t="shared" si="10"/>
        <v/>
      </c>
      <c r="AQ55" s="181" t="str">
        <f t="shared" si="11"/>
        <v/>
      </c>
      <c r="AR55" s="181" t="str">
        <f t="shared" si="12"/>
        <v/>
      </c>
      <c r="AS55" s="181" t="str">
        <f t="shared" si="13"/>
        <v/>
      </c>
      <c r="AT55" s="242">
        <f t="shared" si="14"/>
        <v>0</v>
      </c>
      <c r="AU55" s="242">
        <f t="shared" si="15"/>
        <v>0</v>
      </c>
      <c r="AV55" s="182" t="str">
        <f t="shared" si="16"/>
        <v/>
      </c>
      <c r="AW55" s="243" t="str">
        <f t="shared" si="17"/>
        <v/>
      </c>
      <c r="AX55" s="183" t="str">
        <f t="shared" si="18"/>
        <v/>
      </c>
      <c r="AY55" s="184" t="str">
        <f>'statement of marks'!GY55</f>
        <v/>
      </c>
      <c r="AZ55" s="185" t="str">
        <f>'statement of marks'!GZ55</f>
        <v/>
      </c>
      <c r="BB55" s="245" t="str">
        <f>IF(AV55="","",IF(AV55="PASS",'full report'!M957,""))</f>
        <v/>
      </c>
      <c r="BC55" s="244"/>
    </row>
    <row r="56" spans="1:55" ht="20" customHeight="1">
      <c r="A56" s="165">
        <v>50</v>
      </c>
      <c r="B56" s="355">
        <f>IF('statement of marks'!D56="","",'statement of marks'!D56)</f>
        <v>9150</v>
      </c>
      <c r="C56" s="358">
        <f>IF('statement of marks'!E56="","",'statement of marks'!E56)</f>
        <v>11031</v>
      </c>
      <c r="D56" s="386">
        <f>IF('statement of marks'!F56="","",'statement of marks'!F56)</f>
        <v>37370</v>
      </c>
      <c r="E56" s="55" t="str">
        <f>IF('statement of marks'!G56="","",'statement of marks'!G56)</f>
        <v>A 050</v>
      </c>
      <c r="F56" s="55" t="str">
        <f>IF('statement of marks'!H56="","",'statement of marks'!H56)</f>
        <v>B 050</v>
      </c>
      <c r="G56" s="55" t="str">
        <f>IF('statement of marks'!I56="","",'statement of marks'!I56)</f>
        <v>C 050</v>
      </c>
      <c r="H56" s="358" t="str">
        <f>IF('statement of marks'!B56="","",'statement of marks'!B56)</f>
        <v>MIN</v>
      </c>
      <c r="I56" s="358" t="str">
        <f>IF('statement of marks'!GN56="","",'statement of marks'!GN56)</f>
        <v/>
      </c>
      <c r="J56" s="358" t="str">
        <f>IF('statement of marks'!CU56="","",'statement of marks'!CU56)</f>
        <v/>
      </c>
      <c r="K56" s="178">
        <f>IF('statement of marks'!CT56="","",'statement of marks'!CT56)</f>
        <v>0</v>
      </c>
      <c r="L56" s="179" t="str">
        <f>'statement of marks'!HB56</f>
        <v/>
      </c>
      <c r="M56" s="179" t="str">
        <f>'statement of marks'!HE56</f>
        <v/>
      </c>
      <c r="N56" s="180" t="str">
        <f>'statement of marks'!HH56</f>
        <v/>
      </c>
      <c r="O56" s="179" t="str">
        <f>'statement of marks'!HI56</f>
        <v/>
      </c>
      <c r="P56" s="179" t="str">
        <f>'statement of marks'!HJ56</f>
        <v/>
      </c>
      <c r="Q56" s="179" t="str">
        <f>'statement of marks'!HK56</f>
        <v/>
      </c>
      <c r="R56" s="179" t="str">
        <f>'statement of marks'!HL56</f>
        <v/>
      </c>
      <c r="S56" s="179" t="str">
        <f>'statement of marks'!HM56</f>
        <v/>
      </c>
      <c r="T56" s="179" t="str">
        <f>'statement of marks'!HP56</f>
        <v/>
      </c>
      <c r="U56" s="179" t="str">
        <f>'statement of marks'!HS56</f>
        <v/>
      </c>
      <c r="V56" s="179" t="str">
        <f>'statement of marks'!HV56</f>
        <v/>
      </c>
      <c r="W56" s="179" t="str">
        <f>'statement of marks'!HY56</f>
        <v/>
      </c>
      <c r="X56" s="179" t="str">
        <f>'statement of marks'!HZ56</f>
        <v/>
      </c>
      <c r="Y56" s="179" t="str">
        <f>'statement of marks'!IA56</f>
        <v/>
      </c>
      <c r="Z56" s="179" t="str">
        <f>CONCATENATE('statement of marks'!IE56,'statement of marks'!IG56)</f>
        <v xml:space="preserve">                        </v>
      </c>
      <c r="AA56" s="179">
        <f t="shared" si="19"/>
        <v>0</v>
      </c>
      <c r="AB56" s="499"/>
      <c r="AC56" s="499"/>
      <c r="AD56" s="499"/>
      <c r="AE56" s="499"/>
      <c r="AF56" s="499"/>
      <c r="AG56" s="499"/>
      <c r="AH56" s="499"/>
      <c r="AI56" s="499"/>
      <c r="AJ56" s="499"/>
      <c r="AK56" s="181" t="str">
        <f t="shared" si="5"/>
        <v/>
      </c>
      <c r="AL56" s="181" t="str">
        <f t="shared" si="6"/>
        <v/>
      </c>
      <c r="AM56" s="181" t="str">
        <f t="shared" si="7"/>
        <v/>
      </c>
      <c r="AN56" s="181" t="str">
        <f t="shared" si="8"/>
        <v/>
      </c>
      <c r="AO56" s="181" t="str">
        <f t="shared" si="9"/>
        <v/>
      </c>
      <c r="AP56" s="181" t="str">
        <f t="shared" si="10"/>
        <v/>
      </c>
      <c r="AQ56" s="181" t="str">
        <f t="shared" si="11"/>
        <v/>
      </c>
      <c r="AR56" s="181" t="str">
        <f t="shared" si="12"/>
        <v/>
      </c>
      <c r="AS56" s="181" t="str">
        <f t="shared" si="13"/>
        <v/>
      </c>
      <c r="AT56" s="242">
        <f t="shared" si="14"/>
        <v>0</v>
      </c>
      <c r="AU56" s="242">
        <f t="shared" si="15"/>
        <v>0</v>
      </c>
      <c r="AV56" s="182" t="str">
        <f t="shared" si="16"/>
        <v/>
      </c>
      <c r="AW56" s="243" t="str">
        <f t="shared" si="17"/>
        <v/>
      </c>
      <c r="AX56" s="183" t="str">
        <f t="shared" si="18"/>
        <v/>
      </c>
      <c r="AY56" s="184" t="str">
        <f>'statement of marks'!GY56</f>
        <v/>
      </c>
      <c r="AZ56" s="185" t="str">
        <f>'statement of marks'!GZ56</f>
        <v/>
      </c>
      <c r="BB56" s="245" t="str">
        <f>IF(AV56="","",IF(AV56="PASS",'full report'!AB957,""))</f>
        <v/>
      </c>
      <c r="BC56" s="244"/>
    </row>
    <row r="57" spans="1:55" ht="20" customHeight="1">
      <c r="A57" s="165">
        <v>51</v>
      </c>
      <c r="B57" s="355">
        <f>IF('statement of marks'!D57="","",'statement of marks'!D57)</f>
        <v>9151</v>
      </c>
      <c r="C57" s="358">
        <f>IF('statement of marks'!E57="","",'statement of marks'!E57)</f>
        <v>11217</v>
      </c>
      <c r="D57" s="386">
        <f>IF('statement of marks'!F57="","",'statement of marks'!F57)</f>
        <v>36442</v>
      </c>
      <c r="E57" s="55" t="str">
        <f>IF('statement of marks'!G57="","",'statement of marks'!G57)</f>
        <v>A 051</v>
      </c>
      <c r="F57" s="55" t="str">
        <f>IF('statement of marks'!H57="","",'statement of marks'!H57)</f>
        <v>B 051</v>
      </c>
      <c r="G57" s="55" t="str">
        <f>IF('statement of marks'!I57="","",'statement of marks'!I57)</f>
        <v>C 051</v>
      </c>
      <c r="H57" s="358" t="str">
        <f>IF('statement of marks'!B57="","",'statement of marks'!B57)</f>
        <v>MIN</v>
      </c>
      <c r="I57" s="358" t="str">
        <f>IF('statement of marks'!GN57="","",'statement of marks'!GN57)</f>
        <v/>
      </c>
      <c r="J57" s="358" t="str">
        <f>IF('statement of marks'!CU57="","",'statement of marks'!CU57)</f>
        <v/>
      </c>
      <c r="K57" s="178">
        <f>IF('statement of marks'!CT57="","",'statement of marks'!CT57)</f>
        <v>0</v>
      </c>
      <c r="L57" s="179" t="str">
        <f>'statement of marks'!HB57</f>
        <v/>
      </c>
      <c r="M57" s="179" t="str">
        <f>'statement of marks'!HE57</f>
        <v/>
      </c>
      <c r="N57" s="180" t="str">
        <f>'statement of marks'!HH57</f>
        <v/>
      </c>
      <c r="O57" s="179" t="str">
        <f>'statement of marks'!HI57</f>
        <v/>
      </c>
      <c r="P57" s="179" t="str">
        <f>'statement of marks'!HJ57</f>
        <v/>
      </c>
      <c r="Q57" s="179" t="str">
        <f>'statement of marks'!HK57</f>
        <v/>
      </c>
      <c r="R57" s="179" t="str">
        <f>'statement of marks'!HL57</f>
        <v/>
      </c>
      <c r="S57" s="179" t="str">
        <f>'statement of marks'!HM57</f>
        <v/>
      </c>
      <c r="T57" s="179" t="str">
        <f>'statement of marks'!HP57</f>
        <v/>
      </c>
      <c r="U57" s="179" t="str">
        <f>'statement of marks'!HS57</f>
        <v/>
      </c>
      <c r="V57" s="179" t="str">
        <f>'statement of marks'!HV57</f>
        <v/>
      </c>
      <c r="W57" s="179" t="str">
        <f>'statement of marks'!HY57</f>
        <v/>
      </c>
      <c r="X57" s="179" t="str">
        <f>'statement of marks'!HZ57</f>
        <v/>
      </c>
      <c r="Y57" s="179" t="str">
        <f>'statement of marks'!IA57</f>
        <v/>
      </c>
      <c r="Z57" s="179" t="str">
        <f>CONCATENATE('statement of marks'!IE57,'statement of marks'!IG57)</f>
        <v xml:space="preserve">                        </v>
      </c>
      <c r="AA57" s="179">
        <f t="shared" si="19"/>
        <v>0</v>
      </c>
      <c r="AB57" s="499"/>
      <c r="AC57" s="499"/>
      <c r="AD57" s="499"/>
      <c r="AE57" s="499"/>
      <c r="AF57" s="499"/>
      <c r="AG57" s="499"/>
      <c r="AH57" s="499"/>
      <c r="AI57" s="499"/>
      <c r="AJ57" s="499"/>
      <c r="AK57" s="181" t="str">
        <f t="shared" si="5"/>
        <v/>
      </c>
      <c r="AL57" s="181" t="str">
        <f t="shared" si="6"/>
        <v/>
      </c>
      <c r="AM57" s="181" t="str">
        <f t="shared" si="7"/>
        <v/>
      </c>
      <c r="AN57" s="181" t="str">
        <f t="shared" si="8"/>
        <v/>
      </c>
      <c r="AO57" s="181" t="str">
        <f t="shared" si="9"/>
        <v/>
      </c>
      <c r="AP57" s="181" t="str">
        <f t="shared" si="10"/>
        <v/>
      </c>
      <c r="AQ57" s="181" t="str">
        <f t="shared" si="11"/>
        <v/>
      </c>
      <c r="AR57" s="181" t="str">
        <f t="shared" si="12"/>
        <v/>
      </c>
      <c r="AS57" s="181" t="str">
        <f t="shared" si="13"/>
        <v/>
      </c>
      <c r="AT57" s="242">
        <f t="shared" si="14"/>
        <v>0</v>
      </c>
      <c r="AU57" s="242">
        <f t="shared" si="15"/>
        <v>0</v>
      </c>
      <c r="AV57" s="182" t="str">
        <f t="shared" si="16"/>
        <v/>
      </c>
      <c r="AW57" s="243" t="str">
        <f t="shared" si="17"/>
        <v/>
      </c>
      <c r="AX57" s="183" t="str">
        <f t="shared" si="18"/>
        <v/>
      </c>
      <c r="AY57" s="184" t="str">
        <f>'statement of marks'!GY57</f>
        <v/>
      </c>
      <c r="AZ57" s="185" t="str">
        <f>'statement of marks'!GZ57</f>
        <v/>
      </c>
      <c r="BB57" s="245" t="str">
        <f>IF(AV57="","",IF(AV57="PASS",'full report'!M966,""))</f>
        <v/>
      </c>
      <c r="BC57" s="244"/>
    </row>
    <row r="58" spans="1:55" ht="20" customHeight="1">
      <c r="A58" s="165">
        <v>52</v>
      </c>
      <c r="B58" s="355">
        <f>IF('statement of marks'!D58="","",'statement of marks'!D58)</f>
        <v>9152</v>
      </c>
      <c r="C58" s="358">
        <f>IF('statement of marks'!E58="","",'statement of marks'!E58)</f>
        <v>11210</v>
      </c>
      <c r="D58" s="386">
        <f>IF('statement of marks'!F58="","",'statement of marks'!F58)</f>
        <v>37091</v>
      </c>
      <c r="E58" s="55" t="str">
        <f>IF('statement of marks'!G58="","",'statement of marks'!G58)</f>
        <v>A 052</v>
      </c>
      <c r="F58" s="55" t="str">
        <f>IF('statement of marks'!H58="","",'statement of marks'!H58)</f>
        <v>B 052</v>
      </c>
      <c r="G58" s="55" t="str">
        <f>IF('statement of marks'!I58="","",'statement of marks'!I58)</f>
        <v>C 052</v>
      </c>
      <c r="H58" s="358" t="str">
        <f>IF('statement of marks'!B58="","",'statement of marks'!B58)</f>
        <v>OBC</v>
      </c>
      <c r="I58" s="358" t="str">
        <f>IF('statement of marks'!GN58="","",'statement of marks'!GN58)</f>
        <v/>
      </c>
      <c r="J58" s="358" t="str">
        <f>IF('statement of marks'!CU58="","",'statement of marks'!CU58)</f>
        <v/>
      </c>
      <c r="K58" s="178">
        <f>IF('statement of marks'!CT58="","",'statement of marks'!CT58)</f>
        <v>0</v>
      </c>
      <c r="L58" s="179" t="str">
        <f>'statement of marks'!HB58</f>
        <v/>
      </c>
      <c r="M58" s="179" t="str">
        <f>'statement of marks'!HE58</f>
        <v/>
      </c>
      <c r="N58" s="180" t="str">
        <f>'statement of marks'!HH58</f>
        <v/>
      </c>
      <c r="O58" s="179" t="str">
        <f>'statement of marks'!HI58</f>
        <v/>
      </c>
      <c r="P58" s="179" t="str">
        <f>'statement of marks'!HJ58</f>
        <v/>
      </c>
      <c r="Q58" s="179" t="str">
        <f>'statement of marks'!HK58</f>
        <v/>
      </c>
      <c r="R58" s="179" t="str">
        <f>'statement of marks'!HL58</f>
        <v/>
      </c>
      <c r="S58" s="179" t="str">
        <f>'statement of marks'!HM58</f>
        <v/>
      </c>
      <c r="T58" s="179" t="str">
        <f>'statement of marks'!HP58</f>
        <v/>
      </c>
      <c r="U58" s="179" t="str">
        <f>'statement of marks'!HS58</f>
        <v/>
      </c>
      <c r="V58" s="179" t="str">
        <f>'statement of marks'!HV58</f>
        <v/>
      </c>
      <c r="W58" s="179" t="str">
        <f>'statement of marks'!HY58</f>
        <v/>
      </c>
      <c r="X58" s="179" t="str">
        <f>'statement of marks'!HZ58</f>
        <v/>
      </c>
      <c r="Y58" s="179" t="str">
        <f>'statement of marks'!IA58</f>
        <v/>
      </c>
      <c r="Z58" s="179" t="str">
        <f>CONCATENATE('statement of marks'!IE58,'statement of marks'!IG58)</f>
        <v xml:space="preserve">                        </v>
      </c>
      <c r="AA58" s="179">
        <f t="shared" si="19"/>
        <v>0</v>
      </c>
      <c r="AB58" s="499"/>
      <c r="AC58" s="499"/>
      <c r="AD58" s="499"/>
      <c r="AE58" s="499"/>
      <c r="AF58" s="499"/>
      <c r="AG58" s="499"/>
      <c r="AH58" s="499"/>
      <c r="AI58" s="499"/>
      <c r="AJ58" s="499"/>
      <c r="AK58" s="181" t="str">
        <f t="shared" si="5"/>
        <v/>
      </c>
      <c r="AL58" s="181" t="str">
        <f t="shared" si="6"/>
        <v/>
      </c>
      <c r="AM58" s="181" t="str">
        <f t="shared" si="7"/>
        <v/>
      </c>
      <c r="AN58" s="181" t="str">
        <f t="shared" si="8"/>
        <v/>
      </c>
      <c r="AO58" s="181" t="str">
        <f t="shared" si="9"/>
        <v/>
      </c>
      <c r="AP58" s="181" t="str">
        <f t="shared" si="10"/>
        <v/>
      </c>
      <c r="AQ58" s="181" t="str">
        <f t="shared" si="11"/>
        <v/>
      </c>
      <c r="AR58" s="181" t="str">
        <f t="shared" si="12"/>
        <v/>
      </c>
      <c r="AS58" s="181" t="str">
        <f t="shared" si="13"/>
        <v/>
      </c>
      <c r="AT58" s="242">
        <f t="shared" si="14"/>
        <v>0</v>
      </c>
      <c r="AU58" s="242">
        <f t="shared" si="15"/>
        <v>0</v>
      </c>
      <c r="AV58" s="182" t="str">
        <f t="shared" si="16"/>
        <v/>
      </c>
      <c r="AW58" s="243" t="str">
        <f t="shared" si="17"/>
        <v/>
      </c>
      <c r="AX58" s="183" t="str">
        <f t="shared" si="18"/>
        <v/>
      </c>
      <c r="AY58" s="184" t="str">
        <f>'statement of marks'!GY58</f>
        <v/>
      </c>
      <c r="AZ58" s="185" t="str">
        <f>'statement of marks'!GZ58</f>
        <v/>
      </c>
      <c r="BB58" s="245" t="str">
        <f>IF(AV58="","",IF(AV58="PASS",'full report'!AB966,""))</f>
        <v/>
      </c>
      <c r="BC58" s="244"/>
    </row>
    <row r="59" spans="1:55" ht="20" customHeight="1">
      <c r="A59" s="165">
        <v>53</v>
      </c>
      <c r="B59" s="355">
        <f>IF('statement of marks'!D59="","",'statement of marks'!D59)</f>
        <v>9153</v>
      </c>
      <c r="C59" s="358">
        <f>IF('statement of marks'!E59="","",'statement of marks'!E59)</f>
        <v>11045</v>
      </c>
      <c r="D59" s="386">
        <f>IF('statement of marks'!F59="","",'statement of marks'!F59)</f>
        <v>36694</v>
      </c>
      <c r="E59" s="55" t="str">
        <f>IF('statement of marks'!G59="","",'statement of marks'!G59)</f>
        <v>A 053</v>
      </c>
      <c r="F59" s="55" t="str">
        <f>IF('statement of marks'!H59="","",'statement of marks'!H59)</f>
        <v>B 053</v>
      </c>
      <c r="G59" s="55" t="str">
        <f>IF('statement of marks'!I59="","",'statement of marks'!I59)</f>
        <v>C 053</v>
      </c>
      <c r="H59" s="358" t="str">
        <f>IF('statement of marks'!B59="","",'statement of marks'!B59)</f>
        <v>OBC</v>
      </c>
      <c r="I59" s="358" t="str">
        <f>IF('statement of marks'!GN59="","",'statement of marks'!GN59)</f>
        <v/>
      </c>
      <c r="J59" s="358" t="str">
        <f>IF('statement of marks'!CU59="","",'statement of marks'!CU59)</f>
        <v/>
      </c>
      <c r="K59" s="178">
        <f>IF('statement of marks'!CT59="","",'statement of marks'!CT59)</f>
        <v>0</v>
      </c>
      <c r="L59" s="179" t="str">
        <f>'statement of marks'!HB59</f>
        <v/>
      </c>
      <c r="M59" s="179" t="str">
        <f>'statement of marks'!HE59</f>
        <v/>
      </c>
      <c r="N59" s="180" t="str">
        <f>'statement of marks'!HH59</f>
        <v/>
      </c>
      <c r="O59" s="179" t="str">
        <f>'statement of marks'!HI59</f>
        <v/>
      </c>
      <c r="P59" s="179" t="str">
        <f>'statement of marks'!HJ59</f>
        <v/>
      </c>
      <c r="Q59" s="179" t="str">
        <f>'statement of marks'!HK59</f>
        <v/>
      </c>
      <c r="R59" s="179" t="str">
        <f>'statement of marks'!HL59</f>
        <v/>
      </c>
      <c r="S59" s="179" t="str">
        <f>'statement of marks'!HM59</f>
        <v/>
      </c>
      <c r="T59" s="179" t="str">
        <f>'statement of marks'!HP59</f>
        <v/>
      </c>
      <c r="U59" s="179" t="str">
        <f>'statement of marks'!HS59</f>
        <v/>
      </c>
      <c r="V59" s="179" t="str">
        <f>'statement of marks'!HV59</f>
        <v/>
      </c>
      <c r="W59" s="179" t="str">
        <f>'statement of marks'!HY59</f>
        <v/>
      </c>
      <c r="X59" s="179" t="str">
        <f>'statement of marks'!HZ59</f>
        <v/>
      </c>
      <c r="Y59" s="179" t="str">
        <f>'statement of marks'!IA59</f>
        <v/>
      </c>
      <c r="Z59" s="179" t="str">
        <f>CONCATENATE('statement of marks'!IE59,'statement of marks'!IG59)</f>
        <v xml:space="preserve">                        </v>
      </c>
      <c r="AA59" s="179">
        <f t="shared" si="19"/>
        <v>0</v>
      </c>
      <c r="AB59" s="499"/>
      <c r="AC59" s="499"/>
      <c r="AD59" s="499"/>
      <c r="AE59" s="499"/>
      <c r="AF59" s="499"/>
      <c r="AG59" s="499"/>
      <c r="AH59" s="499"/>
      <c r="AI59" s="499"/>
      <c r="AJ59" s="499"/>
      <c r="AK59" s="181" t="str">
        <f t="shared" si="5"/>
        <v/>
      </c>
      <c r="AL59" s="181" t="str">
        <f t="shared" si="6"/>
        <v/>
      </c>
      <c r="AM59" s="181" t="str">
        <f t="shared" si="7"/>
        <v/>
      </c>
      <c r="AN59" s="181" t="str">
        <f t="shared" si="8"/>
        <v/>
      </c>
      <c r="AO59" s="181" t="str">
        <f t="shared" si="9"/>
        <v/>
      </c>
      <c r="AP59" s="181" t="str">
        <f t="shared" si="10"/>
        <v/>
      </c>
      <c r="AQ59" s="181" t="str">
        <f t="shared" si="11"/>
        <v/>
      </c>
      <c r="AR59" s="181" t="str">
        <f t="shared" si="12"/>
        <v/>
      </c>
      <c r="AS59" s="181" t="str">
        <f t="shared" si="13"/>
        <v/>
      </c>
      <c r="AT59" s="242">
        <f t="shared" si="14"/>
        <v>0</v>
      </c>
      <c r="AU59" s="242">
        <f t="shared" si="15"/>
        <v>0</v>
      </c>
      <c r="AV59" s="182" t="str">
        <f t="shared" si="16"/>
        <v/>
      </c>
      <c r="AW59" s="243" t="str">
        <f t="shared" si="17"/>
        <v/>
      </c>
      <c r="AX59" s="183" t="str">
        <f t="shared" si="18"/>
        <v/>
      </c>
      <c r="AY59" s="184" t="str">
        <f>'statement of marks'!GY59</f>
        <v/>
      </c>
      <c r="AZ59" s="185" t="str">
        <f>'statement of marks'!GZ59</f>
        <v/>
      </c>
      <c r="BB59" s="245" t="str">
        <f>IF(AV59="","",IF(AV59="PASS",'full report'!M1035,""))</f>
        <v/>
      </c>
      <c r="BC59" s="244"/>
    </row>
    <row r="60" spans="1:55" ht="20" customHeight="1">
      <c r="A60" s="165">
        <v>54</v>
      </c>
      <c r="B60" s="355">
        <f>IF('statement of marks'!D60="","",'statement of marks'!D60)</f>
        <v>9154</v>
      </c>
      <c r="C60" s="358">
        <f>IF('statement of marks'!E60="","",'statement of marks'!E60)</f>
        <v>11064</v>
      </c>
      <c r="D60" s="386">
        <f>IF('statement of marks'!F60="","",'statement of marks'!F60)</f>
        <v>36889</v>
      </c>
      <c r="E60" s="55" t="str">
        <f>IF('statement of marks'!G60="","",'statement of marks'!G60)</f>
        <v>A 054</v>
      </c>
      <c r="F60" s="55" t="str">
        <f>IF('statement of marks'!H60="","",'statement of marks'!H60)</f>
        <v>B 054</v>
      </c>
      <c r="G60" s="55" t="str">
        <f>IF('statement of marks'!I60="","",'statement of marks'!I60)</f>
        <v>C 054</v>
      </c>
      <c r="H60" s="358" t="str">
        <f>IF('statement of marks'!B60="","",'statement of marks'!B60)</f>
        <v>OBC</v>
      </c>
      <c r="I60" s="358" t="str">
        <f>IF('statement of marks'!GN60="","",'statement of marks'!GN60)</f>
        <v/>
      </c>
      <c r="J60" s="358" t="str">
        <f>IF('statement of marks'!CU60="","",'statement of marks'!CU60)</f>
        <v/>
      </c>
      <c r="K60" s="178">
        <f>IF('statement of marks'!CT60="","",'statement of marks'!CT60)</f>
        <v>0</v>
      </c>
      <c r="L60" s="179" t="str">
        <f>'statement of marks'!HB60</f>
        <v/>
      </c>
      <c r="M60" s="179" t="str">
        <f>'statement of marks'!HE60</f>
        <v/>
      </c>
      <c r="N60" s="180" t="str">
        <f>'statement of marks'!HH60</f>
        <v/>
      </c>
      <c r="O60" s="179" t="str">
        <f>'statement of marks'!HI60</f>
        <v/>
      </c>
      <c r="P60" s="179" t="str">
        <f>'statement of marks'!HJ60</f>
        <v/>
      </c>
      <c r="Q60" s="179" t="str">
        <f>'statement of marks'!HK60</f>
        <v/>
      </c>
      <c r="R60" s="179" t="str">
        <f>'statement of marks'!HL60</f>
        <v/>
      </c>
      <c r="S60" s="179" t="str">
        <f>'statement of marks'!HM60</f>
        <v/>
      </c>
      <c r="T60" s="179" t="str">
        <f>'statement of marks'!HP60</f>
        <v/>
      </c>
      <c r="U60" s="179" t="str">
        <f>'statement of marks'!HS60</f>
        <v/>
      </c>
      <c r="V60" s="179" t="str">
        <f>'statement of marks'!HV60</f>
        <v/>
      </c>
      <c r="W60" s="179" t="str">
        <f>'statement of marks'!HY60</f>
        <v/>
      </c>
      <c r="X60" s="179" t="str">
        <f>'statement of marks'!HZ60</f>
        <v/>
      </c>
      <c r="Y60" s="179" t="str">
        <f>'statement of marks'!IA60</f>
        <v/>
      </c>
      <c r="Z60" s="179" t="str">
        <f>CONCATENATE('statement of marks'!IE60,'statement of marks'!IG60)</f>
        <v xml:space="preserve">                        </v>
      </c>
      <c r="AA60" s="179">
        <f t="shared" si="19"/>
        <v>0</v>
      </c>
      <c r="AB60" s="499"/>
      <c r="AC60" s="499"/>
      <c r="AD60" s="499"/>
      <c r="AE60" s="499"/>
      <c r="AF60" s="499"/>
      <c r="AG60" s="499"/>
      <c r="AH60" s="499"/>
      <c r="AI60" s="499"/>
      <c r="AJ60" s="499"/>
      <c r="AK60" s="181" t="str">
        <f t="shared" si="5"/>
        <v/>
      </c>
      <c r="AL60" s="181" t="str">
        <f t="shared" si="6"/>
        <v/>
      </c>
      <c r="AM60" s="181" t="str">
        <f t="shared" si="7"/>
        <v/>
      </c>
      <c r="AN60" s="181" t="str">
        <f t="shared" si="8"/>
        <v/>
      </c>
      <c r="AO60" s="181" t="str">
        <f t="shared" si="9"/>
        <v/>
      </c>
      <c r="AP60" s="181" t="str">
        <f t="shared" si="10"/>
        <v/>
      </c>
      <c r="AQ60" s="181" t="str">
        <f t="shared" si="11"/>
        <v/>
      </c>
      <c r="AR60" s="181" t="str">
        <f t="shared" si="12"/>
        <v/>
      </c>
      <c r="AS60" s="181" t="str">
        <f t="shared" si="13"/>
        <v/>
      </c>
      <c r="AT60" s="242">
        <f t="shared" si="14"/>
        <v>0</v>
      </c>
      <c r="AU60" s="242">
        <f t="shared" si="15"/>
        <v>0</v>
      </c>
      <c r="AV60" s="182" t="str">
        <f t="shared" si="16"/>
        <v/>
      </c>
      <c r="AW60" s="243" t="str">
        <f t="shared" si="17"/>
        <v/>
      </c>
      <c r="AX60" s="183" t="str">
        <f t="shared" si="18"/>
        <v/>
      </c>
      <c r="AY60" s="184" t="str">
        <f>'statement of marks'!GY60</f>
        <v/>
      </c>
      <c r="AZ60" s="185" t="str">
        <f>'statement of marks'!GZ60</f>
        <v/>
      </c>
      <c r="BB60" s="245" t="str">
        <f>IF(AV60="","",IF(AV60="PASS",'full report'!AB1035,""))</f>
        <v/>
      </c>
      <c r="BC60" s="244"/>
    </row>
    <row r="61" spans="1:55" ht="20" customHeight="1">
      <c r="A61" s="165">
        <v>55</v>
      </c>
      <c r="B61" s="355">
        <f>IF('statement of marks'!D61="","",'statement of marks'!D61)</f>
        <v>9155</v>
      </c>
      <c r="C61" s="358">
        <f>IF('statement of marks'!E61="","",'statement of marks'!E61)</f>
        <v>11114</v>
      </c>
      <c r="D61" s="386">
        <f>IF('statement of marks'!F61="","",'statement of marks'!F61)</f>
        <v>37575</v>
      </c>
      <c r="E61" s="55" t="str">
        <f>IF('statement of marks'!G61="","",'statement of marks'!G61)</f>
        <v>A 055</v>
      </c>
      <c r="F61" s="55" t="str">
        <f>IF('statement of marks'!H61="","",'statement of marks'!H61)</f>
        <v>B 055</v>
      </c>
      <c r="G61" s="55" t="str">
        <f>IF('statement of marks'!I61="","",'statement of marks'!I61)</f>
        <v>C 055</v>
      </c>
      <c r="H61" s="358" t="str">
        <f>IF('statement of marks'!B61="","",'statement of marks'!B61)</f>
        <v>OBC</v>
      </c>
      <c r="I61" s="358" t="str">
        <f>IF('statement of marks'!GN61="","",'statement of marks'!GN61)</f>
        <v/>
      </c>
      <c r="J61" s="358" t="str">
        <f>IF('statement of marks'!CU61="","",'statement of marks'!CU61)</f>
        <v/>
      </c>
      <c r="K61" s="178">
        <f>IF('statement of marks'!CT61="","",'statement of marks'!CT61)</f>
        <v>0</v>
      </c>
      <c r="L61" s="179" t="str">
        <f>'statement of marks'!HB61</f>
        <v/>
      </c>
      <c r="M61" s="179" t="str">
        <f>'statement of marks'!HE61</f>
        <v/>
      </c>
      <c r="N61" s="180" t="str">
        <f>'statement of marks'!HH61</f>
        <v/>
      </c>
      <c r="O61" s="179" t="str">
        <f>'statement of marks'!HI61</f>
        <v/>
      </c>
      <c r="P61" s="179" t="str">
        <f>'statement of marks'!HJ61</f>
        <v/>
      </c>
      <c r="Q61" s="179" t="str">
        <f>'statement of marks'!HK61</f>
        <v/>
      </c>
      <c r="R61" s="179" t="str">
        <f>'statement of marks'!HL61</f>
        <v/>
      </c>
      <c r="S61" s="179" t="str">
        <f>'statement of marks'!HM61</f>
        <v/>
      </c>
      <c r="T61" s="179" t="str">
        <f>'statement of marks'!HP61</f>
        <v/>
      </c>
      <c r="U61" s="179" t="str">
        <f>'statement of marks'!HS61</f>
        <v/>
      </c>
      <c r="V61" s="179" t="str">
        <f>'statement of marks'!HV61</f>
        <v/>
      </c>
      <c r="W61" s="179" t="str">
        <f>'statement of marks'!HY61</f>
        <v/>
      </c>
      <c r="X61" s="179" t="str">
        <f>'statement of marks'!HZ61</f>
        <v/>
      </c>
      <c r="Y61" s="179" t="str">
        <f>'statement of marks'!IA61</f>
        <v/>
      </c>
      <c r="Z61" s="179" t="str">
        <f>CONCATENATE('statement of marks'!IE61,'statement of marks'!IG61)</f>
        <v xml:space="preserve">                        </v>
      </c>
      <c r="AA61" s="179">
        <f t="shared" si="19"/>
        <v>0</v>
      </c>
      <c r="AB61" s="499"/>
      <c r="AC61" s="499"/>
      <c r="AD61" s="499"/>
      <c r="AE61" s="499"/>
      <c r="AF61" s="499"/>
      <c r="AG61" s="499"/>
      <c r="AH61" s="499"/>
      <c r="AI61" s="499"/>
      <c r="AJ61" s="499"/>
      <c r="AK61" s="181" t="str">
        <f t="shared" si="5"/>
        <v/>
      </c>
      <c r="AL61" s="181" t="str">
        <f t="shared" si="6"/>
        <v/>
      </c>
      <c r="AM61" s="181" t="str">
        <f t="shared" si="7"/>
        <v/>
      </c>
      <c r="AN61" s="181" t="str">
        <f t="shared" si="8"/>
        <v/>
      </c>
      <c r="AO61" s="181" t="str">
        <f t="shared" si="9"/>
        <v/>
      </c>
      <c r="AP61" s="181" t="str">
        <f t="shared" si="10"/>
        <v/>
      </c>
      <c r="AQ61" s="181" t="str">
        <f t="shared" si="11"/>
        <v/>
      </c>
      <c r="AR61" s="181" t="str">
        <f t="shared" si="12"/>
        <v/>
      </c>
      <c r="AS61" s="181" t="str">
        <f t="shared" si="13"/>
        <v/>
      </c>
      <c r="AT61" s="242">
        <f t="shared" si="14"/>
        <v>0</v>
      </c>
      <c r="AU61" s="242">
        <f t="shared" si="15"/>
        <v>0</v>
      </c>
      <c r="AV61" s="182" t="str">
        <f t="shared" si="16"/>
        <v/>
      </c>
      <c r="AW61" s="243" t="str">
        <f t="shared" si="17"/>
        <v/>
      </c>
      <c r="AX61" s="183" t="str">
        <f t="shared" si="18"/>
        <v/>
      </c>
      <c r="AY61" s="184" t="str">
        <f>'statement of marks'!GY61</f>
        <v/>
      </c>
      <c r="AZ61" s="185" t="str">
        <f>'statement of marks'!GZ61</f>
        <v/>
      </c>
      <c r="BB61" s="245" t="str">
        <f>IF(AV61="","",IF(AV61="PASS",'full report'!M1074,""))</f>
        <v/>
      </c>
      <c r="BC61" s="244"/>
    </row>
    <row r="62" spans="1:55" ht="20" customHeight="1">
      <c r="A62" s="165">
        <v>56</v>
      </c>
      <c r="B62" s="355">
        <f>IF('statement of marks'!D62="","",'statement of marks'!D62)</f>
        <v>9156</v>
      </c>
      <c r="C62" s="358">
        <f>IF('statement of marks'!E62="","",'statement of marks'!E62)</f>
        <v>10896</v>
      </c>
      <c r="D62" s="386">
        <f>IF('statement of marks'!F62="","",'statement of marks'!F62)</f>
        <v>36042</v>
      </c>
      <c r="E62" s="55" t="str">
        <f>IF('statement of marks'!G62="","",'statement of marks'!G62)</f>
        <v>A 056</v>
      </c>
      <c r="F62" s="55" t="str">
        <f>IF('statement of marks'!H62="","",'statement of marks'!H62)</f>
        <v>B 056</v>
      </c>
      <c r="G62" s="55" t="str">
        <f>IF('statement of marks'!I62="","",'statement of marks'!I62)</f>
        <v>C 056</v>
      </c>
      <c r="H62" s="358" t="str">
        <f>IF('statement of marks'!B62="","",'statement of marks'!B62)</f>
        <v>OBC</v>
      </c>
      <c r="I62" s="358" t="str">
        <f>IF('statement of marks'!GN62="","",'statement of marks'!GN62)</f>
        <v/>
      </c>
      <c r="J62" s="358" t="str">
        <f>IF('statement of marks'!CU62="","",'statement of marks'!CU62)</f>
        <v/>
      </c>
      <c r="K62" s="178">
        <f>IF('statement of marks'!CT62="","",'statement of marks'!CT62)</f>
        <v>0</v>
      </c>
      <c r="L62" s="179" t="str">
        <f>'statement of marks'!HB62</f>
        <v/>
      </c>
      <c r="M62" s="179" t="str">
        <f>'statement of marks'!HE62</f>
        <v/>
      </c>
      <c r="N62" s="180" t="str">
        <f>'statement of marks'!HH62</f>
        <v/>
      </c>
      <c r="O62" s="179" t="str">
        <f>'statement of marks'!HI62</f>
        <v/>
      </c>
      <c r="P62" s="179" t="str">
        <f>'statement of marks'!HJ62</f>
        <v/>
      </c>
      <c r="Q62" s="179" t="str">
        <f>'statement of marks'!HK62</f>
        <v/>
      </c>
      <c r="R62" s="179" t="str">
        <f>'statement of marks'!HL62</f>
        <v/>
      </c>
      <c r="S62" s="179" t="str">
        <f>'statement of marks'!HM62</f>
        <v/>
      </c>
      <c r="T62" s="179" t="str">
        <f>'statement of marks'!HP62</f>
        <v/>
      </c>
      <c r="U62" s="179" t="str">
        <f>'statement of marks'!HS62</f>
        <v/>
      </c>
      <c r="V62" s="179" t="str">
        <f>'statement of marks'!HV62</f>
        <v/>
      </c>
      <c r="W62" s="179" t="str">
        <f>'statement of marks'!HY62</f>
        <v/>
      </c>
      <c r="X62" s="179" t="str">
        <f>'statement of marks'!HZ62</f>
        <v/>
      </c>
      <c r="Y62" s="179" t="str">
        <f>'statement of marks'!IA62</f>
        <v/>
      </c>
      <c r="Z62" s="179" t="str">
        <f>CONCATENATE('statement of marks'!IE62,'statement of marks'!IG62)</f>
        <v xml:space="preserve">                        </v>
      </c>
      <c r="AA62" s="179">
        <f t="shared" si="19"/>
        <v>0</v>
      </c>
      <c r="AB62" s="499"/>
      <c r="AC62" s="499"/>
      <c r="AD62" s="499"/>
      <c r="AE62" s="499"/>
      <c r="AF62" s="499"/>
      <c r="AG62" s="499"/>
      <c r="AH62" s="499"/>
      <c r="AI62" s="499"/>
      <c r="AJ62" s="499"/>
      <c r="AK62" s="181" t="str">
        <f t="shared" si="5"/>
        <v/>
      </c>
      <c r="AL62" s="181" t="str">
        <f t="shared" si="6"/>
        <v/>
      </c>
      <c r="AM62" s="181" t="str">
        <f t="shared" si="7"/>
        <v/>
      </c>
      <c r="AN62" s="181" t="str">
        <f t="shared" si="8"/>
        <v/>
      </c>
      <c r="AO62" s="181" t="str">
        <f t="shared" si="9"/>
        <v/>
      </c>
      <c r="AP62" s="181" t="str">
        <f t="shared" si="10"/>
        <v/>
      </c>
      <c r="AQ62" s="181" t="str">
        <f t="shared" si="11"/>
        <v/>
      </c>
      <c r="AR62" s="181" t="str">
        <f t="shared" si="12"/>
        <v/>
      </c>
      <c r="AS62" s="181" t="str">
        <f t="shared" si="13"/>
        <v/>
      </c>
      <c r="AT62" s="242">
        <f t="shared" si="14"/>
        <v>0</v>
      </c>
      <c r="AU62" s="242">
        <f t="shared" si="15"/>
        <v>0</v>
      </c>
      <c r="AV62" s="182" t="str">
        <f t="shared" si="16"/>
        <v/>
      </c>
      <c r="AW62" s="243" t="str">
        <f t="shared" si="17"/>
        <v/>
      </c>
      <c r="AX62" s="183" t="str">
        <f t="shared" si="18"/>
        <v/>
      </c>
      <c r="AY62" s="184" t="str">
        <f>'statement of marks'!GY62</f>
        <v/>
      </c>
      <c r="AZ62" s="185" t="str">
        <f>'statement of marks'!GZ62</f>
        <v/>
      </c>
      <c r="BB62" s="245" t="str">
        <f>IF(AV62="","",IF(AV62="PASS",'full report'!AB1074,""))</f>
        <v/>
      </c>
      <c r="BC62" s="244"/>
    </row>
    <row r="63" spans="1:55" ht="20" customHeight="1">
      <c r="A63" s="165">
        <v>57</v>
      </c>
      <c r="B63" s="355">
        <f>IF('statement of marks'!D63="","",'statement of marks'!D63)</f>
        <v>9157</v>
      </c>
      <c r="C63" s="358">
        <f>IF('statement of marks'!E63="","",'statement of marks'!E63)</f>
        <v>10850</v>
      </c>
      <c r="D63" s="386">
        <f>IF('statement of marks'!F63="","",'statement of marks'!F63)</f>
        <v>35976</v>
      </c>
      <c r="E63" s="55" t="str">
        <f>IF('statement of marks'!G63="","",'statement of marks'!G63)</f>
        <v>A 057</v>
      </c>
      <c r="F63" s="55" t="str">
        <f>IF('statement of marks'!H63="","",'statement of marks'!H63)</f>
        <v>B 057</v>
      </c>
      <c r="G63" s="55" t="str">
        <f>IF('statement of marks'!I63="","",'statement of marks'!I63)</f>
        <v>C 057</v>
      </c>
      <c r="H63" s="358" t="str">
        <f>IF('statement of marks'!B63="","",'statement of marks'!B63)</f>
        <v>MIN</v>
      </c>
      <c r="I63" s="358" t="str">
        <f>IF('statement of marks'!GN63="","",'statement of marks'!GN63)</f>
        <v/>
      </c>
      <c r="J63" s="358" t="str">
        <f>IF('statement of marks'!CU63="","",'statement of marks'!CU63)</f>
        <v/>
      </c>
      <c r="K63" s="178">
        <f>IF('statement of marks'!CT63="","",'statement of marks'!CT63)</f>
        <v>0</v>
      </c>
      <c r="L63" s="179" t="str">
        <f>'statement of marks'!HB63</f>
        <v/>
      </c>
      <c r="M63" s="179" t="str">
        <f>'statement of marks'!HE63</f>
        <v/>
      </c>
      <c r="N63" s="180" t="str">
        <f>'statement of marks'!HH63</f>
        <v/>
      </c>
      <c r="O63" s="179" t="str">
        <f>'statement of marks'!HI63</f>
        <v/>
      </c>
      <c r="P63" s="179" t="str">
        <f>'statement of marks'!HJ63</f>
        <v/>
      </c>
      <c r="Q63" s="179" t="str">
        <f>'statement of marks'!HK63</f>
        <v/>
      </c>
      <c r="R63" s="179" t="str">
        <f>'statement of marks'!HL63</f>
        <v/>
      </c>
      <c r="S63" s="179" t="str">
        <f>'statement of marks'!HM63</f>
        <v/>
      </c>
      <c r="T63" s="179" t="str">
        <f>'statement of marks'!HP63</f>
        <v/>
      </c>
      <c r="U63" s="179" t="str">
        <f>'statement of marks'!HS63</f>
        <v/>
      </c>
      <c r="V63" s="179" t="str">
        <f>'statement of marks'!HV63</f>
        <v/>
      </c>
      <c r="W63" s="179" t="str">
        <f>'statement of marks'!HY63</f>
        <v/>
      </c>
      <c r="X63" s="179" t="str">
        <f>'statement of marks'!HZ63</f>
        <v/>
      </c>
      <c r="Y63" s="179" t="str">
        <f>'statement of marks'!IA63</f>
        <v/>
      </c>
      <c r="Z63" s="179" t="str">
        <f>CONCATENATE('statement of marks'!IE63,'statement of marks'!IG63)</f>
        <v xml:space="preserve">                        </v>
      </c>
      <c r="AA63" s="179">
        <f t="shared" si="19"/>
        <v>0</v>
      </c>
      <c r="AB63" s="499"/>
      <c r="AC63" s="499"/>
      <c r="AD63" s="499"/>
      <c r="AE63" s="499"/>
      <c r="AF63" s="499"/>
      <c r="AG63" s="499"/>
      <c r="AH63" s="499"/>
      <c r="AI63" s="499"/>
      <c r="AJ63" s="499"/>
      <c r="AK63" s="181" t="str">
        <f t="shared" si="5"/>
        <v/>
      </c>
      <c r="AL63" s="181" t="str">
        <f t="shared" si="6"/>
        <v/>
      </c>
      <c r="AM63" s="181" t="str">
        <f t="shared" si="7"/>
        <v/>
      </c>
      <c r="AN63" s="181" t="str">
        <f t="shared" si="8"/>
        <v/>
      </c>
      <c r="AO63" s="181" t="str">
        <f t="shared" si="9"/>
        <v/>
      </c>
      <c r="AP63" s="181" t="str">
        <f t="shared" si="10"/>
        <v/>
      </c>
      <c r="AQ63" s="181" t="str">
        <f t="shared" si="11"/>
        <v/>
      </c>
      <c r="AR63" s="181" t="str">
        <f t="shared" si="12"/>
        <v/>
      </c>
      <c r="AS63" s="181" t="str">
        <f t="shared" si="13"/>
        <v/>
      </c>
      <c r="AT63" s="242">
        <f t="shared" si="14"/>
        <v>0</v>
      </c>
      <c r="AU63" s="242">
        <f t="shared" si="15"/>
        <v>0</v>
      </c>
      <c r="AV63" s="182" t="str">
        <f t="shared" si="16"/>
        <v/>
      </c>
      <c r="AW63" s="243" t="str">
        <f t="shared" si="17"/>
        <v/>
      </c>
      <c r="AX63" s="183" t="str">
        <f t="shared" si="18"/>
        <v/>
      </c>
      <c r="AY63" s="184" t="str">
        <f>'statement of marks'!GY63</f>
        <v/>
      </c>
      <c r="AZ63" s="185" t="str">
        <f>'statement of marks'!GZ63</f>
        <v/>
      </c>
      <c r="BB63" s="245" t="str">
        <f>IF(AV63="","",IF(AV63="PASS",'full report'!M1113,""))</f>
        <v/>
      </c>
      <c r="BC63" s="244"/>
    </row>
    <row r="64" spans="1:55" ht="20" customHeight="1">
      <c r="A64" s="165">
        <v>58</v>
      </c>
      <c r="B64" s="355">
        <f>IF('statement of marks'!D64="","",'statement of marks'!D64)</f>
        <v>9158</v>
      </c>
      <c r="C64" s="358">
        <f>IF('statement of marks'!E64="","",'statement of marks'!E64)</f>
        <v>11258</v>
      </c>
      <c r="D64" s="386">
        <f>IF('statement of marks'!F64="","",'statement of marks'!F64)</f>
        <v>36689</v>
      </c>
      <c r="E64" s="55" t="str">
        <f>IF('statement of marks'!G64="","",'statement of marks'!G64)</f>
        <v>A 058</v>
      </c>
      <c r="F64" s="55" t="str">
        <f>IF('statement of marks'!H64="","",'statement of marks'!H64)</f>
        <v>B 058</v>
      </c>
      <c r="G64" s="55" t="str">
        <f>IF('statement of marks'!I64="","",'statement of marks'!I64)</f>
        <v>C 058</v>
      </c>
      <c r="H64" s="358" t="str">
        <f>IF('statement of marks'!B64="","",'statement of marks'!B64)</f>
        <v>MIN</v>
      </c>
      <c r="I64" s="358" t="str">
        <f>IF('statement of marks'!GN64="","",'statement of marks'!GN64)</f>
        <v/>
      </c>
      <c r="J64" s="358" t="str">
        <f>IF('statement of marks'!CU64="","",'statement of marks'!CU64)</f>
        <v/>
      </c>
      <c r="K64" s="178">
        <f>IF('statement of marks'!CT64="","",'statement of marks'!CT64)</f>
        <v>0</v>
      </c>
      <c r="L64" s="179" t="str">
        <f>'statement of marks'!HB64</f>
        <v/>
      </c>
      <c r="M64" s="179" t="str">
        <f>'statement of marks'!HE64</f>
        <v/>
      </c>
      <c r="N64" s="180" t="str">
        <f>'statement of marks'!HH64</f>
        <v/>
      </c>
      <c r="O64" s="179" t="str">
        <f>'statement of marks'!HI64</f>
        <v/>
      </c>
      <c r="P64" s="179" t="str">
        <f>'statement of marks'!HJ64</f>
        <v/>
      </c>
      <c r="Q64" s="179" t="str">
        <f>'statement of marks'!HK64</f>
        <v/>
      </c>
      <c r="R64" s="179" t="str">
        <f>'statement of marks'!HL64</f>
        <v/>
      </c>
      <c r="S64" s="179" t="str">
        <f>'statement of marks'!HM64</f>
        <v/>
      </c>
      <c r="T64" s="179" t="str">
        <f>'statement of marks'!HP64</f>
        <v/>
      </c>
      <c r="U64" s="179" t="str">
        <f>'statement of marks'!HS64</f>
        <v/>
      </c>
      <c r="V64" s="179" t="str">
        <f>'statement of marks'!HV64</f>
        <v/>
      </c>
      <c r="W64" s="179" t="str">
        <f>'statement of marks'!HY64</f>
        <v/>
      </c>
      <c r="X64" s="179" t="str">
        <f>'statement of marks'!HZ64</f>
        <v/>
      </c>
      <c r="Y64" s="179" t="str">
        <f>'statement of marks'!IA64</f>
        <v/>
      </c>
      <c r="Z64" s="179" t="str">
        <f>CONCATENATE('statement of marks'!IE64,'statement of marks'!IG64)</f>
        <v xml:space="preserve">                        </v>
      </c>
      <c r="AA64" s="179">
        <f t="shared" si="19"/>
        <v>0</v>
      </c>
      <c r="AB64" s="499"/>
      <c r="AC64" s="499"/>
      <c r="AD64" s="499"/>
      <c r="AE64" s="499"/>
      <c r="AF64" s="499"/>
      <c r="AG64" s="499"/>
      <c r="AH64" s="499"/>
      <c r="AI64" s="499"/>
      <c r="AJ64" s="499"/>
      <c r="AK64" s="181" t="str">
        <f t="shared" si="5"/>
        <v/>
      </c>
      <c r="AL64" s="181" t="str">
        <f t="shared" si="6"/>
        <v/>
      </c>
      <c r="AM64" s="500" t="str">
        <f t="shared" si="7"/>
        <v/>
      </c>
      <c r="AN64" s="181" t="str">
        <f t="shared" si="8"/>
        <v/>
      </c>
      <c r="AO64" s="181" t="str">
        <f t="shared" si="9"/>
        <v/>
      </c>
      <c r="AP64" s="181" t="str">
        <f t="shared" si="10"/>
        <v/>
      </c>
      <c r="AQ64" s="181" t="str">
        <f t="shared" si="11"/>
        <v/>
      </c>
      <c r="AR64" s="181" t="str">
        <f t="shared" si="12"/>
        <v/>
      </c>
      <c r="AS64" s="181" t="str">
        <f t="shared" si="13"/>
        <v/>
      </c>
      <c r="AT64" s="242">
        <f t="shared" si="14"/>
        <v>0</v>
      </c>
      <c r="AU64" s="242">
        <f t="shared" si="15"/>
        <v>0</v>
      </c>
      <c r="AV64" s="182" t="str">
        <f t="shared" si="16"/>
        <v/>
      </c>
      <c r="AW64" s="243" t="str">
        <f t="shared" si="17"/>
        <v/>
      </c>
      <c r="AX64" s="183" t="str">
        <f t="shared" si="18"/>
        <v/>
      </c>
      <c r="AY64" s="184" t="str">
        <f>'statement of marks'!GY64</f>
        <v/>
      </c>
      <c r="AZ64" s="185" t="str">
        <f>'statement of marks'!GZ64</f>
        <v/>
      </c>
      <c r="BB64" s="245" t="str">
        <f>IF(AV64="","",IF(AV64="PASS",'full report'!AB1113,""))</f>
        <v/>
      </c>
      <c r="BC64" s="244"/>
    </row>
    <row r="65" spans="1:55" ht="20" customHeight="1">
      <c r="A65" s="165">
        <v>59</v>
      </c>
      <c r="B65" s="355">
        <f>IF('statement of marks'!D65="","",'statement of marks'!D65)</f>
        <v>9159</v>
      </c>
      <c r="C65" s="358">
        <f>IF('statement of marks'!E65="","",'statement of marks'!E65)</f>
        <v>11048</v>
      </c>
      <c r="D65" s="386">
        <f>IF('statement of marks'!F65="","",'statement of marks'!F65)</f>
        <v>36758</v>
      </c>
      <c r="E65" s="55" t="str">
        <f>IF('statement of marks'!G65="","",'statement of marks'!G65)</f>
        <v>A 059</v>
      </c>
      <c r="F65" s="55" t="str">
        <f>IF('statement of marks'!H65="","",'statement of marks'!H65)</f>
        <v>B 059</v>
      </c>
      <c r="G65" s="55" t="str">
        <f>IF('statement of marks'!I65="","",'statement of marks'!I65)</f>
        <v>C 059</v>
      </c>
      <c r="H65" s="358" t="str">
        <f>IF('statement of marks'!B65="","",'statement of marks'!B65)</f>
        <v>OBC</v>
      </c>
      <c r="I65" s="358" t="str">
        <f>IF('statement of marks'!GN65="","",'statement of marks'!GN65)</f>
        <v/>
      </c>
      <c r="J65" s="358" t="str">
        <f>IF('statement of marks'!CU65="","",'statement of marks'!CU65)</f>
        <v/>
      </c>
      <c r="K65" s="178">
        <f>IF('statement of marks'!CT65="","",'statement of marks'!CT65)</f>
        <v>0</v>
      </c>
      <c r="L65" s="179" t="str">
        <f>'statement of marks'!HB65</f>
        <v/>
      </c>
      <c r="M65" s="179" t="str">
        <f>'statement of marks'!HE65</f>
        <v/>
      </c>
      <c r="N65" s="180" t="str">
        <f>'statement of marks'!HH65</f>
        <v/>
      </c>
      <c r="O65" s="179" t="str">
        <f>'statement of marks'!HI65</f>
        <v/>
      </c>
      <c r="P65" s="179" t="str">
        <f>'statement of marks'!HJ65</f>
        <v/>
      </c>
      <c r="Q65" s="179" t="str">
        <f>'statement of marks'!HK65</f>
        <v/>
      </c>
      <c r="R65" s="179" t="str">
        <f>'statement of marks'!HL65</f>
        <v/>
      </c>
      <c r="S65" s="179" t="str">
        <f>'statement of marks'!HM65</f>
        <v/>
      </c>
      <c r="T65" s="179" t="str">
        <f>'statement of marks'!HP65</f>
        <v/>
      </c>
      <c r="U65" s="179" t="str">
        <f>'statement of marks'!HS65</f>
        <v/>
      </c>
      <c r="V65" s="179" t="str">
        <f>'statement of marks'!HV65</f>
        <v/>
      </c>
      <c r="W65" s="179" t="str">
        <f>'statement of marks'!HY65</f>
        <v/>
      </c>
      <c r="X65" s="179" t="str">
        <f>'statement of marks'!HZ65</f>
        <v/>
      </c>
      <c r="Y65" s="179" t="str">
        <f>'statement of marks'!IA65</f>
        <v/>
      </c>
      <c r="Z65" s="179" t="str">
        <f>CONCATENATE('statement of marks'!IE65,'statement of marks'!IG65)</f>
        <v xml:space="preserve">                        </v>
      </c>
      <c r="AA65" s="179">
        <f t="shared" si="19"/>
        <v>0</v>
      </c>
      <c r="AB65" s="499"/>
      <c r="AC65" s="499"/>
      <c r="AD65" s="499"/>
      <c r="AE65" s="499"/>
      <c r="AF65" s="499"/>
      <c r="AG65" s="499"/>
      <c r="AH65" s="499"/>
      <c r="AI65" s="499"/>
      <c r="AJ65" s="499"/>
      <c r="AK65" s="181" t="str">
        <f t="shared" si="5"/>
        <v/>
      </c>
      <c r="AL65" s="181" t="str">
        <f t="shared" si="6"/>
        <v/>
      </c>
      <c r="AM65" s="181" t="str">
        <f t="shared" si="7"/>
        <v/>
      </c>
      <c r="AN65" s="181" t="str">
        <f t="shared" si="8"/>
        <v/>
      </c>
      <c r="AO65" s="181" t="str">
        <f t="shared" si="9"/>
        <v/>
      </c>
      <c r="AP65" s="181" t="str">
        <f t="shared" si="10"/>
        <v/>
      </c>
      <c r="AQ65" s="181" t="str">
        <f t="shared" si="11"/>
        <v/>
      </c>
      <c r="AR65" s="181" t="str">
        <f t="shared" si="12"/>
        <v/>
      </c>
      <c r="AS65" s="181" t="str">
        <f t="shared" si="13"/>
        <v/>
      </c>
      <c r="AT65" s="242">
        <f t="shared" si="14"/>
        <v>0</v>
      </c>
      <c r="AU65" s="242">
        <f t="shared" si="15"/>
        <v>0</v>
      </c>
      <c r="AV65" s="182" t="str">
        <f t="shared" si="16"/>
        <v/>
      </c>
      <c r="AW65" s="243" t="str">
        <f t="shared" si="17"/>
        <v/>
      </c>
      <c r="AX65" s="183" t="str">
        <f t="shared" si="18"/>
        <v/>
      </c>
      <c r="AY65" s="184" t="str">
        <f>'statement of marks'!GY65</f>
        <v/>
      </c>
      <c r="AZ65" s="185" t="str">
        <f>'statement of marks'!GZ65</f>
        <v/>
      </c>
      <c r="BB65" s="245" t="str">
        <f>IF(AV65="","",IF(AV65="PASS",'full report'!M1152,""))</f>
        <v/>
      </c>
      <c r="BC65" s="244"/>
    </row>
    <row r="66" spans="1:55" ht="20" customHeight="1">
      <c r="A66" s="165">
        <v>60</v>
      </c>
      <c r="B66" s="355">
        <f>IF('statement of marks'!D66="","",'statement of marks'!D66)</f>
        <v>9160</v>
      </c>
      <c r="C66" s="358">
        <f>IF('statement of marks'!E66="","",'statement of marks'!E66)</f>
        <v>11215</v>
      </c>
      <c r="D66" s="386">
        <f>IF('statement of marks'!F66="","",'statement of marks'!F66)</f>
        <v>37037</v>
      </c>
      <c r="E66" s="55" t="str">
        <f>IF('statement of marks'!G66="","",'statement of marks'!G66)</f>
        <v>A 060</v>
      </c>
      <c r="F66" s="55" t="str">
        <f>IF('statement of marks'!H66="","",'statement of marks'!H66)</f>
        <v>B 060</v>
      </c>
      <c r="G66" s="55" t="str">
        <f>IF('statement of marks'!I66="","",'statement of marks'!I66)</f>
        <v>C 060</v>
      </c>
      <c r="H66" s="358" t="str">
        <f>IF('statement of marks'!B66="","",'statement of marks'!B66)</f>
        <v>OBC</v>
      </c>
      <c r="I66" s="358" t="str">
        <f>IF('statement of marks'!GN66="","",'statement of marks'!GN66)</f>
        <v/>
      </c>
      <c r="J66" s="358" t="str">
        <f>IF('statement of marks'!CU66="","",'statement of marks'!CU66)</f>
        <v/>
      </c>
      <c r="K66" s="178">
        <f>IF('statement of marks'!CT66="","",'statement of marks'!CT66)</f>
        <v>0</v>
      </c>
      <c r="L66" s="179" t="str">
        <f>'statement of marks'!HB66</f>
        <v/>
      </c>
      <c r="M66" s="179" t="str">
        <f>'statement of marks'!HE66</f>
        <v/>
      </c>
      <c r="N66" s="180" t="str">
        <f>'statement of marks'!HH66</f>
        <v/>
      </c>
      <c r="O66" s="179" t="str">
        <f>'statement of marks'!HI66</f>
        <v/>
      </c>
      <c r="P66" s="179" t="str">
        <f>'statement of marks'!HJ66</f>
        <v/>
      </c>
      <c r="Q66" s="179" t="str">
        <f>'statement of marks'!HK66</f>
        <v/>
      </c>
      <c r="R66" s="179" t="str">
        <f>'statement of marks'!HL66</f>
        <v/>
      </c>
      <c r="S66" s="179" t="str">
        <f>'statement of marks'!HM66</f>
        <v/>
      </c>
      <c r="T66" s="179" t="str">
        <f>'statement of marks'!HP66</f>
        <v/>
      </c>
      <c r="U66" s="179" t="str">
        <f>'statement of marks'!HS66</f>
        <v/>
      </c>
      <c r="V66" s="179" t="str">
        <f>'statement of marks'!HV66</f>
        <v/>
      </c>
      <c r="W66" s="179" t="str">
        <f>'statement of marks'!HY66</f>
        <v/>
      </c>
      <c r="X66" s="179" t="str">
        <f>'statement of marks'!HZ66</f>
        <v/>
      </c>
      <c r="Y66" s="179" t="str">
        <f>'statement of marks'!IA66</f>
        <v/>
      </c>
      <c r="Z66" s="179" t="str">
        <f>CONCATENATE('statement of marks'!IE66,'statement of marks'!IG66)</f>
        <v xml:space="preserve">                        </v>
      </c>
      <c r="AA66" s="179">
        <f t="shared" si="19"/>
        <v>0</v>
      </c>
      <c r="AB66" s="499"/>
      <c r="AC66" s="499"/>
      <c r="AD66" s="499"/>
      <c r="AE66" s="499"/>
      <c r="AF66" s="499"/>
      <c r="AG66" s="499"/>
      <c r="AH66" s="499"/>
      <c r="AI66" s="499"/>
      <c r="AJ66" s="499"/>
      <c r="AK66" s="181" t="str">
        <f t="shared" si="5"/>
        <v/>
      </c>
      <c r="AL66" s="181" t="str">
        <f t="shared" si="6"/>
        <v/>
      </c>
      <c r="AM66" s="181" t="str">
        <f t="shared" si="7"/>
        <v/>
      </c>
      <c r="AN66" s="181" t="str">
        <f t="shared" si="8"/>
        <v/>
      </c>
      <c r="AO66" s="181" t="str">
        <f t="shared" si="9"/>
        <v/>
      </c>
      <c r="AP66" s="181" t="str">
        <f t="shared" si="10"/>
        <v/>
      </c>
      <c r="AQ66" s="181" t="str">
        <f t="shared" si="11"/>
        <v/>
      </c>
      <c r="AR66" s="181" t="str">
        <f t="shared" si="12"/>
        <v/>
      </c>
      <c r="AS66" s="181" t="str">
        <f t="shared" si="13"/>
        <v/>
      </c>
      <c r="AT66" s="242">
        <f t="shared" si="14"/>
        <v>0</v>
      </c>
      <c r="AU66" s="242">
        <f t="shared" si="15"/>
        <v>0</v>
      </c>
      <c r="AV66" s="182" t="str">
        <f t="shared" si="16"/>
        <v/>
      </c>
      <c r="AW66" s="243" t="str">
        <f t="shared" si="17"/>
        <v/>
      </c>
      <c r="AX66" s="183" t="str">
        <f t="shared" si="18"/>
        <v/>
      </c>
      <c r="AY66" s="184" t="str">
        <f>'statement of marks'!GY66</f>
        <v/>
      </c>
      <c r="AZ66" s="185" t="str">
        <f>'statement of marks'!GZ66</f>
        <v/>
      </c>
      <c r="BB66" s="245" t="str">
        <f>IF(AV66="","",IF(AV66="PASS",'full report'!AB1152,""))</f>
        <v/>
      </c>
      <c r="BC66" s="244"/>
    </row>
    <row r="67" spans="1:55" ht="20" customHeight="1">
      <c r="A67" s="165">
        <v>61</v>
      </c>
      <c r="B67" s="355">
        <f>IF('statement of marks'!D67="","",'statement of marks'!D67)</f>
        <v>9161</v>
      </c>
      <c r="C67" s="358">
        <f>IF('statement of marks'!E67="","",'statement of marks'!E67)</f>
        <v>11070</v>
      </c>
      <c r="D67" s="386">
        <f>IF('statement of marks'!F67="","",'statement of marks'!F67)</f>
        <v>36109</v>
      </c>
      <c r="E67" s="55" t="str">
        <f>IF('statement of marks'!G67="","",'statement of marks'!G67)</f>
        <v>A 061</v>
      </c>
      <c r="F67" s="55" t="str">
        <f>IF('statement of marks'!H67="","",'statement of marks'!H67)</f>
        <v>B 061</v>
      </c>
      <c r="G67" s="55" t="str">
        <f>IF('statement of marks'!I67="","",'statement of marks'!I67)</f>
        <v>C 061</v>
      </c>
      <c r="H67" s="358" t="str">
        <f>IF('statement of marks'!B67="","",'statement of marks'!B67)</f>
        <v>OBC</v>
      </c>
      <c r="I67" s="358" t="str">
        <f>IF('statement of marks'!GN67="","",'statement of marks'!GN67)</f>
        <v/>
      </c>
      <c r="J67" s="358" t="str">
        <f>IF('statement of marks'!CU67="","",'statement of marks'!CU67)</f>
        <v/>
      </c>
      <c r="K67" s="178">
        <f>IF('statement of marks'!CT67="","",'statement of marks'!CT67)</f>
        <v>0</v>
      </c>
      <c r="L67" s="179" t="str">
        <f>'statement of marks'!HB67</f>
        <v/>
      </c>
      <c r="M67" s="179" t="str">
        <f>'statement of marks'!HE67</f>
        <v/>
      </c>
      <c r="N67" s="180" t="str">
        <f>'statement of marks'!HH67</f>
        <v/>
      </c>
      <c r="O67" s="179" t="str">
        <f>'statement of marks'!HI67</f>
        <v/>
      </c>
      <c r="P67" s="179" t="str">
        <f>'statement of marks'!HJ67</f>
        <v/>
      </c>
      <c r="Q67" s="179" t="str">
        <f>'statement of marks'!HK67</f>
        <v/>
      </c>
      <c r="R67" s="179" t="str">
        <f>'statement of marks'!HL67</f>
        <v/>
      </c>
      <c r="S67" s="179" t="str">
        <f>'statement of marks'!HM67</f>
        <v/>
      </c>
      <c r="T67" s="179" t="str">
        <f>'statement of marks'!HP67</f>
        <v/>
      </c>
      <c r="U67" s="179" t="str">
        <f>'statement of marks'!HS67</f>
        <v/>
      </c>
      <c r="V67" s="179" t="str">
        <f>'statement of marks'!HV67</f>
        <v/>
      </c>
      <c r="W67" s="179" t="str">
        <f>'statement of marks'!HY67</f>
        <v/>
      </c>
      <c r="X67" s="179" t="str">
        <f>'statement of marks'!HZ67</f>
        <v/>
      </c>
      <c r="Y67" s="179" t="str">
        <f>'statement of marks'!IA67</f>
        <v/>
      </c>
      <c r="Z67" s="179" t="str">
        <f>CONCATENATE('statement of marks'!IE67,'statement of marks'!IG67)</f>
        <v xml:space="preserve">                        </v>
      </c>
      <c r="AA67" s="179">
        <f t="shared" si="19"/>
        <v>0</v>
      </c>
      <c r="AB67" s="499"/>
      <c r="AC67" s="499"/>
      <c r="AD67" s="499"/>
      <c r="AE67" s="499"/>
      <c r="AF67" s="499"/>
      <c r="AG67" s="499"/>
      <c r="AH67" s="499"/>
      <c r="AI67" s="499"/>
      <c r="AJ67" s="499"/>
      <c r="AK67" s="181" t="str">
        <f t="shared" si="5"/>
        <v/>
      </c>
      <c r="AL67" s="181" t="str">
        <f t="shared" si="6"/>
        <v/>
      </c>
      <c r="AM67" s="181" t="str">
        <f t="shared" si="7"/>
        <v/>
      </c>
      <c r="AN67" s="181" t="str">
        <f t="shared" si="8"/>
        <v/>
      </c>
      <c r="AO67" s="181" t="str">
        <f t="shared" si="9"/>
        <v/>
      </c>
      <c r="AP67" s="181" t="str">
        <f t="shared" si="10"/>
        <v/>
      </c>
      <c r="AQ67" s="181" t="str">
        <f t="shared" si="11"/>
        <v/>
      </c>
      <c r="AR67" s="181" t="str">
        <f t="shared" si="12"/>
        <v/>
      </c>
      <c r="AS67" s="181" t="str">
        <f t="shared" si="13"/>
        <v/>
      </c>
      <c r="AT67" s="242">
        <f t="shared" si="14"/>
        <v>0</v>
      </c>
      <c r="AU67" s="242">
        <f t="shared" si="15"/>
        <v>0</v>
      </c>
      <c r="AV67" s="182" t="str">
        <f t="shared" si="16"/>
        <v/>
      </c>
      <c r="AW67" s="243" t="str">
        <f t="shared" si="17"/>
        <v/>
      </c>
      <c r="AX67" s="183" t="str">
        <f t="shared" si="18"/>
        <v/>
      </c>
      <c r="AY67" s="184" t="str">
        <f>'statement of marks'!GY67</f>
        <v/>
      </c>
      <c r="AZ67" s="185" t="str">
        <f>'statement of marks'!GZ67</f>
        <v/>
      </c>
      <c r="BB67" s="245" t="str">
        <f>IF(AV67="","",IF(AV67="PASS",'full report'!M1191,""))</f>
        <v/>
      </c>
      <c r="BC67" s="244"/>
    </row>
    <row r="68" spans="1:55" ht="20" customHeight="1">
      <c r="A68" s="165">
        <v>62</v>
      </c>
      <c r="B68" s="355">
        <f>IF('statement of marks'!D68="","",'statement of marks'!D68)</f>
        <v>9162</v>
      </c>
      <c r="C68" s="358">
        <f>IF('statement of marks'!E68="","",'statement of marks'!E68)</f>
        <v>10826</v>
      </c>
      <c r="D68" s="386">
        <f>IF('statement of marks'!F68="","",'statement of marks'!F68)</f>
        <v>36578</v>
      </c>
      <c r="E68" s="55" t="str">
        <f>IF('statement of marks'!G68="","",'statement of marks'!G68)</f>
        <v>A 062</v>
      </c>
      <c r="F68" s="55" t="str">
        <f>IF('statement of marks'!H68="","",'statement of marks'!H68)</f>
        <v>B 062</v>
      </c>
      <c r="G68" s="55" t="str">
        <f>IF('statement of marks'!I68="","",'statement of marks'!I68)</f>
        <v>C 062</v>
      </c>
      <c r="H68" s="358" t="str">
        <f>IF('statement of marks'!B68="","",'statement of marks'!B68)</f>
        <v>OBC</v>
      </c>
      <c r="I68" s="358" t="str">
        <f>IF('statement of marks'!GN68="","",'statement of marks'!GN68)</f>
        <v/>
      </c>
      <c r="J68" s="358" t="str">
        <f>IF('statement of marks'!CU68="","",'statement of marks'!CU68)</f>
        <v/>
      </c>
      <c r="K68" s="178">
        <f>IF('statement of marks'!CT68="","",'statement of marks'!CT68)</f>
        <v>0</v>
      </c>
      <c r="L68" s="179" t="str">
        <f>'statement of marks'!HB68</f>
        <v/>
      </c>
      <c r="M68" s="179" t="str">
        <f>'statement of marks'!HE68</f>
        <v/>
      </c>
      <c r="N68" s="180" t="str">
        <f>'statement of marks'!HH68</f>
        <v/>
      </c>
      <c r="O68" s="179" t="str">
        <f>'statement of marks'!HI68</f>
        <v/>
      </c>
      <c r="P68" s="179" t="str">
        <f>'statement of marks'!HJ68</f>
        <v/>
      </c>
      <c r="Q68" s="179" t="str">
        <f>'statement of marks'!HK68</f>
        <v/>
      </c>
      <c r="R68" s="179" t="str">
        <f>'statement of marks'!HL68</f>
        <v/>
      </c>
      <c r="S68" s="179" t="str">
        <f>'statement of marks'!HM68</f>
        <v/>
      </c>
      <c r="T68" s="179" t="str">
        <f>'statement of marks'!HP68</f>
        <v/>
      </c>
      <c r="U68" s="179" t="str">
        <f>'statement of marks'!HS68</f>
        <v/>
      </c>
      <c r="V68" s="179" t="str">
        <f>'statement of marks'!HV68</f>
        <v/>
      </c>
      <c r="W68" s="179" t="str">
        <f>'statement of marks'!HY68</f>
        <v/>
      </c>
      <c r="X68" s="179" t="str">
        <f>'statement of marks'!HZ68</f>
        <v/>
      </c>
      <c r="Y68" s="179" t="str">
        <f>'statement of marks'!IA68</f>
        <v/>
      </c>
      <c r="Z68" s="179" t="str">
        <f>CONCATENATE('statement of marks'!IE68,'statement of marks'!IG68)</f>
        <v xml:space="preserve">                        </v>
      </c>
      <c r="AA68" s="179">
        <f t="shared" si="19"/>
        <v>0</v>
      </c>
      <c r="AB68" s="499"/>
      <c r="AC68" s="499"/>
      <c r="AD68" s="499"/>
      <c r="AE68" s="499"/>
      <c r="AF68" s="499"/>
      <c r="AG68" s="499"/>
      <c r="AH68" s="499"/>
      <c r="AI68" s="499"/>
      <c r="AJ68" s="499"/>
      <c r="AK68" s="181" t="str">
        <f t="shared" si="5"/>
        <v/>
      </c>
      <c r="AL68" s="181" t="str">
        <f t="shared" si="6"/>
        <v/>
      </c>
      <c r="AM68" s="181" t="str">
        <f t="shared" si="7"/>
        <v/>
      </c>
      <c r="AN68" s="181" t="str">
        <f t="shared" si="8"/>
        <v/>
      </c>
      <c r="AO68" s="181" t="str">
        <f t="shared" si="9"/>
        <v/>
      </c>
      <c r="AP68" s="181" t="str">
        <f t="shared" si="10"/>
        <v/>
      </c>
      <c r="AQ68" s="181" t="str">
        <f t="shared" si="11"/>
        <v/>
      </c>
      <c r="AR68" s="181" t="str">
        <f t="shared" si="12"/>
        <v/>
      </c>
      <c r="AS68" s="181" t="str">
        <f t="shared" si="13"/>
        <v/>
      </c>
      <c r="AT68" s="242">
        <f t="shared" si="14"/>
        <v>0</v>
      </c>
      <c r="AU68" s="242">
        <f t="shared" si="15"/>
        <v>0</v>
      </c>
      <c r="AV68" s="182" t="str">
        <f t="shared" si="16"/>
        <v/>
      </c>
      <c r="AW68" s="243" t="str">
        <f t="shared" si="17"/>
        <v/>
      </c>
      <c r="AX68" s="183" t="str">
        <f t="shared" si="18"/>
        <v/>
      </c>
      <c r="AY68" s="184" t="str">
        <f>'statement of marks'!GY68</f>
        <v/>
      </c>
      <c r="AZ68" s="185" t="str">
        <f>'statement of marks'!GZ68</f>
        <v/>
      </c>
      <c r="BB68" s="245" t="str">
        <f>IF(AV68="","",IF(AV68="PASS",'full report'!AB1191,""))</f>
        <v/>
      </c>
      <c r="BC68" s="244"/>
    </row>
    <row r="69" spans="1:55" ht="20" customHeight="1">
      <c r="A69" s="165">
        <v>63</v>
      </c>
      <c r="B69" s="355">
        <f>IF('statement of marks'!D69="","",'statement of marks'!D69)</f>
        <v>9163</v>
      </c>
      <c r="C69" s="358">
        <f>IF('statement of marks'!E69="","",'statement of marks'!E69)</f>
        <v>10735</v>
      </c>
      <c r="D69" s="386">
        <f>IF('statement of marks'!F69="","",'statement of marks'!F69)</f>
        <v>35940</v>
      </c>
      <c r="E69" s="55" t="str">
        <f>IF('statement of marks'!G69="","",'statement of marks'!G69)</f>
        <v>A 063</v>
      </c>
      <c r="F69" s="55" t="str">
        <f>IF('statement of marks'!H69="","",'statement of marks'!H69)</f>
        <v>B 063</v>
      </c>
      <c r="G69" s="55" t="str">
        <f>IF('statement of marks'!I69="","",'statement of marks'!I69)</f>
        <v>C 063</v>
      </c>
      <c r="H69" s="358" t="str">
        <f>IF('statement of marks'!B69="","",'statement of marks'!B69)</f>
        <v>MIN</v>
      </c>
      <c r="I69" s="358" t="str">
        <f>IF('statement of marks'!GN69="","",'statement of marks'!GN69)</f>
        <v/>
      </c>
      <c r="J69" s="358" t="str">
        <f>IF('statement of marks'!CU69="","",'statement of marks'!CU69)</f>
        <v/>
      </c>
      <c r="K69" s="178">
        <f>IF('statement of marks'!CT69="","",'statement of marks'!CT69)</f>
        <v>0</v>
      </c>
      <c r="L69" s="179" t="str">
        <f>'statement of marks'!HB69</f>
        <v/>
      </c>
      <c r="M69" s="179" t="str">
        <f>'statement of marks'!HE69</f>
        <v/>
      </c>
      <c r="N69" s="180" t="str">
        <f>'statement of marks'!HH69</f>
        <v/>
      </c>
      <c r="O69" s="179" t="str">
        <f>'statement of marks'!HI69</f>
        <v/>
      </c>
      <c r="P69" s="179" t="str">
        <f>'statement of marks'!HJ69</f>
        <v/>
      </c>
      <c r="Q69" s="179" t="str">
        <f>'statement of marks'!HK69</f>
        <v/>
      </c>
      <c r="R69" s="179" t="str">
        <f>'statement of marks'!HL69</f>
        <v/>
      </c>
      <c r="S69" s="179" t="str">
        <f>'statement of marks'!HM69</f>
        <v/>
      </c>
      <c r="T69" s="179" t="str">
        <f>'statement of marks'!HP69</f>
        <v/>
      </c>
      <c r="U69" s="179" t="str">
        <f>'statement of marks'!HS69</f>
        <v/>
      </c>
      <c r="V69" s="179" t="str">
        <f>'statement of marks'!HV69</f>
        <v/>
      </c>
      <c r="W69" s="179" t="str">
        <f>'statement of marks'!HY69</f>
        <v/>
      </c>
      <c r="X69" s="179" t="str">
        <f>'statement of marks'!HZ69</f>
        <v/>
      </c>
      <c r="Y69" s="179" t="str">
        <f>'statement of marks'!IA69</f>
        <v/>
      </c>
      <c r="Z69" s="179" t="str">
        <f>CONCATENATE('statement of marks'!IE69,'statement of marks'!IG69)</f>
        <v xml:space="preserve">                        </v>
      </c>
      <c r="AA69" s="179">
        <f t="shared" si="19"/>
        <v>0</v>
      </c>
      <c r="AB69" s="499"/>
      <c r="AC69" s="499"/>
      <c r="AD69" s="499"/>
      <c r="AE69" s="499"/>
      <c r="AF69" s="499"/>
      <c r="AG69" s="499"/>
      <c r="AH69" s="499"/>
      <c r="AI69" s="499"/>
      <c r="AJ69" s="499"/>
      <c r="AK69" s="181" t="str">
        <f t="shared" si="5"/>
        <v/>
      </c>
      <c r="AL69" s="181" t="str">
        <f t="shared" si="6"/>
        <v/>
      </c>
      <c r="AM69" s="181" t="str">
        <f t="shared" si="7"/>
        <v/>
      </c>
      <c r="AN69" s="181" t="str">
        <f t="shared" si="8"/>
        <v/>
      </c>
      <c r="AO69" s="181" t="str">
        <f t="shared" si="9"/>
        <v/>
      </c>
      <c r="AP69" s="181" t="str">
        <f t="shared" si="10"/>
        <v/>
      </c>
      <c r="AQ69" s="181" t="str">
        <f t="shared" si="11"/>
        <v/>
      </c>
      <c r="AR69" s="181" t="str">
        <f t="shared" si="12"/>
        <v/>
      </c>
      <c r="AS69" s="181" t="str">
        <f t="shared" si="13"/>
        <v/>
      </c>
      <c r="AT69" s="242">
        <f t="shared" si="14"/>
        <v>0</v>
      </c>
      <c r="AU69" s="242">
        <f t="shared" si="15"/>
        <v>0</v>
      </c>
      <c r="AV69" s="182" t="str">
        <f t="shared" si="16"/>
        <v/>
      </c>
      <c r="AW69" s="243" t="str">
        <f t="shared" si="17"/>
        <v/>
      </c>
      <c r="AX69" s="183" t="str">
        <f t="shared" si="18"/>
        <v/>
      </c>
      <c r="AY69" s="184" t="str">
        <f>'statement of marks'!GY69</f>
        <v/>
      </c>
      <c r="AZ69" s="185" t="str">
        <f>'statement of marks'!GZ69</f>
        <v/>
      </c>
      <c r="BB69" s="245" t="str">
        <f>IF(AV69="","",IF(AV69="PASS",'full report'!M1230,""))</f>
        <v/>
      </c>
      <c r="BC69" s="244"/>
    </row>
    <row r="70" spans="1:55" ht="20" customHeight="1">
      <c r="A70" s="165">
        <v>64</v>
      </c>
      <c r="B70" s="355">
        <f>IF('statement of marks'!D70="","",'statement of marks'!D70)</f>
        <v>9164</v>
      </c>
      <c r="C70" s="358">
        <f>IF('statement of marks'!E70="","",'statement of marks'!E70)</f>
        <v>11251</v>
      </c>
      <c r="D70" s="386">
        <f>IF('statement of marks'!F70="","",'statement of marks'!F70)</f>
        <v>36948</v>
      </c>
      <c r="E70" s="55" t="str">
        <f>IF('statement of marks'!G70="","",'statement of marks'!G70)</f>
        <v>A 064</v>
      </c>
      <c r="F70" s="55" t="str">
        <f>IF('statement of marks'!H70="","",'statement of marks'!H70)</f>
        <v>B 064</v>
      </c>
      <c r="G70" s="55" t="str">
        <f>IF('statement of marks'!I70="","",'statement of marks'!I70)</f>
        <v>C 064</v>
      </c>
      <c r="H70" s="358" t="str">
        <f>IF('statement of marks'!B70="","",'statement of marks'!B70)</f>
        <v>MIN</v>
      </c>
      <c r="I70" s="358" t="str">
        <f>IF('statement of marks'!GN70="","",'statement of marks'!GN70)</f>
        <v/>
      </c>
      <c r="J70" s="358" t="str">
        <f>IF('statement of marks'!CU70="","",'statement of marks'!CU70)</f>
        <v/>
      </c>
      <c r="K70" s="178">
        <f>IF('statement of marks'!CT70="","",'statement of marks'!CT70)</f>
        <v>0</v>
      </c>
      <c r="L70" s="179" t="str">
        <f>'statement of marks'!HB70</f>
        <v/>
      </c>
      <c r="M70" s="179" t="str">
        <f>'statement of marks'!HE70</f>
        <v/>
      </c>
      <c r="N70" s="180" t="str">
        <f>'statement of marks'!HH70</f>
        <v/>
      </c>
      <c r="O70" s="179" t="str">
        <f>'statement of marks'!HI70</f>
        <v/>
      </c>
      <c r="P70" s="179" t="str">
        <f>'statement of marks'!HJ70</f>
        <v/>
      </c>
      <c r="Q70" s="179" t="str">
        <f>'statement of marks'!HK70</f>
        <v/>
      </c>
      <c r="R70" s="179" t="str">
        <f>'statement of marks'!HL70</f>
        <v/>
      </c>
      <c r="S70" s="179" t="str">
        <f>'statement of marks'!HM70</f>
        <v/>
      </c>
      <c r="T70" s="179" t="str">
        <f>'statement of marks'!HP70</f>
        <v/>
      </c>
      <c r="U70" s="179" t="str">
        <f>'statement of marks'!HS70</f>
        <v/>
      </c>
      <c r="V70" s="179" t="str">
        <f>'statement of marks'!HV70</f>
        <v/>
      </c>
      <c r="W70" s="179" t="str">
        <f>'statement of marks'!HY70</f>
        <v/>
      </c>
      <c r="X70" s="179" t="str">
        <f>'statement of marks'!HZ70</f>
        <v/>
      </c>
      <c r="Y70" s="179" t="str">
        <f>'statement of marks'!IA70</f>
        <v/>
      </c>
      <c r="Z70" s="179" t="str">
        <f>CONCATENATE('statement of marks'!IE70,'statement of marks'!IG70)</f>
        <v xml:space="preserve">                        </v>
      </c>
      <c r="AA70" s="179">
        <f t="shared" si="19"/>
        <v>0</v>
      </c>
      <c r="AB70" s="499"/>
      <c r="AC70" s="499"/>
      <c r="AD70" s="499"/>
      <c r="AE70" s="499"/>
      <c r="AF70" s="499"/>
      <c r="AG70" s="499"/>
      <c r="AH70" s="499"/>
      <c r="AI70" s="499"/>
      <c r="AJ70" s="499"/>
      <c r="AK70" s="181" t="str">
        <f t="shared" si="5"/>
        <v/>
      </c>
      <c r="AL70" s="181" t="str">
        <f t="shared" si="6"/>
        <v/>
      </c>
      <c r="AM70" s="181" t="str">
        <f t="shared" si="7"/>
        <v/>
      </c>
      <c r="AN70" s="181" t="str">
        <f t="shared" si="8"/>
        <v/>
      </c>
      <c r="AO70" s="181" t="str">
        <f t="shared" si="9"/>
        <v/>
      </c>
      <c r="AP70" s="181" t="str">
        <f t="shared" si="10"/>
        <v/>
      </c>
      <c r="AQ70" s="181" t="str">
        <f t="shared" si="11"/>
        <v/>
      </c>
      <c r="AR70" s="181" t="str">
        <f t="shared" si="12"/>
        <v/>
      </c>
      <c r="AS70" s="181" t="str">
        <f t="shared" si="13"/>
        <v/>
      </c>
      <c r="AT70" s="242">
        <f t="shared" si="14"/>
        <v>0</v>
      </c>
      <c r="AU70" s="242">
        <f t="shared" si="15"/>
        <v>0</v>
      </c>
      <c r="AV70" s="182" t="str">
        <f t="shared" si="16"/>
        <v/>
      </c>
      <c r="AW70" s="243" t="str">
        <f t="shared" si="17"/>
        <v/>
      </c>
      <c r="AX70" s="183" t="str">
        <f t="shared" si="18"/>
        <v/>
      </c>
      <c r="AY70" s="184" t="str">
        <f>'statement of marks'!GY70</f>
        <v/>
      </c>
      <c r="AZ70" s="185" t="str">
        <f>'statement of marks'!GZ70</f>
        <v/>
      </c>
      <c r="BB70" s="245" t="str">
        <f>IF(AV70="","",IF(AV70="PASS",'full report'!AB1230,""))</f>
        <v/>
      </c>
      <c r="BC70" s="244"/>
    </row>
    <row r="71" spans="1:55" ht="20" customHeight="1">
      <c r="A71" s="165">
        <v>65</v>
      </c>
      <c r="B71" s="355">
        <f>IF('statement of marks'!D71="","",'statement of marks'!D71)</f>
        <v>9165</v>
      </c>
      <c r="C71" s="358">
        <f>IF('statement of marks'!E71="","",'statement of marks'!E71)</f>
        <v>11051</v>
      </c>
      <c r="D71" s="386">
        <f>IF('statement of marks'!F71="","",'statement of marks'!F71)</f>
        <v>36742</v>
      </c>
      <c r="E71" s="55" t="str">
        <f>IF('statement of marks'!G71="","",'statement of marks'!G71)</f>
        <v>A 065</v>
      </c>
      <c r="F71" s="55" t="str">
        <f>IF('statement of marks'!H71="","",'statement of marks'!H71)</f>
        <v>B 065</v>
      </c>
      <c r="G71" s="55" t="str">
        <f>IF('statement of marks'!I71="","",'statement of marks'!I71)</f>
        <v>C 065</v>
      </c>
      <c r="H71" s="358" t="str">
        <f>IF('statement of marks'!B71="","",'statement of marks'!B71)</f>
        <v>MIN</v>
      </c>
      <c r="I71" s="358" t="str">
        <f>IF('statement of marks'!GN71="","",'statement of marks'!GN71)</f>
        <v/>
      </c>
      <c r="J71" s="358" t="str">
        <f>IF('statement of marks'!CU71="","",'statement of marks'!CU71)</f>
        <v/>
      </c>
      <c r="K71" s="178">
        <f>IF('statement of marks'!CT71="","",'statement of marks'!CT71)</f>
        <v>0</v>
      </c>
      <c r="L71" s="179" t="str">
        <f>'statement of marks'!HB71</f>
        <v/>
      </c>
      <c r="M71" s="179" t="str">
        <f>'statement of marks'!HE71</f>
        <v/>
      </c>
      <c r="N71" s="180" t="str">
        <f>'statement of marks'!HH71</f>
        <v/>
      </c>
      <c r="O71" s="179" t="str">
        <f>'statement of marks'!HI71</f>
        <v/>
      </c>
      <c r="P71" s="179" t="str">
        <f>'statement of marks'!HJ71</f>
        <v/>
      </c>
      <c r="Q71" s="179" t="str">
        <f>'statement of marks'!HK71</f>
        <v/>
      </c>
      <c r="R71" s="179" t="str">
        <f>'statement of marks'!HL71</f>
        <v/>
      </c>
      <c r="S71" s="179" t="str">
        <f>'statement of marks'!HM71</f>
        <v/>
      </c>
      <c r="T71" s="179" t="str">
        <f>'statement of marks'!HP71</f>
        <v/>
      </c>
      <c r="U71" s="179" t="str">
        <f>'statement of marks'!HS71</f>
        <v/>
      </c>
      <c r="V71" s="179" t="str">
        <f>'statement of marks'!HV71</f>
        <v/>
      </c>
      <c r="W71" s="179" t="str">
        <f>'statement of marks'!HY71</f>
        <v/>
      </c>
      <c r="X71" s="179" t="str">
        <f>'statement of marks'!HZ71</f>
        <v/>
      </c>
      <c r="Y71" s="179" t="str">
        <f>'statement of marks'!IA71</f>
        <v/>
      </c>
      <c r="Z71" s="179" t="str">
        <f>CONCATENATE('statement of marks'!IE71,'statement of marks'!IG71)</f>
        <v xml:space="preserve">                        </v>
      </c>
      <c r="AA71" s="179">
        <f t="shared" si="19"/>
        <v>0</v>
      </c>
      <c r="AB71" s="499"/>
      <c r="AC71" s="499"/>
      <c r="AD71" s="499"/>
      <c r="AE71" s="499"/>
      <c r="AF71" s="499"/>
      <c r="AG71" s="499"/>
      <c r="AH71" s="499"/>
      <c r="AI71" s="499"/>
      <c r="AJ71" s="499"/>
      <c r="AK71" s="181" t="str">
        <f t="shared" si="5"/>
        <v/>
      </c>
      <c r="AL71" s="181" t="str">
        <f t="shared" si="6"/>
        <v/>
      </c>
      <c r="AM71" s="181" t="str">
        <f t="shared" si="7"/>
        <v/>
      </c>
      <c r="AN71" s="181" t="str">
        <f t="shared" si="8"/>
        <v/>
      </c>
      <c r="AO71" s="181" t="str">
        <f t="shared" si="9"/>
        <v/>
      </c>
      <c r="AP71" s="181" t="str">
        <f t="shared" si="10"/>
        <v/>
      </c>
      <c r="AQ71" s="181" t="str">
        <f t="shared" si="11"/>
        <v/>
      </c>
      <c r="AR71" s="181" t="str">
        <f t="shared" si="12"/>
        <v/>
      </c>
      <c r="AS71" s="181" t="str">
        <f t="shared" si="13"/>
        <v/>
      </c>
      <c r="AT71" s="242">
        <f t="shared" si="14"/>
        <v>0</v>
      </c>
      <c r="AU71" s="242">
        <f t="shared" si="15"/>
        <v>0</v>
      </c>
      <c r="AV71" s="182" t="str">
        <f t="shared" si="16"/>
        <v/>
      </c>
      <c r="AW71" s="243" t="str">
        <f t="shared" si="17"/>
        <v/>
      </c>
      <c r="AX71" s="183" t="str">
        <f t="shared" si="18"/>
        <v/>
      </c>
      <c r="AY71" s="184" t="str">
        <f>'statement of marks'!GY71</f>
        <v/>
      </c>
      <c r="AZ71" s="185" t="str">
        <f>'statement of marks'!GZ71</f>
        <v/>
      </c>
      <c r="BB71" s="245" t="str">
        <f>IF(AV71="","",IF(AV71="PASS",'full report'!M1269,""))</f>
        <v/>
      </c>
      <c r="BC71" s="244"/>
    </row>
    <row r="72" spans="1:55" ht="20" customHeight="1">
      <c r="A72" s="165">
        <v>66</v>
      </c>
      <c r="B72" s="355">
        <f>IF('statement of marks'!D72="","",'statement of marks'!D72)</f>
        <v>9166</v>
      </c>
      <c r="C72" s="358">
        <f>IF('statement of marks'!E72="","",'statement of marks'!E72)</f>
        <v>11087</v>
      </c>
      <c r="D72" s="386">
        <f>IF('statement of marks'!F72="","",'statement of marks'!F72)</f>
        <v>36860</v>
      </c>
      <c r="E72" s="55" t="str">
        <f>IF('statement of marks'!G72="","",'statement of marks'!G72)</f>
        <v>A 066</v>
      </c>
      <c r="F72" s="55" t="str">
        <f>IF('statement of marks'!H72="","",'statement of marks'!H72)</f>
        <v>B 066</v>
      </c>
      <c r="G72" s="55" t="str">
        <f>IF('statement of marks'!I72="","",'statement of marks'!I72)</f>
        <v>C 066</v>
      </c>
      <c r="H72" s="358" t="str">
        <f>IF('statement of marks'!B72="","",'statement of marks'!B72)</f>
        <v>OBC</v>
      </c>
      <c r="I72" s="358" t="str">
        <f>IF('statement of marks'!GN72="","",'statement of marks'!GN72)</f>
        <v/>
      </c>
      <c r="J72" s="358" t="str">
        <f>IF('statement of marks'!CU72="","",'statement of marks'!CU72)</f>
        <v/>
      </c>
      <c r="K72" s="178">
        <f>IF('statement of marks'!CT72="","",'statement of marks'!CT72)</f>
        <v>0</v>
      </c>
      <c r="L72" s="179" t="str">
        <f>'statement of marks'!HB72</f>
        <v/>
      </c>
      <c r="M72" s="179" t="str">
        <f>'statement of marks'!HE72</f>
        <v/>
      </c>
      <c r="N72" s="180" t="str">
        <f>'statement of marks'!HH72</f>
        <v/>
      </c>
      <c r="O72" s="179" t="str">
        <f>'statement of marks'!HI72</f>
        <v/>
      </c>
      <c r="P72" s="179" t="str">
        <f>'statement of marks'!HJ72</f>
        <v/>
      </c>
      <c r="Q72" s="179" t="str">
        <f>'statement of marks'!HK72</f>
        <v/>
      </c>
      <c r="R72" s="179" t="str">
        <f>'statement of marks'!HL72</f>
        <v/>
      </c>
      <c r="S72" s="179" t="str">
        <f>'statement of marks'!HM72</f>
        <v/>
      </c>
      <c r="T72" s="179" t="str">
        <f>'statement of marks'!HP72</f>
        <v/>
      </c>
      <c r="U72" s="179" t="str">
        <f>'statement of marks'!HS72</f>
        <v/>
      </c>
      <c r="V72" s="179" t="str">
        <f>'statement of marks'!HV72</f>
        <v/>
      </c>
      <c r="W72" s="179" t="str">
        <f>'statement of marks'!HY72</f>
        <v/>
      </c>
      <c r="X72" s="179" t="str">
        <f>'statement of marks'!HZ72</f>
        <v/>
      </c>
      <c r="Y72" s="179" t="str">
        <f>'statement of marks'!IA72</f>
        <v/>
      </c>
      <c r="Z72" s="179" t="str">
        <f>CONCATENATE('statement of marks'!IE72,'statement of marks'!IG72)</f>
        <v xml:space="preserve">                        </v>
      </c>
      <c r="AA72" s="179">
        <f t="shared" si="19"/>
        <v>0</v>
      </c>
      <c r="AB72" s="499"/>
      <c r="AC72" s="499"/>
      <c r="AD72" s="499"/>
      <c r="AE72" s="499"/>
      <c r="AF72" s="499"/>
      <c r="AG72" s="499"/>
      <c r="AH72" s="499"/>
      <c r="AI72" s="499"/>
      <c r="AJ72" s="499"/>
      <c r="AK72" s="181" t="str">
        <f t="shared" ref="AK72:AK106" si="20">IF(AB72="","",IF(OR(AB72="AB",AB72&lt;36),"F","P"))</f>
        <v/>
      </c>
      <c r="AL72" s="181" t="str">
        <f t="shared" ref="AL72:AL106" si="21">IF(AC72="","",IF(OR(AC72="AB",AC72&lt;36),"F","P"))</f>
        <v/>
      </c>
      <c r="AM72" s="181" t="str">
        <f t="shared" ref="AM72:AM106" si="22">IF(AD72="","",IF(OR(AD72="AB",AD72&lt;36),"F","P"))</f>
        <v/>
      </c>
      <c r="AN72" s="181" t="str">
        <f t="shared" ref="AN72:AN106" si="23">IF(AE72="","",IF(OR(AE72="AB",AE72&lt;36),"F","P"))</f>
        <v/>
      </c>
      <c r="AO72" s="181" t="str">
        <f t="shared" ref="AO72:AO106" si="24">IF(AF72="","",IF(OR(AF72="AB",AF72&lt;36),"F","P"))</f>
        <v/>
      </c>
      <c r="AP72" s="181" t="str">
        <f t="shared" ref="AP72:AP106" si="25">IF(AG72="","",IF(OR(AG72="AB",AG72&lt;36),"F","P"))</f>
        <v/>
      </c>
      <c r="AQ72" s="181" t="str">
        <f t="shared" ref="AQ72:AQ106" si="26">IF(AH72="","",IF(OR(AH72="AB",AH72&lt;36),"F","P"))</f>
        <v/>
      </c>
      <c r="AR72" s="181" t="str">
        <f t="shared" ref="AR72:AR106" si="27">IF(AI72="","",IF(OR(AI72="AB",AI72&lt;36),"F","P"))</f>
        <v/>
      </c>
      <c r="AS72" s="181" t="str">
        <f t="shared" ref="AS72:AS106" si="28">IF(AJ72="","",IF(OR(AJ72="AB",AJ72&lt;36),"F","P"))</f>
        <v/>
      </c>
      <c r="AT72" s="242">
        <f t="shared" ref="AT72:AT106" si="29">COUNTA(AB72:AJ72)</f>
        <v>0</v>
      </c>
      <c r="AU72" s="242">
        <f t="shared" ref="AU72:AU106" si="30">COUNTIF(AK72:AS72,"P")</f>
        <v>0</v>
      </c>
      <c r="AV72" s="182" t="str">
        <f t="shared" ref="AV72:AV77" si="31">IF(AA72=0,"",IF(AA72&gt;AT72,I72,IF(AA72&gt;AU72,"FAIL","PASS")))</f>
        <v/>
      </c>
      <c r="AW72" s="243" t="str">
        <f t="shared" ref="AW72:AW106" si="32">BB72</f>
        <v/>
      </c>
      <c r="AX72" s="183" t="str">
        <f t="shared" ref="AX72:AX77" si="33">IF(AV72="","",IF(AND(AV72="PASS",AW72&gt;=60),"FIRST",IF(AND(AV72="PASS",AW72&gt;=48),"SECOND",IF(AV72="PASS","THIRD",""))))</f>
        <v/>
      </c>
      <c r="AY72" s="184" t="str">
        <f>'statement of marks'!GY72</f>
        <v/>
      </c>
      <c r="AZ72" s="185" t="str">
        <f>'statement of marks'!GZ72</f>
        <v/>
      </c>
      <c r="BB72" s="245" t="str">
        <f>IF(AV72="","",IF(AV72="PASS",'full report'!AB1269,""))</f>
        <v/>
      </c>
      <c r="BC72" s="244"/>
    </row>
    <row r="73" spans="1:55" ht="20" customHeight="1">
      <c r="A73" s="165">
        <v>67</v>
      </c>
      <c r="B73" s="355">
        <f>IF('statement of marks'!D73="","",'statement of marks'!D73)</f>
        <v>9167</v>
      </c>
      <c r="C73" s="358">
        <f>IF('statement of marks'!E73="","",'statement of marks'!E73)</f>
        <v>11044</v>
      </c>
      <c r="D73" s="386">
        <f>IF('statement of marks'!F73="","",'statement of marks'!F73)</f>
        <v>36727</v>
      </c>
      <c r="E73" s="55" t="str">
        <f>IF('statement of marks'!G73="","",'statement of marks'!G73)</f>
        <v>A 067</v>
      </c>
      <c r="F73" s="55" t="str">
        <f>IF('statement of marks'!H73="","",'statement of marks'!H73)</f>
        <v>B 067</v>
      </c>
      <c r="G73" s="55" t="str">
        <f>IF('statement of marks'!I73="","",'statement of marks'!I73)</f>
        <v>C 067</v>
      </c>
      <c r="H73" s="358" t="str">
        <f>IF('statement of marks'!B73="","",'statement of marks'!B73)</f>
        <v>OBC</v>
      </c>
      <c r="I73" s="358" t="str">
        <f>IF('statement of marks'!GN73="","",'statement of marks'!GN73)</f>
        <v/>
      </c>
      <c r="J73" s="358" t="str">
        <f>IF('statement of marks'!CU73="","",'statement of marks'!CU73)</f>
        <v/>
      </c>
      <c r="K73" s="178">
        <f>IF('statement of marks'!CT73="","",'statement of marks'!CT73)</f>
        <v>0</v>
      </c>
      <c r="L73" s="179" t="str">
        <f>'statement of marks'!HB73</f>
        <v/>
      </c>
      <c r="M73" s="179" t="str">
        <f>'statement of marks'!HE73</f>
        <v/>
      </c>
      <c r="N73" s="180" t="str">
        <f>'statement of marks'!HH73</f>
        <v/>
      </c>
      <c r="O73" s="179" t="str">
        <f>'statement of marks'!HI73</f>
        <v/>
      </c>
      <c r="P73" s="179" t="str">
        <f>'statement of marks'!HJ73</f>
        <v/>
      </c>
      <c r="Q73" s="179" t="str">
        <f>'statement of marks'!HK73</f>
        <v/>
      </c>
      <c r="R73" s="179" t="str">
        <f>'statement of marks'!HL73</f>
        <v/>
      </c>
      <c r="S73" s="179" t="str">
        <f>'statement of marks'!HM73</f>
        <v/>
      </c>
      <c r="T73" s="179" t="str">
        <f>'statement of marks'!HP73</f>
        <v/>
      </c>
      <c r="U73" s="179" t="str">
        <f>'statement of marks'!HS73</f>
        <v/>
      </c>
      <c r="V73" s="179" t="str">
        <f>'statement of marks'!HV73</f>
        <v/>
      </c>
      <c r="W73" s="179" t="str">
        <f>'statement of marks'!HY73</f>
        <v/>
      </c>
      <c r="X73" s="179" t="str">
        <f>'statement of marks'!HZ73</f>
        <v/>
      </c>
      <c r="Y73" s="179" t="str">
        <f>'statement of marks'!IA73</f>
        <v/>
      </c>
      <c r="Z73" s="179" t="str">
        <f>CONCATENATE('statement of marks'!IE73,'statement of marks'!IG73)</f>
        <v xml:space="preserve">                        </v>
      </c>
      <c r="AA73" s="179">
        <f t="shared" ref="AA73:AA106" si="34">COUNTIF(L73:N73,"S")+COUNTIF(T73:Y73,"S")+COUNTIF(L73:N73,"RE")+COUNTIF(T73:Y73,"RE")</f>
        <v>0</v>
      </c>
      <c r="AB73" s="499"/>
      <c r="AC73" s="499"/>
      <c r="AD73" s="499"/>
      <c r="AE73" s="499"/>
      <c r="AF73" s="499"/>
      <c r="AG73" s="499"/>
      <c r="AH73" s="499"/>
      <c r="AI73" s="499"/>
      <c r="AJ73" s="499"/>
      <c r="AK73" s="181" t="str">
        <f t="shared" si="20"/>
        <v/>
      </c>
      <c r="AL73" s="181" t="str">
        <f t="shared" si="21"/>
        <v/>
      </c>
      <c r="AM73" s="181" t="str">
        <f t="shared" si="22"/>
        <v/>
      </c>
      <c r="AN73" s="181" t="str">
        <f t="shared" si="23"/>
        <v/>
      </c>
      <c r="AO73" s="181" t="str">
        <f t="shared" si="24"/>
        <v/>
      </c>
      <c r="AP73" s="181" t="str">
        <f t="shared" si="25"/>
        <v/>
      </c>
      <c r="AQ73" s="181" t="str">
        <f t="shared" si="26"/>
        <v/>
      </c>
      <c r="AR73" s="181" t="str">
        <f t="shared" si="27"/>
        <v/>
      </c>
      <c r="AS73" s="181" t="str">
        <f t="shared" si="28"/>
        <v/>
      </c>
      <c r="AT73" s="242">
        <f t="shared" si="29"/>
        <v>0</v>
      </c>
      <c r="AU73" s="242">
        <f t="shared" si="30"/>
        <v>0</v>
      </c>
      <c r="AV73" s="182" t="str">
        <f t="shared" si="31"/>
        <v/>
      </c>
      <c r="AW73" s="243" t="str">
        <f t="shared" si="32"/>
        <v/>
      </c>
      <c r="AX73" s="183" t="str">
        <f t="shared" si="33"/>
        <v/>
      </c>
      <c r="AY73" s="184" t="str">
        <f>'statement of marks'!GY73</f>
        <v/>
      </c>
      <c r="AZ73" s="185" t="str">
        <f>'statement of marks'!GZ73</f>
        <v/>
      </c>
      <c r="BB73" s="245" t="str">
        <f>IF(AV73="","",IF(AV73="PASS",'full report'!M1308,""))</f>
        <v/>
      </c>
      <c r="BC73" s="244"/>
    </row>
    <row r="74" spans="1:55" ht="20" customHeight="1">
      <c r="A74" s="165">
        <v>68</v>
      </c>
      <c r="B74" s="355">
        <f>IF('statement of marks'!D74="","",'statement of marks'!D74)</f>
        <v>9168</v>
      </c>
      <c r="C74" s="358">
        <f>IF('statement of marks'!E74="","",'statement of marks'!E74)</f>
        <v>11035</v>
      </c>
      <c r="D74" s="386">
        <f>IF('statement of marks'!F74="","",'statement of marks'!F74)</f>
        <v>37173</v>
      </c>
      <c r="E74" s="55" t="str">
        <f>IF('statement of marks'!G74="","",'statement of marks'!G74)</f>
        <v>A 068</v>
      </c>
      <c r="F74" s="55" t="str">
        <f>IF('statement of marks'!H74="","",'statement of marks'!H74)</f>
        <v>B 068</v>
      </c>
      <c r="G74" s="55" t="str">
        <f>IF('statement of marks'!I74="","",'statement of marks'!I74)</f>
        <v>C 068</v>
      </c>
      <c r="H74" s="358" t="str">
        <f>IF('statement of marks'!B74="","",'statement of marks'!B74)</f>
        <v>OBC</v>
      </c>
      <c r="I74" s="358" t="str">
        <f>IF('statement of marks'!GN74="","",'statement of marks'!GN74)</f>
        <v/>
      </c>
      <c r="J74" s="358" t="str">
        <f>IF('statement of marks'!CU74="","",'statement of marks'!CU74)</f>
        <v/>
      </c>
      <c r="K74" s="178">
        <f>IF('statement of marks'!CT74="","",'statement of marks'!CT74)</f>
        <v>0</v>
      </c>
      <c r="L74" s="179" t="str">
        <f>'statement of marks'!HB74</f>
        <v/>
      </c>
      <c r="M74" s="179" t="str">
        <f>'statement of marks'!HE74</f>
        <v/>
      </c>
      <c r="N74" s="180" t="str">
        <f>'statement of marks'!HH74</f>
        <v/>
      </c>
      <c r="O74" s="179" t="str">
        <f>'statement of marks'!HI74</f>
        <v/>
      </c>
      <c r="P74" s="179" t="str">
        <f>'statement of marks'!HJ74</f>
        <v/>
      </c>
      <c r="Q74" s="179" t="str">
        <f>'statement of marks'!HK74</f>
        <v/>
      </c>
      <c r="R74" s="179" t="str">
        <f>'statement of marks'!HL74</f>
        <v/>
      </c>
      <c r="S74" s="179" t="str">
        <f>'statement of marks'!HM74</f>
        <v/>
      </c>
      <c r="T74" s="179" t="str">
        <f>'statement of marks'!HP74</f>
        <v/>
      </c>
      <c r="U74" s="179" t="str">
        <f>'statement of marks'!HS74</f>
        <v/>
      </c>
      <c r="V74" s="179" t="str">
        <f>'statement of marks'!HV74</f>
        <v/>
      </c>
      <c r="W74" s="179" t="str">
        <f>'statement of marks'!HY74</f>
        <v/>
      </c>
      <c r="X74" s="179" t="str">
        <f>'statement of marks'!HZ74</f>
        <v/>
      </c>
      <c r="Y74" s="179" t="str">
        <f>'statement of marks'!IA74</f>
        <v/>
      </c>
      <c r="Z74" s="179" t="str">
        <f>CONCATENATE('statement of marks'!IE74,'statement of marks'!IG74)</f>
        <v xml:space="preserve">                        </v>
      </c>
      <c r="AA74" s="179">
        <f t="shared" si="34"/>
        <v>0</v>
      </c>
      <c r="AB74" s="499"/>
      <c r="AC74" s="499"/>
      <c r="AD74" s="499"/>
      <c r="AE74" s="499"/>
      <c r="AF74" s="499"/>
      <c r="AG74" s="499"/>
      <c r="AH74" s="499"/>
      <c r="AI74" s="499"/>
      <c r="AJ74" s="499"/>
      <c r="AK74" s="181" t="str">
        <f t="shared" si="20"/>
        <v/>
      </c>
      <c r="AL74" s="181" t="str">
        <f t="shared" si="21"/>
        <v/>
      </c>
      <c r="AM74" s="181" t="str">
        <f t="shared" si="22"/>
        <v/>
      </c>
      <c r="AN74" s="181" t="str">
        <f t="shared" si="23"/>
        <v/>
      </c>
      <c r="AO74" s="181" t="str">
        <f t="shared" si="24"/>
        <v/>
      </c>
      <c r="AP74" s="181" t="str">
        <f t="shared" si="25"/>
        <v/>
      </c>
      <c r="AQ74" s="181" t="str">
        <f t="shared" si="26"/>
        <v/>
      </c>
      <c r="AR74" s="181" t="str">
        <f t="shared" si="27"/>
        <v/>
      </c>
      <c r="AS74" s="181" t="str">
        <f t="shared" si="28"/>
        <v/>
      </c>
      <c r="AT74" s="242">
        <f t="shared" si="29"/>
        <v>0</v>
      </c>
      <c r="AU74" s="242">
        <f t="shared" si="30"/>
        <v>0</v>
      </c>
      <c r="AV74" s="182" t="str">
        <f t="shared" si="31"/>
        <v/>
      </c>
      <c r="AW74" s="243" t="str">
        <f t="shared" si="32"/>
        <v/>
      </c>
      <c r="AX74" s="183" t="str">
        <f t="shared" si="33"/>
        <v/>
      </c>
      <c r="AY74" s="184" t="str">
        <f>'statement of marks'!GY74</f>
        <v/>
      </c>
      <c r="AZ74" s="185" t="str">
        <f>'statement of marks'!GZ74</f>
        <v/>
      </c>
      <c r="BB74" s="245" t="str">
        <f>IF(AV74="","",IF(AV74="PASS",'full report'!AB1308,""))</f>
        <v/>
      </c>
      <c r="BC74" s="244"/>
    </row>
    <row r="75" spans="1:55" ht="20" customHeight="1">
      <c r="A75" s="165">
        <v>69</v>
      </c>
      <c r="B75" s="355">
        <f>IF('statement of marks'!D75="","",'statement of marks'!D75)</f>
        <v>9169</v>
      </c>
      <c r="C75" s="358">
        <f>IF('statement of marks'!E75="","",'statement of marks'!E75)</f>
        <v>11106</v>
      </c>
      <c r="D75" s="386">
        <f>IF('statement of marks'!F75="","",'statement of marks'!F75)</f>
        <v>36475</v>
      </c>
      <c r="E75" s="55" t="str">
        <f>IF('statement of marks'!G75="","",'statement of marks'!G75)</f>
        <v>A 069</v>
      </c>
      <c r="F75" s="55" t="str">
        <f>IF('statement of marks'!H75="","",'statement of marks'!H75)</f>
        <v>B 069</v>
      </c>
      <c r="G75" s="55" t="str">
        <f>IF('statement of marks'!I75="","",'statement of marks'!I75)</f>
        <v>C 069</v>
      </c>
      <c r="H75" s="358" t="str">
        <f>IF('statement of marks'!B75="","",'statement of marks'!B75)</f>
        <v>MIN</v>
      </c>
      <c r="I75" s="358" t="str">
        <f>IF('statement of marks'!GN75="","",'statement of marks'!GN75)</f>
        <v/>
      </c>
      <c r="J75" s="358" t="str">
        <f>IF('statement of marks'!CU75="","",'statement of marks'!CU75)</f>
        <v/>
      </c>
      <c r="K75" s="178">
        <f>IF('statement of marks'!CT75="","",'statement of marks'!CT75)</f>
        <v>0</v>
      </c>
      <c r="L75" s="179" t="str">
        <f>'statement of marks'!HB75</f>
        <v/>
      </c>
      <c r="M75" s="179" t="str">
        <f>'statement of marks'!HE75</f>
        <v/>
      </c>
      <c r="N75" s="180" t="str">
        <f>'statement of marks'!HH75</f>
        <v/>
      </c>
      <c r="O75" s="179" t="str">
        <f>'statement of marks'!HI75</f>
        <v/>
      </c>
      <c r="P75" s="179" t="str">
        <f>'statement of marks'!HJ75</f>
        <v/>
      </c>
      <c r="Q75" s="179" t="str">
        <f>'statement of marks'!HK75</f>
        <v/>
      </c>
      <c r="R75" s="179" t="str">
        <f>'statement of marks'!HL75</f>
        <v/>
      </c>
      <c r="S75" s="179" t="str">
        <f>'statement of marks'!HM75</f>
        <v/>
      </c>
      <c r="T75" s="179" t="str">
        <f>'statement of marks'!HP75</f>
        <v/>
      </c>
      <c r="U75" s="179" t="str">
        <f>'statement of marks'!HS75</f>
        <v/>
      </c>
      <c r="V75" s="179" t="str">
        <f>'statement of marks'!HV75</f>
        <v/>
      </c>
      <c r="W75" s="179" t="str">
        <f>'statement of marks'!HY75</f>
        <v/>
      </c>
      <c r="X75" s="179" t="str">
        <f>'statement of marks'!HZ75</f>
        <v/>
      </c>
      <c r="Y75" s="179" t="str">
        <f>'statement of marks'!IA75</f>
        <v/>
      </c>
      <c r="Z75" s="179" t="str">
        <f>CONCATENATE('statement of marks'!IE75,'statement of marks'!IG75)</f>
        <v xml:space="preserve">                        </v>
      </c>
      <c r="AA75" s="179">
        <f t="shared" si="34"/>
        <v>0</v>
      </c>
      <c r="AB75" s="499"/>
      <c r="AC75" s="499"/>
      <c r="AD75" s="499"/>
      <c r="AE75" s="499"/>
      <c r="AF75" s="499"/>
      <c r="AG75" s="499"/>
      <c r="AH75" s="499"/>
      <c r="AI75" s="499"/>
      <c r="AJ75" s="499"/>
      <c r="AK75" s="181" t="str">
        <f t="shared" si="20"/>
        <v/>
      </c>
      <c r="AL75" s="181" t="str">
        <f t="shared" si="21"/>
        <v/>
      </c>
      <c r="AM75" s="181" t="str">
        <f t="shared" si="22"/>
        <v/>
      </c>
      <c r="AN75" s="181" t="str">
        <f t="shared" si="23"/>
        <v/>
      </c>
      <c r="AO75" s="181" t="str">
        <f t="shared" si="24"/>
        <v/>
      </c>
      <c r="AP75" s="181" t="str">
        <f t="shared" si="25"/>
        <v/>
      </c>
      <c r="AQ75" s="181" t="str">
        <f t="shared" si="26"/>
        <v/>
      </c>
      <c r="AR75" s="181" t="str">
        <f t="shared" si="27"/>
        <v/>
      </c>
      <c r="AS75" s="181" t="str">
        <f t="shared" si="28"/>
        <v/>
      </c>
      <c r="AT75" s="242">
        <f t="shared" si="29"/>
        <v>0</v>
      </c>
      <c r="AU75" s="242">
        <f t="shared" si="30"/>
        <v>0</v>
      </c>
      <c r="AV75" s="182" t="str">
        <f t="shared" si="31"/>
        <v/>
      </c>
      <c r="AW75" s="243" t="str">
        <f t="shared" si="32"/>
        <v/>
      </c>
      <c r="AX75" s="183" t="str">
        <f t="shared" si="33"/>
        <v/>
      </c>
      <c r="AY75" s="184" t="str">
        <f>'statement of marks'!GY75</f>
        <v/>
      </c>
      <c r="AZ75" s="185" t="str">
        <f>'statement of marks'!GZ75</f>
        <v/>
      </c>
      <c r="BB75" s="245" t="str">
        <f>IF(AV75="","",IF(AV75="PASS",'full report'!M1347,""))</f>
        <v/>
      </c>
      <c r="BC75" s="244"/>
    </row>
    <row r="76" spans="1:55" ht="20" customHeight="1">
      <c r="A76" s="165">
        <v>70</v>
      </c>
      <c r="B76" s="355" t="str">
        <f>IF('statement of marks'!D76="","",'statement of marks'!D76)</f>
        <v>NSO</v>
      </c>
      <c r="C76" s="358">
        <f>IF('statement of marks'!E76="","",'statement of marks'!E76)</f>
        <v>10898</v>
      </c>
      <c r="D76" s="386">
        <f>IF('statement of marks'!F76="","",'statement of marks'!F76)</f>
        <v>36266</v>
      </c>
      <c r="E76" s="55" t="str">
        <f>IF('statement of marks'!G76="","",'statement of marks'!G76)</f>
        <v>A 070</v>
      </c>
      <c r="F76" s="55" t="str">
        <f>IF('statement of marks'!H76="","",'statement of marks'!H76)</f>
        <v>B 070</v>
      </c>
      <c r="G76" s="55" t="str">
        <f>IF('statement of marks'!I76="","",'statement of marks'!I76)</f>
        <v>C 070</v>
      </c>
      <c r="H76" s="358" t="str">
        <f>IF('statement of marks'!B76="","",'statement of marks'!B76)</f>
        <v>OBC</v>
      </c>
      <c r="I76" s="358" t="str">
        <f>IF('statement of marks'!GN76="","",'statement of marks'!GN76)</f>
        <v>NSO</v>
      </c>
      <c r="J76" s="358" t="str">
        <f>IF('statement of marks'!CU76="","",'statement of marks'!CU76)</f>
        <v/>
      </c>
      <c r="K76" s="178">
        <f>IF('statement of marks'!CT76="","",'statement of marks'!CT76)</f>
        <v>0</v>
      </c>
      <c r="L76" s="179" t="str">
        <f>'statement of marks'!HB76</f>
        <v/>
      </c>
      <c r="M76" s="179" t="str">
        <f>'statement of marks'!HE76</f>
        <v/>
      </c>
      <c r="N76" s="180" t="str">
        <f>'statement of marks'!HH76</f>
        <v/>
      </c>
      <c r="O76" s="179" t="str">
        <f>'statement of marks'!HI76</f>
        <v/>
      </c>
      <c r="P76" s="179" t="str">
        <f>'statement of marks'!HJ76</f>
        <v/>
      </c>
      <c r="Q76" s="179" t="str">
        <f>'statement of marks'!HK76</f>
        <v/>
      </c>
      <c r="R76" s="179" t="str">
        <f>'statement of marks'!HL76</f>
        <v/>
      </c>
      <c r="S76" s="179" t="str">
        <f>'statement of marks'!HM76</f>
        <v/>
      </c>
      <c r="T76" s="179" t="str">
        <f>'statement of marks'!HP76</f>
        <v/>
      </c>
      <c r="U76" s="179" t="str">
        <f>'statement of marks'!HS76</f>
        <v/>
      </c>
      <c r="V76" s="179" t="str">
        <f>'statement of marks'!HV76</f>
        <v/>
      </c>
      <c r="W76" s="179" t="str">
        <f>'statement of marks'!HY76</f>
        <v/>
      </c>
      <c r="X76" s="179" t="str">
        <f>'statement of marks'!HZ76</f>
        <v/>
      </c>
      <c r="Y76" s="179" t="str">
        <f>'statement of marks'!IA76</f>
        <v/>
      </c>
      <c r="Z76" s="179" t="str">
        <f>CONCATENATE('statement of marks'!IE76,'statement of marks'!IG76)</f>
        <v xml:space="preserve">                        </v>
      </c>
      <c r="AA76" s="179">
        <f t="shared" si="34"/>
        <v>0</v>
      </c>
      <c r="AB76" s="499"/>
      <c r="AC76" s="499"/>
      <c r="AD76" s="499"/>
      <c r="AE76" s="499"/>
      <c r="AF76" s="499"/>
      <c r="AG76" s="499"/>
      <c r="AH76" s="499"/>
      <c r="AI76" s="499"/>
      <c r="AJ76" s="499"/>
      <c r="AK76" s="181" t="str">
        <f t="shared" si="20"/>
        <v/>
      </c>
      <c r="AL76" s="181" t="str">
        <f t="shared" si="21"/>
        <v/>
      </c>
      <c r="AM76" s="181" t="str">
        <f t="shared" si="22"/>
        <v/>
      </c>
      <c r="AN76" s="181" t="str">
        <f t="shared" si="23"/>
        <v/>
      </c>
      <c r="AO76" s="181" t="str">
        <f t="shared" si="24"/>
        <v/>
      </c>
      <c r="AP76" s="181" t="str">
        <f t="shared" si="25"/>
        <v/>
      </c>
      <c r="AQ76" s="181" t="str">
        <f t="shared" si="26"/>
        <v/>
      </c>
      <c r="AR76" s="181" t="str">
        <f t="shared" si="27"/>
        <v/>
      </c>
      <c r="AS76" s="181" t="str">
        <f t="shared" si="28"/>
        <v/>
      </c>
      <c r="AT76" s="242">
        <f t="shared" si="29"/>
        <v>0</v>
      </c>
      <c r="AU76" s="242">
        <f t="shared" si="30"/>
        <v>0</v>
      </c>
      <c r="AV76" s="182" t="str">
        <f t="shared" si="31"/>
        <v/>
      </c>
      <c r="AW76" s="243" t="str">
        <f t="shared" si="32"/>
        <v/>
      </c>
      <c r="AX76" s="183" t="str">
        <f t="shared" si="33"/>
        <v/>
      </c>
      <c r="AY76" s="184" t="str">
        <f>'statement of marks'!GY76</f>
        <v/>
      </c>
      <c r="AZ76" s="185" t="str">
        <f>'statement of marks'!GZ76</f>
        <v/>
      </c>
      <c r="BB76" s="245" t="str">
        <f>IF(AV76="","",IF(AV76="PASS",'full report'!AB1347,""))</f>
        <v/>
      </c>
      <c r="BC76" s="244"/>
    </row>
    <row r="77" spans="1:55" ht="20" customHeight="1">
      <c r="A77" s="165">
        <v>71</v>
      </c>
      <c r="B77" s="355">
        <f>IF('statement of marks'!D77="","",'statement of marks'!D77)</f>
        <v>9171</v>
      </c>
      <c r="C77" s="358">
        <f>IF('statement of marks'!E77="","",'statement of marks'!E77)</f>
        <v>10734</v>
      </c>
      <c r="D77" s="386">
        <f>IF('statement of marks'!F77="","",'statement of marks'!F77)</f>
        <v>36471</v>
      </c>
      <c r="E77" s="55" t="str">
        <f>IF('statement of marks'!G77="","",'statement of marks'!G77)</f>
        <v>A 071</v>
      </c>
      <c r="F77" s="55" t="str">
        <f>IF('statement of marks'!H77="","",'statement of marks'!H77)</f>
        <v>B 071</v>
      </c>
      <c r="G77" s="55" t="str">
        <f>IF('statement of marks'!I77="","",'statement of marks'!I77)</f>
        <v>C 071</v>
      </c>
      <c r="H77" s="358" t="str">
        <f>IF('statement of marks'!B77="","",'statement of marks'!B77)</f>
        <v>MIN</v>
      </c>
      <c r="I77" s="358" t="str">
        <f>IF('statement of marks'!GN77="","",'statement of marks'!GN77)</f>
        <v/>
      </c>
      <c r="J77" s="358" t="str">
        <f>IF('statement of marks'!CU77="","",'statement of marks'!CU77)</f>
        <v/>
      </c>
      <c r="K77" s="178">
        <f>IF('statement of marks'!CT77="","",'statement of marks'!CT77)</f>
        <v>0</v>
      </c>
      <c r="L77" s="179" t="str">
        <f>'statement of marks'!HB77</f>
        <v/>
      </c>
      <c r="M77" s="179" t="str">
        <f>'statement of marks'!HE77</f>
        <v/>
      </c>
      <c r="N77" s="180" t="str">
        <f>'statement of marks'!HH77</f>
        <v/>
      </c>
      <c r="O77" s="179" t="str">
        <f>'statement of marks'!HI77</f>
        <v/>
      </c>
      <c r="P77" s="179" t="str">
        <f>'statement of marks'!HJ77</f>
        <v/>
      </c>
      <c r="Q77" s="179" t="str">
        <f>'statement of marks'!HK77</f>
        <v/>
      </c>
      <c r="R77" s="179" t="str">
        <f>'statement of marks'!HL77</f>
        <v/>
      </c>
      <c r="S77" s="179" t="str">
        <f>'statement of marks'!HM77</f>
        <v/>
      </c>
      <c r="T77" s="179" t="str">
        <f>'statement of marks'!HP77</f>
        <v/>
      </c>
      <c r="U77" s="179" t="str">
        <f>'statement of marks'!HS77</f>
        <v/>
      </c>
      <c r="V77" s="179" t="str">
        <f>'statement of marks'!HV77</f>
        <v/>
      </c>
      <c r="W77" s="179" t="str">
        <f>'statement of marks'!HY77</f>
        <v/>
      </c>
      <c r="X77" s="179" t="str">
        <f>'statement of marks'!HZ77</f>
        <v/>
      </c>
      <c r="Y77" s="179" t="str">
        <f>'statement of marks'!IA77</f>
        <v/>
      </c>
      <c r="Z77" s="179" t="str">
        <f>CONCATENATE('statement of marks'!IE77,'statement of marks'!IG77)</f>
        <v xml:space="preserve">                        </v>
      </c>
      <c r="AA77" s="179">
        <f t="shared" si="34"/>
        <v>0</v>
      </c>
      <c r="AB77" s="499"/>
      <c r="AC77" s="499"/>
      <c r="AD77" s="499"/>
      <c r="AE77" s="499"/>
      <c r="AF77" s="499"/>
      <c r="AG77" s="499"/>
      <c r="AH77" s="499"/>
      <c r="AI77" s="499"/>
      <c r="AJ77" s="499"/>
      <c r="AK77" s="181" t="str">
        <f t="shared" si="20"/>
        <v/>
      </c>
      <c r="AL77" s="181" t="str">
        <f t="shared" si="21"/>
        <v/>
      </c>
      <c r="AM77" s="181" t="str">
        <f t="shared" si="22"/>
        <v/>
      </c>
      <c r="AN77" s="181" t="str">
        <f t="shared" si="23"/>
        <v/>
      </c>
      <c r="AO77" s="181" t="str">
        <f t="shared" si="24"/>
        <v/>
      </c>
      <c r="AP77" s="181" t="str">
        <f t="shared" si="25"/>
        <v/>
      </c>
      <c r="AQ77" s="181" t="str">
        <f t="shared" si="26"/>
        <v/>
      </c>
      <c r="AR77" s="181" t="str">
        <f t="shared" si="27"/>
        <v/>
      </c>
      <c r="AS77" s="181" t="str">
        <f t="shared" si="28"/>
        <v/>
      </c>
      <c r="AT77" s="242">
        <f t="shared" si="29"/>
        <v>0</v>
      </c>
      <c r="AU77" s="242">
        <f t="shared" si="30"/>
        <v>0</v>
      </c>
      <c r="AV77" s="182" t="str">
        <f t="shared" si="31"/>
        <v/>
      </c>
      <c r="AW77" s="243" t="str">
        <f t="shared" si="32"/>
        <v/>
      </c>
      <c r="AX77" s="183" t="str">
        <f t="shared" si="33"/>
        <v/>
      </c>
      <c r="AY77" s="184" t="str">
        <f>'statement of marks'!GY77</f>
        <v/>
      </c>
      <c r="AZ77" s="185" t="str">
        <f>'statement of marks'!GZ77</f>
        <v/>
      </c>
      <c r="BB77" s="245" t="str">
        <f>IF(AV77="","",IF(AV77="PASS",'full report'!M1386,""))</f>
        <v/>
      </c>
      <c r="BC77" s="244"/>
    </row>
    <row r="78" spans="1:55" ht="20" hidden="1" customHeight="1">
      <c r="A78" s="165">
        <v>72</v>
      </c>
      <c r="B78" s="355" t="str">
        <f>IF('statement of marks'!D78="","",'statement of marks'!D78)</f>
        <v/>
      </c>
      <c r="C78" s="358" t="str">
        <f>IF('statement of marks'!E78="","",'statement of marks'!E78)</f>
        <v/>
      </c>
      <c r="D78" s="386" t="str">
        <f>IF('statement of marks'!F78="","",'statement of marks'!F78)</f>
        <v/>
      </c>
      <c r="E78" s="55" t="str">
        <f>IF('statement of marks'!G78="","",'statement of marks'!G78)</f>
        <v>A 072</v>
      </c>
      <c r="F78" s="55" t="str">
        <f>IF('statement of marks'!H78="","",'statement of marks'!H78)</f>
        <v>B 072</v>
      </c>
      <c r="G78" s="55" t="str">
        <f>IF('statement of marks'!I78="","",'statement of marks'!I78)</f>
        <v>C 072</v>
      </c>
      <c r="H78" s="358" t="str">
        <f>IF('statement of marks'!B78="","",'statement of marks'!B78)</f>
        <v/>
      </c>
      <c r="I78" s="358" t="str">
        <f>IF('statement of marks'!GN78="","",'statement of marks'!GN78)</f>
        <v/>
      </c>
      <c r="J78" s="358" t="str">
        <f>IF('statement of marks'!CU78="","",'statement of marks'!CU78)</f>
        <v/>
      </c>
      <c r="K78" s="178">
        <f>IF('statement of marks'!CT78="","",'statement of marks'!CT78)</f>
        <v>0</v>
      </c>
      <c r="L78" s="179" t="str">
        <f>'statement of marks'!HB78</f>
        <v/>
      </c>
      <c r="M78" s="179" t="str">
        <f>'statement of marks'!HE78</f>
        <v/>
      </c>
      <c r="N78" s="180" t="str">
        <f>'statement of marks'!HH78</f>
        <v/>
      </c>
      <c r="O78" s="179" t="str">
        <f>'statement of marks'!HI78</f>
        <v/>
      </c>
      <c r="P78" s="179" t="str">
        <f>'statement of marks'!HJ78</f>
        <v/>
      </c>
      <c r="Q78" s="179" t="str">
        <f>'statement of marks'!HK78</f>
        <v/>
      </c>
      <c r="R78" s="179" t="str">
        <f>'statement of marks'!HL78</f>
        <v/>
      </c>
      <c r="S78" s="179" t="str">
        <f>'statement of marks'!HM78</f>
        <v/>
      </c>
      <c r="T78" s="179" t="str">
        <f>'statement of marks'!HP78</f>
        <v/>
      </c>
      <c r="U78" s="179" t="str">
        <f>'statement of marks'!HS78</f>
        <v/>
      </c>
      <c r="V78" s="179" t="str">
        <f>'statement of marks'!HV78</f>
        <v/>
      </c>
      <c r="W78" s="179" t="str">
        <f>'statement of marks'!HY78</f>
        <v/>
      </c>
      <c r="X78" s="179" t="str">
        <f>'statement of marks'!HZ78</f>
        <v/>
      </c>
      <c r="Y78" s="179" t="str">
        <f>'statement of marks'!IA78</f>
        <v/>
      </c>
      <c r="Z78" s="179" t="str">
        <f>CONCATENATE('statement of marks'!IE78,'statement of marks'!IG78)</f>
        <v xml:space="preserve">                        </v>
      </c>
      <c r="AA78" s="179">
        <f t="shared" si="34"/>
        <v>0</v>
      </c>
      <c r="AB78" s="344"/>
      <c r="AC78" s="344"/>
      <c r="AD78" s="344"/>
      <c r="AE78" s="344"/>
      <c r="AF78" s="344"/>
      <c r="AG78" s="344"/>
      <c r="AH78" s="344"/>
      <c r="AI78" s="344"/>
      <c r="AJ78" s="344"/>
      <c r="AK78" s="181" t="str">
        <f t="shared" si="20"/>
        <v/>
      </c>
      <c r="AL78" s="181" t="str">
        <f t="shared" si="21"/>
        <v/>
      </c>
      <c r="AM78" s="181" t="str">
        <f t="shared" si="22"/>
        <v/>
      </c>
      <c r="AN78" s="181" t="str">
        <f t="shared" si="23"/>
        <v/>
      </c>
      <c r="AO78" s="181" t="str">
        <f t="shared" si="24"/>
        <v/>
      </c>
      <c r="AP78" s="181" t="str">
        <f t="shared" si="25"/>
        <v/>
      </c>
      <c r="AQ78" s="181" t="str">
        <f t="shared" si="26"/>
        <v/>
      </c>
      <c r="AR78" s="181" t="str">
        <f t="shared" si="27"/>
        <v/>
      </c>
      <c r="AS78" s="181" t="str">
        <f t="shared" si="28"/>
        <v/>
      </c>
      <c r="AT78" s="242">
        <f t="shared" si="29"/>
        <v>0</v>
      </c>
      <c r="AU78" s="242">
        <f t="shared" si="30"/>
        <v>0</v>
      </c>
      <c r="AV78" s="182" t="str">
        <f t="shared" ref="AV78:AV102" si="35">IF(AA78=0,"",IF(AA78&gt;AT78,"",IF(AA78&gt;AU78,"FAIL","PASS")))</f>
        <v/>
      </c>
      <c r="AW78" s="243" t="str">
        <f t="shared" si="32"/>
        <v/>
      </c>
      <c r="AX78" s="183" t="str">
        <f t="shared" ref="AX78:AX106" si="36">IF(AV78="","",IF(AND(AV78="PASS",AW78&gt;=60),"FIRST",IF(AND(AV78="PASS",AW78&gt;=48),"SECOND",IF(AV78="PASS","THIRD",""))))</f>
        <v/>
      </c>
      <c r="AY78" s="184" t="str">
        <f>'statement of marks'!GY78</f>
        <v/>
      </c>
      <c r="AZ78" s="185" t="str">
        <f>'statement of marks'!GZ78</f>
        <v/>
      </c>
      <c r="BB78" s="245" t="str">
        <f>IF(AV78="","",IF(AV78="PASS",'full report'!AB1386,""))</f>
        <v/>
      </c>
      <c r="BC78" s="244"/>
    </row>
    <row r="79" spans="1:55" ht="20" hidden="1" customHeight="1">
      <c r="A79" s="165">
        <v>73</v>
      </c>
      <c r="B79" s="355" t="str">
        <f>IF('statement of marks'!D79="","",'statement of marks'!D79)</f>
        <v/>
      </c>
      <c r="C79" s="358" t="str">
        <f>IF('statement of marks'!E79="","",'statement of marks'!E79)</f>
        <v/>
      </c>
      <c r="D79" s="386" t="str">
        <f>IF('statement of marks'!F79="","",'statement of marks'!F79)</f>
        <v/>
      </c>
      <c r="E79" s="55" t="str">
        <f>IF('statement of marks'!G79="","",'statement of marks'!G79)</f>
        <v>A 073</v>
      </c>
      <c r="F79" s="55" t="str">
        <f>IF('statement of marks'!H79="","",'statement of marks'!H79)</f>
        <v>B 073</v>
      </c>
      <c r="G79" s="55" t="str">
        <f>IF('statement of marks'!I79="","",'statement of marks'!I79)</f>
        <v>C 073</v>
      </c>
      <c r="H79" s="358" t="str">
        <f>IF('statement of marks'!B79="","",'statement of marks'!B79)</f>
        <v/>
      </c>
      <c r="I79" s="358" t="str">
        <f>IF('statement of marks'!GN79="","",'statement of marks'!GN79)</f>
        <v/>
      </c>
      <c r="J79" s="358" t="str">
        <f>IF('statement of marks'!CU79="","",'statement of marks'!CU79)</f>
        <v/>
      </c>
      <c r="K79" s="178">
        <f>IF('statement of marks'!CT79="","",'statement of marks'!CT79)</f>
        <v>0</v>
      </c>
      <c r="L79" s="179" t="str">
        <f>'statement of marks'!HB79</f>
        <v/>
      </c>
      <c r="M79" s="179" t="str">
        <f>'statement of marks'!HE79</f>
        <v/>
      </c>
      <c r="N79" s="180" t="str">
        <f>'statement of marks'!HH79</f>
        <v/>
      </c>
      <c r="O79" s="179" t="str">
        <f>'statement of marks'!HI79</f>
        <v/>
      </c>
      <c r="P79" s="179" t="str">
        <f>'statement of marks'!HJ79</f>
        <v/>
      </c>
      <c r="Q79" s="179" t="str">
        <f>'statement of marks'!HK79</f>
        <v/>
      </c>
      <c r="R79" s="179" t="str">
        <f>'statement of marks'!HL79</f>
        <v/>
      </c>
      <c r="S79" s="179" t="str">
        <f>'statement of marks'!HM79</f>
        <v/>
      </c>
      <c r="T79" s="179" t="str">
        <f>'statement of marks'!HP79</f>
        <v/>
      </c>
      <c r="U79" s="179" t="str">
        <f>'statement of marks'!HS79</f>
        <v/>
      </c>
      <c r="V79" s="179" t="str">
        <f>'statement of marks'!HV79</f>
        <v/>
      </c>
      <c r="W79" s="179" t="str">
        <f>'statement of marks'!HY79</f>
        <v/>
      </c>
      <c r="X79" s="179" t="str">
        <f>'statement of marks'!HZ79</f>
        <v/>
      </c>
      <c r="Y79" s="179" t="str">
        <f>'statement of marks'!IA79</f>
        <v/>
      </c>
      <c r="Z79" s="179" t="str">
        <f>CONCATENATE('statement of marks'!IE79,'statement of marks'!IG79)</f>
        <v xml:space="preserve">                        </v>
      </c>
      <c r="AA79" s="179">
        <f t="shared" si="34"/>
        <v>0</v>
      </c>
      <c r="AB79" s="344"/>
      <c r="AC79" s="344"/>
      <c r="AD79" s="344"/>
      <c r="AE79" s="344"/>
      <c r="AF79" s="344"/>
      <c r="AG79" s="344"/>
      <c r="AH79" s="344"/>
      <c r="AI79" s="344"/>
      <c r="AJ79" s="344"/>
      <c r="AK79" s="181" t="str">
        <f t="shared" si="20"/>
        <v/>
      </c>
      <c r="AL79" s="181" t="str">
        <f t="shared" si="21"/>
        <v/>
      </c>
      <c r="AM79" s="181" t="str">
        <f t="shared" si="22"/>
        <v/>
      </c>
      <c r="AN79" s="181" t="str">
        <f t="shared" si="23"/>
        <v/>
      </c>
      <c r="AO79" s="181" t="str">
        <f t="shared" si="24"/>
        <v/>
      </c>
      <c r="AP79" s="181" t="str">
        <f t="shared" si="25"/>
        <v/>
      </c>
      <c r="AQ79" s="181" t="str">
        <f t="shared" si="26"/>
        <v/>
      </c>
      <c r="AR79" s="181" t="str">
        <f t="shared" si="27"/>
        <v/>
      </c>
      <c r="AS79" s="181" t="str">
        <f t="shared" si="28"/>
        <v/>
      </c>
      <c r="AT79" s="242">
        <f t="shared" si="29"/>
        <v>0</v>
      </c>
      <c r="AU79" s="242">
        <f t="shared" si="30"/>
        <v>0</v>
      </c>
      <c r="AV79" s="182" t="str">
        <f t="shared" si="35"/>
        <v/>
      </c>
      <c r="AW79" s="243" t="str">
        <f t="shared" si="32"/>
        <v/>
      </c>
      <c r="AX79" s="183" t="str">
        <f t="shared" si="36"/>
        <v/>
      </c>
      <c r="AY79" s="184" t="str">
        <f>'statement of marks'!GY79</f>
        <v/>
      </c>
      <c r="AZ79" s="185" t="str">
        <f>'statement of marks'!GZ79</f>
        <v/>
      </c>
      <c r="BB79" s="245" t="str">
        <f>IF(AV79="","",IF(AV79="PASS",'full report'!M1425,""))</f>
        <v/>
      </c>
      <c r="BC79" s="244"/>
    </row>
    <row r="80" spans="1:55" ht="20" hidden="1" customHeight="1">
      <c r="A80" s="165">
        <v>74</v>
      </c>
      <c r="B80" s="355" t="str">
        <f>IF('statement of marks'!D80="","",'statement of marks'!D80)</f>
        <v/>
      </c>
      <c r="C80" s="358" t="str">
        <f>IF('statement of marks'!E80="","",'statement of marks'!E80)</f>
        <v/>
      </c>
      <c r="D80" s="386" t="str">
        <f>IF('statement of marks'!F80="","",'statement of marks'!F80)</f>
        <v/>
      </c>
      <c r="E80" s="55" t="str">
        <f>IF('statement of marks'!G80="","",'statement of marks'!G80)</f>
        <v>A 074</v>
      </c>
      <c r="F80" s="55" t="str">
        <f>IF('statement of marks'!H80="","",'statement of marks'!H80)</f>
        <v>B 074</v>
      </c>
      <c r="G80" s="55" t="str">
        <f>IF('statement of marks'!I80="","",'statement of marks'!I80)</f>
        <v>C 074</v>
      </c>
      <c r="H80" s="358" t="str">
        <f>IF('statement of marks'!B80="","",'statement of marks'!B80)</f>
        <v/>
      </c>
      <c r="I80" s="358" t="str">
        <f>IF('statement of marks'!GN80="","",'statement of marks'!GN80)</f>
        <v/>
      </c>
      <c r="J80" s="358" t="str">
        <f>IF('statement of marks'!CU80="","",'statement of marks'!CU80)</f>
        <v/>
      </c>
      <c r="K80" s="178">
        <f>IF('statement of marks'!CT80="","",'statement of marks'!CT80)</f>
        <v>0</v>
      </c>
      <c r="L80" s="179" t="str">
        <f>'statement of marks'!HB80</f>
        <v/>
      </c>
      <c r="M80" s="179" t="str">
        <f>'statement of marks'!HE80</f>
        <v/>
      </c>
      <c r="N80" s="180" t="str">
        <f>'statement of marks'!HH80</f>
        <v/>
      </c>
      <c r="O80" s="179" t="str">
        <f>'statement of marks'!HI80</f>
        <v/>
      </c>
      <c r="P80" s="179" t="str">
        <f>'statement of marks'!HJ80</f>
        <v/>
      </c>
      <c r="Q80" s="179" t="str">
        <f>'statement of marks'!HK80</f>
        <v/>
      </c>
      <c r="R80" s="179" t="str">
        <f>'statement of marks'!HL80</f>
        <v/>
      </c>
      <c r="S80" s="179" t="str">
        <f>'statement of marks'!HM80</f>
        <v/>
      </c>
      <c r="T80" s="179" t="str">
        <f>'statement of marks'!HP80</f>
        <v/>
      </c>
      <c r="U80" s="179" t="str">
        <f>'statement of marks'!HS80</f>
        <v/>
      </c>
      <c r="V80" s="179" t="str">
        <f>'statement of marks'!HV80</f>
        <v/>
      </c>
      <c r="W80" s="179" t="str">
        <f>'statement of marks'!HY80</f>
        <v/>
      </c>
      <c r="X80" s="179" t="str">
        <f>'statement of marks'!HZ80</f>
        <v/>
      </c>
      <c r="Y80" s="179" t="str">
        <f>'statement of marks'!IA80</f>
        <v/>
      </c>
      <c r="Z80" s="179" t="str">
        <f>CONCATENATE('statement of marks'!IE80,'statement of marks'!IG80)</f>
        <v xml:space="preserve">                        </v>
      </c>
      <c r="AA80" s="179">
        <f t="shared" si="34"/>
        <v>0</v>
      </c>
      <c r="AB80" s="344"/>
      <c r="AC80" s="344"/>
      <c r="AD80" s="344"/>
      <c r="AE80" s="344"/>
      <c r="AF80" s="344"/>
      <c r="AG80" s="344"/>
      <c r="AH80" s="344"/>
      <c r="AI80" s="344"/>
      <c r="AJ80" s="344"/>
      <c r="AK80" s="181" t="str">
        <f t="shared" si="20"/>
        <v/>
      </c>
      <c r="AL80" s="181" t="str">
        <f t="shared" si="21"/>
        <v/>
      </c>
      <c r="AM80" s="181" t="str">
        <f t="shared" si="22"/>
        <v/>
      </c>
      <c r="AN80" s="181" t="str">
        <f t="shared" si="23"/>
        <v/>
      </c>
      <c r="AO80" s="181" t="str">
        <f t="shared" si="24"/>
        <v/>
      </c>
      <c r="AP80" s="181" t="str">
        <f t="shared" si="25"/>
        <v/>
      </c>
      <c r="AQ80" s="181" t="str">
        <f t="shared" si="26"/>
        <v/>
      </c>
      <c r="AR80" s="181" t="str">
        <f t="shared" si="27"/>
        <v/>
      </c>
      <c r="AS80" s="181" t="str">
        <f t="shared" si="28"/>
        <v/>
      </c>
      <c r="AT80" s="242">
        <f t="shared" si="29"/>
        <v>0</v>
      </c>
      <c r="AU80" s="242">
        <f t="shared" si="30"/>
        <v>0</v>
      </c>
      <c r="AV80" s="182" t="str">
        <f t="shared" si="35"/>
        <v/>
      </c>
      <c r="AW80" s="243" t="str">
        <f t="shared" si="32"/>
        <v/>
      </c>
      <c r="AX80" s="183" t="str">
        <f t="shared" si="36"/>
        <v/>
      </c>
      <c r="AY80" s="184" t="str">
        <f>'statement of marks'!GY80</f>
        <v/>
      </c>
      <c r="AZ80" s="185" t="str">
        <f>'statement of marks'!GZ80</f>
        <v/>
      </c>
      <c r="BB80" s="245" t="str">
        <f>IF(AV80="","",IF(AV80="PASS",'full report'!AB1425,""))</f>
        <v/>
      </c>
      <c r="BC80" s="244"/>
    </row>
    <row r="81" spans="1:55" ht="20" hidden="1" customHeight="1">
      <c r="A81" s="165">
        <v>75</v>
      </c>
      <c r="B81" s="355" t="str">
        <f>IF('statement of marks'!D81="","",'statement of marks'!D81)</f>
        <v/>
      </c>
      <c r="C81" s="358" t="str">
        <f>IF('statement of marks'!E81="","",'statement of marks'!E81)</f>
        <v/>
      </c>
      <c r="D81" s="386" t="str">
        <f>IF('statement of marks'!F81="","",'statement of marks'!F81)</f>
        <v/>
      </c>
      <c r="E81" s="55" t="str">
        <f>IF('statement of marks'!G81="","",'statement of marks'!G81)</f>
        <v>A 075</v>
      </c>
      <c r="F81" s="55" t="str">
        <f>IF('statement of marks'!H81="","",'statement of marks'!H81)</f>
        <v>B 075</v>
      </c>
      <c r="G81" s="55" t="str">
        <f>IF('statement of marks'!I81="","",'statement of marks'!I81)</f>
        <v>C 075</v>
      </c>
      <c r="H81" s="358" t="str">
        <f>IF('statement of marks'!B81="","",'statement of marks'!B81)</f>
        <v/>
      </c>
      <c r="I81" s="358" t="str">
        <f>IF('statement of marks'!GN81="","",'statement of marks'!GN81)</f>
        <v/>
      </c>
      <c r="J81" s="358" t="str">
        <f>IF('statement of marks'!CU81="","",'statement of marks'!CU81)</f>
        <v/>
      </c>
      <c r="K81" s="178">
        <f>IF('statement of marks'!CT81="","",'statement of marks'!CT81)</f>
        <v>0</v>
      </c>
      <c r="L81" s="179" t="str">
        <f>'statement of marks'!HB81</f>
        <v/>
      </c>
      <c r="M81" s="179" t="str">
        <f>'statement of marks'!HE81</f>
        <v/>
      </c>
      <c r="N81" s="180" t="str">
        <f>'statement of marks'!HH81</f>
        <v/>
      </c>
      <c r="O81" s="179" t="str">
        <f>'statement of marks'!HI81</f>
        <v/>
      </c>
      <c r="P81" s="179" t="str">
        <f>'statement of marks'!HJ81</f>
        <v/>
      </c>
      <c r="Q81" s="179" t="str">
        <f>'statement of marks'!HK81</f>
        <v/>
      </c>
      <c r="R81" s="179" t="str">
        <f>'statement of marks'!HL81</f>
        <v/>
      </c>
      <c r="S81" s="179" t="str">
        <f>'statement of marks'!HM81</f>
        <v/>
      </c>
      <c r="T81" s="179" t="str">
        <f>'statement of marks'!HP81</f>
        <v/>
      </c>
      <c r="U81" s="179" t="str">
        <f>'statement of marks'!HS81</f>
        <v/>
      </c>
      <c r="V81" s="179" t="str">
        <f>'statement of marks'!HV81</f>
        <v/>
      </c>
      <c r="W81" s="179" t="str">
        <f>'statement of marks'!HY81</f>
        <v/>
      </c>
      <c r="X81" s="179" t="str">
        <f>'statement of marks'!HZ81</f>
        <v/>
      </c>
      <c r="Y81" s="179" t="str">
        <f>'statement of marks'!IA81</f>
        <v/>
      </c>
      <c r="Z81" s="179" t="str">
        <f>CONCATENATE('statement of marks'!IE81,'statement of marks'!IG81)</f>
        <v xml:space="preserve">                        </v>
      </c>
      <c r="AA81" s="179">
        <f t="shared" si="34"/>
        <v>0</v>
      </c>
      <c r="AB81" s="344"/>
      <c r="AC81" s="344"/>
      <c r="AD81" s="344"/>
      <c r="AE81" s="344"/>
      <c r="AF81" s="344"/>
      <c r="AG81" s="344"/>
      <c r="AH81" s="344"/>
      <c r="AI81" s="344"/>
      <c r="AJ81" s="344"/>
      <c r="AK81" s="181" t="str">
        <f t="shared" si="20"/>
        <v/>
      </c>
      <c r="AL81" s="181" t="str">
        <f t="shared" si="21"/>
        <v/>
      </c>
      <c r="AM81" s="181" t="str">
        <f t="shared" si="22"/>
        <v/>
      </c>
      <c r="AN81" s="181" t="str">
        <f t="shared" si="23"/>
        <v/>
      </c>
      <c r="AO81" s="181" t="str">
        <f t="shared" si="24"/>
        <v/>
      </c>
      <c r="AP81" s="181" t="str">
        <f t="shared" si="25"/>
        <v/>
      </c>
      <c r="AQ81" s="181" t="str">
        <f t="shared" si="26"/>
        <v/>
      </c>
      <c r="AR81" s="181" t="str">
        <f t="shared" si="27"/>
        <v/>
      </c>
      <c r="AS81" s="181" t="str">
        <f t="shared" si="28"/>
        <v/>
      </c>
      <c r="AT81" s="242">
        <f t="shared" si="29"/>
        <v>0</v>
      </c>
      <c r="AU81" s="242">
        <f t="shared" si="30"/>
        <v>0</v>
      </c>
      <c r="AV81" s="182" t="str">
        <f t="shared" si="35"/>
        <v/>
      </c>
      <c r="AW81" s="243" t="str">
        <f t="shared" si="32"/>
        <v/>
      </c>
      <c r="AX81" s="183" t="str">
        <f t="shared" si="36"/>
        <v/>
      </c>
      <c r="AY81" s="184" t="str">
        <f>'statement of marks'!GY81</f>
        <v/>
      </c>
      <c r="AZ81" s="185" t="str">
        <f>'statement of marks'!GZ81</f>
        <v/>
      </c>
      <c r="BB81" s="245" t="str">
        <f>IF(AV81="","",IF(AV81="PASS",'full report'!M1464,""))</f>
        <v/>
      </c>
      <c r="BC81" s="244"/>
    </row>
    <row r="82" spans="1:55" ht="20" hidden="1" customHeight="1">
      <c r="A82" s="165">
        <v>76</v>
      </c>
      <c r="B82" s="355" t="str">
        <f>IF('statement of marks'!D82="","",'statement of marks'!D82)</f>
        <v/>
      </c>
      <c r="C82" s="358" t="str">
        <f>IF('statement of marks'!E82="","",'statement of marks'!E82)</f>
        <v/>
      </c>
      <c r="D82" s="386" t="str">
        <f>IF('statement of marks'!F82="","",'statement of marks'!F82)</f>
        <v/>
      </c>
      <c r="E82" s="55" t="str">
        <f>IF('statement of marks'!G82="","",'statement of marks'!G82)</f>
        <v>A 076</v>
      </c>
      <c r="F82" s="55" t="str">
        <f>IF('statement of marks'!H82="","",'statement of marks'!H82)</f>
        <v>B 076</v>
      </c>
      <c r="G82" s="55" t="str">
        <f>IF('statement of marks'!I82="","",'statement of marks'!I82)</f>
        <v>C 076</v>
      </c>
      <c r="H82" s="358" t="str">
        <f>IF('statement of marks'!B82="","",'statement of marks'!B82)</f>
        <v/>
      </c>
      <c r="I82" s="358" t="str">
        <f>IF('statement of marks'!GN82="","",'statement of marks'!GN82)</f>
        <v/>
      </c>
      <c r="J82" s="358" t="str">
        <f>IF('statement of marks'!CU82="","",'statement of marks'!CU82)</f>
        <v/>
      </c>
      <c r="K82" s="178">
        <f>IF('statement of marks'!CT82="","",'statement of marks'!CT82)</f>
        <v>0</v>
      </c>
      <c r="L82" s="179" t="str">
        <f>'statement of marks'!HB82</f>
        <v/>
      </c>
      <c r="M82" s="179" t="str">
        <f>'statement of marks'!HE82</f>
        <v/>
      </c>
      <c r="N82" s="180" t="str">
        <f>'statement of marks'!HH82</f>
        <v/>
      </c>
      <c r="O82" s="179" t="str">
        <f>'statement of marks'!HI82</f>
        <v/>
      </c>
      <c r="P82" s="179" t="str">
        <f>'statement of marks'!HJ82</f>
        <v/>
      </c>
      <c r="Q82" s="179" t="str">
        <f>'statement of marks'!HK82</f>
        <v/>
      </c>
      <c r="R82" s="179" t="str">
        <f>'statement of marks'!HL82</f>
        <v/>
      </c>
      <c r="S82" s="179" t="str">
        <f>'statement of marks'!HM82</f>
        <v/>
      </c>
      <c r="T82" s="179" t="str">
        <f>'statement of marks'!HP82</f>
        <v/>
      </c>
      <c r="U82" s="179" t="str">
        <f>'statement of marks'!HS82</f>
        <v/>
      </c>
      <c r="V82" s="179" t="str">
        <f>'statement of marks'!HV82</f>
        <v/>
      </c>
      <c r="W82" s="179" t="str">
        <f>'statement of marks'!HY82</f>
        <v/>
      </c>
      <c r="X82" s="179" t="str">
        <f>'statement of marks'!HZ82</f>
        <v/>
      </c>
      <c r="Y82" s="179" t="str">
        <f>'statement of marks'!IA82</f>
        <v/>
      </c>
      <c r="Z82" s="179" t="str">
        <f>CONCATENATE('statement of marks'!IE82,'statement of marks'!IG82)</f>
        <v xml:space="preserve">                        </v>
      </c>
      <c r="AA82" s="179">
        <f t="shared" si="34"/>
        <v>0</v>
      </c>
      <c r="AB82" s="344"/>
      <c r="AC82" s="344"/>
      <c r="AD82" s="344"/>
      <c r="AE82" s="344"/>
      <c r="AF82" s="344"/>
      <c r="AG82" s="344"/>
      <c r="AH82" s="344"/>
      <c r="AI82" s="344"/>
      <c r="AJ82" s="344"/>
      <c r="AK82" s="181" t="str">
        <f t="shared" si="20"/>
        <v/>
      </c>
      <c r="AL82" s="181" t="str">
        <f t="shared" si="21"/>
        <v/>
      </c>
      <c r="AM82" s="181" t="str">
        <f t="shared" si="22"/>
        <v/>
      </c>
      <c r="AN82" s="181" t="str">
        <f t="shared" si="23"/>
        <v/>
      </c>
      <c r="AO82" s="181" t="str">
        <f t="shared" si="24"/>
        <v/>
      </c>
      <c r="AP82" s="181" t="str">
        <f t="shared" si="25"/>
        <v/>
      </c>
      <c r="AQ82" s="181" t="str">
        <f t="shared" si="26"/>
        <v/>
      </c>
      <c r="AR82" s="181" t="str">
        <f t="shared" si="27"/>
        <v/>
      </c>
      <c r="AS82" s="181" t="str">
        <f t="shared" si="28"/>
        <v/>
      </c>
      <c r="AT82" s="242">
        <f t="shared" si="29"/>
        <v>0</v>
      </c>
      <c r="AU82" s="242">
        <f t="shared" si="30"/>
        <v>0</v>
      </c>
      <c r="AV82" s="182" t="str">
        <f t="shared" si="35"/>
        <v/>
      </c>
      <c r="AW82" s="243" t="str">
        <f t="shared" si="32"/>
        <v/>
      </c>
      <c r="AX82" s="183" t="str">
        <f t="shared" si="36"/>
        <v/>
      </c>
      <c r="AY82" s="184" t="str">
        <f>'statement of marks'!GY82</f>
        <v/>
      </c>
      <c r="AZ82" s="185" t="str">
        <f>'statement of marks'!GZ82</f>
        <v/>
      </c>
      <c r="BB82" s="245" t="str">
        <f>IF(AV82="","",IF(AV82="PASS",'full report'!AB1464,""))</f>
        <v/>
      </c>
      <c r="BC82" s="244"/>
    </row>
    <row r="83" spans="1:55" ht="20" hidden="1" customHeight="1">
      <c r="A83" s="165">
        <v>77</v>
      </c>
      <c r="B83" s="355" t="str">
        <f>IF('statement of marks'!D83="","",'statement of marks'!D83)</f>
        <v/>
      </c>
      <c r="C83" s="358" t="str">
        <f>IF('statement of marks'!E83="","",'statement of marks'!E83)</f>
        <v/>
      </c>
      <c r="D83" s="386" t="str">
        <f>IF('statement of marks'!F83="","",'statement of marks'!F83)</f>
        <v/>
      </c>
      <c r="E83" s="55" t="str">
        <f>IF('statement of marks'!G83="","",'statement of marks'!G83)</f>
        <v>A 077</v>
      </c>
      <c r="F83" s="55" t="str">
        <f>IF('statement of marks'!H83="","",'statement of marks'!H83)</f>
        <v>B 077</v>
      </c>
      <c r="G83" s="55" t="str">
        <f>IF('statement of marks'!I83="","",'statement of marks'!I83)</f>
        <v>C 077</v>
      </c>
      <c r="H83" s="358" t="str">
        <f>IF('statement of marks'!B83="","",'statement of marks'!B83)</f>
        <v/>
      </c>
      <c r="I83" s="358" t="str">
        <f>IF('statement of marks'!GN83="","",'statement of marks'!GN83)</f>
        <v/>
      </c>
      <c r="J83" s="358" t="str">
        <f>IF('statement of marks'!CU83="","",'statement of marks'!CU83)</f>
        <v/>
      </c>
      <c r="K83" s="178">
        <f>IF('statement of marks'!CT83="","",'statement of marks'!CT83)</f>
        <v>0</v>
      </c>
      <c r="L83" s="179" t="str">
        <f>'statement of marks'!HB83</f>
        <v/>
      </c>
      <c r="M83" s="179" t="str">
        <f>'statement of marks'!HE83</f>
        <v/>
      </c>
      <c r="N83" s="180" t="str">
        <f>'statement of marks'!HH83</f>
        <v/>
      </c>
      <c r="O83" s="179" t="str">
        <f>'statement of marks'!HI83</f>
        <v/>
      </c>
      <c r="P83" s="179" t="str">
        <f>'statement of marks'!HJ83</f>
        <v/>
      </c>
      <c r="Q83" s="179" t="str">
        <f>'statement of marks'!HK83</f>
        <v/>
      </c>
      <c r="R83" s="179" t="str">
        <f>'statement of marks'!HL83</f>
        <v/>
      </c>
      <c r="S83" s="179" t="str">
        <f>'statement of marks'!HM83</f>
        <v/>
      </c>
      <c r="T83" s="179" t="str">
        <f>'statement of marks'!HP83</f>
        <v/>
      </c>
      <c r="U83" s="179" t="str">
        <f>'statement of marks'!HS83</f>
        <v/>
      </c>
      <c r="V83" s="179" t="str">
        <f>'statement of marks'!HV83</f>
        <v/>
      </c>
      <c r="W83" s="179" t="str">
        <f>'statement of marks'!HY83</f>
        <v/>
      </c>
      <c r="X83" s="179" t="str">
        <f>'statement of marks'!HZ83</f>
        <v/>
      </c>
      <c r="Y83" s="179" t="str">
        <f>'statement of marks'!IA83</f>
        <v/>
      </c>
      <c r="Z83" s="179" t="str">
        <f>CONCATENATE('statement of marks'!IE83,'statement of marks'!IG83)</f>
        <v xml:space="preserve">                        </v>
      </c>
      <c r="AA83" s="179">
        <f t="shared" si="34"/>
        <v>0</v>
      </c>
      <c r="AB83" s="344"/>
      <c r="AC83" s="344"/>
      <c r="AD83" s="344"/>
      <c r="AE83" s="344"/>
      <c r="AF83" s="344"/>
      <c r="AG83" s="344"/>
      <c r="AH83" s="344"/>
      <c r="AI83" s="344"/>
      <c r="AJ83" s="344"/>
      <c r="AK83" s="181" t="str">
        <f t="shared" si="20"/>
        <v/>
      </c>
      <c r="AL83" s="181" t="str">
        <f t="shared" si="21"/>
        <v/>
      </c>
      <c r="AM83" s="181" t="str">
        <f t="shared" si="22"/>
        <v/>
      </c>
      <c r="AN83" s="181" t="str">
        <f t="shared" si="23"/>
        <v/>
      </c>
      <c r="AO83" s="181" t="str">
        <f t="shared" si="24"/>
        <v/>
      </c>
      <c r="AP83" s="181" t="str">
        <f t="shared" si="25"/>
        <v/>
      </c>
      <c r="AQ83" s="181" t="str">
        <f t="shared" si="26"/>
        <v/>
      </c>
      <c r="AR83" s="181" t="str">
        <f t="shared" si="27"/>
        <v/>
      </c>
      <c r="AS83" s="181" t="str">
        <f t="shared" si="28"/>
        <v/>
      </c>
      <c r="AT83" s="242">
        <f t="shared" si="29"/>
        <v>0</v>
      </c>
      <c r="AU83" s="242">
        <f t="shared" si="30"/>
        <v>0</v>
      </c>
      <c r="AV83" s="182" t="str">
        <f t="shared" si="35"/>
        <v/>
      </c>
      <c r="AW83" s="243" t="str">
        <f t="shared" si="32"/>
        <v/>
      </c>
      <c r="AX83" s="183" t="str">
        <f t="shared" si="36"/>
        <v/>
      </c>
      <c r="AY83" s="184" t="str">
        <f>'statement of marks'!GY83</f>
        <v/>
      </c>
      <c r="AZ83" s="185" t="str">
        <f>'statement of marks'!GZ83</f>
        <v/>
      </c>
      <c r="BB83" s="245" t="str">
        <f>IF(AV83="","",IF(AV83="PASS",'full report'!M1503,""))</f>
        <v/>
      </c>
      <c r="BC83" s="244"/>
    </row>
    <row r="84" spans="1:55" ht="20" hidden="1" customHeight="1">
      <c r="A84" s="165">
        <v>78</v>
      </c>
      <c r="B84" s="355" t="str">
        <f>IF('statement of marks'!D84="","",'statement of marks'!D84)</f>
        <v/>
      </c>
      <c r="C84" s="358" t="str">
        <f>IF('statement of marks'!E84="","",'statement of marks'!E84)</f>
        <v/>
      </c>
      <c r="D84" s="386" t="str">
        <f>IF('statement of marks'!F84="","",'statement of marks'!F84)</f>
        <v/>
      </c>
      <c r="E84" s="55" t="str">
        <f>IF('statement of marks'!G84="","",'statement of marks'!G84)</f>
        <v>A 078</v>
      </c>
      <c r="F84" s="55" t="str">
        <f>IF('statement of marks'!H84="","",'statement of marks'!H84)</f>
        <v>B 078</v>
      </c>
      <c r="G84" s="55" t="str">
        <f>IF('statement of marks'!I84="","",'statement of marks'!I84)</f>
        <v>C 078</v>
      </c>
      <c r="H84" s="358" t="str">
        <f>IF('statement of marks'!B84="","",'statement of marks'!B84)</f>
        <v/>
      </c>
      <c r="I84" s="358" t="str">
        <f>IF('statement of marks'!GN84="","",'statement of marks'!GN84)</f>
        <v/>
      </c>
      <c r="J84" s="358" t="str">
        <f>IF('statement of marks'!CU84="","",'statement of marks'!CU84)</f>
        <v/>
      </c>
      <c r="K84" s="178">
        <f>IF('statement of marks'!CT84="","",'statement of marks'!CT84)</f>
        <v>0</v>
      </c>
      <c r="L84" s="179" t="str">
        <f>'statement of marks'!HB84</f>
        <v/>
      </c>
      <c r="M84" s="179" t="str">
        <f>'statement of marks'!HE84</f>
        <v/>
      </c>
      <c r="N84" s="180" t="str">
        <f>'statement of marks'!HH84</f>
        <v/>
      </c>
      <c r="O84" s="179" t="str">
        <f>'statement of marks'!HI84</f>
        <v/>
      </c>
      <c r="P84" s="179" t="str">
        <f>'statement of marks'!HJ84</f>
        <v/>
      </c>
      <c r="Q84" s="179" t="str">
        <f>'statement of marks'!HK84</f>
        <v/>
      </c>
      <c r="R84" s="179" t="str">
        <f>'statement of marks'!HL84</f>
        <v/>
      </c>
      <c r="S84" s="179" t="str">
        <f>'statement of marks'!HM84</f>
        <v/>
      </c>
      <c r="T84" s="179" t="str">
        <f>'statement of marks'!HP84</f>
        <v/>
      </c>
      <c r="U84" s="179" t="str">
        <f>'statement of marks'!HS84</f>
        <v/>
      </c>
      <c r="V84" s="179" t="str">
        <f>'statement of marks'!HV84</f>
        <v/>
      </c>
      <c r="W84" s="179" t="str">
        <f>'statement of marks'!HY84</f>
        <v/>
      </c>
      <c r="X84" s="179" t="str">
        <f>'statement of marks'!HZ84</f>
        <v/>
      </c>
      <c r="Y84" s="179" t="str">
        <f>'statement of marks'!IA84</f>
        <v/>
      </c>
      <c r="Z84" s="179" t="str">
        <f>CONCATENATE('statement of marks'!IE84,'statement of marks'!IG84)</f>
        <v xml:space="preserve">                        </v>
      </c>
      <c r="AA84" s="179">
        <f t="shared" si="34"/>
        <v>0</v>
      </c>
      <c r="AB84" s="344"/>
      <c r="AC84" s="344"/>
      <c r="AD84" s="344"/>
      <c r="AE84" s="344"/>
      <c r="AF84" s="344"/>
      <c r="AG84" s="344"/>
      <c r="AH84" s="344"/>
      <c r="AI84" s="344"/>
      <c r="AJ84" s="344"/>
      <c r="AK84" s="181" t="str">
        <f t="shared" si="20"/>
        <v/>
      </c>
      <c r="AL84" s="181" t="str">
        <f t="shared" si="21"/>
        <v/>
      </c>
      <c r="AM84" s="181" t="str">
        <f t="shared" si="22"/>
        <v/>
      </c>
      <c r="AN84" s="181" t="str">
        <f t="shared" si="23"/>
        <v/>
      </c>
      <c r="AO84" s="181" t="str">
        <f t="shared" si="24"/>
        <v/>
      </c>
      <c r="AP84" s="181" t="str">
        <f t="shared" si="25"/>
        <v/>
      </c>
      <c r="AQ84" s="181" t="str">
        <f t="shared" si="26"/>
        <v/>
      </c>
      <c r="AR84" s="181" t="str">
        <f t="shared" si="27"/>
        <v/>
      </c>
      <c r="AS84" s="181" t="str">
        <f t="shared" si="28"/>
        <v/>
      </c>
      <c r="AT84" s="242">
        <f t="shared" si="29"/>
        <v>0</v>
      </c>
      <c r="AU84" s="242">
        <f t="shared" si="30"/>
        <v>0</v>
      </c>
      <c r="AV84" s="182" t="str">
        <f t="shared" si="35"/>
        <v/>
      </c>
      <c r="AW84" s="243" t="str">
        <f t="shared" si="32"/>
        <v/>
      </c>
      <c r="AX84" s="183" t="str">
        <f t="shared" si="36"/>
        <v/>
      </c>
      <c r="AY84" s="184" t="str">
        <f>'statement of marks'!GY84</f>
        <v/>
      </c>
      <c r="AZ84" s="185" t="str">
        <f>'statement of marks'!GZ84</f>
        <v/>
      </c>
      <c r="BB84" s="245" t="str">
        <f>IF(AV84="","",IF(AV84="PASS",'full report'!AB1503,""))</f>
        <v/>
      </c>
      <c r="BC84" s="244"/>
    </row>
    <row r="85" spans="1:55" ht="20" hidden="1" customHeight="1">
      <c r="A85" s="165">
        <v>79</v>
      </c>
      <c r="B85" s="355" t="str">
        <f>IF('statement of marks'!D85="","",'statement of marks'!D85)</f>
        <v/>
      </c>
      <c r="C85" s="358" t="str">
        <f>IF('statement of marks'!E85="","",'statement of marks'!E85)</f>
        <v/>
      </c>
      <c r="D85" s="386" t="str">
        <f>IF('statement of marks'!F85="","",'statement of marks'!F85)</f>
        <v/>
      </c>
      <c r="E85" s="55" t="str">
        <f>IF('statement of marks'!G85="","",'statement of marks'!G85)</f>
        <v>A 079</v>
      </c>
      <c r="F85" s="55" t="str">
        <f>IF('statement of marks'!H85="","",'statement of marks'!H85)</f>
        <v>B 079</v>
      </c>
      <c r="G85" s="55" t="str">
        <f>IF('statement of marks'!I85="","",'statement of marks'!I85)</f>
        <v>C 079</v>
      </c>
      <c r="H85" s="358" t="str">
        <f>IF('statement of marks'!B85="","",'statement of marks'!B85)</f>
        <v/>
      </c>
      <c r="I85" s="358" t="str">
        <f>IF('statement of marks'!GN85="","",'statement of marks'!GN85)</f>
        <v/>
      </c>
      <c r="J85" s="358" t="str">
        <f>IF('statement of marks'!CU85="","",'statement of marks'!CU85)</f>
        <v/>
      </c>
      <c r="K85" s="178">
        <f>IF('statement of marks'!CT85="","",'statement of marks'!CT85)</f>
        <v>0</v>
      </c>
      <c r="L85" s="179" t="str">
        <f>'statement of marks'!HB85</f>
        <v/>
      </c>
      <c r="M85" s="179" t="str">
        <f>'statement of marks'!HE85</f>
        <v/>
      </c>
      <c r="N85" s="180" t="str">
        <f>'statement of marks'!HH85</f>
        <v/>
      </c>
      <c r="O85" s="179" t="str">
        <f>'statement of marks'!HI85</f>
        <v/>
      </c>
      <c r="P85" s="179" t="str">
        <f>'statement of marks'!HJ85</f>
        <v/>
      </c>
      <c r="Q85" s="179" t="str">
        <f>'statement of marks'!HK85</f>
        <v/>
      </c>
      <c r="R85" s="179" t="str">
        <f>'statement of marks'!HL85</f>
        <v/>
      </c>
      <c r="S85" s="179" t="str">
        <f>'statement of marks'!HM85</f>
        <v/>
      </c>
      <c r="T85" s="179" t="str">
        <f>'statement of marks'!HP85</f>
        <v/>
      </c>
      <c r="U85" s="179" t="str">
        <f>'statement of marks'!HS85</f>
        <v/>
      </c>
      <c r="V85" s="179" t="str">
        <f>'statement of marks'!HV85</f>
        <v/>
      </c>
      <c r="W85" s="179" t="str">
        <f>'statement of marks'!HY85</f>
        <v/>
      </c>
      <c r="X85" s="179" t="str">
        <f>'statement of marks'!HZ85</f>
        <v/>
      </c>
      <c r="Y85" s="179" t="str">
        <f>'statement of marks'!IA85</f>
        <v/>
      </c>
      <c r="Z85" s="179" t="str">
        <f>CONCATENATE('statement of marks'!IE85,'statement of marks'!IG85)</f>
        <v xml:space="preserve">                        </v>
      </c>
      <c r="AA85" s="179">
        <f t="shared" si="34"/>
        <v>0</v>
      </c>
      <c r="AB85" s="344"/>
      <c r="AC85" s="344"/>
      <c r="AD85" s="344"/>
      <c r="AE85" s="344"/>
      <c r="AF85" s="344"/>
      <c r="AG85" s="344"/>
      <c r="AH85" s="344"/>
      <c r="AI85" s="344"/>
      <c r="AJ85" s="344"/>
      <c r="AK85" s="181" t="str">
        <f t="shared" si="20"/>
        <v/>
      </c>
      <c r="AL85" s="181" t="str">
        <f t="shared" si="21"/>
        <v/>
      </c>
      <c r="AM85" s="181" t="str">
        <f t="shared" si="22"/>
        <v/>
      </c>
      <c r="AN85" s="181" t="str">
        <f t="shared" si="23"/>
        <v/>
      </c>
      <c r="AO85" s="181" t="str">
        <f t="shared" si="24"/>
        <v/>
      </c>
      <c r="AP85" s="181" t="str">
        <f t="shared" si="25"/>
        <v/>
      </c>
      <c r="AQ85" s="181" t="str">
        <f t="shared" si="26"/>
        <v/>
      </c>
      <c r="AR85" s="181" t="str">
        <f t="shared" si="27"/>
        <v/>
      </c>
      <c r="AS85" s="181" t="str">
        <f t="shared" si="28"/>
        <v/>
      </c>
      <c r="AT85" s="242">
        <f t="shared" si="29"/>
        <v>0</v>
      </c>
      <c r="AU85" s="242">
        <f t="shared" si="30"/>
        <v>0</v>
      </c>
      <c r="AV85" s="182" t="str">
        <f t="shared" si="35"/>
        <v/>
      </c>
      <c r="AW85" s="243" t="str">
        <f t="shared" si="32"/>
        <v/>
      </c>
      <c r="AX85" s="183" t="str">
        <f t="shared" si="36"/>
        <v/>
      </c>
      <c r="AY85" s="184" t="str">
        <f>'statement of marks'!GY85</f>
        <v/>
      </c>
      <c r="AZ85" s="185" t="str">
        <f>'statement of marks'!GZ85</f>
        <v/>
      </c>
      <c r="BB85" s="245" t="str">
        <f>IF(AV85="","",IF(AV85="PASS",'full report'!M1542,""))</f>
        <v/>
      </c>
      <c r="BC85" s="244"/>
    </row>
    <row r="86" spans="1:55" ht="20" hidden="1" customHeight="1">
      <c r="A86" s="165">
        <v>80</v>
      </c>
      <c r="B86" s="355" t="str">
        <f>IF('statement of marks'!D86="","",'statement of marks'!D86)</f>
        <v/>
      </c>
      <c r="C86" s="358" t="str">
        <f>IF('statement of marks'!E86="","",'statement of marks'!E86)</f>
        <v/>
      </c>
      <c r="D86" s="386" t="str">
        <f>IF('statement of marks'!F86="","",'statement of marks'!F86)</f>
        <v/>
      </c>
      <c r="E86" s="55" t="str">
        <f>IF('statement of marks'!G86="","",'statement of marks'!G86)</f>
        <v>A 080</v>
      </c>
      <c r="F86" s="55" t="str">
        <f>IF('statement of marks'!H86="","",'statement of marks'!H86)</f>
        <v>B 080</v>
      </c>
      <c r="G86" s="55" t="str">
        <f>IF('statement of marks'!I86="","",'statement of marks'!I86)</f>
        <v>C 080</v>
      </c>
      <c r="H86" s="358" t="str">
        <f>IF('statement of marks'!B86="","",'statement of marks'!B86)</f>
        <v/>
      </c>
      <c r="I86" s="358" t="str">
        <f>IF('statement of marks'!GN86="","",'statement of marks'!GN86)</f>
        <v/>
      </c>
      <c r="J86" s="358" t="str">
        <f>IF('statement of marks'!CU86="","",'statement of marks'!CU86)</f>
        <v/>
      </c>
      <c r="K86" s="178">
        <f>IF('statement of marks'!CT86="","",'statement of marks'!CT86)</f>
        <v>0</v>
      </c>
      <c r="L86" s="179" t="str">
        <f>'statement of marks'!HB86</f>
        <v/>
      </c>
      <c r="M86" s="179" t="str">
        <f>'statement of marks'!HE86</f>
        <v/>
      </c>
      <c r="N86" s="180" t="str">
        <f>'statement of marks'!HH86</f>
        <v/>
      </c>
      <c r="O86" s="179" t="str">
        <f>'statement of marks'!HI86</f>
        <v/>
      </c>
      <c r="P86" s="179" t="str">
        <f>'statement of marks'!HJ86</f>
        <v/>
      </c>
      <c r="Q86" s="179" t="str">
        <f>'statement of marks'!HK86</f>
        <v/>
      </c>
      <c r="R86" s="179" t="str">
        <f>'statement of marks'!HL86</f>
        <v/>
      </c>
      <c r="S86" s="179" t="str">
        <f>'statement of marks'!HM86</f>
        <v/>
      </c>
      <c r="T86" s="179" t="str">
        <f>'statement of marks'!HP86</f>
        <v/>
      </c>
      <c r="U86" s="179" t="str">
        <f>'statement of marks'!HS86</f>
        <v/>
      </c>
      <c r="V86" s="179" t="str">
        <f>'statement of marks'!HV86</f>
        <v/>
      </c>
      <c r="W86" s="179" t="str">
        <f>'statement of marks'!HY86</f>
        <v/>
      </c>
      <c r="X86" s="179" t="str">
        <f>'statement of marks'!HZ86</f>
        <v/>
      </c>
      <c r="Y86" s="179" t="str">
        <f>'statement of marks'!IA86</f>
        <v/>
      </c>
      <c r="Z86" s="179" t="str">
        <f>CONCATENATE('statement of marks'!IE86,'statement of marks'!IG86)</f>
        <v xml:space="preserve">                        </v>
      </c>
      <c r="AA86" s="179">
        <f t="shared" si="34"/>
        <v>0</v>
      </c>
      <c r="AB86" s="344"/>
      <c r="AC86" s="344"/>
      <c r="AD86" s="344"/>
      <c r="AE86" s="344"/>
      <c r="AF86" s="344"/>
      <c r="AG86" s="344"/>
      <c r="AH86" s="344"/>
      <c r="AI86" s="344"/>
      <c r="AJ86" s="344"/>
      <c r="AK86" s="181" t="str">
        <f t="shared" si="20"/>
        <v/>
      </c>
      <c r="AL86" s="181" t="str">
        <f t="shared" si="21"/>
        <v/>
      </c>
      <c r="AM86" s="181" t="str">
        <f t="shared" si="22"/>
        <v/>
      </c>
      <c r="AN86" s="181" t="str">
        <f t="shared" si="23"/>
        <v/>
      </c>
      <c r="AO86" s="181" t="str">
        <f t="shared" si="24"/>
        <v/>
      </c>
      <c r="AP86" s="181" t="str">
        <f t="shared" si="25"/>
        <v/>
      </c>
      <c r="AQ86" s="181" t="str">
        <f t="shared" si="26"/>
        <v/>
      </c>
      <c r="AR86" s="181" t="str">
        <f t="shared" si="27"/>
        <v/>
      </c>
      <c r="AS86" s="181" t="str">
        <f t="shared" si="28"/>
        <v/>
      </c>
      <c r="AT86" s="242">
        <f t="shared" si="29"/>
        <v>0</v>
      </c>
      <c r="AU86" s="242">
        <f t="shared" si="30"/>
        <v>0</v>
      </c>
      <c r="AV86" s="182" t="str">
        <f t="shared" si="35"/>
        <v/>
      </c>
      <c r="AW86" s="243" t="str">
        <f t="shared" si="32"/>
        <v/>
      </c>
      <c r="AX86" s="183" t="str">
        <f t="shared" si="36"/>
        <v/>
      </c>
      <c r="AY86" s="184" t="str">
        <f>'statement of marks'!GY86</f>
        <v/>
      </c>
      <c r="AZ86" s="185" t="str">
        <f>'statement of marks'!GZ86</f>
        <v/>
      </c>
      <c r="BB86" s="245" t="str">
        <f>IF(AV86="","",IF(AV86="PASS",'full report'!AB1542,""))</f>
        <v/>
      </c>
      <c r="BC86" s="244"/>
    </row>
    <row r="87" spans="1:55" ht="20" hidden="1" customHeight="1">
      <c r="A87" s="165">
        <v>81</v>
      </c>
      <c r="B87" s="355" t="str">
        <f>IF('statement of marks'!D87="","",'statement of marks'!D87)</f>
        <v/>
      </c>
      <c r="C87" s="358" t="str">
        <f>IF('statement of marks'!E87="","",'statement of marks'!E87)</f>
        <v/>
      </c>
      <c r="D87" s="386" t="str">
        <f>IF('statement of marks'!F87="","",'statement of marks'!F87)</f>
        <v/>
      </c>
      <c r="E87" s="55" t="str">
        <f>IF('statement of marks'!G87="","",'statement of marks'!G87)</f>
        <v>A 081</v>
      </c>
      <c r="F87" s="55" t="str">
        <f>IF('statement of marks'!H87="","",'statement of marks'!H87)</f>
        <v>B 081</v>
      </c>
      <c r="G87" s="55" t="str">
        <f>IF('statement of marks'!I87="","",'statement of marks'!I87)</f>
        <v>C 081</v>
      </c>
      <c r="H87" s="358" t="str">
        <f>IF('statement of marks'!B87="","",'statement of marks'!B87)</f>
        <v/>
      </c>
      <c r="I87" s="358" t="str">
        <f>IF('statement of marks'!GN87="","",'statement of marks'!GN87)</f>
        <v/>
      </c>
      <c r="J87" s="358" t="str">
        <f>IF('statement of marks'!CU87="","",'statement of marks'!CU87)</f>
        <v/>
      </c>
      <c r="K87" s="178">
        <f>IF('statement of marks'!CT87="","",'statement of marks'!CT87)</f>
        <v>0</v>
      </c>
      <c r="L87" s="179" t="str">
        <f>'statement of marks'!HB87</f>
        <v/>
      </c>
      <c r="M87" s="179" t="str">
        <f>'statement of marks'!HE87</f>
        <v/>
      </c>
      <c r="N87" s="180" t="str">
        <f>'statement of marks'!HH87</f>
        <v/>
      </c>
      <c r="O87" s="179" t="str">
        <f>'statement of marks'!HI87</f>
        <v/>
      </c>
      <c r="P87" s="179" t="str">
        <f>'statement of marks'!HJ87</f>
        <v/>
      </c>
      <c r="Q87" s="179" t="str">
        <f>'statement of marks'!HK87</f>
        <v/>
      </c>
      <c r="R87" s="179" t="str">
        <f>'statement of marks'!HL87</f>
        <v/>
      </c>
      <c r="S87" s="179" t="str">
        <f>'statement of marks'!HM87</f>
        <v/>
      </c>
      <c r="T87" s="179" t="str">
        <f>'statement of marks'!HP87</f>
        <v/>
      </c>
      <c r="U87" s="179" t="str">
        <f>'statement of marks'!HS87</f>
        <v/>
      </c>
      <c r="V87" s="179" t="str">
        <f>'statement of marks'!HV87</f>
        <v/>
      </c>
      <c r="W87" s="179" t="str">
        <f>'statement of marks'!HY87</f>
        <v/>
      </c>
      <c r="X87" s="179" t="str">
        <f>'statement of marks'!HZ87</f>
        <v/>
      </c>
      <c r="Y87" s="179" t="str">
        <f>'statement of marks'!IA87</f>
        <v/>
      </c>
      <c r="Z87" s="179" t="str">
        <f>CONCATENATE('statement of marks'!IE87,'statement of marks'!IG87)</f>
        <v xml:space="preserve">                        </v>
      </c>
      <c r="AA87" s="179">
        <f t="shared" si="34"/>
        <v>0</v>
      </c>
      <c r="AB87" s="344"/>
      <c r="AC87" s="344"/>
      <c r="AD87" s="344"/>
      <c r="AE87" s="344"/>
      <c r="AF87" s="344"/>
      <c r="AG87" s="344"/>
      <c r="AH87" s="344"/>
      <c r="AI87" s="344"/>
      <c r="AJ87" s="344"/>
      <c r="AK87" s="181" t="str">
        <f t="shared" si="20"/>
        <v/>
      </c>
      <c r="AL87" s="181" t="str">
        <f t="shared" si="21"/>
        <v/>
      </c>
      <c r="AM87" s="181" t="str">
        <f t="shared" si="22"/>
        <v/>
      </c>
      <c r="AN87" s="181" t="str">
        <f t="shared" si="23"/>
        <v/>
      </c>
      <c r="AO87" s="181" t="str">
        <f t="shared" si="24"/>
        <v/>
      </c>
      <c r="AP87" s="181" t="str">
        <f t="shared" si="25"/>
        <v/>
      </c>
      <c r="AQ87" s="181" t="str">
        <f t="shared" si="26"/>
        <v/>
      </c>
      <c r="AR87" s="181" t="str">
        <f t="shared" si="27"/>
        <v/>
      </c>
      <c r="AS87" s="181" t="str">
        <f t="shared" si="28"/>
        <v/>
      </c>
      <c r="AT87" s="242">
        <f t="shared" si="29"/>
        <v>0</v>
      </c>
      <c r="AU87" s="242">
        <f t="shared" si="30"/>
        <v>0</v>
      </c>
      <c r="AV87" s="182" t="str">
        <f t="shared" si="35"/>
        <v/>
      </c>
      <c r="AW87" s="243" t="str">
        <f t="shared" si="32"/>
        <v/>
      </c>
      <c r="AX87" s="183" t="str">
        <f t="shared" si="36"/>
        <v/>
      </c>
      <c r="AY87" s="184" t="str">
        <f>'statement of marks'!GY87</f>
        <v/>
      </c>
      <c r="AZ87" s="185" t="str">
        <f>'statement of marks'!GZ87</f>
        <v/>
      </c>
      <c r="BB87" s="245" t="str">
        <f>IF(AV87="","",IF(AV87="PASS",'full report'!M1581,""))</f>
        <v/>
      </c>
      <c r="BC87" s="244"/>
    </row>
    <row r="88" spans="1:55" ht="20" hidden="1" customHeight="1">
      <c r="A88" s="165">
        <v>82</v>
      </c>
      <c r="B88" s="355" t="str">
        <f>IF('statement of marks'!D88="","",'statement of marks'!D88)</f>
        <v/>
      </c>
      <c r="C88" s="358" t="str">
        <f>IF('statement of marks'!E88="","",'statement of marks'!E88)</f>
        <v/>
      </c>
      <c r="D88" s="386" t="str">
        <f>IF('statement of marks'!F88="","",'statement of marks'!F88)</f>
        <v/>
      </c>
      <c r="E88" s="55" t="str">
        <f>IF('statement of marks'!G88="","",'statement of marks'!G88)</f>
        <v>A 082</v>
      </c>
      <c r="F88" s="55" t="str">
        <f>IF('statement of marks'!H88="","",'statement of marks'!H88)</f>
        <v>B 082</v>
      </c>
      <c r="G88" s="55" t="str">
        <f>IF('statement of marks'!I88="","",'statement of marks'!I88)</f>
        <v>C 082</v>
      </c>
      <c r="H88" s="358" t="str">
        <f>IF('statement of marks'!B88="","",'statement of marks'!B88)</f>
        <v/>
      </c>
      <c r="I88" s="358" t="str">
        <f>IF('statement of marks'!GN88="","",'statement of marks'!GN88)</f>
        <v/>
      </c>
      <c r="J88" s="358" t="str">
        <f>IF('statement of marks'!CU88="","",'statement of marks'!CU88)</f>
        <v/>
      </c>
      <c r="K88" s="178">
        <f>IF('statement of marks'!CT88="","",'statement of marks'!CT88)</f>
        <v>0</v>
      </c>
      <c r="L88" s="179" t="str">
        <f>'statement of marks'!HB88</f>
        <v/>
      </c>
      <c r="M88" s="179" t="str">
        <f>'statement of marks'!HE88</f>
        <v/>
      </c>
      <c r="N88" s="180" t="str">
        <f>'statement of marks'!HH88</f>
        <v/>
      </c>
      <c r="O88" s="179" t="str">
        <f>'statement of marks'!HI88</f>
        <v/>
      </c>
      <c r="P88" s="179" t="str">
        <f>'statement of marks'!HJ88</f>
        <v/>
      </c>
      <c r="Q88" s="179" t="str">
        <f>'statement of marks'!HK88</f>
        <v/>
      </c>
      <c r="R88" s="179" t="str">
        <f>'statement of marks'!HL88</f>
        <v/>
      </c>
      <c r="S88" s="179" t="str">
        <f>'statement of marks'!HM88</f>
        <v/>
      </c>
      <c r="T88" s="179" t="str">
        <f>'statement of marks'!HP88</f>
        <v/>
      </c>
      <c r="U88" s="179" t="str">
        <f>'statement of marks'!HS88</f>
        <v/>
      </c>
      <c r="V88" s="179" t="str">
        <f>'statement of marks'!HV88</f>
        <v/>
      </c>
      <c r="W88" s="179" t="str">
        <f>'statement of marks'!HY88</f>
        <v/>
      </c>
      <c r="X88" s="179" t="str">
        <f>'statement of marks'!HZ88</f>
        <v/>
      </c>
      <c r="Y88" s="179" t="str">
        <f>'statement of marks'!IA88</f>
        <v/>
      </c>
      <c r="Z88" s="179" t="str">
        <f>CONCATENATE('statement of marks'!IE88,'statement of marks'!IG88)</f>
        <v xml:space="preserve">                        </v>
      </c>
      <c r="AA88" s="179">
        <f t="shared" si="34"/>
        <v>0</v>
      </c>
      <c r="AB88" s="344"/>
      <c r="AC88" s="344"/>
      <c r="AD88" s="344"/>
      <c r="AE88" s="344"/>
      <c r="AF88" s="344"/>
      <c r="AG88" s="344"/>
      <c r="AH88" s="344"/>
      <c r="AI88" s="344"/>
      <c r="AJ88" s="344"/>
      <c r="AK88" s="181" t="str">
        <f t="shared" si="20"/>
        <v/>
      </c>
      <c r="AL88" s="181" t="str">
        <f t="shared" si="21"/>
        <v/>
      </c>
      <c r="AM88" s="181" t="str">
        <f t="shared" si="22"/>
        <v/>
      </c>
      <c r="AN88" s="181" t="str">
        <f t="shared" si="23"/>
        <v/>
      </c>
      <c r="AO88" s="181" t="str">
        <f t="shared" si="24"/>
        <v/>
      </c>
      <c r="AP88" s="181" t="str">
        <f t="shared" si="25"/>
        <v/>
      </c>
      <c r="AQ88" s="181" t="str">
        <f t="shared" si="26"/>
        <v/>
      </c>
      <c r="AR88" s="181" t="str">
        <f t="shared" si="27"/>
        <v/>
      </c>
      <c r="AS88" s="181" t="str">
        <f t="shared" si="28"/>
        <v/>
      </c>
      <c r="AT88" s="242">
        <f t="shared" si="29"/>
        <v>0</v>
      </c>
      <c r="AU88" s="242">
        <f t="shared" si="30"/>
        <v>0</v>
      </c>
      <c r="AV88" s="182" t="str">
        <f t="shared" si="35"/>
        <v/>
      </c>
      <c r="AW88" s="243" t="str">
        <f t="shared" si="32"/>
        <v/>
      </c>
      <c r="AX88" s="183" t="str">
        <f t="shared" si="36"/>
        <v/>
      </c>
      <c r="AY88" s="184" t="str">
        <f>'statement of marks'!GY88</f>
        <v/>
      </c>
      <c r="AZ88" s="185" t="str">
        <f>'statement of marks'!GZ88</f>
        <v/>
      </c>
      <c r="BB88" s="245" t="str">
        <f>IF(AV88="","",IF(AV88="PASS",'full report'!AB1581,""))</f>
        <v/>
      </c>
      <c r="BC88" s="244"/>
    </row>
    <row r="89" spans="1:55" ht="20" hidden="1" customHeight="1">
      <c r="A89" s="165">
        <v>83</v>
      </c>
      <c r="B89" s="355" t="str">
        <f>IF('statement of marks'!D89="","",'statement of marks'!D89)</f>
        <v/>
      </c>
      <c r="C89" s="358" t="str">
        <f>IF('statement of marks'!E89="","",'statement of marks'!E89)</f>
        <v/>
      </c>
      <c r="D89" s="386" t="str">
        <f>IF('statement of marks'!F89="","",'statement of marks'!F89)</f>
        <v/>
      </c>
      <c r="E89" s="55" t="str">
        <f>IF('statement of marks'!G89="","",'statement of marks'!G89)</f>
        <v>A 083</v>
      </c>
      <c r="F89" s="55" t="str">
        <f>IF('statement of marks'!H89="","",'statement of marks'!H89)</f>
        <v>B 083</v>
      </c>
      <c r="G89" s="55" t="str">
        <f>IF('statement of marks'!I89="","",'statement of marks'!I89)</f>
        <v>C 083</v>
      </c>
      <c r="H89" s="358" t="str">
        <f>IF('statement of marks'!B89="","",'statement of marks'!B89)</f>
        <v/>
      </c>
      <c r="I89" s="358" t="str">
        <f>IF('statement of marks'!GN89="","",'statement of marks'!GN89)</f>
        <v/>
      </c>
      <c r="J89" s="358" t="str">
        <f>IF('statement of marks'!CU89="","",'statement of marks'!CU89)</f>
        <v/>
      </c>
      <c r="K89" s="178">
        <f>IF('statement of marks'!CT89="","",'statement of marks'!CT89)</f>
        <v>0</v>
      </c>
      <c r="L89" s="179" t="str">
        <f>'statement of marks'!HB89</f>
        <v/>
      </c>
      <c r="M89" s="179" t="str">
        <f>'statement of marks'!HE89</f>
        <v/>
      </c>
      <c r="N89" s="180" t="str">
        <f>'statement of marks'!HH89</f>
        <v/>
      </c>
      <c r="O89" s="179" t="str">
        <f>'statement of marks'!HI89</f>
        <v/>
      </c>
      <c r="P89" s="179" t="str">
        <f>'statement of marks'!HJ89</f>
        <v/>
      </c>
      <c r="Q89" s="179" t="str">
        <f>'statement of marks'!HK89</f>
        <v/>
      </c>
      <c r="R89" s="179" t="str">
        <f>'statement of marks'!HL89</f>
        <v/>
      </c>
      <c r="S89" s="179" t="str">
        <f>'statement of marks'!HM89</f>
        <v/>
      </c>
      <c r="T89" s="179" t="str">
        <f>'statement of marks'!HP89</f>
        <v/>
      </c>
      <c r="U89" s="179" t="str">
        <f>'statement of marks'!HS89</f>
        <v/>
      </c>
      <c r="V89" s="179" t="str">
        <f>'statement of marks'!HV89</f>
        <v/>
      </c>
      <c r="W89" s="179" t="str">
        <f>'statement of marks'!HY89</f>
        <v/>
      </c>
      <c r="X89" s="179" t="str">
        <f>'statement of marks'!HZ89</f>
        <v/>
      </c>
      <c r="Y89" s="179" t="str">
        <f>'statement of marks'!IA89</f>
        <v/>
      </c>
      <c r="Z89" s="179" t="str">
        <f>CONCATENATE('statement of marks'!IE89,'statement of marks'!IG89)</f>
        <v xml:space="preserve">                        </v>
      </c>
      <c r="AA89" s="179">
        <f t="shared" si="34"/>
        <v>0</v>
      </c>
      <c r="AB89" s="344"/>
      <c r="AC89" s="344"/>
      <c r="AD89" s="344"/>
      <c r="AE89" s="344"/>
      <c r="AF89" s="344"/>
      <c r="AG89" s="344"/>
      <c r="AH89" s="344"/>
      <c r="AI89" s="344"/>
      <c r="AJ89" s="344"/>
      <c r="AK89" s="181" t="str">
        <f t="shared" si="20"/>
        <v/>
      </c>
      <c r="AL89" s="181" t="str">
        <f t="shared" si="21"/>
        <v/>
      </c>
      <c r="AM89" s="181" t="str">
        <f t="shared" si="22"/>
        <v/>
      </c>
      <c r="AN89" s="181" t="str">
        <f t="shared" si="23"/>
        <v/>
      </c>
      <c r="AO89" s="181" t="str">
        <f t="shared" si="24"/>
        <v/>
      </c>
      <c r="AP89" s="181" t="str">
        <f t="shared" si="25"/>
        <v/>
      </c>
      <c r="AQ89" s="181" t="str">
        <f t="shared" si="26"/>
        <v/>
      </c>
      <c r="AR89" s="181" t="str">
        <f t="shared" si="27"/>
        <v/>
      </c>
      <c r="AS89" s="181" t="str">
        <f t="shared" si="28"/>
        <v/>
      </c>
      <c r="AT89" s="242">
        <f t="shared" si="29"/>
        <v>0</v>
      </c>
      <c r="AU89" s="242">
        <f t="shared" si="30"/>
        <v>0</v>
      </c>
      <c r="AV89" s="182" t="str">
        <f t="shared" si="35"/>
        <v/>
      </c>
      <c r="AW89" s="243" t="str">
        <f t="shared" si="32"/>
        <v/>
      </c>
      <c r="AX89" s="183" t="str">
        <f t="shared" si="36"/>
        <v/>
      </c>
      <c r="AY89" s="184" t="str">
        <f>'statement of marks'!GY89</f>
        <v/>
      </c>
      <c r="AZ89" s="185" t="str">
        <f>'statement of marks'!GZ89</f>
        <v/>
      </c>
      <c r="BB89" s="245" t="str">
        <f>IF(AV89="","",IF(AV89="PASS",'full report'!M1620,""))</f>
        <v/>
      </c>
      <c r="BC89" s="244"/>
    </row>
    <row r="90" spans="1:55" ht="20" hidden="1" customHeight="1">
      <c r="A90" s="165">
        <v>84</v>
      </c>
      <c r="B90" s="355" t="str">
        <f>IF('statement of marks'!D90="","",'statement of marks'!D90)</f>
        <v/>
      </c>
      <c r="C90" s="358" t="str">
        <f>IF('statement of marks'!E90="","",'statement of marks'!E90)</f>
        <v/>
      </c>
      <c r="D90" s="386" t="str">
        <f>IF('statement of marks'!F90="","",'statement of marks'!F90)</f>
        <v/>
      </c>
      <c r="E90" s="55" t="str">
        <f>IF('statement of marks'!G90="","",'statement of marks'!G90)</f>
        <v>A 084</v>
      </c>
      <c r="F90" s="55" t="str">
        <f>IF('statement of marks'!H90="","",'statement of marks'!H90)</f>
        <v>B 084</v>
      </c>
      <c r="G90" s="55" t="str">
        <f>IF('statement of marks'!I90="","",'statement of marks'!I90)</f>
        <v>C 084</v>
      </c>
      <c r="H90" s="358" t="str">
        <f>IF('statement of marks'!B90="","",'statement of marks'!B90)</f>
        <v/>
      </c>
      <c r="I90" s="358" t="str">
        <f>IF('statement of marks'!GN90="","",'statement of marks'!GN90)</f>
        <v/>
      </c>
      <c r="J90" s="358" t="str">
        <f>IF('statement of marks'!CU90="","",'statement of marks'!CU90)</f>
        <v/>
      </c>
      <c r="K90" s="178">
        <f>IF('statement of marks'!CT90="","",'statement of marks'!CT90)</f>
        <v>0</v>
      </c>
      <c r="L90" s="179" t="str">
        <f>'statement of marks'!HB90</f>
        <v/>
      </c>
      <c r="M90" s="179" t="str">
        <f>'statement of marks'!HE90</f>
        <v/>
      </c>
      <c r="N90" s="180" t="str">
        <f>'statement of marks'!HH90</f>
        <v/>
      </c>
      <c r="O90" s="179" t="str">
        <f>'statement of marks'!HI90</f>
        <v/>
      </c>
      <c r="P90" s="179" t="str">
        <f>'statement of marks'!HJ90</f>
        <v/>
      </c>
      <c r="Q90" s="179" t="str">
        <f>'statement of marks'!HK90</f>
        <v/>
      </c>
      <c r="R90" s="179" t="str">
        <f>'statement of marks'!HL90</f>
        <v/>
      </c>
      <c r="S90" s="179" t="str">
        <f>'statement of marks'!HM90</f>
        <v/>
      </c>
      <c r="T90" s="179" t="str">
        <f>'statement of marks'!HP90</f>
        <v/>
      </c>
      <c r="U90" s="179" t="str">
        <f>'statement of marks'!HS90</f>
        <v/>
      </c>
      <c r="V90" s="179" t="str">
        <f>'statement of marks'!HV90</f>
        <v/>
      </c>
      <c r="W90" s="179" t="str">
        <f>'statement of marks'!HY90</f>
        <v/>
      </c>
      <c r="X90" s="179" t="str">
        <f>'statement of marks'!HZ90</f>
        <v/>
      </c>
      <c r="Y90" s="179" t="str">
        <f>'statement of marks'!IA90</f>
        <v/>
      </c>
      <c r="Z90" s="179" t="str">
        <f>CONCATENATE('statement of marks'!IE90,'statement of marks'!IG90)</f>
        <v xml:space="preserve">                        </v>
      </c>
      <c r="AA90" s="179">
        <f t="shared" si="34"/>
        <v>0</v>
      </c>
      <c r="AB90" s="344"/>
      <c r="AC90" s="344"/>
      <c r="AD90" s="344"/>
      <c r="AE90" s="344"/>
      <c r="AF90" s="344"/>
      <c r="AG90" s="344"/>
      <c r="AH90" s="344"/>
      <c r="AI90" s="344"/>
      <c r="AJ90" s="344"/>
      <c r="AK90" s="181" t="str">
        <f t="shared" si="20"/>
        <v/>
      </c>
      <c r="AL90" s="181" t="str">
        <f t="shared" si="21"/>
        <v/>
      </c>
      <c r="AM90" s="181" t="str">
        <f t="shared" si="22"/>
        <v/>
      </c>
      <c r="AN90" s="181" t="str">
        <f t="shared" si="23"/>
        <v/>
      </c>
      <c r="AO90" s="181" t="str">
        <f t="shared" si="24"/>
        <v/>
      </c>
      <c r="AP90" s="181" t="str">
        <f t="shared" si="25"/>
        <v/>
      </c>
      <c r="AQ90" s="181" t="str">
        <f t="shared" si="26"/>
        <v/>
      </c>
      <c r="AR90" s="181" t="str">
        <f t="shared" si="27"/>
        <v/>
      </c>
      <c r="AS90" s="181" t="str">
        <f t="shared" si="28"/>
        <v/>
      </c>
      <c r="AT90" s="242">
        <f t="shared" si="29"/>
        <v>0</v>
      </c>
      <c r="AU90" s="242">
        <f t="shared" si="30"/>
        <v>0</v>
      </c>
      <c r="AV90" s="182" t="str">
        <f t="shared" si="35"/>
        <v/>
      </c>
      <c r="AW90" s="243" t="str">
        <f t="shared" si="32"/>
        <v/>
      </c>
      <c r="AX90" s="183" t="str">
        <f t="shared" si="36"/>
        <v/>
      </c>
      <c r="AY90" s="184" t="str">
        <f>'statement of marks'!GY90</f>
        <v/>
      </c>
      <c r="AZ90" s="185" t="str">
        <f>'statement of marks'!GZ90</f>
        <v/>
      </c>
      <c r="BB90" s="245" t="str">
        <f>IF(AV90="","",IF(AV90="PASS",'full report'!AB1620,""))</f>
        <v/>
      </c>
      <c r="BC90" s="244"/>
    </row>
    <row r="91" spans="1:55" ht="20" hidden="1" customHeight="1">
      <c r="A91" s="165">
        <v>85</v>
      </c>
      <c r="B91" s="355" t="str">
        <f>IF('statement of marks'!D91="","",'statement of marks'!D91)</f>
        <v/>
      </c>
      <c r="C91" s="358" t="str">
        <f>IF('statement of marks'!E91="","",'statement of marks'!E91)</f>
        <v/>
      </c>
      <c r="D91" s="386" t="str">
        <f>IF('statement of marks'!F91="","",'statement of marks'!F91)</f>
        <v/>
      </c>
      <c r="E91" s="55" t="str">
        <f>IF('statement of marks'!G91="","",'statement of marks'!G91)</f>
        <v>A 085</v>
      </c>
      <c r="F91" s="55" t="str">
        <f>IF('statement of marks'!H91="","",'statement of marks'!H91)</f>
        <v>B 085</v>
      </c>
      <c r="G91" s="55" t="str">
        <f>IF('statement of marks'!I91="","",'statement of marks'!I91)</f>
        <v>C 085</v>
      </c>
      <c r="H91" s="358" t="str">
        <f>IF('statement of marks'!B91="","",'statement of marks'!B91)</f>
        <v/>
      </c>
      <c r="I91" s="358" t="str">
        <f>IF('statement of marks'!GN91="","",'statement of marks'!GN91)</f>
        <v/>
      </c>
      <c r="J91" s="358" t="str">
        <f>IF('statement of marks'!CU91="","",'statement of marks'!CU91)</f>
        <v/>
      </c>
      <c r="K91" s="178">
        <f>IF('statement of marks'!CT91="","",'statement of marks'!CT91)</f>
        <v>0</v>
      </c>
      <c r="L91" s="179" t="str">
        <f>'statement of marks'!HB91</f>
        <v/>
      </c>
      <c r="M91" s="179" t="str">
        <f>'statement of marks'!HE91</f>
        <v/>
      </c>
      <c r="N91" s="180" t="str">
        <f>'statement of marks'!HH91</f>
        <v/>
      </c>
      <c r="O91" s="179" t="str">
        <f>'statement of marks'!HI91</f>
        <v/>
      </c>
      <c r="P91" s="179" t="str">
        <f>'statement of marks'!HJ91</f>
        <v/>
      </c>
      <c r="Q91" s="179" t="str">
        <f>'statement of marks'!HK91</f>
        <v/>
      </c>
      <c r="R91" s="179" t="str">
        <f>'statement of marks'!HL91</f>
        <v/>
      </c>
      <c r="S91" s="179" t="str">
        <f>'statement of marks'!HM91</f>
        <v/>
      </c>
      <c r="T91" s="179" t="str">
        <f>'statement of marks'!HP91</f>
        <v/>
      </c>
      <c r="U91" s="179" t="str">
        <f>'statement of marks'!HS91</f>
        <v/>
      </c>
      <c r="V91" s="179" t="str">
        <f>'statement of marks'!HV91</f>
        <v/>
      </c>
      <c r="W91" s="179" t="str">
        <f>'statement of marks'!HY91</f>
        <v/>
      </c>
      <c r="X91" s="179" t="str">
        <f>'statement of marks'!HZ91</f>
        <v/>
      </c>
      <c r="Y91" s="179" t="str">
        <f>'statement of marks'!IA91</f>
        <v/>
      </c>
      <c r="Z91" s="179" t="str">
        <f>CONCATENATE('statement of marks'!IE91,'statement of marks'!IG91)</f>
        <v xml:space="preserve">                        </v>
      </c>
      <c r="AA91" s="179">
        <f t="shared" si="34"/>
        <v>0</v>
      </c>
      <c r="AB91" s="344"/>
      <c r="AC91" s="344"/>
      <c r="AD91" s="344"/>
      <c r="AE91" s="344"/>
      <c r="AF91" s="344"/>
      <c r="AG91" s="344"/>
      <c r="AH91" s="344"/>
      <c r="AI91" s="344"/>
      <c r="AJ91" s="344"/>
      <c r="AK91" s="181" t="str">
        <f t="shared" si="20"/>
        <v/>
      </c>
      <c r="AL91" s="181" t="str">
        <f t="shared" si="21"/>
        <v/>
      </c>
      <c r="AM91" s="181" t="str">
        <f t="shared" si="22"/>
        <v/>
      </c>
      <c r="AN91" s="181" t="str">
        <f t="shared" si="23"/>
        <v/>
      </c>
      <c r="AO91" s="181" t="str">
        <f t="shared" si="24"/>
        <v/>
      </c>
      <c r="AP91" s="181" t="str">
        <f t="shared" si="25"/>
        <v/>
      </c>
      <c r="AQ91" s="181" t="str">
        <f t="shared" si="26"/>
        <v/>
      </c>
      <c r="AR91" s="181" t="str">
        <f t="shared" si="27"/>
        <v/>
      </c>
      <c r="AS91" s="181" t="str">
        <f t="shared" si="28"/>
        <v/>
      </c>
      <c r="AT91" s="242">
        <f t="shared" si="29"/>
        <v>0</v>
      </c>
      <c r="AU91" s="242">
        <f t="shared" si="30"/>
        <v>0</v>
      </c>
      <c r="AV91" s="182" t="str">
        <f t="shared" si="35"/>
        <v/>
      </c>
      <c r="AW91" s="243" t="str">
        <f t="shared" si="32"/>
        <v/>
      </c>
      <c r="AX91" s="183" t="str">
        <f t="shared" si="36"/>
        <v/>
      </c>
      <c r="AY91" s="184" t="str">
        <f>'statement of marks'!GY91</f>
        <v/>
      </c>
      <c r="AZ91" s="185" t="str">
        <f>'statement of marks'!GZ91</f>
        <v/>
      </c>
      <c r="BB91" s="245" t="str">
        <f>IF(AV91="","",IF(AV91="PASS",'full report'!M1659,""))</f>
        <v/>
      </c>
      <c r="BC91" s="244"/>
    </row>
    <row r="92" spans="1:55" ht="20" hidden="1" customHeight="1">
      <c r="A92" s="165">
        <v>86</v>
      </c>
      <c r="B92" s="355" t="str">
        <f>IF('statement of marks'!D92="","",'statement of marks'!D92)</f>
        <v/>
      </c>
      <c r="C92" s="358" t="str">
        <f>IF('statement of marks'!E92="","",'statement of marks'!E92)</f>
        <v/>
      </c>
      <c r="D92" s="386" t="str">
        <f>IF('statement of marks'!F92="","",'statement of marks'!F92)</f>
        <v/>
      </c>
      <c r="E92" s="55" t="str">
        <f>IF('statement of marks'!G92="","",'statement of marks'!G92)</f>
        <v>A 086</v>
      </c>
      <c r="F92" s="55" t="str">
        <f>IF('statement of marks'!H92="","",'statement of marks'!H92)</f>
        <v>B 086</v>
      </c>
      <c r="G92" s="55" t="str">
        <f>IF('statement of marks'!I92="","",'statement of marks'!I92)</f>
        <v>C 086</v>
      </c>
      <c r="H92" s="358" t="str">
        <f>IF('statement of marks'!B92="","",'statement of marks'!B92)</f>
        <v/>
      </c>
      <c r="I92" s="358" t="str">
        <f>IF('statement of marks'!GN92="","",'statement of marks'!GN92)</f>
        <v/>
      </c>
      <c r="J92" s="358" t="str">
        <f>IF('statement of marks'!CU92="","",'statement of marks'!CU92)</f>
        <v/>
      </c>
      <c r="K92" s="178">
        <f>IF('statement of marks'!CT92="","",'statement of marks'!CT92)</f>
        <v>0</v>
      </c>
      <c r="L92" s="179" t="str">
        <f>'statement of marks'!HB92</f>
        <v/>
      </c>
      <c r="M92" s="179" t="str">
        <f>'statement of marks'!HE92</f>
        <v/>
      </c>
      <c r="N92" s="180" t="str">
        <f>'statement of marks'!HH92</f>
        <v/>
      </c>
      <c r="O92" s="179" t="str">
        <f>'statement of marks'!HI92</f>
        <v/>
      </c>
      <c r="P92" s="179" t="str">
        <f>'statement of marks'!HJ92</f>
        <v/>
      </c>
      <c r="Q92" s="179" t="str">
        <f>'statement of marks'!HK92</f>
        <v/>
      </c>
      <c r="R92" s="179" t="str">
        <f>'statement of marks'!HL92</f>
        <v/>
      </c>
      <c r="S92" s="179" t="str">
        <f>'statement of marks'!HM92</f>
        <v/>
      </c>
      <c r="T92" s="179" t="str">
        <f>'statement of marks'!HP92</f>
        <v/>
      </c>
      <c r="U92" s="179" t="str">
        <f>'statement of marks'!HS92</f>
        <v/>
      </c>
      <c r="V92" s="179" t="str">
        <f>'statement of marks'!HV92</f>
        <v/>
      </c>
      <c r="W92" s="179" t="str">
        <f>'statement of marks'!HY92</f>
        <v/>
      </c>
      <c r="X92" s="179" t="str">
        <f>'statement of marks'!HZ92</f>
        <v/>
      </c>
      <c r="Y92" s="179" t="str">
        <f>'statement of marks'!IA92</f>
        <v/>
      </c>
      <c r="Z92" s="179" t="str">
        <f>CONCATENATE('statement of marks'!IE92,'statement of marks'!IG92)</f>
        <v xml:space="preserve">                        </v>
      </c>
      <c r="AA92" s="179">
        <f t="shared" si="34"/>
        <v>0</v>
      </c>
      <c r="AB92" s="344"/>
      <c r="AC92" s="344"/>
      <c r="AD92" s="344"/>
      <c r="AE92" s="344"/>
      <c r="AF92" s="344"/>
      <c r="AG92" s="344"/>
      <c r="AH92" s="344"/>
      <c r="AI92" s="344"/>
      <c r="AJ92" s="344"/>
      <c r="AK92" s="181" t="str">
        <f t="shared" si="20"/>
        <v/>
      </c>
      <c r="AL92" s="181" t="str">
        <f t="shared" si="21"/>
        <v/>
      </c>
      <c r="AM92" s="181" t="str">
        <f t="shared" si="22"/>
        <v/>
      </c>
      <c r="AN92" s="181" t="str">
        <f t="shared" si="23"/>
        <v/>
      </c>
      <c r="AO92" s="181" t="str">
        <f t="shared" si="24"/>
        <v/>
      </c>
      <c r="AP92" s="181" t="str">
        <f t="shared" si="25"/>
        <v/>
      </c>
      <c r="AQ92" s="181" t="str">
        <f t="shared" si="26"/>
        <v/>
      </c>
      <c r="AR92" s="181" t="str">
        <f t="shared" si="27"/>
        <v/>
      </c>
      <c r="AS92" s="181" t="str">
        <f t="shared" si="28"/>
        <v/>
      </c>
      <c r="AT92" s="242">
        <f t="shared" si="29"/>
        <v>0</v>
      </c>
      <c r="AU92" s="242">
        <f t="shared" si="30"/>
        <v>0</v>
      </c>
      <c r="AV92" s="182" t="str">
        <f t="shared" si="35"/>
        <v/>
      </c>
      <c r="AW92" s="243" t="str">
        <f t="shared" si="32"/>
        <v/>
      </c>
      <c r="AX92" s="183" t="str">
        <f t="shared" si="36"/>
        <v/>
      </c>
      <c r="AY92" s="184" t="str">
        <f>'statement of marks'!GY92</f>
        <v/>
      </c>
      <c r="AZ92" s="185" t="str">
        <f>'statement of marks'!GZ92</f>
        <v/>
      </c>
      <c r="BB92" s="245" t="str">
        <f>IF(AV92="","",IF(AV92="PASS",'full report'!AB1659,""))</f>
        <v/>
      </c>
      <c r="BC92" s="244"/>
    </row>
    <row r="93" spans="1:55" ht="20" hidden="1" customHeight="1">
      <c r="A93" s="165">
        <v>87</v>
      </c>
      <c r="B93" s="355" t="str">
        <f>IF('statement of marks'!D93="","",'statement of marks'!D93)</f>
        <v/>
      </c>
      <c r="C93" s="358" t="str">
        <f>IF('statement of marks'!E93="","",'statement of marks'!E93)</f>
        <v/>
      </c>
      <c r="D93" s="386" t="str">
        <f>IF('statement of marks'!F93="","",'statement of marks'!F93)</f>
        <v/>
      </c>
      <c r="E93" s="55" t="str">
        <f>IF('statement of marks'!G93="","",'statement of marks'!G93)</f>
        <v>A 087</v>
      </c>
      <c r="F93" s="55" t="str">
        <f>IF('statement of marks'!H93="","",'statement of marks'!H93)</f>
        <v>B 087</v>
      </c>
      <c r="G93" s="55" t="str">
        <f>IF('statement of marks'!I93="","",'statement of marks'!I93)</f>
        <v>C 087</v>
      </c>
      <c r="H93" s="358" t="str">
        <f>IF('statement of marks'!B93="","",'statement of marks'!B93)</f>
        <v/>
      </c>
      <c r="I93" s="358" t="str">
        <f>IF('statement of marks'!GN93="","",'statement of marks'!GN93)</f>
        <v/>
      </c>
      <c r="J93" s="358" t="str">
        <f>IF('statement of marks'!CU93="","",'statement of marks'!CU93)</f>
        <v/>
      </c>
      <c r="K93" s="178">
        <f>IF('statement of marks'!CT93="","",'statement of marks'!CT93)</f>
        <v>0</v>
      </c>
      <c r="L93" s="179" t="str">
        <f>'statement of marks'!HB93</f>
        <v/>
      </c>
      <c r="M93" s="179" t="str">
        <f>'statement of marks'!HE93</f>
        <v/>
      </c>
      <c r="N93" s="180" t="str">
        <f>'statement of marks'!HH93</f>
        <v/>
      </c>
      <c r="O93" s="179" t="str">
        <f>'statement of marks'!HI93</f>
        <v/>
      </c>
      <c r="P93" s="179" t="str">
        <f>'statement of marks'!HJ93</f>
        <v/>
      </c>
      <c r="Q93" s="179" t="str">
        <f>'statement of marks'!HK93</f>
        <v/>
      </c>
      <c r="R93" s="179" t="str">
        <f>'statement of marks'!HL93</f>
        <v/>
      </c>
      <c r="S93" s="179" t="str">
        <f>'statement of marks'!HM93</f>
        <v/>
      </c>
      <c r="T93" s="179" t="str">
        <f>'statement of marks'!HP93</f>
        <v/>
      </c>
      <c r="U93" s="179" t="str">
        <f>'statement of marks'!HS93</f>
        <v/>
      </c>
      <c r="V93" s="179" t="str">
        <f>'statement of marks'!HV93</f>
        <v/>
      </c>
      <c r="W93" s="179" t="str">
        <f>'statement of marks'!HY93</f>
        <v/>
      </c>
      <c r="X93" s="179" t="str">
        <f>'statement of marks'!HZ93</f>
        <v/>
      </c>
      <c r="Y93" s="179" t="str">
        <f>'statement of marks'!IA93</f>
        <v/>
      </c>
      <c r="Z93" s="179" t="str">
        <f>CONCATENATE('statement of marks'!IE93,'statement of marks'!IG93)</f>
        <v xml:space="preserve">                        </v>
      </c>
      <c r="AA93" s="179">
        <f t="shared" si="34"/>
        <v>0</v>
      </c>
      <c r="AB93" s="344"/>
      <c r="AC93" s="344"/>
      <c r="AD93" s="344"/>
      <c r="AE93" s="344"/>
      <c r="AF93" s="344"/>
      <c r="AG93" s="344"/>
      <c r="AH93" s="344"/>
      <c r="AI93" s="344"/>
      <c r="AJ93" s="344"/>
      <c r="AK93" s="181" t="str">
        <f t="shared" si="20"/>
        <v/>
      </c>
      <c r="AL93" s="181" t="str">
        <f t="shared" si="21"/>
        <v/>
      </c>
      <c r="AM93" s="181" t="str">
        <f t="shared" si="22"/>
        <v/>
      </c>
      <c r="AN93" s="181" t="str">
        <f t="shared" si="23"/>
        <v/>
      </c>
      <c r="AO93" s="181" t="str">
        <f t="shared" si="24"/>
        <v/>
      </c>
      <c r="AP93" s="181" t="str">
        <f t="shared" si="25"/>
        <v/>
      </c>
      <c r="AQ93" s="181" t="str">
        <f t="shared" si="26"/>
        <v/>
      </c>
      <c r="AR93" s="181" t="str">
        <f t="shared" si="27"/>
        <v/>
      </c>
      <c r="AS93" s="181" t="str">
        <f t="shared" si="28"/>
        <v/>
      </c>
      <c r="AT93" s="242">
        <f t="shared" si="29"/>
        <v>0</v>
      </c>
      <c r="AU93" s="242">
        <f t="shared" si="30"/>
        <v>0</v>
      </c>
      <c r="AV93" s="182" t="str">
        <f t="shared" si="35"/>
        <v/>
      </c>
      <c r="AW93" s="243" t="str">
        <f t="shared" si="32"/>
        <v/>
      </c>
      <c r="AX93" s="183" t="str">
        <f t="shared" si="36"/>
        <v/>
      </c>
      <c r="AY93" s="184" t="str">
        <f>'statement of marks'!GY93</f>
        <v/>
      </c>
      <c r="AZ93" s="185" t="str">
        <f>'statement of marks'!GZ93</f>
        <v/>
      </c>
      <c r="BB93" s="245" t="str">
        <f>IF(AV93="","",IF(AV93="PASS",'full report'!M1698,""))</f>
        <v/>
      </c>
      <c r="BC93" s="244"/>
    </row>
    <row r="94" spans="1:55" ht="20" hidden="1" customHeight="1">
      <c r="A94" s="165">
        <v>88</v>
      </c>
      <c r="B94" s="355" t="str">
        <f>IF('statement of marks'!D94="","",'statement of marks'!D94)</f>
        <v/>
      </c>
      <c r="C94" s="358" t="str">
        <f>IF('statement of marks'!E94="","",'statement of marks'!E94)</f>
        <v/>
      </c>
      <c r="D94" s="386" t="str">
        <f>IF('statement of marks'!F94="","",'statement of marks'!F94)</f>
        <v/>
      </c>
      <c r="E94" s="55" t="str">
        <f>IF('statement of marks'!G94="","",'statement of marks'!G94)</f>
        <v>A 088</v>
      </c>
      <c r="F94" s="55" t="str">
        <f>IF('statement of marks'!H94="","",'statement of marks'!H94)</f>
        <v>B 088</v>
      </c>
      <c r="G94" s="55" t="str">
        <f>IF('statement of marks'!I94="","",'statement of marks'!I94)</f>
        <v>C 088</v>
      </c>
      <c r="H94" s="358" t="str">
        <f>IF('statement of marks'!B94="","",'statement of marks'!B94)</f>
        <v/>
      </c>
      <c r="I94" s="358" t="str">
        <f>IF('statement of marks'!GN94="","",'statement of marks'!GN94)</f>
        <v/>
      </c>
      <c r="J94" s="358" t="str">
        <f>IF('statement of marks'!CU94="","",'statement of marks'!CU94)</f>
        <v/>
      </c>
      <c r="K94" s="178">
        <f>IF('statement of marks'!CT94="","",'statement of marks'!CT94)</f>
        <v>0</v>
      </c>
      <c r="L94" s="179" t="str">
        <f>'statement of marks'!HB94</f>
        <v/>
      </c>
      <c r="M94" s="179" t="str">
        <f>'statement of marks'!HE94</f>
        <v/>
      </c>
      <c r="N94" s="180" t="str">
        <f>'statement of marks'!HH94</f>
        <v/>
      </c>
      <c r="O94" s="179" t="str">
        <f>'statement of marks'!HI94</f>
        <v/>
      </c>
      <c r="P94" s="179" t="str">
        <f>'statement of marks'!HJ94</f>
        <v/>
      </c>
      <c r="Q94" s="179" t="str">
        <f>'statement of marks'!HK94</f>
        <v/>
      </c>
      <c r="R94" s="179" t="str">
        <f>'statement of marks'!HL94</f>
        <v/>
      </c>
      <c r="S94" s="179" t="str">
        <f>'statement of marks'!HM94</f>
        <v/>
      </c>
      <c r="T94" s="179" t="str">
        <f>'statement of marks'!HP94</f>
        <v/>
      </c>
      <c r="U94" s="179" t="str">
        <f>'statement of marks'!HS94</f>
        <v/>
      </c>
      <c r="V94" s="179" t="str">
        <f>'statement of marks'!HV94</f>
        <v/>
      </c>
      <c r="W94" s="179" t="str">
        <f>'statement of marks'!HY94</f>
        <v/>
      </c>
      <c r="X94" s="179" t="str">
        <f>'statement of marks'!HZ94</f>
        <v/>
      </c>
      <c r="Y94" s="179" t="str">
        <f>'statement of marks'!IA94</f>
        <v/>
      </c>
      <c r="Z94" s="179" t="str">
        <f>CONCATENATE('statement of marks'!IE94,'statement of marks'!IG94)</f>
        <v xml:space="preserve">                        </v>
      </c>
      <c r="AA94" s="179">
        <f t="shared" si="34"/>
        <v>0</v>
      </c>
      <c r="AB94" s="344"/>
      <c r="AC94" s="344"/>
      <c r="AD94" s="344"/>
      <c r="AE94" s="344"/>
      <c r="AF94" s="344"/>
      <c r="AG94" s="344"/>
      <c r="AH94" s="344"/>
      <c r="AI94" s="344"/>
      <c r="AJ94" s="344"/>
      <c r="AK94" s="181" t="str">
        <f t="shared" si="20"/>
        <v/>
      </c>
      <c r="AL94" s="181" t="str">
        <f t="shared" si="21"/>
        <v/>
      </c>
      <c r="AM94" s="181" t="str">
        <f t="shared" si="22"/>
        <v/>
      </c>
      <c r="AN94" s="181" t="str">
        <f t="shared" si="23"/>
        <v/>
      </c>
      <c r="AO94" s="181" t="str">
        <f t="shared" si="24"/>
        <v/>
      </c>
      <c r="AP94" s="181" t="str">
        <f t="shared" si="25"/>
        <v/>
      </c>
      <c r="AQ94" s="181" t="str">
        <f t="shared" si="26"/>
        <v/>
      </c>
      <c r="AR94" s="181" t="str">
        <f t="shared" si="27"/>
        <v/>
      </c>
      <c r="AS94" s="181" t="str">
        <f t="shared" si="28"/>
        <v/>
      </c>
      <c r="AT94" s="242">
        <f t="shared" si="29"/>
        <v>0</v>
      </c>
      <c r="AU94" s="242">
        <f t="shared" si="30"/>
        <v>0</v>
      </c>
      <c r="AV94" s="182" t="str">
        <f t="shared" si="35"/>
        <v/>
      </c>
      <c r="AW94" s="243" t="str">
        <f t="shared" si="32"/>
        <v/>
      </c>
      <c r="AX94" s="183" t="str">
        <f t="shared" si="36"/>
        <v/>
      </c>
      <c r="AY94" s="184" t="str">
        <f>'statement of marks'!GY94</f>
        <v/>
      </c>
      <c r="AZ94" s="185" t="str">
        <f>'statement of marks'!GZ94</f>
        <v/>
      </c>
      <c r="BB94" s="245" t="str">
        <f>IF(AV94="","",IF(AV94="PASS",'full report'!AB1698,""))</f>
        <v/>
      </c>
      <c r="BC94" s="244"/>
    </row>
    <row r="95" spans="1:55" ht="20" hidden="1" customHeight="1">
      <c r="A95" s="165">
        <v>89</v>
      </c>
      <c r="B95" s="355" t="str">
        <f>IF('statement of marks'!D95="","",'statement of marks'!D95)</f>
        <v/>
      </c>
      <c r="C95" s="358" t="str">
        <f>IF('statement of marks'!E95="","",'statement of marks'!E95)</f>
        <v/>
      </c>
      <c r="D95" s="386" t="str">
        <f>IF('statement of marks'!F95="","",'statement of marks'!F95)</f>
        <v/>
      </c>
      <c r="E95" s="55" t="str">
        <f>IF('statement of marks'!G95="","",'statement of marks'!G95)</f>
        <v>A 089</v>
      </c>
      <c r="F95" s="55" t="str">
        <f>IF('statement of marks'!H95="","",'statement of marks'!H95)</f>
        <v>B 089</v>
      </c>
      <c r="G95" s="55" t="str">
        <f>IF('statement of marks'!I95="","",'statement of marks'!I95)</f>
        <v>C 089</v>
      </c>
      <c r="H95" s="358" t="str">
        <f>IF('statement of marks'!B95="","",'statement of marks'!B95)</f>
        <v/>
      </c>
      <c r="I95" s="358" t="str">
        <f>IF('statement of marks'!GN95="","",'statement of marks'!GN95)</f>
        <v/>
      </c>
      <c r="J95" s="358" t="str">
        <f>IF('statement of marks'!CU95="","",'statement of marks'!CU95)</f>
        <v/>
      </c>
      <c r="K95" s="178">
        <f>IF('statement of marks'!CT95="","",'statement of marks'!CT95)</f>
        <v>0</v>
      </c>
      <c r="L95" s="179" t="str">
        <f>'statement of marks'!HB95</f>
        <v/>
      </c>
      <c r="M95" s="179" t="str">
        <f>'statement of marks'!HE95</f>
        <v/>
      </c>
      <c r="N95" s="180" t="str">
        <f>'statement of marks'!HH95</f>
        <v/>
      </c>
      <c r="O95" s="179" t="str">
        <f>'statement of marks'!HI95</f>
        <v/>
      </c>
      <c r="P95" s="179" t="str">
        <f>'statement of marks'!HJ95</f>
        <v/>
      </c>
      <c r="Q95" s="179" t="str">
        <f>'statement of marks'!HK95</f>
        <v/>
      </c>
      <c r="R95" s="179" t="str">
        <f>'statement of marks'!HL95</f>
        <v/>
      </c>
      <c r="S95" s="179" t="str">
        <f>'statement of marks'!HM95</f>
        <v/>
      </c>
      <c r="T95" s="179" t="str">
        <f>'statement of marks'!HP95</f>
        <v/>
      </c>
      <c r="U95" s="179" t="str">
        <f>'statement of marks'!HS95</f>
        <v/>
      </c>
      <c r="V95" s="179" t="str">
        <f>'statement of marks'!HV95</f>
        <v/>
      </c>
      <c r="W95" s="179" t="str">
        <f>'statement of marks'!HY95</f>
        <v/>
      </c>
      <c r="X95" s="179" t="str">
        <f>'statement of marks'!HZ95</f>
        <v/>
      </c>
      <c r="Y95" s="179" t="str">
        <f>'statement of marks'!IA95</f>
        <v/>
      </c>
      <c r="Z95" s="179" t="str">
        <f>CONCATENATE('statement of marks'!IE95,'statement of marks'!IG95)</f>
        <v xml:space="preserve">                        </v>
      </c>
      <c r="AA95" s="179">
        <f t="shared" si="34"/>
        <v>0</v>
      </c>
      <c r="AB95" s="344"/>
      <c r="AC95" s="344"/>
      <c r="AD95" s="344"/>
      <c r="AE95" s="344"/>
      <c r="AF95" s="344"/>
      <c r="AG95" s="344"/>
      <c r="AH95" s="344"/>
      <c r="AI95" s="344"/>
      <c r="AJ95" s="344"/>
      <c r="AK95" s="181" t="str">
        <f t="shared" si="20"/>
        <v/>
      </c>
      <c r="AL95" s="181" t="str">
        <f t="shared" si="21"/>
        <v/>
      </c>
      <c r="AM95" s="181" t="str">
        <f t="shared" si="22"/>
        <v/>
      </c>
      <c r="AN95" s="181" t="str">
        <f t="shared" si="23"/>
        <v/>
      </c>
      <c r="AO95" s="181" t="str">
        <f t="shared" si="24"/>
        <v/>
      </c>
      <c r="AP95" s="181" t="str">
        <f t="shared" si="25"/>
        <v/>
      </c>
      <c r="AQ95" s="181" t="str">
        <f t="shared" si="26"/>
        <v/>
      </c>
      <c r="AR95" s="181" t="str">
        <f t="shared" si="27"/>
        <v/>
      </c>
      <c r="AS95" s="181" t="str">
        <f t="shared" si="28"/>
        <v/>
      </c>
      <c r="AT95" s="242">
        <f t="shared" si="29"/>
        <v>0</v>
      </c>
      <c r="AU95" s="242">
        <f t="shared" si="30"/>
        <v>0</v>
      </c>
      <c r="AV95" s="182" t="str">
        <f t="shared" si="35"/>
        <v/>
      </c>
      <c r="AW95" s="243" t="str">
        <f t="shared" si="32"/>
        <v/>
      </c>
      <c r="AX95" s="183" t="str">
        <f t="shared" si="36"/>
        <v/>
      </c>
      <c r="AY95" s="184" t="str">
        <f>'statement of marks'!GY95</f>
        <v/>
      </c>
      <c r="AZ95" s="185" t="str">
        <f>'statement of marks'!GZ95</f>
        <v/>
      </c>
      <c r="BB95" s="245" t="str">
        <f>IF(AV95="","",IF(AV95="PASS",'full report'!M1737,""))</f>
        <v/>
      </c>
      <c r="BC95" s="244"/>
    </row>
    <row r="96" spans="1:55" ht="20" hidden="1" customHeight="1">
      <c r="A96" s="165">
        <v>90</v>
      </c>
      <c r="B96" s="355" t="str">
        <f>IF('statement of marks'!D96="","",'statement of marks'!D96)</f>
        <v/>
      </c>
      <c r="C96" s="358" t="str">
        <f>IF('statement of marks'!E96="","",'statement of marks'!E96)</f>
        <v/>
      </c>
      <c r="D96" s="386" t="str">
        <f>IF('statement of marks'!F96="","",'statement of marks'!F96)</f>
        <v/>
      </c>
      <c r="E96" s="55" t="str">
        <f>IF('statement of marks'!G96="","",'statement of marks'!G96)</f>
        <v>A 090</v>
      </c>
      <c r="F96" s="55" t="str">
        <f>IF('statement of marks'!H96="","",'statement of marks'!H96)</f>
        <v>B 090</v>
      </c>
      <c r="G96" s="55" t="str">
        <f>IF('statement of marks'!I96="","",'statement of marks'!I96)</f>
        <v>C 090</v>
      </c>
      <c r="H96" s="358" t="str">
        <f>IF('statement of marks'!B96="","",'statement of marks'!B96)</f>
        <v/>
      </c>
      <c r="I96" s="358" t="str">
        <f>IF('statement of marks'!GN96="","",'statement of marks'!GN96)</f>
        <v/>
      </c>
      <c r="J96" s="358" t="str">
        <f>IF('statement of marks'!CU96="","",'statement of marks'!CU96)</f>
        <v/>
      </c>
      <c r="K96" s="178">
        <f>IF('statement of marks'!CT96="","",'statement of marks'!CT96)</f>
        <v>0</v>
      </c>
      <c r="L96" s="179" t="str">
        <f>'statement of marks'!HB96</f>
        <v/>
      </c>
      <c r="M96" s="179" t="str">
        <f>'statement of marks'!HE96</f>
        <v/>
      </c>
      <c r="N96" s="180" t="str">
        <f>'statement of marks'!HH96</f>
        <v/>
      </c>
      <c r="O96" s="179" t="str">
        <f>'statement of marks'!HI96</f>
        <v/>
      </c>
      <c r="P96" s="179" t="str">
        <f>'statement of marks'!HJ96</f>
        <v/>
      </c>
      <c r="Q96" s="179" t="str">
        <f>'statement of marks'!HK96</f>
        <v/>
      </c>
      <c r="R96" s="179" t="str">
        <f>'statement of marks'!HL96</f>
        <v/>
      </c>
      <c r="S96" s="179" t="str">
        <f>'statement of marks'!HM96</f>
        <v/>
      </c>
      <c r="T96" s="179" t="str">
        <f>'statement of marks'!HP96</f>
        <v/>
      </c>
      <c r="U96" s="179" t="str">
        <f>'statement of marks'!HS96</f>
        <v/>
      </c>
      <c r="V96" s="179" t="str">
        <f>'statement of marks'!HV96</f>
        <v/>
      </c>
      <c r="W96" s="179" t="str">
        <f>'statement of marks'!HY96</f>
        <v/>
      </c>
      <c r="X96" s="179" t="str">
        <f>'statement of marks'!HZ96</f>
        <v/>
      </c>
      <c r="Y96" s="179" t="str">
        <f>'statement of marks'!IA96</f>
        <v/>
      </c>
      <c r="Z96" s="179" t="str">
        <f>CONCATENATE('statement of marks'!IE96,'statement of marks'!IG96)</f>
        <v xml:space="preserve">                        </v>
      </c>
      <c r="AA96" s="179">
        <f t="shared" si="34"/>
        <v>0</v>
      </c>
      <c r="AB96" s="344"/>
      <c r="AC96" s="344"/>
      <c r="AD96" s="344"/>
      <c r="AE96" s="344"/>
      <c r="AF96" s="344"/>
      <c r="AG96" s="344"/>
      <c r="AH96" s="344"/>
      <c r="AI96" s="344"/>
      <c r="AJ96" s="344"/>
      <c r="AK96" s="181" t="str">
        <f t="shared" si="20"/>
        <v/>
      </c>
      <c r="AL96" s="181" t="str">
        <f t="shared" si="21"/>
        <v/>
      </c>
      <c r="AM96" s="181" t="str">
        <f t="shared" si="22"/>
        <v/>
      </c>
      <c r="AN96" s="181" t="str">
        <f t="shared" si="23"/>
        <v/>
      </c>
      <c r="AO96" s="181" t="str">
        <f t="shared" si="24"/>
        <v/>
      </c>
      <c r="AP96" s="181" t="str">
        <f t="shared" si="25"/>
        <v/>
      </c>
      <c r="AQ96" s="181" t="str">
        <f t="shared" si="26"/>
        <v/>
      </c>
      <c r="AR96" s="181" t="str">
        <f t="shared" si="27"/>
        <v/>
      </c>
      <c r="AS96" s="181" t="str">
        <f t="shared" si="28"/>
        <v/>
      </c>
      <c r="AT96" s="242">
        <f t="shared" si="29"/>
        <v>0</v>
      </c>
      <c r="AU96" s="242">
        <f t="shared" si="30"/>
        <v>0</v>
      </c>
      <c r="AV96" s="182" t="str">
        <f t="shared" si="35"/>
        <v/>
      </c>
      <c r="AW96" s="243" t="str">
        <f t="shared" si="32"/>
        <v/>
      </c>
      <c r="AX96" s="183" t="str">
        <f t="shared" si="36"/>
        <v/>
      </c>
      <c r="AY96" s="184" t="str">
        <f>'statement of marks'!GY96</f>
        <v/>
      </c>
      <c r="AZ96" s="185" t="str">
        <f>'statement of marks'!GZ96</f>
        <v/>
      </c>
      <c r="BB96" s="245" t="str">
        <f>IF(AV96="","",IF(AV96="PASS",'full report'!AB1737,""))</f>
        <v/>
      </c>
      <c r="BC96" s="244"/>
    </row>
    <row r="97" spans="1:55" ht="20" hidden="1" customHeight="1">
      <c r="A97" s="165">
        <v>91</v>
      </c>
      <c r="B97" s="355" t="str">
        <f>IF('statement of marks'!D97="","",'statement of marks'!D97)</f>
        <v/>
      </c>
      <c r="C97" s="358" t="str">
        <f>IF('statement of marks'!E97="","",'statement of marks'!E97)</f>
        <v/>
      </c>
      <c r="D97" s="386" t="str">
        <f>IF('statement of marks'!F97="","",'statement of marks'!F97)</f>
        <v/>
      </c>
      <c r="E97" s="55" t="str">
        <f>IF('statement of marks'!G97="","",'statement of marks'!G97)</f>
        <v>A 091</v>
      </c>
      <c r="F97" s="55" t="str">
        <f>IF('statement of marks'!H97="","",'statement of marks'!H97)</f>
        <v>B 091</v>
      </c>
      <c r="G97" s="55" t="str">
        <f>IF('statement of marks'!I97="","",'statement of marks'!I97)</f>
        <v>C 091</v>
      </c>
      <c r="H97" s="358" t="str">
        <f>IF('statement of marks'!B97="","",'statement of marks'!B97)</f>
        <v/>
      </c>
      <c r="I97" s="358" t="str">
        <f>IF('statement of marks'!GN97="","",'statement of marks'!GN97)</f>
        <v/>
      </c>
      <c r="J97" s="358" t="str">
        <f>IF('statement of marks'!CU97="","",'statement of marks'!CU97)</f>
        <v/>
      </c>
      <c r="K97" s="178">
        <f>IF('statement of marks'!CT97="","",'statement of marks'!CT97)</f>
        <v>0</v>
      </c>
      <c r="L97" s="179" t="str">
        <f>'statement of marks'!HB97</f>
        <v/>
      </c>
      <c r="M97" s="179" t="str">
        <f>'statement of marks'!HE97</f>
        <v/>
      </c>
      <c r="N97" s="180" t="str">
        <f>'statement of marks'!HH97</f>
        <v/>
      </c>
      <c r="O97" s="179" t="str">
        <f>'statement of marks'!HI97</f>
        <v/>
      </c>
      <c r="P97" s="179" t="str">
        <f>'statement of marks'!HJ97</f>
        <v/>
      </c>
      <c r="Q97" s="179" t="str">
        <f>'statement of marks'!HK97</f>
        <v/>
      </c>
      <c r="R97" s="179" t="str">
        <f>'statement of marks'!HL97</f>
        <v/>
      </c>
      <c r="S97" s="179" t="str">
        <f>'statement of marks'!HM97</f>
        <v/>
      </c>
      <c r="T97" s="179" t="str">
        <f>'statement of marks'!HP97</f>
        <v/>
      </c>
      <c r="U97" s="179" t="str">
        <f>'statement of marks'!HS97</f>
        <v/>
      </c>
      <c r="V97" s="179" t="str">
        <f>'statement of marks'!HV97</f>
        <v/>
      </c>
      <c r="W97" s="179" t="str">
        <f>'statement of marks'!HY97</f>
        <v/>
      </c>
      <c r="X97" s="179" t="str">
        <f>'statement of marks'!HZ97</f>
        <v/>
      </c>
      <c r="Y97" s="179" t="str">
        <f>'statement of marks'!IA97</f>
        <v/>
      </c>
      <c r="Z97" s="179" t="str">
        <f>CONCATENATE('statement of marks'!IE97,'statement of marks'!IG97)</f>
        <v xml:space="preserve">                        </v>
      </c>
      <c r="AA97" s="179">
        <f t="shared" si="34"/>
        <v>0</v>
      </c>
      <c r="AB97" s="344"/>
      <c r="AC97" s="344"/>
      <c r="AD97" s="344"/>
      <c r="AE97" s="344"/>
      <c r="AF97" s="344"/>
      <c r="AG97" s="344"/>
      <c r="AH97" s="344"/>
      <c r="AI97" s="344"/>
      <c r="AJ97" s="344"/>
      <c r="AK97" s="181" t="str">
        <f t="shared" si="20"/>
        <v/>
      </c>
      <c r="AL97" s="181" t="str">
        <f t="shared" si="21"/>
        <v/>
      </c>
      <c r="AM97" s="181" t="str">
        <f t="shared" si="22"/>
        <v/>
      </c>
      <c r="AN97" s="181" t="str">
        <f t="shared" si="23"/>
        <v/>
      </c>
      <c r="AO97" s="181" t="str">
        <f t="shared" si="24"/>
        <v/>
      </c>
      <c r="AP97" s="181" t="str">
        <f t="shared" si="25"/>
        <v/>
      </c>
      <c r="AQ97" s="181" t="str">
        <f t="shared" si="26"/>
        <v/>
      </c>
      <c r="AR97" s="181" t="str">
        <f t="shared" si="27"/>
        <v/>
      </c>
      <c r="AS97" s="181" t="str">
        <f t="shared" si="28"/>
        <v/>
      </c>
      <c r="AT97" s="242">
        <f t="shared" si="29"/>
        <v>0</v>
      </c>
      <c r="AU97" s="242">
        <f t="shared" si="30"/>
        <v>0</v>
      </c>
      <c r="AV97" s="182" t="str">
        <f t="shared" si="35"/>
        <v/>
      </c>
      <c r="AW97" s="243" t="str">
        <f t="shared" si="32"/>
        <v/>
      </c>
      <c r="AX97" s="183" t="str">
        <f t="shared" si="36"/>
        <v/>
      </c>
      <c r="AY97" s="184" t="str">
        <f>'statement of marks'!GY97</f>
        <v/>
      </c>
      <c r="AZ97" s="185" t="str">
        <f>'statement of marks'!GZ97</f>
        <v/>
      </c>
      <c r="BB97" s="245" t="str">
        <f>IF(AV97="","",IF(AV97="PASS",'full report'!M1776,""))</f>
        <v/>
      </c>
      <c r="BC97" s="244"/>
    </row>
    <row r="98" spans="1:55" ht="20" hidden="1" customHeight="1">
      <c r="A98" s="165">
        <v>92</v>
      </c>
      <c r="B98" s="355" t="str">
        <f>IF('statement of marks'!D98="","",'statement of marks'!D98)</f>
        <v/>
      </c>
      <c r="C98" s="358" t="str">
        <f>IF('statement of marks'!E98="","",'statement of marks'!E98)</f>
        <v/>
      </c>
      <c r="D98" s="386" t="str">
        <f>IF('statement of marks'!F98="","",'statement of marks'!F98)</f>
        <v/>
      </c>
      <c r="E98" s="55" t="str">
        <f>IF('statement of marks'!G98="","",'statement of marks'!G98)</f>
        <v>A 092</v>
      </c>
      <c r="F98" s="55" t="str">
        <f>IF('statement of marks'!H98="","",'statement of marks'!H98)</f>
        <v>B 092</v>
      </c>
      <c r="G98" s="55" t="str">
        <f>IF('statement of marks'!I98="","",'statement of marks'!I98)</f>
        <v>C 092</v>
      </c>
      <c r="H98" s="358" t="str">
        <f>IF('statement of marks'!B98="","",'statement of marks'!B98)</f>
        <v/>
      </c>
      <c r="I98" s="358" t="str">
        <f>IF('statement of marks'!GN98="","",'statement of marks'!GN98)</f>
        <v/>
      </c>
      <c r="J98" s="358" t="str">
        <f>IF('statement of marks'!CU98="","",'statement of marks'!CU98)</f>
        <v/>
      </c>
      <c r="K98" s="178">
        <f>IF('statement of marks'!CT98="","",'statement of marks'!CT98)</f>
        <v>0</v>
      </c>
      <c r="L98" s="179" t="str">
        <f>'statement of marks'!HB98</f>
        <v/>
      </c>
      <c r="M98" s="179" t="str">
        <f>'statement of marks'!HE98</f>
        <v/>
      </c>
      <c r="N98" s="180" t="str">
        <f>'statement of marks'!HH98</f>
        <v/>
      </c>
      <c r="O98" s="179" t="str">
        <f>'statement of marks'!HI98</f>
        <v/>
      </c>
      <c r="P98" s="179" t="str">
        <f>'statement of marks'!HJ98</f>
        <v/>
      </c>
      <c r="Q98" s="179" t="str">
        <f>'statement of marks'!HK98</f>
        <v/>
      </c>
      <c r="R98" s="179" t="str">
        <f>'statement of marks'!HL98</f>
        <v/>
      </c>
      <c r="S98" s="179" t="str">
        <f>'statement of marks'!HM98</f>
        <v/>
      </c>
      <c r="T98" s="179" t="str">
        <f>'statement of marks'!HP98</f>
        <v/>
      </c>
      <c r="U98" s="179" t="str">
        <f>'statement of marks'!HS98</f>
        <v/>
      </c>
      <c r="V98" s="179" t="str">
        <f>'statement of marks'!HV98</f>
        <v/>
      </c>
      <c r="W98" s="179" t="str">
        <f>'statement of marks'!HY98</f>
        <v/>
      </c>
      <c r="X98" s="179" t="str">
        <f>'statement of marks'!HZ98</f>
        <v/>
      </c>
      <c r="Y98" s="179" t="str">
        <f>'statement of marks'!IA98</f>
        <v/>
      </c>
      <c r="Z98" s="179" t="str">
        <f>CONCATENATE('statement of marks'!IE98,'statement of marks'!IG98)</f>
        <v xml:space="preserve">                        </v>
      </c>
      <c r="AA98" s="179">
        <f t="shared" si="34"/>
        <v>0</v>
      </c>
      <c r="AB98" s="344"/>
      <c r="AC98" s="344"/>
      <c r="AD98" s="344"/>
      <c r="AE98" s="344"/>
      <c r="AF98" s="344"/>
      <c r="AG98" s="344"/>
      <c r="AH98" s="344"/>
      <c r="AI98" s="344"/>
      <c r="AJ98" s="344"/>
      <c r="AK98" s="181" t="str">
        <f t="shared" si="20"/>
        <v/>
      </c>
      <c r="AL98" s="181" t="str">
        <f t="shared" si="21"/>
        <v/>
      </c>
      <c r="AM98" s="181" t="str">
        <f t="shared" si="22"/>
        <v/>
      </c>
      <c r="AN98" s="181" t="str">
        <f t="shared" si="23"/>
        <v/>
      </c>
      <c r="AO98" s="181" t="str">
        <f t="shared" si="24"/>
        <v/>
      </c>
      <c r="AP98" s="181" t="str">
        <f t="shared" si="25"/>
        <v/>
      </c>
      <c r="AQ98" s="181" t="str">
        <f t="shared" si="26"/>
        <v/>
      </c>
      <c r="AR98" s="181" t="str">
        <f t="shared" si="27"/>
        <v/>
      </c>
      <c r="AS98" s="181" t="str">
        <f t="shared" si="28"/>
        <v/>
      </c>
      <c r="AT98" s="242">
        <f t="shared" si="29"/>
        <v>0</v>
      </c>
      <c r="AU98" s="242">
        <f t="shared" si="30"/>
        <v>0</v>
      </c>
      <c r="AV98" s="182" t="str">
        <f t="shared" si="35"/>
        <v/>
      </c>
      <c r="AW98" s="243" t="str">
        <f t="shared" si="32"/>
        <v/>
      </c>
      <c r="AX98" s="183" t="str">
        <f t="shared" si="36"/>
        <v/>
      </c>
      <c r="AY98" s="184" t="str">
        <f>'statement of marks'!GY98</f>
        <v/>
      </c>
      <c r="AZ98" s="185" t="str">
        <f>'statement of marks'!GZ98</f>
        <v/>
      </c>
      <c r="BB98" s="245" t="str">
        <f>IF(AV98="","",IF(AV98="PASS",'full report'!AB1776,""))</f>
        <v/>
      </c>
      <c r="BC98" s="244"/>
    </row>
    <row r="99" spans="1:55" ht="20" hidden="1" customHeight="1">
      <c r="A99" s="165">
        <v>93</v>
      </c>
      <c r="B99" s="355" t="str">
        <f>IF('statement of marks'!D99="","",'statement of marks'!D99)</f>
        <v/>
      </c>
      <c r="C99" s="358" t="str">
        <f>IF('statement of marks'!E99="","",'statement of marks'!E99)</f>
        <v/>
      </c>
      <c r="D99" s="386" t="str">
        <f>IF('statement of marks'!F99="","",'statement of marks'!F99)</f>
        <v/>
      </c>
      <c r="E99" s="55" t="str">
        <f>IF('statement of marks'!G99="","",'statement of marks'!G99)</f>
        <v>A 093</v>
      </c>
      <c r="F99" s="55" t="str">
        <f>IF('statement of marks'!H99="","",'statement of marks'!H99)</f>
        <v>B 093</v>
      </c>
      <c r="G99" s="55" t="str">
        <f>IF('statement of marks'!I99="","",'statement of marks'!I99)</f>
        <v>C 093</v>
      </c>
      <c r="H99" s="358" t="str">
        <f>IF('statement of marks'!B99="","",'statement of marks'!B99)</f>
        <v/>
      </c>
      <c r="I99" s="358" t="str">
        <f>IF('statement of marks'!GN99="","",'statement of marks'!GN99)</f>
        <v/>
      </c>
      <c r="J99" s="358" t="str">
        <f>IF('statement of marks'!CU99="","",'statement of marks'!CU99)</f>
        <v/>
      </c>
      <c r="K99" s="178">
        <f>IF('statement of marks'!CT99="","",'statement of marks'!CT99)</f>
        <v>0</v>
      </c>
      <c r="L99" s="179" t="str">
        <f>'statement of marks'!HB99</f>
        <v/>
      </c>
      <c r="M99" s="179" t="str">
        <f>'statement of marks'!HE99</f>
        <v/>
      </c>
      <c r="N99" s="180" t="str">
        <f>'statement of marks'!HH99</f>
        <v/>
      </c>
      <c r="O99" s="179" t="str">
        <f>'statement of marks'!HI99</f>
        <v/>
      </c>
      <c r="P99" s="179" t="str">
        <f>'statement of marks'!HJ99</f>
        <v/>
      </c>
      <c r="Q99" s="179" t="str">
        <f>'statement of marks'!HK99</f>
        <v/>
      </c>
      <c r="R99" s="179" t="str">
        <f>'statement of marks'!HL99</f>
        <v/>
      </c>
      <c r="S99" s="179" t="str">
        <f>'statement of marks'!HM99</f>
        <v/>
      </c>
      <c r="T99" s="179" t="str">
        <f>'statement of marks'!HP99</f>
        <v/>
      </c>
      <c r="U99" s="179" t="str">
        <f>'statement of marks'!HS99</f>
        <v/>
      </c>
      <c r="V99" s="179" t="str">
        <f>'statement of marks'!HV99</f>
        <v/>
      </c>
      <c r="W99" s="179" t="str">
        <f>'statement of marks'!HY99</f>
        <v/>
      </c>
      <c r="X99" s="179" t="str">
        <f>'statement of marks'!HZ99</f>
        <v/>
      </c>
      <c r="Y99" s="179" t="str">
        <f>'statement of marks'!IA99</f>
        <v/>
      </c>
      <c r="Z99" s="179" t="str">
        <f>CONCATENATE('statement of marks'!IE99,'statement of marks'!IG99)</f>
        <v xml:space="preserve">                        </v>
      </c>
      <c r="AA99" s="179">
        <f t="shared" si="34"/>
        <v>0</v>
      </c>
      <c r="AB99" s="344"/>
      <c r="AC99" s="344"/>
      <c r="AD99" s="344"/>
      <c r="AE99" s="344"/>
      <c r="AF99" s="344"/>
      <c r="AG99" s="344"/>
      <c r="AH99" s="344"/>
      <c r="AI99" s="344"/>
      <c r="AJ99" s="344"/>
      <c r="AK99" s="181" t="str">
        <f t="shared" si="20"/>
        <v/>
      </c>
      <c r="AL99" s="181" t="str">
        <f t="shared" si="21"/>
        <v/>
      </c>
      <c r="AM99" s="181" t="str">
        <f t="shared" si="22"/>
        <v/>
      </c>
      <c r="AN99" s="181" t="str">
        <f t="shared" si="23"/>
        <v/>
      </c>
      <c r="AO99" s="181" t="str">
        <f t="shared" si="24"/>
        <v/>
      </c>
      <c r="AP99" s="181" t="str">
        <f t="shared" si="25"/>
        <v/>
      </c>
      <c r="AQ99" s="181" t="str">
        <f t="shared" si="26"/>
        <v/>
      </c>
      <c r="AR99" s="181" t="str">
        <f t="shared" si="27"/>
        <v/>
      </c>
      <c r="AS99" s="181" t="str">
        <f t="shared" si="28"/>
        <v/>
      </c>
      <c r="AT99" s="242">
        <f t="shared" si="29"/>
        <v>0</v>
      </c>
      <c r="AU99" s="242">
        <f t="shared" si="30"/>
        <v>0</v>
      </c>
      <c r="AV99" s="182" t="str">
        <f t="shared" si="35"/>
        <v/>
      </c>
      <c r="AW99" s="243" t="str">
        <f t="shared" si="32"/>
        <v/>
      </c>
      <c r="AX99" s="183" t="str">
        <f t="shared" si="36"/>
        <v/>
      </c>
      <c r="AY99" s="184" t="str">
        <f>'statement of marks'!GY99</f>
        <v/>
      </c>
      <c r="AZ99" s="185" t="str">
        <f>'statement of marks'!GZ99</f>
        <v/>
      </c>
      <c r="BB99" s="245" t="str">
        <f>IF(AV99="","",IF(AV99="PASS",'full report'!M1815,""))</f>
        <v/>
      </c>
      <c r="BC99" s="244"/>
    </row>
    <row r="100" spans="1:55" ht="20" hidden="1" customHeight="1">
      <c r="A100" s="165">
        <v>94</v>
      </c>
      <c r="B100" s="355" t="str">
        <f>IF('statement of marks'!D100="","",'statement of marks'!D100)</f>
        <v/>
      </c>
      <c r="C100" s="358" t="str">
        <f>IF('statement of marks'!E100="","",'statement of marks'!E100)</f>
        <v/>
      </c>
      <c r="D100" s="386" t="str">
        <f>IF('statement of marks'!F100="","",'statement of marks'!F100)</f>
        <v/>
      </c>
      <c r="E100" s="55" t="str">
        <f>IF('statement of marks'!G100="","",'statement of marks'!G100)</f>
        <v>A 094</v>
      </c>
      <c r="F100" s="55" t="str">
        <f>IF('statement of marks'!H100="","",'statement of marks'!H100)</f>
        <v>B 094</v>
      </c>
      <c r="G100" s="55" t="str">
        <f>IF('statement of marks'!I100="","",'statement of marks'!I100)</f>
        <v>C 094</v>
      </c>
      <c r="H100" s="358" t="str">
        <f>IF('statement of marks'!B100="","",'statement of marks'!B100)</f>
        <v/>
      </c>
      <c r="I100" s="358" t="str">
        <f>IF('statement of marks'!GN100="","",'statement of marks'!GN100)</f>
        <v/>
      </c>
      <c r="J100" s="358" t="str">
        <f>IF('statement of marks'!CU100="","",'statement of marks'!CU100)</f>
        <v/>
      </c>
      <c r="K100" s="178">
        <f>IF('statement of marks'!CT100="","",'statement of marks'!CT100)</f>
        <v>0</v>
      </c>
      <c r="L100" s="179" t="str">
        <f>'statement of marks'!HB100</f>
        <v/>
      </c>
      <c r="M100" s="179" t="str">
        <f>'statement of marks'!HE100</f>
        <v/>
      </c>
      <c r="N100" s="180" t="str">
        <f>'statement of marks'!HH100</f>
        <v/>
      </c>
      <c r="O100" s="179" t="str">
        <f>'statement of marks'!HI100</f>
        <v/>
      </c>
      <c r="P100" s="179" t="str">
        <f>'statement of marks'!HJ100</f>
        <v/>
      </c>
      <c r="Q100" s="179" t="str">
        <f>'statement of marks'!HK100</f>
        <v/>
      </c>
      <c r="R100" s="179" t="str">
        <f>'statement of marks'!HL100</f>
        <v/>
      </c>
      <c r="S100" s="179" t="str">
        <f>'statement of marks'!HM100</f>
        <v/>
      </c>
      <c r="T100" s="179" t="str">
        <f>'statement of marks'!HP100</f>
        <v/>
      </c>
      <c r="U100" s="179" t="str">
        <f>'statement of marks'!HS100</f>
        <v/>
      </c>
      <c r="V100" s="179" t="str">
        <f>'statement of marks'!HV100</f>
        <v/>
      </c>
      <c r="W100" s="179" t="str">
        <f>'statement of marks'!HY100</f>
        <v/>
      </c>
      <c r="X100" s="179" t="str">
        <f>'statement of marks'!HZ100</f>
        <v/>
      </c>
      <c r="Y100" s="179" t="str">
        <f>'statement of marks'!IA100</f>
        <v/>
      </c>
      <c r="Z100" s="179" t="str">
        <f>CONCATENATE('statement of marks'!IE100,'statement of marks'!IG100)</f>
        <v xml:space="preserve">                        </v>
      </c>
      <c r="AA100" s="179">
        <f t="shared" si="34"/>
        <v>0</v>
      </c>
      <c r="AB100" s="344"/>
      <c r="AC100" s="344"/>
      <c r="AD100" s="344"/>
      <c r="AE100" s="344"/>
      <c r="AF100" s="344"/>
      <c r="AG100" s="344"/>
      <c r="AH100" s="344"/>
      <c r="AI100" s="344"/>
      <c r="AJ100" s="344"/>
      <c r="AK100" s="181" t="str">
        <f t="shared" si="20"/>
        <v/>
      </c>
      <c r="AL100" s="181" t="str">
        <f t="shared" si="21"/>
        <v/>
      </c>
      <c r="AM100" s="181" t="str">
        <f t="shared" si="22"/>
        <v/>
      </c>
      <c r="AN100" s="181" t="str">
        <f t="shared" si="23"/>
        <v/>
      </c>
      <c r="AO100" s="181" t="str">
        <f t="shared" si="24"/>
        <v/>
      </c>
      <c r="AP100" s="181" t="str">
        <f t="shared" si="25"/>
        <v/>
      </c>
      <c r="AQ100" s="181" t="str">
        <f t="shared" si="26"/>
        <v/>
      </c>
      <c r="AR100" s="181" t="str">
        <f t="shared" si="27"/>
        <v/>
      </c>
      <c r="AS100" s="181" t="str">
        <f t="shared" si="28"/>
        <v/>
      </c>
      <c r="AT100" s="242">
        <f t="shared" si="29"/>
        <v>0</v>
      </c>
      <c r="AU100" s="242">
        <f t="shared" si="30"/>
        <v>0</v>
      </c>
      <c r="AV100" s="182" t="str">
        <f t="shared" si="35"/>
        <v/>
      </c>
      <c r="AW100" s="243" t="str">
        <f t="shared" si="32"/>
        <v/>
      </c>
      <c r="AX100" s="183" t="str">
        <f t="shared" si="36"/>
        <v/>
      </c>
      <c r="AY100" s="184" t="str">
        <f>'statement of marks'!GY100</f>
        <v/>
      </c>
      <c r="AZ100" s="185" t="str">
        <f>'statement of marks'!GZ100</f>
        <v/>
      </c>
      <c r="BB100" s="245" t="str">
        <f>IF(AV100="","",IF(AV100="PASS",'full report'!AB1815,""))</f>
        <v/>
      </c>
      <c r="BC100" s="244"/>
    </row>
    <row r="101" spans="1:55" ht="20" hidden="1" customHeight="1">
      <c r="A101" s="165">
        <v>95</v>
      </c>
      <c r="B101" s="355" t="str">
        <f>IF('statement of marks'!D101="","",'statement of marks'!D101)</f>
        <v/>
      </c>
      <c r="C101" s="358" t="str">
        <f>IF('statement of marks'!E101="","",'statement of marks'!E101)</f>
        <v/>
      </c>
      <c r="D101" s="386" t="str">
        <f>IF('statement of marks'!F101="","",'statement of marks'!F101)</f>
        <v/>
      </c>
      <c r="E101" s="55" t="str">
        <f>IF('statement of marks'!G101="","",'statement of marks'!G101)</f>
        <v>A 095</v>
      </c>
      <c r="F101" s="55" t="str">
        <f>IF('statement of marks'!H101="","",'statement of marks'!H101)</f>
        <v>B 095</v>
      </c>
      <c r="G101" s="55" t="str">
        <f>IF('statement of marks'!I101="","",'statement of marks'!I101)</f>
        <v>C 095</v>
      </c>
      <c r="H101" s="358" t="str">
        <f>IF('statement of marks'!B101="","",'statement of marks'!B101)</f>
        <v/>
      </c>
      <c r="I101" s="358" t="str">
        <f>IF('statement of marks'!GN101="","",'statement of marks'!GN101)</f>
        <v/>
      </c>
      <c r="J101" s="358" t="str">
        <f>IF('statement of marks'!CU101="","",'statement of marks'!CU101)</f>
        <v/>
      </c>
      <c r="K101" s="178">
        <f>IF('statement of marks'!CT101="","",'statement of marks'!CT101)</f>
        <v>0</v>
      </c>
      <c r="L101" s="179" t="str">
        <f>'statement of marks'!HB101</f>
        <v/>
      </c>
      <c r="M101" s="179" t="str">
        <f>'statement of marks'!HE101</f>
        <v/>
      </c>
      <c r="N101" s="180" t="str">
        <f>'statement of marks'!HH101</f>
        <v/>
      </c>
      <c r="O101" s="179" t="str">
        <f>'statement of marks'!HI101</f>
        <v/>
      </c>
      <c r="P101" s="179" t="str">
        <f>'statement of marks'!HJ101</f>
        <v/>
      </c>
      <c r="Q101" s="179" t="str">
        <f>'statement of marks'!HK101</f>
        <v/>
      </c>
      <c r="R101" s="179" t="str">
        <f>'statement of marks'!HL101</f>
        <v/>
      </c>
      <c r="S101" s="179" t="str">
        <f>'statement of marks'!HM101</f>
        <v/>
      </c>
      <c r="T101" s="179" t="str">
        <f>'statement of marks'!HP101</f>
        <v/>
      </c>
      <c r="U101" s="179" t="str">
        <f>'statement of marks'!HS101</f>
        <v/>
      </c>
      <c r="V101" s="179" t="str">
        <f>'statement of marks'!HV101</f>
        <v/>
      </c>
      <c r="W101" s="179" t="str">
        <f>'statement of marks'!HY101</f>
        <v/>
      </c>
      <c r="X101" s="179" t="str">
        <f>'statement of marks'!HZ101</f>
        <v/>
      </c>
      <c r="Y101" s="179" t="str">
        <f>'statement of marks'!IA101</f>
        <v/>
      </c>
      <c r="Z101" s="179" t="str">
        <f>CONCATENATE('statement of marks'!IE101,'statement of marks'!IG101)</f>
        <v xml:space="preserve">                        </v>
      </c>
      <c r="AA101" s="179">
        <f t="shared" si="34"/>
        <v>0</v>
      </c>
      <c r="AB101" s="344"/>
      <c r="AC101" s="344"/>
      <c r="AD101" s="344"/>
      <c r="AE101" s="344"/>
      <c r="AF101" s="344"/>
      <c r="AG101" s="344"/>
      <c r="AH101" s="344"/>
      <c r="AI101" s="344"/>
      <c r="AJ101" s="344"/>
      <c r="AK101" s="181" t="str">
        <f t="shared" si="20"/>
        <v/>
      </c>
      <c r="AL101" s="181" t="str">
        <f t="shared" si="21"/>
        <v/>
      </c>
      <c r="AM101" s="181" t="str">
        <f t="shared" si="22"/>
        <v/>
      </c>
      <c r="AN101" s="181" t="str">
        <f t="shared" si="23"/>
        <v/>
      </c>
      <c r="AO101" s="181" t="str">
        <f t="shared" si="24"/>
        <v/>
      </c>
      <c r="AP101" s="181" t="str">
        <f t="shared" si="25"/>
        <v/>
      </c>
      <c r="AQ101" s="181" t="str">
        <f t="shared" si="26"/>
        <v/>
      </c>
      <c r="AR101" s="181" t="str">
        <f t="shared" si="27"/>
        <v/>
      </c>
      <c r="AS101" s="181" t="str">
        <f t="shared" si="28"/>
        <v/>
      </c>
      <c r="AT101" s="242">
        <f t="shared" si="29"/>
        <v>0</v>
      </c>
      <c r="AU101" s="242">
        <f t="shared" si="30"/>
        <v>0</v>
      </c>
      <c r="AV101" s="182" t="str">
        <f t="shared" si="35"/>
        <v/>
      </c>
      <c r="AW101" s="243" t="str">
        <f t="shared" si="32"/>
        <v/>
      </c>
      <c r="AX101" s="183" t="str">
        <f t="shared" si="36"/>
        <v/>
      </c>
      <c r="AY101" s="184" t="str">
        <f>'statement of marks'!GY101</f>
        <v/>
      </c>
      <c r="AZ101" s="185" t="str">
        <f>'statement of marks'!GZ101</f>
        <v/>
      </c>
      <c r="BB101" s="245" t="str">
        <f>IF(AV101="","",IF(AV101="PASS",'full report'!M1854,""))</f>
        <v/>
      </c>
      <c r="BC101" s="244"/>
    </row>
    <row r="102" spans="1:55" ht="20" hidden="1" customHeight="1">
      <c r="A102" s="165">
        <v>96</v>
      </c>
      <c r="B102" s="355" t="str">
        <f>IF('statement of marks'!D102="","",'statement of marks'!D102)</f>
        <v/>
      </c>
      <c r="C102" s="358" t="str">
        <f>IF('statement of marks'!E102="","",'statement of marks'!E102)</f>
        <v/>
      </c>
      <c r="D102" s="386" t="str">
        <f>IF('statement of marks'!F102="","",'statement of marks'!F102)</f>
        <v/>
      </c>
      <c r="E102" s="55" t="str">
        <f>IF('statement of marks'!G102="","",'statement of marks'!G102)</f>
        <v>A 096</v>
      </c>
      <c r="F102" s="55" t="str">
        <f>IF('statement of marks'!H102="","",'statement of marks'!H102)</f>
        <v>B 096</v>
      </c>
      <c r="G102" s="55" t="str">
        <f>IF('statement of marks'!I102="","",'statement of marks'!I102)</f>
        <v>C 096</v>
      </c>
      <c r="H102" s="358" t="str">
        <f>IF('statement of marks'!B102="","",'statement of marks'!B102)</f>
        <v/>
      </c>
      <c r="I102" s="358" t="str">
        <f>IF('statement of marks'!GN102="","",'statement of marks'!GN102)</f>
        <v/>
      </c>
      <c r="J102" s="358" t="str">
        <f>IF('statement of marks'!CU102="","",'statement of marks'!CU102)</f>
        <v/>
      </c>
      <c r="K102" s="178">
        <f>IF('statement of marks'!CT102="","",'statement of marks'!CT102)</f>
        <v>0</v>
      </c>
      <c r="L102" s="179" t="str">
        <f>'statement of marks'!HB102</f>
        <v/>
      </c>
      <c r="M102" s="179" t="str">
        <f>'statement of marks'!HE102</f>
        <v/>
      </c>
      <c r="N102" s="180" t="str">
        <f>'statement of marks'!HH102</f>
        <v/>
      </c>
      <c r="O102" s="179" t="str">
        <f>'statement of marks'!HI102</f>
        <v/>
      </c>
      <c r="P102" s="179" t="str">
        <f>'statement of marks'!HJ102</f>
        <v/>
      </c>
      <c r="Q102" s="179" t="str">
        <f>'statement of marks'!HK102</f>
        <v/>
      </c>
      <c r="R102" s="179" t="str">
        <f>'statement of marks'!HL102</f>
        <v/>
      </c>
      <c r="S102" s="179" t="str">
        <f>'statement of marks'!HM102</f>
        <v/>
      </c>
      <c r="T102" s="179" t="str">
        <f>'statement of marks'!HP102</f>
        <v/>
      </c>
      <c r="U102" s="179" t="str">
        <f>'statement of marks'!HS102</f>
        <v/>
      </c>
      <c r="V102" s="179" t="str">
        <f>'statement of marks'!HV102</f>
        <v/>
      </c>
      <c r="W102" s="179" t="str">
        <f>'statement of marks'!HY102</f>
        <v/>
      </c>
      <c r="X102" s="179" t="str">
        <f>'statement of marks'!HZ102</f>
        <v/>
      </c>
      <c r="Y102" s="179" t="str">
        <f>'statement of marks'!IA102</f>
        <v/>
      </c>
      <c r="Z102" s="179" t="str">
        <f>CONCATENATE('statement of marks'!IE102,'statement of marks'!IG102)</f>
        <v xml:space="preserve">                        </v>
      </c>
      <c r="AA102" s="179">
        <f t="shared" si="34"/>
        <v>0</v>
      </c>
      <c r="AB102" s="344"/>
      <c r="AC102" s="344"/>
      <c r="AD102" s="344"/>
      <c r="AE102" s="344"/>
      <c r="AF102" s="344"/>
      <c r="AG102" s="344"/>
      <c r="AH102" s="344"/>
      <c r="AI102" s="344"/>
      <c r="AJ102" s="344"/>
      <c r="AK102" s="181" t="str">
        <f t="shared" si="20"/>
        <v/>
      </c>
      <c r="AL102" s="181" t="str">
        <f t="shared" si="21"/>
        <v/>
      </c>
      <c r="AM102" s="181" t="str">
        <f t="shared" si="22"/>
        <v/>
      </c>
      <c r="AN102" s="181" t="str">
        <f t="shared" si="23"/>
        <v/>
      </c>
      <c r="AO102" s="181" t="str">
        <f t="shared" si="24"/>
        <v/>
      </c>
      <c r="AP102" s="181" t="str">
        <f t="shared" si="25"/>
        <v/>
      </c>
      <c r="AQ102" s="181" t="str">
        <f t="shared" si="26"/>
        <v/>
      </c>
      <c r="AR102" s="181" t="str">
        <f t="shared" si="27"/>
        <v/>
      </c>
      <c r="AS102" s="181" t="str">
        <f t="shared" si="28"/>
        <v/>
      </c>
      <c r="AT102" s="242">
        <f t="shared" si="29"/>
        <v>0</v>
      </c>
      <c r="AU102" s="242">
        <f t="shared" si="30"/>
        <v>0</v>
      </c>
      <c r="AV102" s="182" t="str">
        <f t="shared" si="35"/>
        <v/>
      </c>
      <c r="AW102" s="243" t="str">
        <f t="shared" si="32"/>
        <v/>
      </c>
      <c r="AX102" s="183" t="str">
        <f t="shared" si="36"/>
        <v/>
      </c>
      <c r="AY102" s="184" t="str">
        <f>'statement of marks'!GY102</f>
        <v/>
      </c>
      <c r="AZ102" s="185" t="str">
        <f>'statement of marks'!GZ102</f>
        <v/>
      </c>
      <c r="BB102" s="245" t="str">
        <f>IF(AV102="","",IF(AV102="PASS",'full report'!AB1854,""))</f>
        <v/>
      </c>
      <c r="BC102" s="244"/>
    </row>
    <row r="103" spans="1:55" ht="20" hidden="1" customHeight="1">
      <c r="A103" s="165">
        <v>97</v>
      </c>
      <c r="B103" s="355" t="str">
        <f>IF('statement of marks'!D103="","",'statement of marks'!D103)</f>
        <v/>
      </c>
      <c r="C103" s="358" t="str">
        <f>IF('statement of marks'!E103="","",'statement of marks'!E103)</f>
        <v/>
      </c>
      <c r="D103" s="386" t="str">
        <f>IF('statement of marks'!F103="","",'statement of marks'!F103)</f>
        <v/>
      </c>
      <c r="E103" s="55" t="str">
        <f>IF('statement of marks'!G103="","",'statement of marks'!G103)</f>
        <v>A 097</v>
      </c>
      <c r="F103" s="55" t="str">
        <f>IF('statement of marks'!H103="","",'statement of marks'!H103)</f>
        <v>B 097</v>
      </c>
      <c r="G103" s="55" t="str">
        <f>IF('statement of marks'!I103="","",'statement of marks'!I103)</f>
        <v>C 097</v>
      </c>
      <c r="H103" s="358" t="str">
        <f>IF('statement of marks'!B103="","",'statement of marks'!B103)</f>
        <v/>
      </c>
      <c r="I103" s="358" t="str">
        <f>IF('statement of marks'!GN103="","",'statement of marks'!GN103)</f>
        <v/>
      </c>
      <c r="J103" s="358" t="str">
        <f>IF('statement of marks'!CU103="","",'statement of marks'!CU103)</f>
        <v/>
      </c>
      <c r="K103" s="178">
        <f>IF('statement of marks'!CT103="","",'statement of marks'!CT103)</f>
        <v>0</v>
      </c>
      <c r="L103" s="179" t="str">
        <f>'statement of marks'!HB103</f>
        <v/>
      </c>
      <c r="M103" s="179" t="str">
        <f>'statement of marks'!HE103</f>
        <v/>
      </c>
      <c r="N103" s="180" t="str">
        <f>'statement of marks'!HH103</f>
        <v/>
      </c>
      <c r="O103" s="179" t="str">
        <f>'statement of marks'!HI103</f>
        <v/>
      </c>
      <c r="P103" s="179" t="str">
        <f>'statement of marks'!HJ103</f>
        <v/>
      </c>
      <c r="Q103" s="179" t="str">
        <f>'statement of marks'!HK103</f>
        <v/>
      </c>
      <c r="R103" s="179" t="str">
        <f>'statement of marks'!HL103</f>
        <v/>
      </c>
      <c r="S103" s="179" t="str">
        <f>'statement of marks'!HM103</f>
        <v/>
      </c>
      <c r="T103" s="179" t="str">
        <f>'statement of marks'!HP103</f>
        <v/>
      </c>
      <c r="U103" s="179" t="str">
        <f>'statement of marks'!HS103</f>
        <v/>
      </c>
      <c r="V103" s="179" t="str">
        <f>'statement of marks'!HV103</f>
        <v/>
      </c>
      <c r="W103" s="179" t="str">
        <f>'statement of marks'!HY103</f>
        <v/>
      </c>
      <c r="X103" s="179" t="str">
        <f>'statement of marks'!HZ103</f>
        <v/>
      </c>
      <c r="Y103" s="179" t="str">
        <f>'statement of marks'!IA103</f>
        <v/>
      </c>
      <c r="Z103" s="179" t="str">
        <f>CONCATENATE('statement of marks'!IE103,'statement of marks'!IG103)</f>
        <v xml:space="preserve">                        </v>
      </c>
      <c r="AA103" s="179">
        <f t="shared" si="34"/>
        <v>0</v>
      </c>
      <c r="AB103" s="344"/>
      <c r="AC103" s="344"/>
      <c r="AD103" s="344"/>
      <c r="AE103" s="344"/>
      <c r="AF103" s="344"/>
      <c r="AG103" s="344"/>
      <c r="AH103" s="344"/>
      <c r="AI103" s="344"/>
      <c r="AJ103" s="344"/>
      <c r="AK103" s="181" t="str">
        <f t="shared" si="20"/>
        <v/>
      </c>
      <c r="AL103" s="181" t="str">
        <f t="shared" si="21"/>
        <v/>
      </c>
      <c r="AM103" s="181" t="str">
        <f t="shared" si="22"/>
        <v/>
      </c>
      <c r="AN103" s="181" t="str">
        <f t="shared" si="23"/>
        <v/>
      </c>
      <c r="AO103" s="181" t="str">
        <f t="shared" si="24"/>
        <v/>
      </c>
      <c r="AP103" s="181" t="str">
        <f t="shared" si="25"/>
        <v/>
      </c>
      <c r="AQ103" s="181" t="str">
        <f t="shared" si="26"/>
        <v/>
      </c>
      <c r="AR103" s="181" t="str">
        <f t="shared" si="27"/>
        <v/>
      </c>
      <c r="AS103" s="181" t="str">
        <f t="shared" si="28"/>
        <v/>
      </c>
      <c r="AT103" s="242">
        <f t="shared" si="29"/>
        <v>0</v>
      </c>
      <c r="AU103" s="242">
        <f t="shared" si="30"/>
        <v>0</v>
      </c>
      <c r="AV103" s="182" t="str">
        <f t="shared" ref="AV103:AV106" si="37">IF(AA103=0,"",IF(AA103&gt;AT103,"",IF(AA103&gt;AU103,"FAIL","PASS")))</f>
        <v/>
      </c>
      <c r="AW103" s="243" t="str">
        <f t="shared" si="32"/>
        <v/>
      </c>
      <c r="AX103" s="183" t="str">
        <f t="shared" si="36"/>
        <v/>
      </c>
      <c r="AY103" s="184" t="str">
        <f>'statement of marks'!GY103</f>
        <v/>
      </c>
      <c r="AZ103" s="185" t="str">
        <f>'statement of marks'!GZ103</f>
        <v/>
      </c>
      <c r="BB103" s="245" t="str">
        <f>IF(AV103="","",IF(AV103="PASS",'full report'!M1893,""))</f>
        <v/>
      </c>
      <c r="BC103" s="244"/>
    </row>
    <row r="104" spans="1:55" ht="20" hidden="1" customHeight="1">
      <c r="A104" s="165">
        <v>98</v>
      </c>
      <c r="B104" s="355" t="str">
        <f>IF('statement of marks'!D104="","",'statement of marks'!D104)</f>
        <v/>
      </c>
      <c r="C104" s="358" t="str">
        <f>IF('statement of marks'!E104="","",'statement of marks'!E104)</f>
        <v/>
      </c>
      <c r="D104" s="386" t="str">
        <f>IF('statement of marks'!F104="","",'statement of marks'!F104)</f>
        <v/>
      </c>
      <c r="E104" s="55" t="str">
        <f>IF('statement of marks'!G104="","",'statement of marks'!G104)</f>
        <v>A 098</v>
      </c>
      <c r="F104" s="55" t="str">
        <f>IF('statement of marks'!H104="","",'statement of marks'!H104)</f>
        <v>B 098</v>
      </c>
      <c r="G104" s="55" t="str">
        <f>IF('statement of marks'!I104="","",'statement of marks'!I104)</f>
        <v>C 098</v>
      </c>
      <c r="H104" s="358" t="str">
        <f>IF('statement of marks'!B104="","",'statement of marks'!B104)</f>
        <v/>
      </c>
      <c r="I104" s="358" t="str">
        <f>IF('statement of marks'!GN104="","",'statement of marks'!GN104)</f>
        <v/>
      </c>
      <c r="J104" s="358" t="str">
        <f>IF('statement of marks'!CU104="","",'statement of marks'!CU104)</f>
        <v/>
      </c>
      <c r="K104" s="178">
        <f>IF('statement of marks'!CT104="","",'statement of marks'!CT104)</f>
        <v>0</v>
      </c>
      <c r="L104" s="179" t="str">
        <f>'statement of marks'!HB104</f>
        <v/>
      </c>
      <c r="M104" s="179" t="str">
        <f>'statement of marks'!HE104</f>
        <v/>
      </c>
      <c r="N104" s="180" t="str">
        <f>'statement of marks'!HH104</f>
        <v/>
      </c>
      <c r="O104" s="179" t="str">
        <f>'statement of marks'!HI104</f>
        <v/>
      </c>
      <c r="P104" s="179" t="str">
        <f>'statement of marks'!HJ104</f>
        <v/>
      </c>
      <c r="Q104" s="179" t="str">
        <f>'statement of marks'!HK104</f>
        <v/>
      </c>
      <c r="R104" s="179" t="str">
        <f>'statement of marks'!HL104</f>
        <v/>
      </c>
      <c r="S104" s="179" t="str">
        <f>'statement of marks'!HM104</f>
        <v/>
      </c>
      <c r="T104" s="179" t="str">
        <f>'statement of marks'!HP104</f>
        <v/>
      </c>
      <c r="U104" s="179" t="str">
        <f>'statement of marks'!HS104</f>
        <v/>
      </c>
      <c r="V104" s="179" t="str">
        <f>'statement of marks'!HV104</f>
        <v/>
      </c>
      <c r="W104" s="179" t="str">
        <f>'statement of marks'!HY104</f>
        <v/>
      </c>
      <c r="X104" s="179" t="str">
        <f>'statement of marks'!HZ104</f>
        <v/>
      </c>
      <c r="Y104" s="179" t="str">
        <f>'statement of marks'!IA104</f>
        <v/>
      </c>
      <c r="Z104" s="179" t="str">
        <f>CONCATENATE('statement of marks'!IE104,'statement of marks'!IG104)</f>
        <v xml:space="preserve">                        </v>
      </c>
      <c r="AA104" s="179">
        <f t="shared" si="34"/>
        <v>0</v>
      </c>
      <c r="AB104" s="344"/>
      <c r="AC104" s="344"/>
      <c r="AD104" s="344"/>
      <c r="AE104" s="344"/>
      <c r="AF104" s="344"/>
      <c r="AG104" s="344"/>
      <c r="AH104" s="344"/>
      <c r="AI104" s="344"/>
      <c r="AJ104" s="344"/>
      <c r="AK104" s="181" t="str">
        <f t="shared" si="20"/>
        <v/>
      </c>
      <c r="AL104" s="181" t="str">
        <f t="shared" si="21"/>
        <v/>
      </c>
      <c r="AM104" s="181" t="str">
        <f t="shared" si="22"/>
        <v/>
      </c>
      <c r="AN104" s="181" t="str">
        <f t="shared" si="23"/>
        <v/>
      </c>
      <c r="AO104" s="181" t="str">
        <f t="shared" si="24"/>
        <v/>
      </c>
      <c r="AP104" s="181" t="str">
        <f t="shared" si="25"/>
        <v/>
      </c>
      <c r="AQ104" s="181" t="str">
        <f t="shared" si="26"/>
        <v/>
      </c>
      <c r="AR104" s="181" t="str">
        <f t="shared" si="27"/>
        <v/>
      </c>
      <c r="AS104" s="181" t="str">
        <f t="shared" si="28"/>
        <v/>
      </c>
      <c r="AT104" s="242">
        <f t="shared" si="29"/>
        <v>0</v>
      </c>
      <c r="AU104" s="242">
        <f t="shared" si="30"/>
        <v>0</v>
      </c>
      <c r="AV104" s="182" t="str">
        <f t="shared" si="37"/>
        <v/>
      </c>
      <c r="AW104" s="243" t="str">
        <f t="shared" si="32"/>
        <v/>
      </c>
      <c r="AX104" s="183" t="str">
        <f t="shared" si="36"/>
        <v/>
      </c>
      <c r="AY104" s="184" t="str">
        <f>'statement of marks'!GY104</f>
        <v/>
      </c>
      <c r="AZ104" s="185" t="str">
        <f>'statement of marks'!GZ104</f>
        <v/>
      </c>
      <c r="BB104" s="245" t="str">
        <f>IF(AV104="","",IF(AV104="PASS",'full report'!AB1893,""))</f>
        <v/>
      </c>
      <c r="BC104" s="244"/>
    </row>
    <row r="105" spans="1:55" ht="20" hidden="1" customHeight="1">
      <c r="A105" s="165">
        <v>99</v>
      </c>
      <c r="B105" s="355" t="str">
        <f>IF('statement of marks'!D105="","",'statement of marks'!D105)</f>
        <v/>
      </c>
      <c r="C105" s="358" t="str">
        <f>IF('statement of marks'!E105="","",'statement of marks'!E105)</f>
        <v/>
      </c>
      <c r="D105" s="386" t="str">
        <f>IF('statement of marks'!F105="","",'statement of marks'!F105)</f>
        <v/>
      </c>
      <c r="E105" s="55" t="str">
        <f>IF('statement of marks'!G105="","",'statement of marks'!G105)</f>
        <v>A 099</v>
      </c>
      <c r="F105" s="55" t="str">
        <f>IF('statement of marks'!H105="","",'statement of marks'!H105)</f>
        <v>B 099</v>
      </c>
      <c r="G105" s="55" t="str">
        <f>IF('statement of marks'!I105="","",'statement of marks'!I105)</f>
        <v>C 099</v>
      </c>
      <c r="H105" s="358" t="str">
        <f>IF('statement of marks'!B105="","",'statement of marks'!B105)</f>
        <v/>
      </c>
      <c r="I105" s="358" t="str">
        <f>IF('statement of marks'!GN105="","",'statement of marks'!GN105)</f>
        <v/>
      </c>
      <c r="J105" s="358" t="str">
        <f>IF('statement of marks'!CU105="","",'statement of marks'!CU105)</f>
        <v/>
      </c>
      <c r="K105" s="178">
        <f>IF('statement of marks'!CT105="","",'statement of marks'!CT105)</f>
        <v>0</v>
      </c>
      <c r="L105" s="179" t="str">
        <f>'statement of marks'!HB105</f>
        <v/>
      </c>
      <c r="M105" s="179" t="str">
        <f>'statement of marks'!HE105</f>
        <v/>
      </c>
      <c r="N105" s="180" t="str">
        <f>'statement of marks'!HH105</f>
        <v/>
      </c>
      <c r="O105" s="179" t="str">
        <f>'statement of marks'!HI105</f>
        <v/>
      </c>
      <c r="P105" s="179" t="str">
        <f>'statement of marks'!HJ105</f>
        <v/>
      </c>
      <c r="Q105" s="179" t="str">
        <f>'statement of marks'!HK105</f>
        <v/>
      </c>
      <c r="R105" s="179" t="str">
        <f>'statement of marks'!HL105</f>
        <v/>
      </c>
      <c r="S105" s="179" t="str">
        <f>'statement of marks'!HM105</f>
        <v/>
      </c>
      <c r="T105" s="179" t="str">
        <f>'statement of marks'!HP105</f>
        <v/>
      </c>
      <c r="U105" s="179" t="str">
        <f>'statement of marks'!HS105</f>
        <v/>
      </c>
      <c r="V105" s="179" t="str">
        <f>'statement of marks'!HV105</f>
        <v/>
      </c>
      <c r="W105" s="179" t="str">
        <f>'statement of marks'!HY105</f>
        <v/>
      </c>
      <c r="X105" s="179" t="str">
        <f>'statement of marks'!HZ105</f>
        <v/>
      </c>
      <c r="Y105" s="179" t="str">
        <f>'statement of marks'!IA105</f>
        <v/>
      </c>
      <c r="Z105" s="179" t="str">
        <f>CONCATENATE('statement of marks'!IE105,'statement of marks'!IG105)</f>
        <v xml:space="preserve">                        </v>
      </c>
      <c r="AA105" s="179">
        <f t="shared" si="34"/>
        <v>0</v>
      </c>
      <c r="AB105" s="344"/>
      <c r="AC105" s="344"/>
      <c r="AD105" s="344"/>
      <c r="AE105" s="344"/>
      <c r="AF105" s="344"/>
      <c r="AG105" s="344"/>
      <c r="AH105" s="344"/>
      <c r="AI105" s="344"/>
      <c r="AJ105" s="344"/>
      <c r="AK105" s="181" t="str">
        <f t="shared" si="20"/>
        <v/>
      </c>
      <c r="AL105" s="181" t="str">
        <f t="shared" si="21"/>
        <v/>
      </c>
      <c r="AM105" s="181" t="str">
        <f t="shared" si="22"/>
        <v/>
      </c>
      <c r="AN105" s="181" t="str">
        <f t="shared" si="23"/>
        <v/>
      </c>
      <c r="AO105" s="181" t="str">
        <f t="shared" si="24"/>
        <v/>
      </c>
      <c r="AP105" s="181" t="str">
        <f t="shared" si="25"/>
        <v/>
      </c>
      <c r="AQ105" s="181" t="str">
        <f t="shared" si="26"/>
        <v/>
      </c>
      <c r="AR105" s="181" t="str">
        <f t="shared" si="27"/>
        <v/>
      </c>
      <c r="AS105" s="181" t="str">
        <f t="shared" si="28"/>
        <v/>
      </c>
      <c r="AT105" s="242">
        <f t="shared" si="29"/>
        <v>0</v>
      </c>
      <c r="AU105" s="242">
        <f t="shared" si="30"/>
        <v>0</v>
      </c>
      <c r="AV105" s="182" t="str">
        <f t="shared" si="37"/>
        <v/>
      </c>
      <c r="AW105" s="243" t="str">
        <f t="shared" si="32"/>
        <v/>
      </c>
      <c r="AX105" s="183" t="str">
        <f t="shared" si="36"/>
        <v/>
      </c>
      <c r="AY105" s="184" t="str">
        <f>'statement of marks'!GY105</f>
        <v/>
      </c>
      <c r="AZ105" s="185" t="str">
        <f>'statement of marks'!GZ105</f>
        <v/>
      </c>
      <c r="BB105" s="245" t="str">
        <f>IF(AV105="","",IF(AV105="PASS",'full report'!M1932,""))</f>
        <v/>
      </c>
      <c r="BC105" s="244"/>
    </row>
    <row r="106" spans="1:55" ht="20" hidden="1" customHeight="1">
      <c r="A106" s="186">
        <v>100</v>
      </c>
      <c r="B106" s="187" t="str">
        <f>IF('statement of marks'!D106="","",'statement of marks'!D106)</f>
        <v/>
      </c>
      <c r="C106" s="166" t="str">
        <f>IF('statement of marks'!E106="","",'statement of marks'!E106)</f>
        <v/>
      </c>
      <c r="D106" s="387" t="str">
        <f>IF('statement of marks'!F106="","",'statement of marks'!F106)</f>
        <v/>
      </c>
      <c r="E106" s="208" t="str">
        <f>IF('statement of marks'!G106="","",'statement of marks'!G106)</f>
        <v/>
      </c>
      <c r="F106" s="208" t="str">
        <f>IF('statement of marks'!H106="","",'statement of marks'!H106)</f>
        <v/>
      </c>
      <c r="G106" s="208" t="str">
        <f>IF('statement of marks'!I106="","",'statement of marks'!I106)</f>
        <v/>
      </c>
      <c r="H106" s="166" t="str">
        <f>IF('statement of marks'!B106="","",'statement of marks'!B106)</f>
        <v/>
      </c>
      <c r="I106" s="166" t="str">
        <f>IF('statement of marks'!GN106="","",'statement of marks'!GN106)</f>
        <v/>
      </c>
      <c r="J106" s="166" t="str">
        <f>IF('statement of marks'!CU106="","",'statement of marks'!CU106)</f>
        <v/>
      </c>
      <c r="K106" s="188">
        <f>IF('statement of marks'!CT106="","",'statement of marks'!CT106)</f>
        <v>0</v>
      </c>
      <c r="L106" s="189" t="str">
        <f>'statement of marks'!HB106</f>
        <v/>
      </c>
      <c r="M106" s="189" t="str">
        <f>'statement of marks'!HE106</f>
        <v/>
      </c>
      <c r="N106" s="190" t="str">
        <f>'statement of marks'!HH106</f>
        <v/>
      </c>
      <c r="O106" s="189" t="str">
        <f>'statement of marks'!HI106</f>
        <v/>
      </c>
      <c r="P106" s="189" t="str">
        <f>'statement of marks'!HJ106</f>
        <v/>
      </c>
      <c r="Q106" s="189" t="str">
        <f>'statement of marks'!HK106</f>
        <v/>
      </c>
      <c r="R106" s="189" t="str">
        <f>'statement of marks'!HL106</f>
        <v/>
      </c>
      <c r="S106" s="189" t="str">
        <f>'statement of marks'!HM106</f>
        <v/>
      </c>
      <c r="T106" s="189" t="str">
        <f>'statement of marks'!HP106</f>
        <v/>
      </c>
      <c r="U106" s="189" t="str">
        <f>'statement of marks'!HS106</f>
        <v/>
      </c>
      <c r="V106" s="189" t="str">
        <f>'statement of marks'!HV106</f>
        <v/>
      </c>
      <c r="W106" s="189" t="str">
        <f>'statement of marks'!HY106</f>
        <v/>
      </c>
      <c r="X106" s="189" t="str">
        <f>'statement of marks'!HZ106</f>
        <v/>
      </c>
      <c r="Y106" s="189" t="str">
        <f>'statement of marks'!IA106</f>
        <v/>
      </c>
      <c r="Z106" s="189" t="str">
        <f>CONCATENATE('statement of marks'!IE106,'statement of marks'!IG106)</f>
        <v xml:space="preserve">                        </v>
      </c>
      <c r="AA106" s="189">
        <f t="shared" si="34"/>
        <v>0</v>
      </c>
      <c r="AB106" s="344"/>
      <c r="AC106" s="344"/>
      <c r="AD106" s="344"/>
      <c r="AE106" s="344"/>
      <c r="AF106" s="344"/>
      <c r="AG106" s="344"/>
      <c r="AH106" s="344"/>
      <c r="AI106" s="344"/>
      <c r="AJ106" s="344"/>
      <c r="AK106" s="191" t="str">
        <f t="shared" si="20"/>
        <v/>
      </c>
      <c r="AL106" s="191" t="str">
        <f t="shared" si="21"/>
        <v/>
      </c>
      <c r="AM106" s="191" t="str">
        <f t="shared" si="22"/>
        <v/>
      </c>
      <c r="AN106" s="191" t="str">
        <f t="shared" si="23"/>
        <v/>
      </c>
      <c r="AO106" s="191" t="str">
        <f t="shared" si="24"/>
        <v/>
      </c>
      <c r="AP106" s="191" t="str">
        <f t="shared" si="25"/>
        <v/>
      </c>
      <c r="AQ106" s="191" t="str">
        <f t="shared" si="26"/>
        <v/>
      </c>
      <c r="AR106" s="191" t="str">
        <f t="shared" si="27"/>
        <v/>
      </c>
      <c r="AS106" s="191" t="str">
        <f t="shared" si="28"/>
        <v/>
      </c>
      <c r="AT106" s="242">
        <f t="shared" si="29"/>
        <v>0</v>
      </c>
      <c r="AU106" s="367">
        <f t="shared" si="30"/>
        <v>0</v>
      </c>
      <c r="AV106" s="182" t="str">
        <f t="shared" si="37"/>
        <v/>
      </c>
      <c r="AW106" s="243" t="str">
        <f t="shared" si="32"/>
        <v/>
      </c>
      <c r="AX106" s="183" t="str">
        <f t="shared" si="36"/>
        <v/>
      </c>
      <c r="AY106" s="192" t="str">
        <f>'statement of marks'!GY106</f>
        <v/>
      </c>
      <c r="AZ106" s="193" t="str">
        <f>'statement of marks'!GZ106</f>
        <v/>
      </c>
      <c r="BB106" s="245" t="str">
        <f>IF(AV106="","",IF(AV106="PASS",'full report'!AB1932,""))</f>
        <v/>
      </c>
      <c r="BC106" s="244"/>
    </row>
    <row r="107" spans="1:55" ht="20" customHeight="1">
      <c r="A107" s="165"/>
      <c r="B107" s="922"/>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922"/>
      <c r="AF107" s="922"/>
      <c r="AG107" s="922"/>
      <c r="AH107" s="922"/>
      <c r="AI107" s="922"/>
      <c r="AJ107" s="922"/>
      <c r="AK107" s="922"/>
      <c r="AL107" s="922"/>
      <c r="AM107" s="922"/>
      <c r="AN107" s="922"/>
      <c r="AO107" s="922"/>
      <c r="AP107" s="922"/>
      <c r="AQ107" s="922"/>
      <c r="AR107" s="922"/>
      <c r="AS107" s="922"/>
      <c r="AT107" s="922"/>
      <c r="AU107" s="922"/>
      <c r="AV107" s="922"/>
      <c r="AW107" s="922"/>
      <c r="AX107" s="922"/>
      <c r="AY107" s="922"/>
      <c r="AZ107" s="923"/>
      <c r="BB107" s="368"/>
      <c r="BC107" s="244"/>
    </row>
    <row r="108" spans="1:55" ht="20.25" customHeight="1">
      <c r="A108" s="929" t="s">
        <v>208</v>
      </c>
      <c r="B108" s="930"/>
      <c r="C108" s="930"/>
      <c r="D108" s="930"/>
      <c r="E108" s="930"/>
      <c r="F108" s="930"/>
      <c r="G108" s="931"/>
      <c r="H108" s="358">
        <f>COUNTA(B7:B106)-COUNTIF(B7:B106,"nso")-COUNTBLANK(B7:B106)</f>
        <v>67</v>
      </c>
      <c r="I108" s="924" t="s">
        <v>149</v>
      </c>
      <c r="J108" s="924"/>
      <c r="K108" s="353"/>
      <c r="L108" s="194">
        <f>SUM(L113,L115,L116,L117)</f>
        <v>1</v>
      </c>
      <c r="M108" s="194">
        <f t="shared" ref="M108:V108" si="38">SUM(M113,M115,M116,M117)</f>
        <v>1</v>
      </c>
      <c r="N108" s="194"/>
      <c r="O108" s="194">
        <f t="shared" si="38"/>
        <v>1</v>
      </c>
      <c r="P108" s="194">
        <f t="shared" si="38"/>
        <v>0</v>
      </c>
      <c r="Q108" s="194">
        <f>SUM(Q113,Q115,Q116,Q117)</f>
        <v>0</v>
      </c>
      <c r="R108" s="194">
        <f>SUM(R113,R115,R116,R117)</f>
        <v>0</v>
      </c>
      <c r="S108" s="194">
        <f>SUM(S113,S115,S116,S117)</f>
        <v>0</v>
      </c>
      <c r="T108" s="194">
        <f t="shared" si="38"/>
        <v>1</v>
      </c>
      <c r="U108" s="194">
        <f t="shared" si="38"/>
        <v>1</v>
      </c>
      <c r="V108" s="194">
        <f t="shared" si="38"/>
        <v>1</v>
      </c>
      <c r="W108" s="194"/>
      <c r="X108" s="194"/>
      <c r="Y108" s="194"/>
      <c r="Z108" s="919" t="s">
        <v>216</v>
      </c>
      <c r="AA108" s="919"/>
      <c r="AB108" s="471"/>
      <c r="AC108" s="353"/>
      <c r="AD108" s="353"/>
      <c r="AE108" s="353"/>
      <c r="AF108" s="353"/>
      <c r="AG108" s="471"/>
      <c r="AH108" s="353"/>
      <c r="AI108" s="353"/>
      <c r="AJ108" s="353"/>
      <c r="AK108" s="353"/>
      <c r="AL108" s="353"/>
      <c r="AM108" s="353"/>
      <c r="AN108" s="353"/>
      <c r="AO108" s="353"/>
      <c r="AP108" s="353"/>
      <c r="AQ108" s="353"/>
      <c r="AR108" s="353"/>
      <c r="AS108" s="353"/>
      <c r="AT108" s="242"/>
      <c r="AU108" s="242"/>
      <c r="AV108" s="159"/>
      <c r="AW108" s="159"/>
      <c r="AX108" s="159"/>
      <c r="AY108" s="159"/>
      <c r="AZ108" s="195"/>
      <c r="BA108" s="157"/>
      <c r="BB108" s="160"/>
    </row>
    <row r="109" spans="1:55" ht="18.75" customHeight="1">
      <c r="A109" s="929" t="s">
        <v>210</v>
      </c>
      <c r="B109" s="930"/>
      <c r="C109" s="930"/>
      <c r="D109" s="930"/>
      <c r="E109" s="930"/>
      <c r="F109" s="930"/>
      <c r="G109" s="931"/>
      <c r="H109" s="358">
        <f>COUNTIF(I7:I106,"PASS")+COUNTIF(I7:I106,"PASS BY GRACE")</f>
        <v>1</v>
      </c>
      <c r="I109" s="924" t="s">
        <v>151</v>
      </c>
      <c r="J109" s="924"/>
      <c r="K109" s="161"/>
      <c r="L109" s="194">
        <f t="shared" ref="L109:V109" si="39">COUNTIF(L7:L106,"D")</f>
        <v>1</v>
      </c>
      <c r="M109" s="194">
        <f t="shared" si="39"/>
        <v>0</v>
      </c>
      <c r="N109" s="194"/>
      <c r="O109" s="194">
        <f t="shared" si="39"/>
        <v>0</v>
      </c>
      <c r="P109" s="194">
        <f t="shared" si="39"/>
        <v>0</v>
      </c>
      <c r="Q109" s="194">
        <f t="shared" si="39"/>
        <v>0</v>
      </c>
      <c r="R109" s="194">
        <f t="shared" si="39"/>
        <v>0</v>
      </c>
      <c r="S109" s="194">
        <f t="shared" si="39"/>
        <v>0</v>
      </c>
      <c r="T109" s="194">
        <f t="shared" si="39"/>
        <v>0</v>
      </c>
      <c r="U109" s="194">
        <f t="shared" si="39"/>
        <v>0</v>
      </c>
      <c r="V109" s="194">
        <f t="shared" si="39"/>
        <v>0</v>
      </c>
      <c r="W109" s="194"/>
      <c r="X109" s="194"/>
      <c r="Y109" s="194"/>
      <c r="Z109" s="919" t="s">
        <v>149</v>
      </c>
      <c r="AA109" s="919"/>
      <c r="AB109" s="471"/>
      <c r="AC109" s="353"/>
      <c r="AD109" s="353"/>
      <c r="AE109" s="353"/>
      <c r="AF109" s="353"/>
      <c r="AG109" s="471"/>
      <c r="AH109" s="353"/>
      <c r="AI109" s="353"/>
      <c r="AJ109" s="353"/>
      <c r="AK109" s="353"/>
      <c r="AL109" s="353"/>
      <c r="AM109" s="353"/>
      <c r="AN109" s="353"/>
      <c r="AO109" s="353"/>
      <c r="AP109" s="353"/>
      <c r="AQ109" s="353"/>
      <c r="AR109" s="353"/>
      <c r="AS109" s="353"/>
      <c r="AT109" s="353"/>
      <c r="AU109" s="353"/>
      <c r="AV109" s="354">
        <f>COUNTIF(I7:I106,"SUPPL.")</f>
        <v>0</v>
      </c>
      <c r="AW109" s="354"/>
      <c r="AX109" s="354"/>
      <c r="AY109" s="354"/>
      <c r="AZ109" s="162"/>
      <c r="BA109" s="157"/>
      <c r="BB109" s="370"/>
    </row>
    <row r="110" spans="1:55" ht="18.75" customHeight="1">
      <c r="A110" s="929" t="s">
        <v>209</v>
      </c>
      <c r="B110" s="930"/>
      <c r="C110" s="930"/>
      <c r="D110" s="930"/>
      <c r="E110" s="930"/>
      <c r="F110" s="930"/>
      <c r="G110" s="931"/>
      <c r="H110" s="196">
        <f>IF(H108=0,"",H109/H108*100)</f>
        <v>1.4925373134328357</v>
      </c>
      <c r="I110" s="924" t="s">
        <v>87</v>
      </c>
      <c r="J110" s="924"/>
      <c r="K110" s="161"/>
      <c r="L110" s="159">
        <f t="shared" ref="L110:V110" si="40">COUNTIF(L7:L106,"I")</f>
        <v>0</v>
      </c>
      <c r="M110" s="159">
        <f t="shared" si="40"/>
        <v>1</v>
      </c>
      <c r="N110" s="159"/>
      <c r="O110" s="159">
        <f t="shared" si="40"/>
        <v>1</v>
      </c>
      <c r="P110" s="159">
        <f t="shared" si="40"/>
        <v>0</v>
      </c>
      <c r="Q110" s="159">
        <f t="shared" si="40"/>
        <v>0</v>
      </c>
      <c r="R110" s="159">
        <f t="shared" si="40"/>
        <v>0</v>
      </c>
      <c r="S110" s="159">
        <f t="shared" si="40"/>
        <v>0</v>
      </c>
      <c r="T110" s="159">
        <f t="shared" si="40"/>
        <v>1</v>
      </c>
      <c r="U110" s="159">
        <f t="shared" si="40"/>
        <v>0</v>
      </c>
      <c r="V110" s="159">
        <f t="shared" si="40"/>
        <v>1</v>
      </c>
      <c r="W110" s="159"/>
      <c r="X110" s="159"/>
      <c r="Y110" s="159"/>
      <c r="Z110" s="919" t="s">
        <v>137</v>
      </c>
      <c r="AA110" s="919"/>
      <c r="AB110" s="471"/>
      <c r="AC110" s="353"/>
      <c r="AD110" s="353"/>
      <c r="AE110" s="353"/>
      <c r="AF110" s="353"/>
      <c r="AG110" s="471"/>
      <c r="AH110" s="353"/>
      <c r="AI110" s="353"/>
      <c r="AJ110" s="353"/>
      <c r="AK110" s="353"/>
      <c r="AL110" s="353"/>
      <c r="AM110" s="353"/>
      <c r="AN110" s="353"/>
      <c r="AO110" s="353"/>
      <c r="AP110" s="353"/>
      <c r="AQ110" s="353"/>
      <c r="AR110" s="353"/>
      <c r="AS110" s="353"/>
      <c r="AT110" s="353"/>
      <c r="AU110" s="353"/>
      <c r="AV110" s="354">
        <f>COUNTIF(AV7:AV106,"PASS")</f>
        <v>0</v>
      </c>
      <c r="AW110" s="354"/>
      <c r="AX110" s="354"/>
      <c r="AY110" s="354"/>
      <c r="AZ110" s="162"/>
      <c r="BA110" s="157"/>
      <c r="BB110" s="370"/>
    </row>
    <row r="111" spans="1:55">
      <c r="A111" s="371" t="s">
        <v>206</v>
      </c>
      <c r="B111" s="971" t="str">
        <f>CONCATENATE("FIRST"," ",COUNTIF(J7:J106,"FIRST"))</f>
        <v>FIRST 1</v>
      </c>
      <c r="C111" s="971"/>
      <c r="D111" s="197" t="str">
        <f>CONCATENATE("SECOND","  ",COUNTIF(J7:J106,"SECOND"))</f>
        <v>SECOND  0</v>
      </c>
      <c r="E111" s="364" t="str">
        <f>CONCATENATE("THIRD","    ",COUNTIF(J7:J106,"THIRD"))</f>
        <v>THIRD    0</v>
      </c>
      <c r="F111" s="198">
        <f>COUNTA(J7:J106)-COUNTBLANK(J7:J106)</f>
        <v>1</v>
      </c>
      <c r="G111" s="972" t="s">
        <v>106</v>
      </c>
      <c r="H111" s="971">
        <f>F111+F112</f>
        <v>1</v>
      </c>
      <c r="I111" s="924" t="s">
        <v>88</v>
      </c>
      <c r="J111" s="924"/>
      <c r="K111" s="161"/>
      <c r="L111" s="159">
        <f t="shared" ref="L111:V111" si="41">COUNTIF(L7:L106,"II")</f>
        <v>0</v>
      </c>
      <c r="M111" s="159">
        <f t="shared" si="41"/>
        <v>0</v>
      </c>
      <c r="N111" s="159"/>
      <c r="O111" s="159">
        <f t="shared" si="41"/>
        <v>0</v>
      </c>
      <c r="P111" s="159">
        <f t="shared" si="41"/>
        <v>0</v>
      </c>
      <c r="Q111" s="159">
        <f t="shared" si="41"/>
        <v>0</v>
      </c>
      <c r="R111" s="159">
        <f t="shared" si="41"/>
        <v>0</v>
      </c>
      <c r="S111" s="159">
        <f t="shared" si="41"/>
        <v>0</v>
      </c>
      <c r="T111" s="159">
        <f t="shared" si="41"/>
        <v>0</v>
      </c>
      <c r="U111" s="159">
        <f t="shared" si="41"/>
        <v>1</v>
      </c>
      <c r="V111" s="159">
        <f t="shared" si="41"/>
        <v>0</v>
      </c>
      <c r="W111" s="159"/>
      <c r="X111" s="159"/>
      <c r="Y111" s="159"/>
      <c r="Z111" s="919" t="s">
        <v>138</v>
      </c>
      <c r="AA111" s="919"/>
      <c r="AB111" s="471"/>
      <c r="AC111" s="353"/>
      <c r="AD111" s="353"/>
      <c r="AE111" s="353"/>
      <c r="AF111" s="353"/>
      <c r="AG111" s="471"/>
      <c r="AH111" s="353"/>
      <c r="AI111" s="353"/>
      <c r="AJ111" s="353"/>
      <c r="AK111" s="353"/>
      <c r="AL111" s="353"/>
      <c r="AM111" s="353"/>
      <c r="AN111" s="353"/>
      <c r="AO111" s="353"/>
      <c r="AP111" s="353"/>
      <c r="AQ111" s="353"/>
      <c r="AR111" s="353"/>
      <c r="AS111" s="353"/>
      <c r="AT111" s="353"/>
      <c r="AU111" s="353"/>
      <c r="AV111" s="354">
        <f>COUNTIF(AV7:AV106,"FAIL")</f>
        <v>0</v>
      </c>
      <c r="AW111" s="354"/>
      <c r="AX111" s="354"/>
      <c r="AY111" s="354"/>
      <c r="AZ111" s="162"/>
      <c r="BA111" s="157"/>
      <c r="BB111" s="370"/>
    </row>
    <row r="112" spans="1:55" ht="18.75" customHeight="1">
      <c r="A112" s="372" t="s">
        <v>207</v>
      </c>
      <c r="B112" s="971" t="str">
        <f>CONCATENATE("FIRST"," ",COUNTIF(AX7:AX106,"FIRST"))</f>
        <v>FIRST 0</v>
      </c>
      <c r="C112" s="971"/>
      <c r="D112" s="197" t="str">
        <f>CONCATENATE("SECOND","  ",COUNTIF(AX7:AX106,"SECOND"))</f>
        <v>SECOND  0</v>
      </c>
      <c r="E112" s="364" t="str">
        <f>CONCATENATE("THIRD","    ",COUNTIF(AX7:AX106,"THIRD"))</f>
        <v>THIRD    0</v>
      </c>
      <c r="F112" s="175">
        <f>COUNTA(AX7:AX106)-COUNTBLANK(AX7:AX106)</f>
        <v>0</v>
      </c>
      <c r="G112" s="973"/>
      <c r="H112" s="971"/>
      <c r="I112" s="924" t="s">
        <v>89</v>
      </c>
      <c r="J112" s="924"/>
      <c r="K112" s="161"/>
      <c r="L112" s="199">
        <f t="shared" ref="L112:V112" si="42">COUNTIF(L7:L106,"III")+COUNTIF(L7:L106,"G")</f>
        <v>0</v>
      </c>
      <c r="M112" s="199">
        <f t="shared" si="42"/>
        <v>0</v>
      </c>
      <c r="N112" s="199"/>
      <c r="O112" s="199">
        <f t="shared" si="42"/>
        <v>0</v>
      </c>
      <c r="P112" s="199">
        <f t="shared" si="42"/>
        <v>0</v>
      </c>
      <c r="Q112" s="199">
        <f t="shared" si="42"/>
        <v>0</v>
      </c>
      <c r="R112" s="199">
        <f t="shared" si="42"/>
        <v>0</v>
      </c>
      <c r="S112" s="199">
        <f t="shared" si="42"/>
        <v>0</v>
      </c>
      <c r="T112" s="199">
        <f t="shared" si="42"/>
        <v>0</v>
      </c>
      <c r="U112" s="199">
        <f t="shared" si="42"/>
        <v>0</v>
      </c>
      <c r="V112" s="199">
        <f t="shared" si="42"/>
        <v>0</v>
      </c>
      <c r="W112" s="199"/>
      <c r="X112" s="199"/>
      <c r="Y112" s="199"/>
      <c r="Z112" s="919" t="s">
        <v>217</v>
      </c>
      <c r="AA112" s="919"/>
      <c r="AB112" s="471"/>
      <c r="AC112" s="353"/>
      <c r="AD112" s="353"/>
      <c r="AE112" s="353"/>
      <c r="AF112" s="353"/>
      <c r="AG112" s="471"/>
      <c r="AH112" s="353"/>
      <c r="AI112" s="353"/>
      <c r="AJ112" s="353"/>
      <c r="AK112" s="353"/>
      <c r="AL112" s="353"/>
      <c r="AM112" s="353"/>
      <c r="AN112" s="353"/>
      <c r="AO112" s="353"/>
      <c r="AP112" s="353"/>
      <c r="AQ112" s="353"/>
      <c r="AR112" s="353"/>
      <c r="AS112" s="353"/>
      <c r="AT112" s="353"/>
      <c r="AU112" s="353"/>
      <c r="AV112" s="200">
        <f>details!I3</f>
        <v>42140</v>
      </c>
      <c r="AW112" s="200"/>
      <c r="AX112" s="200"/>
      <c r="AY112" s="200"/>
      <c r="AZ112" s="162"/>
      <c r="BA112" s="157"/>
      <c r="BB112" s="201"/>
    </row>
    <row r="113" spans="1:53" ht="13" customHeight="1">
      <c r="A113" s="929" t="s">
        <v>211</v>
      </c>
      <c r="B113" s="930"/>
      <c r="C113" s="930"/>
      <c r="D113" s="930"/>
      <c r="E113" s="930"/>
      <c r="F113" s="930"/>
      <c r="G113" s="931"/>
      <c r="H113" s="198">
        <f>COUNTIF(I7:I106,"SUPPL.")</f>
        <v>0</v>
      </c>
      <c r="I113" s="924" t="s">
        <v>125</v>
      </c>
      <c r="J113" s="924"/>
      <c r="K113" s="161"/>
      <c r="L113" s="199">
        <f>SUM(L109,L110,L111,L112)</f>
        <v>1</v>
      </c>
      <c r="M113" s="199">
        <f t="shared" ref="M113:V113" si="43">SUM(M109,M110,M111,M112)</f>
        <v>1</v>
      </c>
      <c r="N113" s="199"/>
      <c r="O113" s="199">
        <f t="shared" si="43"/>
        <v>1</v>
      </c>
      <c r="P113" s="199">
        <f t="shared" si="43"/>
        <v>0</v>
      </c>
      <c r="Q113" s="199">
        <f>SUM(Q109,Q110,Q111,Q112)</f>
        <v>0</v>
      </c>
      <c r="R113" s="199">
        <f>SUM(R109,R110,R111,R112)</f>
        <v>0</v>
      </c>
      <c r="S113" s="199">
        <f>SUM(S109,S110,S111,S112)</f>
        <v>0</v>
      </c>
      <c r="T113" s="199">
        <f t="shared" si="43"/>
        <v>1</v>
      </c>
      <c r="U113" s="199">
        <f t="shared" si="43"/>
        <v>1</v>
      </c>
      <c r="V113" s="199">
        <f t="shared" si="43"/>
        <v>1</v>
      </c>
      <c r="W113" s="199"/>
      <c r="X113" s="199"/>
      <c r="Y113" s="199"/>
      <c r="Z113" s="919" t="s">
        <v>145</v>
      </c>
      <c r="AA113" s="919"/>
      <c r="AB113" s="473" t="s">
        <v>218</v>
      </c>
      <c r="AC113" s="365"/>
      <c r="AD113" s="365"/>
      <c r="AE113" s="365"/>
      <c r="AF113" s="366"/>
      <c r="AG113" s="473" t="s">
        <v>186</v>
      </c>
      <c r="AH113" s="365"/>
      <c r="AI113" s="365"/>
      <c r="AJ113" s="365"/>
      <c r="AK113" s="365"/>
      <c r="AL113" s="365"/>
      <c r="AM113" s="366"/>
      <c r="AN113" s="928" t="s">
        <v>39</v>
      </c>
      <c r="AO113" s="928"/>
      <c r="AP113" s="928"/>
      <c r="AQ113" s="928"/>
      <c r="AR113" s="928"/>
      <c r="AS113" s="928"/>
      <c r="AT113" s="928"/>
      <c r="AU113" s="928"/>
      <c r="AV113" s="928"/>
      <c r="AW113" s="928"/>
      <c r="AX113" s="928"/>
      <c r="AY113" s="928"/>
      <c r="AZ113" s="936"/>
      <c r="BA113" s="157"/>
    </row>
    <row r="114" spans="1:53" ht="39" customHeight="1">
      <c r="A114" s="929" t="s">
        <v>129</v>
      </c>
      <c r="B114" s="930"/>
      <c r="C114" s="930"/>
      <c r="D114" s="930"/>
      <c r="E114" s="930"/>
      <c r="F114" s="930"/>
      <c r="G114" s="931"/>
      <c r="H114" s="198">
        <f>COUNTIF(I7:I106,"RE-EXAM.")</f>
        <v>0</v>
      </c>
      <c r="I114" s="924" t="s">
        <v>107</v>
      </c>
      <c r="J114" s="924"/>
      <c r="K114" s="161"/>
      <c r="L114" s="202">
        <f>L113/L108*100</f>
        <v>100</v>
      </c>
      <c r="M114" s="202">
        <f>M113/M108*100</f>
        <v>100</v>
      </c>
      <c r="N114" s="202"/>
      <c r="O114" s="202">
        <f>IF(O108=0,"",O113/O108*100)</f>
        <v>100</v>
      </c>
      <c r="P114" s="202" t="str">
        <f>IF(P108=0,"",P113/P108*100)</f>
        <v/>
      </c>
      <c r="Q114" s="202" t="str">
        <f>IF(Q108=0,"",Q113/Q108*100)</f>
        <v/>
      </c>
      <c r="R114" s="202" t="str">
        <f>IF(R108=0,"",R113/R108*100)</f>
        <v/>
      </c>
      <c r="S114" s="202" t="str">
        <f>IF(S108=0,"",S113/S108*100)</f>
        <v/>
      </c>
      <c r="T114" s="202">
        <f>T113/T108*100</f>
        <v>100</v>
      </c>
      <c r="U114" s="202">
        <f>U113/U108*100</f>
        <v>100</v>
      </c>
      <c r="V114" s="202">
        <f>V113/V108*100</f>
        <v>100</v>
      </c>
      <c r="W114" s="202"/>
      <c r="X114" s="202"/>
      <c r="Y114" s="202"/>
      <c r="Z114" s="938" t="s">
        <v>149</v>
      </c>
      <c r="AA114" s="939"/>
      <c r="AB114" s="473">
        <f>H108</f>
        <v>67</v>
      </c>
      <c r="AC114" s="365"/>
      <c r="AD114" s="365"/>
      <c r="AE114" s="365"/>
      <c r="AF114" s="366"/>
      <c r="AG114" s="473">
        <f>AV109</f>
        <v>0</v>
      </c>
      <c r="AH114" s="365"/>
      <c r="AI114" s="365"/>
      <c r="AJ114" s="365"/>
      <c r="AK114" s="365"/>
      <c r="AL114" s="365"/>
      <c r="AM114" s="366"/>
      <c r="AN114" s="928">
        <f>AB114</f>
        <v>67</v>
      </c>
      <c r="AO114" s="928"/>
      <c r="AP114" s="928"/>
      <c r="AQ114" s="928"/>
      <c r="AR114" s="928"/>
      <c r="AS114" s="928"/>
      <c r="AT114" s="928"/>
      <c r="AU114" s="928"/>
      <c r="AV114" s="928"/>
      <c r="AW114" s="928"/>
      <c r="AX114" s="928"/>
      <c r="AY114" s="928"/>
      <c r="AZ114" s="936"/>
      <c r="BA114" s="157"/>
    </row>
    <row r="115" spans="1:53" ht="18.75" customHeight="1">
      <c r="A115" s="929" t="s">
        <v>212</v>
      </c>
      <c r="B115" s="930"/>
      <c r="C115" s="930"/>
      <c r="D115" s="930"/>
      <c r="E115" s="930"/>
      <c r="F115" s="930"/>
      <c r="G115" s="931"/>
      <c r="H115" s="203">
        <f>COUNTIF(AV7:AV106,"PASS")</f>
        <v>0</v>
      </c>
      <c r="I115" s="924" t="s">
        <v>108</v>
      </c>
      <c r="J115" s="924"/>
      <c r="K115" s="161"/>
      <c r="L115" s="159">
        <f>COUNTIF(L7:L106,"S")</f>
        <v>0</v>
      </c>
      <c r="M115" s="159">
        <f t="shared" ref="M115:V115" si="44">COUNTIF(M7:M106,"S")</f>
        <v>0</v>
      </c>
      <c r="N115" s="159"/>
      <c r="O115" s="159">
        <f t="shared" si="44"/>
        <v>0</v>
      </c>
      <c r="P115" s="159">
        <f t="shared" si="44"/>
        <v>0</v>
      </c>
      <c r="Q115" s="159">
        <f>COUNTIF(Q7:Q106,"S")</f>
        <v>0</v>
      </c>
      <c r="R115" s="159">
        <f>COUNTIF(R7:R106,"S")</f>
        <v>0</v>
      </c>
      <c r="S115" s="159">
        <f>COUNTIF(S7:S106,"S")</f>
        <v>0</v>
      </c>
      <c r="T115" s="159">
        <f t="shared" si="44"/>
        <v>0</v>
      </c>
      <c r="U115" s="159">
        <f t="shared" si="44"/>
        <v>0</v>
      </c>
      <c r="V115" s="159">
        <f t="shared" si="44"/>
        <v>0</v>
      </c>
      <c r="W115" s="159"/>
      <c r="X115" s="159"/>
      <c r="Y115" s="159"/>
      <c r="Z115" s="919" t="s">
        <v>137</v>
      </c>
      <c r="AA115" s="919"/>
      <c r="AB115" s="473">
        <f>F111</f>
        <v>1</v>
      </c>
      <c r="AC115" s="365"/>
      <c r="AD115" s="365"/>
      <c r="AE115" s="365"/>
      <c r="AF115" s="366"/>
      <c r="AG115" s="473">
        <f>AV110</f>
        <v>0</v>
      </c>
      <c r="AH115" s="365"/>
      <c r="AI115" s="365"/>
      <c r="AJ115" s="365"/>
      <c r="AK115" s="365"/>
      <c r="AL115" s="365"/>
      <c r="AM115" s="366"/>
      <c r="AN115" s="928">
        <f>SUM(AB115,AG115)</f>
        <v>1</v>
      </c>
      <c r="AO115" s="928"/>
      <c r="AP115" s="928"/>
      <c r="AQ115" s="928"/>
      <c r="AR115" s="928"/>
      <c r="AS115" s="928"/>
      <c r="AT115" s="928"/>
      <c r="AU115" s="928"/>
      <c r="AV115" s="928"/>
      <c r="AW115" s="928"/>
      <c r="AX115" s="928"/>
      <c r="AY115" s="928"/>
      <c r="AZ115" s="936"/>
      <c r="BA115" s="157"/>
    </row>
    <row r="116" spans="1:53" ht="18.75" customHeight="1">
      <c r="A116" s="929" t="s">
        <v>213</v>
      </c>
      <c r="B116" s="930"/>
      <c r="C116" s="930"/>
      <c r="D116" s="930"/>
      <c r="E116" s="930"/>
      <c r="F116" s="930"/>
      <c r="G116" s="931"/>
      <c r="H116" s="198">
        <f>COUNTIF(I7:I106,"FAIL")</f>
        <v>0</v>
      </c>
      <c r="I116" s="924" t="s">
        <v>138</v>
      </c>
      <c r="J116" s="924"/>
      <c r="K116" s="161"/>
      <c r="L116" s="159">
        <f>COUNTIF(L7:L106,"F")</f>
        <v>0</v>
      </c>
      <c r="M116" s="159">
        <f t="shared" ref="M116:V116" si="45">COUNTIF(M7:M106,"F")</f>
        <v>0</v>
      </c>
      <c r="N116" s="159"/>
      <c r="O116" s="159">
        <f t="shared" si="45"/>
        <v>0</v>
      </c>
      <c r="P116" s="159">
        <f t="shared" si="45"/>
        <v>0</v>
      </c>
      <c r="Q116" s="159">
        <f>COUNTIF(Q7:Q106,"F")</f>
        <v>0</v>
      </c>
      <c r="R116" s="159">
        <f>COUNTIF(R7:R106,"F")</f>
        <v>0</v>
      </c>
      <c r="S116" s="159">
        <f>COUNTIF(S7:S106,"F")</f>
        <v>0</v>
      </c>
      <c r="T116" s="159">
        <f t="shared" si="45"/>
        <v>0</v>
      </c>
      <c r="U116" s="159">
        <f t="shared" si="45"/>
        <v>0</v>
      </c>
      <c r="V116" s="159">
        <f t="shared" si="45"/>
        <v>0</v>
      </c>
      <c r="W116" s="159"/>
      <c r="X116" s="159"/>
      <c r="Y116" s="159"/>
      <c r="Z116" s="919" t="s">
        <v>107</v>
      </c>
      <c r="AA116" s="919"/>
      <c r="AB116" s="937"/>
      <c r="AC116" s="937"/>
      <c r="AD116" s="937"/>
      <c r="AE116" s="937"/>
      <c r="AF116" s="937"/>
      <c r="AG116" s="937"/>
      <c r="AH116" s="937"/>
      <c r="AI116" s="937"/>
      <c r="AJ116" s="937"/>
      <c r="AK116" s="937"/>
      <c r="AL116" s="937"/>
      <c r="AM116" s="937"/>
      <c r="AN116" s="937">
        <f>IF(AN115=0,"",AN115/AN114*100)</f>
        <v>1.4925373134328357</v>
      </c>
      <c r="AO116" s="937"/>
      <c r="AP116" s="937"/>
      <c r="AQ116" s="937"/>
      <c r="AR116" s="937"/>
      <c r="AS116" s="937"/>
      <c r="AT116" s="928"/>
      <c r="AU116" s="928"/>
      <c r="AV116" s="928"/>
      <c r="AW116" s="928"/>
      <c r="AX116" s="928"/>
      <c r="AY116" s="928"/>
      <c r="AZ116" s="936"/>
      <c r="BA116" s="157"/>
    </row>
    <row r="117" spans="1:53" ht="18.75" customHeight="1">
      <c r="A117" s="929" t="s">
        <v>214</v>
      </c>
      <c r="B117" s="930"/>
      <c r="C117" s="930"/>
      <c r="D117" s="930"/>
      <c r="E117" s="930"/>
      <c r="F117" s="930"/>
      <c r="G117" s="931"/>
      <c r="H117" s="198">
        <f>COUNTIF(AV7:AV106,"FAIL")</f>
        <v>0</v>
      </c>
      <c r="I117" s="924" t="s">
        <v>129</v>
      </c>
      <c r="J117" s="924"/>
      <c r="K117" s="161"/>
      <c r="L117" s="159">
        <f>COUNTIF(L7:L106,"RE")</f>
        <v>0</v>
      </c>
      <c r="M117" s="159">
        <f>COUNTIF(M7:M106,"RE")</f>
        <v>0</v>
      </c>
      <c r="N117" s="159"/>
      <c r="O117" s="159">
        <f t="shared" ref="O117:V117" si="46">COUNTIF(O7:O106,"RE")</f>
        <v>0</v>
      </c>
      <c r="P117" s="159">
        <f t="shared" si="46"/>
        <v>0</v>
      </c>
      <c r="Q117" s="159">
        <f t="shared" si="46"/>
        <v>0</v>
      </c>
      <c r="R117" s="159">
        <f t="shared" si="46"/>
        <v>0</v>
      </c>
      <c r="S117" s="159">
        <f t="shared" si="46"/>
        <v>0</v>
      </c>
      <c r="T117" s="159">
        <f t="shared" si="46"/>
        <v>0</v>
      </c>
      <c r="U117" s="159">
        <f t="shared" si="46"/>
        <v>0</v>
      </c>
      <c r="V117" s="159">
        <f t="shared" si="46"/>
        <v>0</v>
      </c>
      <c r="W117" s="159"/>
      <c r="X117" s="159"/>
      <c r="Y117" s="159"/>
      <c r="Z117" s="932" t="s">
        <v>131</v>
      </c>
      <c r="AA117" s="932"/>
      <c r="AB117" s="969" t="s">
        <v>132</v>
      </c>
      <c r="AC117" s="965"/>
      <c r="AD117" s="965"/>
      <c r="AE117" s="965"/>
      <c r="AF117" s="965"/>
      <c r="AG117" s="965"/>
      <c r="AH117" s="965"/>
      <c r="AI117" s="965"/>
      <c r="AJ117" s="965"/>
      <c r="AK117" s="965" t="s">
        <v>133</v>
      </c>
      <c r="AL117" s="965"/>
      <c r="AM117" s="965"/>
      <c r="AN117" s="965"/>
      <c r="AO117" s="965"/>
      <c r="AP117" s="965"/>
      <c r="AQ117" s="965"/>
      <c r="AR117" s="965"/>
      <c r="AS117" s="966"/>
      <c r="AT117" s="932" t="s">
        <v>134</v>
      </c>
      <c r="AU117" s="932"/>
      <c r="AV117" s="932"/>
      <c r="AW117" s="932"/>
      <c r="AX117" s="932"/>
      <c r="AY117" s="932"/>
      <c r="AZ117" s="933"/>
      <c r="BA117" s="157"/>
    </row>
    <row r="118" spans="1:53" ht="19.5" customHeight="1" thickBot="1">
      <c r="A118" s="960" t="s">
        <v>215</v>
      </c>
      <c r="B118" s="961"/>
      <c r="C118" s="961"/>
      <c r="D118" s="961"/>
      <c r="E118" s="961"/>
      <c r="F118" s="961"/>
      <c r="G118" s="962"/>
      <c r="H118" s="204">
        <f>H116+H117</f>
        <v>0</v>
      </c>
      <c r="I118" s="963" t="s">
        <v>111</v>
      </c>
      <c r="J118" s="964"/>
      <c r="K118" s="163"/>
      <c r="L118" s="205">
        <f>COUNTIF(L7:L106,"AB")</f>
        <v>0</v>
      </c>
      <c r="M118" s="205">
        <f t="shared" ref="M118:V118" si="47">COUNTIF(M7:M106,"AB")</f>
        <v>0</v>
      </c>
      <c r="N118" s="205"/>
      <c r="O118" s="205">
        <f t="shared" si="47"/>
        <v>0</v>
      </c>
      <c r="P118" s="205">
        <f t="shared" si="47"/>
        <v>0</v>
      </c>
      <c r="Q118" s="205">
        <f>COUNTIF(Q7:Q106,"AB")</f>
        <v>0</v>
      </c>
      <c r="R118" s="205">
        <f>COUNTIF(R7:R106,"AB")</f>
        <v>0</v>
      </c>
      <c r="S118" s="205">
        <f>COUNTIF(S7:S106,"AB")</f>
        <v>0</v>
      </c>
      <c r="T118" s="205">
        <f t="shared" si="47"/>
        <v>0</v>
      </c>
      <c r="U118" s="205">
        <f t="shared" si="47"/>
        <v>0</v>
      </c>
      <c r="V118" s="205">
        <f t="shared" si="47"/>
        <v>0</v>
      </c>
      <c r="W118" s="205"/>
      <c r="X118" s="205"/>
      <c r="Y118" s="205"/>
      <c r="Z118" s="934"/>
      <c r="AA118" s="934"/>
      <c r="AB118" s="970"/>
      <c r="AC118" s="967"/>
      <c r="AD118" s="967"/>
      <c r="AE118" s="967"/>
      <c r="AF118" s="967"/>
      <c r="AG118" s="967"/>
      <c r="AH118" s="967"/>
      <c r="AI118" s="967"/>
      <c r="AJ118" s="967"/>
      <c r="AK118" s="967"/>
      <c r="AL118" s="967"/>
      <c r="AM118" s="967"/>
      <c r="AN118" s="967"/>
      <c r="AO118" s="967"/>
      <c r="AP118" s="967"/>
      <c r="AQ118" s="967"/>
      <c r="AR118" s="967"/>
      <c r="AS118" s="968"/>
      <c r="AT118" s="934"/>
      <c r="AU118" s="934"/>
      <c r="AV118" s="934"/>
      <c r="AW118" s="934"/>
      <c r="AX118" s="934"/>
      <c r="AY118" s="934"/>
      <c r="AZ118" s="935"/>
      <c r="BA118" s="157"/>
    </row>
    <row r="119" spans="1:53" ht="14" thickTop="1"/>
    <row r="183" spans="54:54">
      <c r="BB183" s="375"/>
    </row>
    <row r="187" spans="54:54">
      <c r="BB187" s="375"/>
    </row>
    <row r="191" spans="54:54">
      <c r="BB191" s="375"/>
    </row>
    <row r="195" spans="54:54">
      <c r="BB195" s="375"/>
    </row>
    <row r="199" spans="54:54">
      <c r="BB199" s="375"/>
    </row>
    <row r="203" spans="54:54">
      <c r="BB203" s="375"/>
    </row>
    <row r="207" spans="54:54">
      <c r="BB207" s="375"/>
    </row>
  </sheetData>
  <sheetProtection password="CC1C" sheet="1" objects="1" scenarios="1" formatCells="0" formatColumns="0" formatRows="0" autoFilter="0"/>
  <protectedRanges>
    <protectedRange password="B68B" sqref="BB6:BB107" name="PERCENTAGE BROUGH FROM FULL REPORT"/>
    <protectedRange password="EA02" sqref="AB7:AJ106" name="suppl marks"/>
  </protectedRanges>
  <autoFilter ref="A6:AZ106">
    <filterColumn colId="1">
      <customFilters>
        <customFilter operator="notEqual" val=" "/>
      </customFilters>
    </filterColumn>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autoFilter>
  <mergeCells count="61">
    <mergeCell ref="H111:H112"/>
    <mergeCell ref="B111:C111"/>
    <mergeCell ref="G111:G112"/>
    <mergeCell ref="A108:G108"/>
    <mergeCell ref="A109:G109"/>
    <mergeCell ref="A110:G110"/>
    <mergeCell ref="B112:C112"/>
    <mergeCell ref="A117:G117"/>
    <mergeCell ref="A118:G118"/>
    <mergeCell ref="AN114:AS114"/>
    <mergeCell ref="Z115:AA115"/>
    <mergeCell ref="AN115:AS115"/>
    <mergeCell ref="I118:J118"/>
    <mergeCell ref="I117:J117"/>
    <mergeCell ref="A114:G114"/>
    <mergeCell ref="A115:G115"/>
    <mergeCell ref="A116:G116"/>
    <mergeCell ref="I116:J116"/>
    <mergeCell ref="I114:J114"/>
    <mergeCell ref="I115:J115"/>
    <mergeCell ref="AK117:AS118"/>
    <mergeCell ref="AB117:AJ118"/>
    <mergeCell ref="A1:V1"/>
    <mergeCell ref="AY1:AZ1"/>
    <mergeCell ref="B2:C2"/>
    <mergeCell ref="E2:E3"/>
    <mergeCell ref="J2:V2"/>
    <mergeCell ref="AA2:AA3"/>
    <mergeCell ref="F2:F3"/>
    <mergeCell ref="G2:G3"/>
    <mergeCell ref="AU2:AU3"/>
    <mergeCell ref="AT2:AT3"/>
    <mergeCell ref="AK2:AS2"/>
    <mergeCell ref="Z1:AS1"/>
    <mergeCell ref="AB2:AJ2"/>
    <mergeCell ref="AY2:AZ2"/>
    <mergeCell ref="AX2:AX3"/>
    <mergeCell ref="I113:J113"/>
    <mergeCell ref="AT117:AZ118"/>
    <mergeCell ref="AT113:AZ116"/>
    <mergeCell ref="Z117:AA118"/>
    <mergeCell ref="Z116:AA116"/>
    <mergeCell ref="AB116:AM116"/>
    <mergeCell ref="AN116:AS116"/>
    <mergeCell ref="Z114:AA114"/>
    <mergeCell ref="Z112:AA112"/>
    <mergeCell ref="Z113:AA113"/>
    <mergeCell ref="AW2:AW3"/>
    <mergeCell ref="B107:AZ107"/>
    <mergeCell ref="I108:J108"/>
    <mergeCell ref="I111:J111"/>
    <mergeCell ref="AA6:AJ6"/>
    <mergeCell ref="Z108:AA108"/>
    <mergeCell ref="Z109:AA109"/>
    <mergeCell ref="Z110:AA110"/>
    <mergeCell ref="Z111:AA111"/>
    <mergeCell ref="I109:J109"/>
    <mergeCell ref="I110:J110"/>
    <mergeCell ref="I112:J112"/>
    <mergeCell ref="AN113:AS113"/>
    <mergeCell ref="A113:G113"/>
  </mergeCells>
  <phoneticPr fontId="15" type="noConversion"/>
  <conditionalFormatting sqref="BB108 BA108:BA118 BB2:BB5 O3:S6 N3 T108 U108:Y109 L108:S109 T3:U106 K108 M7:S106 Z1 V4:Y6 V3:X3 BA1:BA6 J3:L106 H2 I2:I6 V7:AA106 H108:H109 A1 C3:D7 AT108:AY108 Z108:Z117 C7:K106 A2:B107 I118 AT7:AU106">
    <cfRule type="cellIs" dxfId="53" priority="47" stopIfTrue="1" operator="equal">
      <formula>0</formula>
    </cfRule>
  </conditionalFormatting>
  <conditionalFormatting sqref="BB108 K108 AV108:AY108 I118">
    <cfRule type="containsText" dxfId="52" priority="46" stopIfTrue="1" operator="containsText" text="iwjd">
      <formula>NOT(ISERROR(SEARCH("iwjd",I108)))</formula>
    </cfRule>
  </conditionalFormatting>
  <conditionalFormatting sqref="H7:H106">
    <cfRule type="containsText" dxfId="51" priority="44" stopIfTrue="1" operator="containsText" text="SC">
      <formula>NOT(ISERROR(SEARCH("SC",H7)))</formula>
    </cfRule>
    <cfRule type="containsText" dxfId="50" priority="45" stopIfTrue="1" operator="containsText" text="ST">
      <formula>NOT(ISERROR(SEARCH("ST",H7)))</formula>
    </cfRule>
  </conditionalFormatting>
  <conditionalFormatting sqref="M2:Y2 N3:X3 O4:Y106 M7:N106 L2:L106 L108:Y118">
    <cfRule type="containsText" dxfId="49" priority="43" stopIfTrue="1" operator="containsText" text="S">
      <formula>NOT(ISERROR(SEARCH("S",L2)))</formula>
    </cfRule>
  </conditionalFormatting>
  <conditionalFormatting sqref="I7:I106">
    <cfRule type="containsText" dxfId="48" priority="36" stopIfTrue="1" operator="containsText" text="iwjd">
      <formula>NOT(ISERROR(SEARCH("iwjd",I7)))</formula>
    </cfRule>
  </conditionalFormatting>
  <conditionalFormatting sqref="I7:I106 AY7:AY106">
    <cfRule type="containsText" dxfId="47" priority="34" stopIfTrue="1" operator="containsText" text="mRrh.kZ">
      <formula>NOT(ISERROR(SEARCH("mRrh.kZ",I7)))</formula>
    </cfRule>
    <cfRule type="containsText" dxfId="46" priority="35" stopIfTrue="1" operator="containsText" text="vuqRrh.kZ">
      <formula>NOT(ISERROR(SEARCH("vuqRrh.kZ",I7)))</formula>
    </cfRule>
  </conditionalFormatting>
  <conditionalFormatting sqref="I7:I106">
    <cfRule type="containsText" dxfId="45" priority="12" operator="containsText" text="iqu% ijh{kk">
      <formula>NOT(ISERROR(SEARCH("iqu% ijh{kk",I7)))</formula>
    </cfRule>
  </conditionalFormatting>
  <conditionalFormatting sqref="AV7:AV106">
    <cfRule type="containsText" dxfId="44" priority="10" operator="containsText" text="vuqRrh.kZ">
      <formula>NOT(ISERROR(SEARCH("vuqRrh.kZ",AV7)))</formula>
    </cfRule>
  </conditionalFormatting>
  <conditionalFormatting sqref="AY7:AZ77">
    <cfRule type="cellIs" dxfId="43" priority="1" operator="equal">
      <formula>0</formula>
    </cfRule>
  </conditionalFormatting>
  <dataValidations count="2">
    <dataValidation type="custom" allowBlank="1" showInputMessage="1" showErrorMessage="1" sqref="AB7:AD106">
      <formula1>IF(OR(L7="S",L7="RE"),(OR(AB7="AB",AB7&lt;=AB$4)),"")</formula1>
    </dataValidation>
    <dataValidation type="custom" allowBlank="1" showInputMessage="1" showErrorMessage="1" sqref="AE7:AJ106">
      <formula1>IF(OR(T7="S",T7="RE"),(OR(AE7="AB",AE7&lt;=AE$4)),"")</formula1>
    </dataValidation>
  </dataValidations>
  <hyperlinks>
    <hyperlink ref="AV2" location="'statement of marks'!IB4:IC4" display="BACK TO STATEMENT"/>
  </hyperlinks>
  <pageMargins left="0.5" right="0.5" top="0.5" bottom="0.5" header="0.3" footer="0.3"/>
  <headerFooter>
    <oddFooter>Page &amp;P of &amp;N</oddFooter>
  </headerFooter>
  <drawing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enableFormatConditionsCalculation="0">
    <tabColor rgb="FF7030A0"/>
  </sheetPr>
  <dimension ref="A1:AN119"/>
  <sheetViews>
    <sheetView zoomScale="150" zoomScaleNormal="150" zoomScalePageLayoutView="150" workbookViewId="0">
      <pane xSplit="2" ySplit="7" topLeftCell="C8" activePane="bottomRight" state="frozen"/>
      <selection pane="topRight" activeCell="C1" sqref="C1"/>
      <selection pane="bottomLeft" activeCell="A8" sqref="A8"/>
      <selection pane="bottomRight" activeCell="E2" sqref="E2"/>
    </sheetView>
  </sheetViews>
  <sheetFormatPr baseColWidth="10" defaultColWidth="0" defaultRowHeight="0" customHeight="1" zeroHeight="1" x14ac:dyDescent="0"/>
  <cols>
    <col min="1" max="1" width="3.6640625" style="246" customWidth="1"/>
    <col min="2" max="2" width="5.1640625" style="246" customWidth="1"/>
    <col min="3" max="3" width="5.6640625" style="246" customWidth="1"/>
    <col min="4" max="4" width="9.83203125" style="246" customWidth="1"/>
    <col min="5" max="5" width="18" style="246" bestFit="1" customWidth="1"/>
    <col min="6" max="6" width="18.5" style="246" bestFit="1" customWidth="1"/>
    <col min="7" max="7" width="14.1640625" style="246" hidden="1" customWidth="1"/>
    <col min="8" max="8" width="6.1640625" style="246" customWidth="1"/>
    <col min="9" max="9" width="3.1640625" style="246" customWidth="1"/>
    <col min="10" max="10" width="10.5" style="246" customWidth="1"/>
    <col min="11" max="12" width="6" style="246" customWidth="1"/>
    <col min="13" max="13" width="6.5" style="246" hidden="1" customWidth="1"/>
    <col min="14" max="14" width="19.83203125" style="246" customWidth="1"/>
    <col min="15" max="15" width="7.5" style="246" bestFit="1" customWidth="1"/>
    <col min="16" max="16" width="6.83203125" style="246" hidden="1" customWidth="1"/>
    <col min="17" max="17" width="10.5" style="246" customWidth="1"/>
    <col min="18" max="18" width="6.5" style="246" customWidth="1"/>
    <col min="19" max="19" width="6.6640625" style="246" customWidth="1"/>
    <col min="20" max="20" width="4.83203125" style="246" customWidth="1"/>
    <col min="21" max="21" width="6.33203125" style="246" customWidth="1"/>
    <col min="22" max="22" width="3" style="246" customWidth="1"/>
    <col min="23" max="23" width="3.5" style="246" customWidth="1"/>
    <col min="24" max="24" width="20.83203125" style="246" customWidth="1"/>
    <col min="25" max="36" width="5.6640625" style="246" customWidth="1"/>
    <col min="37" max="37" width="6" style="246" customWidth="1"/>
    <col min="38" max="39" width="9.1640625" style="246" customWidth="1"/>
    <col min="40" max="40" width="0" style="246" hidden="1" customWidth="1"/>
    <col min="41" max="16384" width="9.1640625" style="246" hidden="1"/>
  </cols>
  <sheetData>
    <row r="1" spans="1:37" ht="12" customHeight="1" thickTop="1">
      <c r="A1" s="997" t="str">
        <f>'statement of marks'!A2</f>
        <v xml:space="preserve">GOVT. </v>
      </c>
      <c r="B1" s="990"/>
      <c r="C1" s="990"/>
      <c r="D1" s="990"/>
      <c r="E1" s="990"/>
      <c r="F1" s="990"/>
      <c r="G1" s="990"/>
      <c r="H1" s="990"/>
      <c r="I1" s="990"/>
      <c r="J1" s="990"/>
      <c r="K1" s="990" t="s">
        <v>291</v>
      </c>
      <c r="L1" s="990"/>
      <c r="M1" s="990"/>
      <c r="N1" s="990"/>
      <c r="O1" s="992" t="s">
        <v>153</v>
      </c>
      <c r="P1" s="993"/>
      <c r="Q1" s="210" t="str">
        <f>'statement of marks'!F3</f>
        <v>2015-16</v>
      </c>
      <c r="R1" s="210"/>
      <c r="S1" s="210"/>
      <c r="T1" s="990" t="str">
        <f>'statement of marks'!F3</f>
        <v>2015-16</v>
      </c>
      <c r="U1" s="991"/>
      <c r="V1" s="211"/>
      <c r="X1" s="978" t="s">
        <v>290</v>
      </c>
      <c r="Y1" s="979"/>
      <c r="Z1" s="979"/>
      <c r="AA1" s="979"/>
      <c r="AB1" s="979"/>
      <c r="AC1" s="979"/>
      <c r="AD1" s="979"/>
      <c r="AE1" s="979"/>
      <c r="AF1" s="979"/>
      <c r="AG1" s="979"/>
      <c r="AH1" s="979"/>
      <c r="AI1" s="979"/>
      <c r="AJ1" s="979"/>
      <c r="AK1" s="980"/>
    </row>
    <row r="2" spans="1:37" ht="19.5" customHeight="1">
      <c r="A2" s="984" t="str">
        <f>'statement of marks'!A4</f>
        <v>S. NO.</v>
      </c>
      <c r="B2" s="986" t="str">
        <f>'statement of marks'!D4</f>
        <v>ROLL. NO.</v>
      </c>
      <c r="C2" s="212" t="s">
        <v>148</v>
      </c>
      <c r="D2" s="212"/>
      <c r="E2" s="212" t="str">
        <f>'statement of marks'!A3</f>
        <v>9 'A'</v>
      </c>
      <c r="F2" s="212"/>
      <c r="G2" s="212"/>
      <c r="H2" s="212" t="s">
        <v>153</v>
      </c>
      <c r="I2" s="429"/>
      <c r="J2" s="212" t="str">
        <f>'statement of marks'!F3</f>
        <v>2015-16</v>
      </c>
      <c r="K2" s="240" t="s">
        <v>195</v>
      </c>
      <c r="L2" s="986" t="s">
        <v>196</v>
      </c>
      <c r="M2" s="987" t="s">
        <v>55</v>
      </c>
      <c r="N2" s="743" t="s">
        <v>197</v>
      </c>
      <c r="O2" s="1004" t="s">
        <v>198</v>
      </c>
      <c r="P2" s="1005"/>
      <c r="Q2" s="999" t="s">
        <v>145</v>
      </c>
      <c r="R2" s="1000"/>
      <c r="S2" s="1001"/>
      <c r="T2" s="988" t="str">
        <f>'statement of marks'!GQ2</f>
        <v>ATTENDANCE</v>
      </c>
      <c r="U2" s="989"/>
      <c r="V2" s="211"/>
      <c r="W2" s="211"/>
      <c r="X2" s="981"/>
      <c r="Y2" s="982"/>
      <c r="Z2" s="982"/>
      <c r="AA2" s="982"/>
      <c r="AB2" s="982"/>
      <c r="AC2" s="982"/>
      <c r="AD2" s="982"/>
      <c r="AE2" s="982"/>
      <c r="AF2" s="982"/>
      <c r="AG2" s="982"/>
      <c r="AH2" s="982"/>
      <c r="AI2" s="982"/>
      <c r="AJ2" s="982"/>
      <c r="AK2" s="983"/>
    </row>
    <row r="3" spans="1:37" ht="28.5" customHeight="1">
      <c r="A3" s="985"/>
      <c r="B3" s="747"/>
      <c r="C3" s="115" t="str">
        <f>'statement of marks'!E4</f>
        <v>S.R. NO.</v>
      </c>
      <c r="D3" s="115" t="str">
        <f>'statement of marks'!F4</f>
        <v>DATE OF BIRTH</v>
      </c>
      <c r="E3" s="115" t="str">
        <f>'statement of marks'!G4</f>
        <v>NAME OF THE STUDENT</v>
      </c>
      <c r="F3" s="115" t="str">
        <f>'statement of marks'!H4</f>
        <v>FATHER'S NAME</v>
      </c>
      <c r="G3" s="115" t="str">
        <f>'statement of marks'!I4</f>
        <v>MOTHER'S NAME</v>
      </c>
      <c r="H3" s="241" t="s">
        <v>80</v>
      </c>
      <c r="I3" s="241" t="s">
        <v>370</v>
      </c>
      <c r="J3" s="115" t="s">
        <v>135</v>
      </c>
      <c r="K3" s="213">
        <f>'statement of marks'!CS6</f>
        <v>1200</v>
      </c>
      <c r="L3" s="747"/>
      <c r="M3" s="986"/>
      <c r="N3" s="733"/>
      <c r="O3" s="1006"/>
      <c r="P3" s="1007"/>
      <c r="Q3" s="109" t="s">
        <v>135</v>
      </c>
      <c r="R3" s="1002" t="s">
        <v>292</v>
      </c>
      <c r="S3" s="1003" t="s">
        <v>55</v>
      </c>
      <c r="T3" s="109" t="s">
        <v>184</v>
      </c>
      <c r="U3" s="214" t="s">
        <v>165</v>
      </c>
      <c r="V3" s="211"/>
      <c r="W3" s="211"/>
      <c r="X3" s="215" t="str">
        <f>'statement of marks'!G4</f>
        <v>NAME OF THE STUDENT</v>
      </c>
      <c r="Y3" s="132" t="s">
        <v>27</v>
      </c>
      <c r="Z3" s="132" t="s">
        <v>28</v>
      </c>
      <c r="AA3" s="132" t="s">
        <v>29</v>
      </c>
      <c r="AB3" s="132" t="s">
        <v>30</v>
      </c>
      <c r="AC3" s="132" t="s">
        <v>31</v>
      </c>
      <c r="AD3" s="132" t="s">
        <v>32</v>
      </c>
      <c r="AE3" s="132" t="s">
        <v>33</v>
      </c>
      <c r="AF3" s="132" t="s">
        <v>34</v>
      </c>
      <c r="AG3" s="132" t="s">
        <v>35</v>
      </c>
      <c r="AH3" s="132" t="s">
        <v>36</v>
      </c>
      <c r="AI3" s="132" t="s">
        <v>37</v>
      </c>
      <c r="AJ3" s="132" t="s">
        <v>38</v>
      </c>
      <c r="AK3" s="209" t="s">
        <v>39</v>
      </c>
    </row>
    <row r="4" spans="1:37" ht="17" hidden="1" customHeight="1">
      <c r="A4" s="216"/>
      <c r="B4" s="217"/>
      <c r="C4" s="115"/>
      <c r="D4" s="115"/>
      <c r="E4" s="115"/>
      <c r="F4" s="115"/>
      <c r="G4" s="115"/>
      <c r="H4" s="115"/>
      <c r="I4" s="427"/>
      <c r="J4" s="115"/>
      <c r="K4" s="213"/>
      <c r="L4" s="217"/>
      <c r="M4" s="218"/>
      <c r="N4" s="47"/>
      <c r="O4" s="47"/>
      <c r="P4" s="109"/>
      <c r="Q4" s="109"/>
      <c r="R4" s="843"/>
      <c r="S4" s="1002"/>
      <c r="T4" s="109"/>
      <c r="U4" s="214"/>
      <c r="V4" s="211"/>
      <c r="W4" s="211"/>
      <c r="X4" s="219"/>
      <c r="Y4" s="132"/>
      <c r="Z4" s="132"/>
      <c r="AA4" s="132"/>
      <c r="AB4" s="132"/>
      <c r="AC4" s="132"/>
      <c r="AD4" s="132"/>
      <c r="AE4" s="132"/>
      <c r="AF4" s="132"/>
      <c r="AG4" s="132"/>
      <c r="AH4" s="132"/>
      <c r="AI4" s="132"/>
      <c r="AJ4" s="132"/>
      <c r="AK4" s="209"/>
    </row>
    <row r="5" spans="1:37" ht="17" hidden="1" customHeight="1">
      <c r="A5" s="216"/>
      <c r="B5" s="217"/>
      <c r="C5" s="115"/>
      <c r="D5" s="115"/>
      <c r="E5" s="115"/>
      <c r="F5" s="115"/>
      <c r="G5" s="115"/>
      <c r="H5" s="115"/>
      <c r="I5" s="427"/>
      <c r="J5" s="115"/>
      <c r="K5" s="213"/>
      <c r="L5" s="217"/>
      <c r="M5" s="218"/>
      <c r="N5" s="47"/>
      <c r="O5" s="47"/>
      <c r="P5" s="109"/>
      <c r="Q5" s="109"/>
      <c r="R5" s="109"/>
      <c r="S5" s="109"/>
      <c r="T5" s="109"/>
      <c r="U5" s="214"/>
      <c r="V5" s="211"/>
      <c r="W5" s="211"/>
      <c r="X5" s="219"/>
      <c r="Y5" s="132"/>
      <c r="Z5" s="132"/>
      <c r="AA5" s="132"/>
      <c r="AB5" s="132"/>
      <c r="AC5" s="132"/>
      <c r="AD5" s="132"/>
      <c r="AE5" s="132"/>
      <c r="AF5" s="132"/>
      <c r="AG5" s="132"/>
      <c r="AH5" s="132"/>
      <c r="AI5" s="132"/>
      <c r="AJ5" s="132"/>
      <c r="AK5" s="209"/>
    </row>
    <row r="6" spans="1:37" ht="17" hidden="1" customHeight="1">
      <c r="A6" s="216"/>
      <c r="B6" s="217"/>
      <c r="C6" s="115"/>
      <c r="D6" s="115"/>
      <c r="E6" s="115"/>
      <c r="F6" s="115"/>
      <c r="G6" s="115"/>
      <c r="H6" s="115"/>
      <c r="I6" s="427"/>
      <c r="J6" s="115"/>
      <c r="K6" s="213"/>
      <c r="L6" s="217"/>
      <c r="M6" s="218"/>
      <c r="N6" s="47"/>
      <c r="O6" s="47"/>
      <c r="P6" s="109"/>
      <c r="Q6" s="109"/>
      <c r="R6" s="109"/>
      <c r="S6" s="109"/>
      <c r="T6" s="109"/>
      <c r="U6" s="214"/>
      <c r="V6" s="211"/>
      <c r="W6" s="211"/>
      <c r="X6" s="219"/>
      <c r="Y6" s="132"/>
      <c r="Z6" s="132"/>
      <c r="AA6" s="132"/>
      <c r="AB6" s="132"/>
      <c r="AC6" s="132"/>
      <c r="AD6" s="132"/>
      <c r="AE6" s="132"/>
      <c r="AF6" s="132"/>
      <c r="AG6" s="132"/>
      <c r="AH6" s="132"/>
      <c r="AI6" s="132"/>
      <c r="AJ6" s="132"/>
      <c r="AK6" s="209"/>
    </row>
    <row r="7" spans="1:37" ht="13" customHeight="1">
      <c r="A7" s="220">
        <f>'statement of marks'!A7</f>
        <v>1</v>
      </c>
      <c r="B7" s="221">
        <f>IF('statement of marks'!D7="","",'statement of marks'!D7)</f>
        <v>9101</v>
      </c>
      <c r="C7" s="115">
        <f>IF('statement of marks'!E7="","",'statement of marks'!E7)</f>
        <v>11024</v>
      </c>
      <c r="D7" s="470">
        <f>IF('statement of marks'!F7="","",'statement of marks'!F7)</f>
        <v>36624</v>
      </c>
      <c r="E7" s="112" t="str">
        <f>IF('statement of marks'!G7="","",'statement of marks'!G7)</f>
        <v>A 001</v>
      </c>
      <c r="F7" s="112" t="str">
        <f>IF('statement of marks'!H7="","",'statement of marks'!H7)</f>
        <v>B 001</v>
      </c>
      <c r="G7" s="112" t="str">
        <f>IF('statement of marks'!I7="","",'statement of marks'!I7)</f>
        <v>C 001</v>
      </c>
      <c r="H7" s="115" t="str">
        <f>IF('statement of marks'!B7="","",'statement of marks'!B7)</f>
        <v>OBC</v>
      </c>
      <c r="I7" s="427" t="str">
        <f>IF('statement of marks'!C7="","",'statement of marks'!C7)</f>
        <v>G</v>
      </c>
      <c r="J7" s="115" t="str">
        <f>IF('statement of marks'!GN7="","",'statement of marks'!GN7)</f>
        <v>PASS</v>
      </c>
      <c r="K7" s="213">
        <f>IF('statement of marks'!CS7="","",'statement of marks'!CS7)</f>
        <v>792</v>
      </c>
      <c r="L7" s="222">
        <f>IF('statement of marks'!CT7="","",'statement of marks'!CT7)</f>
        <v>66</v>
      </c>
      <c r="M7" s="115" t="str">
        <f>IF('statement of marks'!CU7="","",'statement of marks'!CU7)</f>
        <v>FIRST</v>
      </c>
      <c r="N7" s="213" t="str">
        <f>(IF('result subject-wise'!Z7="","",'result subject-wise'!Z7))</f>
        <v xml:space="preserve">                        </v>
      </c>
      <c r="O7" s="115" t="str">
        <f>IF('result subject-wise'!AV7="","",'result subject-wise'!AV7)</f>
        <v/>
      </c>
      <c r="P7" s="223" t="str">
        <f>IF('result subject-wise'!AX7="","",'result subject-wise'!AX7)</f>
        <v/>
      </c>
      <c r="Q7" s="223" t="str">
        <f>IF('statement of marks'!II7="","",'statement of marks'!II7)</f>
        <v>PASS</v>
      </c>
      <c r="R7" s="222">
        <f>IF('statement of marks'!IJ7="","",'statement of marks'!IJ7)</f>
        <v>66</v>
      </c>
      <c r="S7" s="428" t="str">
        <f>IF('statement of marks'!IK7="","",'statement of marks'!IK7)</f>
        <v>FIRST</v>
      </c>
      <c r="T7" s="224" t="str">
        <f>'statement of marks'!GY7</f>
        <v/>
      </c>
      <c r="U7" s="225" t="str">
        <f>'statement of marks'!GZ7</f>
        <v/>
      </c>
      <c r="V7" s="211"/>
      <c r="W7" s="211"/>
      <c r="X7" s="219" t="str">
        <f>'statement of marks'!G7</f>
        <v>A 001</v>
      </c>
      <c r="Y7" s="448" t="str">
        <f>IF(AND(H7="SC",I7="B"),S7,"")</f>
        <v/>
      </c>
      <c r="Z7" s="448" t="str">
        <f>IF(AND(H7="SC",I7="G"),S7,"")</f>
        <v/>
      </c>
      <c r="AA7" s="448" t="str">
        <f>IF(AND(H7="ST",I7="B"),S7,"")</f>
        <v/>
      </c>
      <c r="AB7" s="448" t="str">
        <f>IF(AND(H7="ST",I7="G"),S7,"")</f>
        <v/>
      </c>
      <c r="AC7" s="448" t="str">
        <f>IF(AND(H7="OBC",I7="B"),S7,"")</f>
        <v/>
      </c>
      <c r="AD7" s="448" t="str">
        <f>IF(AND(H7="OBC",I7="G"),S7,"")</f>
        <v>FIRST</v>
      </c>
      <c r="AE7" s="448" t="str">
        <f>IF(AND(H7="GEN",I7="B"),S7,"")</f>
        <v/>
      </c>
      <c r="AF7" s="448" t="str">
        <f>IF(AND(H7="GEN",I7="G"),S7,"")</f>
        <v/>
      </c>
      <c r="AG7" s="448" t="str">
        <f>IF(AND(H7="MIN",I7="B"),S7,"")</f>
        <v/>
      </c>
      <c r="AH7" s="448" t="str">
        <f>IF(AND(H7="MIN",I7="G"),S7,"")</f>
        <v/>
      </c>
      <c r="AI7" s="448" t="str">
        <f>IF(AND(H7="SBC",I7="B"),S7,"")</f>
        <v/>
      </c>
      <c r="AJ7" s="448" t="str">
        <f>IF(AND(H7="SBC",I7="G"),S7,"")</f>
        <v/>
      </c>
      <c r="AK7" s="226"/>
    </row>
    <row r="8" spans="1:37" ht="13" customHeight="1">
      <c r="A8" s="220">
        <f>'statement of marks'!A8</f>
        <v>2</v>
      </c>
      <c r="B8" s="221">
        <f>'statement of marks'!D8</f>
        <v>9102</v>
      </c>
      <c r="C8" s="115">
        <f>'statement of marks'!E8</f>
        <v>11121</v>
      </c>
      <c r="D8" s="470">
        <f>'statement of marks'!F8</f>
        <v>36348</v>
      </c>
      <c r="E8" s="112" t="str">
        <f>'statement of marks'!G8</f>
        <v>A 002</v>
      </c>
      <c r="F8" s="112" t="str">
        <f>'statement of marks'!H8</f>
        <v>B 002</v>
      </c>
      <c r="G8" s="112" t="str">
        <f>'statement of marks'!I8</f>
        <v>C 002</v>
      </c>
      <c r="H8" s="115" t="str">
        <f>IF('statement of marks'!B8="","",'statement of marks'!B8)</f>
        <v>GEN</v>
      </c>
      <c r="I8" s="427" t="str">
        <f>IF('statement of marks'!C8="","",'statement of marks'!C8)</f>
        <v>G</v>
      </c>
      <c r="J8" s="115" t="str">
        <f>IF('statement of marks'!GN8="","",'statement of marks'!GN8)</f>
        <v/>
      </c>
      <c r="K8" s="213">
        <f>IF('statement of marks'!CS8="","",'statement of marks'!CS8)</f>
        <v>0</v>
      </c>
      <c r="L8" s="222">
        <f>IF('statement of marks'!CT8="","",'statement of marks'!CT8)</f>
        <v>0</v>
      </c>
      <c r="M8" s="115" t="str">
        <f>IF('statement of marks'!CU8="","",'statement of marks'!CU8)</f>
        <v/>
      </c>
      <c r="N8" s="213" t="str">
        <f>(IF('result subject-wise'!Z8="","",'result subject-wise'!Z8))</f>
        <v xml:space="preserve">                        </v>
      </c>
      <c r="O8" s="115" t="str">
        <f>IF('result subject-wise'!AV8="","",'result subject-wise'!AV8)</f>
        <v/>
      </c>
      <c r="P8" s="223" t="str">
        <f>IF('result subject-wise'!AX8="","",'result subject-wise'!AX8)</f>
        <v/>
      </c>
      <c r="Q8" s="223" t="str">
        <f>IF('statement of marks'!II8="","",'statement of marks'!II8)</f>
        <v/>
      </c>
      <c r="R8" s="222">
        <f>IF('statement of marks'!IJ8="","",'statement of marks'!IJ8)</f>
        <v>0</v>
      </c>
      <c r="S8" s="469" t="str">
        <f>IF('statement of marks'!IK8="","",'statement of marks'!IK8)</f>
        <v/>
      </c>
      <c r="T8" s="224" t="str">
        <f>'statement of marks'!GY8</f>
        <v/>
      </c>
      <c r="U8" s="225" t="str">
        <f>'statement of marks'!GZ8</f>
        <v/>
      </c>
      <c r="V8" s="211"/>
      <c r="W8" s="211"/>
      <c r="X8" s="219" t="str">
        <f>'statement of marks'!G8</f>
        <v>A 002</v>
      </c>
      <c r="Y8" s="448" t="str">
        <f t="shared" ref="Y8:Y71" si="0">IF(AND(H8="SC",I8="B"),S8,"")</f>
        <v/>
      </c>
      <c r="Z8" s="448" t="str">
        <f t="shared" ref="Z8:Z71" si="1">IF(AND(H8="SC",I8="G"),S8,"")</f>
        <v/>
      </c>
      <c r="AA8" s="448" t="str">
        <f t="shared" ref="AA8:AA71" si="2">IF(AND(H8="ST",I8="B"),S8,"")</f>
        <v/>
      </c>
      <c r="AB8" s="448" t="str">
        <f t="shared" ref="AB8:AB71" si="3">IF(AND(H8="ST",I8="G"),S8,"")</f>
        <v/>
      </c>
      <c r="AC8" s="448" t="str">
        <f t="shared" ref="AC8:AC71" si="4">IF(AND(H8="OBC",I8="B"),S8,"")</f>
        <v/>
      </c>
      <c r="AD8" s="448" t="str">
        <f t="shared" ref="AD8:AD71" si="5">IF(AND(H8="OBC",I8="G"),S8,"")</f>
        <v/>
      </c>
      <c r="AE8" s="448" t="str">
        <f t="shared" ref="AE8:AE71" si="6">IF(AND(H8="GEN",I8="B"),S8,"")</f>
        <v/>
      </c>
      <c r="AF8" s="448" t="str">
        <f t="shared" ref="AF8:AF71" si="7">IF(AND(H8="GEN",I8="G"),S8,"")</f>
        <v/>
      </c>
      <c r="AG8" s="448" t="str">
        <f t="shared" ref="AG8:AG71" si="8">IF(AND(H8="MIN",I8="B"),S8,"")</f>
        <v/>
      </c>
      <c r="AH8" s="448" t="str">
        <f t="shared" ref="AH8:AH71" si="9">IF(AND(H8="MIN",I8="G"),S8,"")</f>
        <v/>
      </c>
      <c r="AI8" s="448" t="str">
        <f t="shared" ref="AI8:AI71" si="10">IF(AND(H8="SBC",I8="B"),S8,"")</f>
        <v/>
      </c>
      <c r="AJ8" s="449" t="str">
        <f t="shared" ref="AJ8:AJ71" si="11">IF(AND(H8="SBC",I8="G"),S8,"")</f>
        <v/>
      </c>
      <c r="AK8" s="226"/>
    </row>
    <row r="9" spans="1:37" ht="13" customHeight="1">
      <c r="A9" s="220">
        <f>'statement of marks'!A9</f>
        <v>3</v>
      </c>
      <c r="B9" s="221">
        <f>'statement of marks'!D9</f>
        <v>9103</v>
      </c>
      <c r="C9" s="115">
        <f>'statement of marks'!E9</f>
        <v>11041</v>
      </c>
      <c r="D9" s="470">
        <f>'statement of marks'!F9</f>
        <v>36503</v>
      </c>
      <c r="E9" s="112" t="str">
        <f>'statement of marks'!G9</f>
        <v>A 003</v>
      </c>
      <c r="F9" s="112" t="str">
        <f>'statement of marks'!H9</f>
        <v>B 003</v>
      </c>
      <c r="G9" s="112" t="str">
        <f>'statement of marks'!I9</f>
        <v>C 003</v>
      </c>
      <c r="H9" s="115" t="str">
        <f>IF('statement of marks'!B9="","",'statement of marks'!B9)</f>
        <v>OBC</v>
      </c>
      <c r="I9" s="427" t="str">
        <f>IF('statement of marks'!C9="","",'statement of marks'!C9)</f>
        <v>G</v>
      </c>
      <c r="J9" s="115" t="str">
        <f>IF('statement of marks'!GN9="","",'statement of marks'!GN9)</f>
        <v/>
      </c>
      <c r="K9" s="213">
        <f>IF('statement of marks'!CS9="","",'statement of marks'!CS9)</f>
        <v>0</v>
      </c>
      <c r="L9" s="222">
        <f>IF('statement of marks'!CT9="","",'statement of marks'!CT9)</f>
        <v>0</v>
      </c>
      <c r="M9" s="115" t="str">
        <f>IF('statement of marks'!CU9="","",'statement of marks'!CU9)</f>
        <v/>
      </c>
      <c r="N9" s="213" t="str">
        <f>(IF('result subject-wise'!Z9="","",'result subject-wise'!Z9))</f>
        <v xml:space="preserve">                        </v>
      </c>
      <c r="O9" s="115" t="str">
        <f>IF('result subject-wise'!AV9="","",'result subject-wise'!AV9)</f>
        <v/>
      </c>
      <c r="P9" s="223" t="str">
        <f>IF('result subject-wise'!AX9="","",'result subject-wise'!AX9)</f>
        <v/>
      </c>
      <c r="Q9" s="223" t="str">
        <f>IF('statement of marks'!II9="","",'statement of marks'!II9)</f>
        <v/>
      </c>
      <c r="R9" s="222">
        <f>IF('statement of marks'!IJ9="","",'statement of marks'!IJ9)</f>
        <v>0</v>
      </c>
      <c r="S9" s="469" t="str">
        <f>IF('statement of marks'!IK9="","",'statement of marks'!IK9)</f>
        <v/>
      </c>
      <c r="T9" s="224" t="str">
        <f>'statement of marks'!GY9</f>
        <v/>
      </c>
      <c r="U9" s="225" t="str">
        <f>'statement of marks'!GZ9</f>
        <v/>
      </c>
      <c r="V9" s="211"/>
      <c r="W9" s="211"/>
      <c r="X9" s="219" t="str">
        <f>'statement of marks'!G9</f>
        <v>A 003</v>
      </c>
      <c r="Y9" s="448" t="str">
        <f t="shared" si="0"/>
        <v/>
      </c>
      <c r="Z9" s="448" t="str">
        <f t="shared" si="1"/>
        <v/>
      </c>
      <c r="AA9" s="448" t="str">
        <f t="shared" si="2"/>
        <v/>
      </c>
      <c r="AB9" s="448" t="str">
        <f t="shared" si="3"/>
        <v/>
      </c>
      <c r="AC9" s="448" t="str">
        <f t="shared" si="4"/>
        <v/>
      </c>
      <c r="AD9" s="448" t="str">
        <f t="shared" si="5"/>
        <v/>
      </c>
      <c r="AE9" s="448" t="str">
        <f t="shared" si="6"/>
        <v/>
      </c>
      <c r="AF9" s="448" t="str">
        <f t="shared" si="7"/>
        <v/>
      </c>
      <c r="AG9" s="448" t="str">
        <f t="shared" si="8"/>
        <v/>
      </c>
      <c r="AH9" s="448" t="str">
        <f t="shared" si="9"/>
        <v/>
      </c>
      <c r="AI9" s="448" t="str">
        <f t="shared" si="10"/>
        <v/>
      </c>
      <c r="AJ9" s="449" t="str">
        <f t="shared" si="11"/>
        <v/>
      </c>
      <c r="AK9" s="226"/>
    </row>
    <row r="10" spans="1:37" ht="13" customHeight="1">
      <c r="A10" s="220">
        <f>'statement of marks'!A10</f>
        <v>4</v>
      </c>
      <c r="B10" s="221">
        <f>'statement of marks'!D10</f>
        <v>9104</v>
      </c>
      <c r="C10" s="115">
        <f>'statement of marks'!E10</f>
        <v>11120</v>
      </c>
      <c r="D10" s="470">
        <f>'statement of marks'!F10</f>
        <v>36287</v>
      </c>
      <c r="E10" s="112" t="str">
        <f>'statement of marks'!G10</f>
        <v>A 004</v>
      </c>
      <c r="F10" s="112" t="str">
        <f>'statement of marks'!H10</f>
        <v>B 004</v>
      </c>
      <c r="G10" s="112" t="str">
        <f>'statement of marks'!I10</f>
        <v>C 004</v>
      </c>
      <c r="H10" s="115" t="str">
        <f>IF('statement of marks'!B10="","",'statement of marks'!B10)</f>
        <v>GEN</v>
      </c>
      <c r="I10" s="427" t="str">
        <f>IF('statement of marks'!C10="","",'statement of marks'!C10)</f>
        <v>G</v>
      </c>
      <c r="J10" s="115" t="str">
        <f>IF('statement of marks'!GN10="","",'statement of marks'!GN10)</f>
        <v/>
      </c>
      <c r="K10" s="213">
        <f>IF('statement of marks'!CS10="","",'statement of marks'!CS10)</f>
        <v>0</v>
      </c>
      <c r="L10" s="222">
        <f>IF('statement of marks'!CT10="","",'statement of marks'!CT10)</f>
        <v>0</v>
      </c>
      <c r="M10" s="115" t="str">
        <f>IF('statement of marks'!CU10="","",'statement of marks'!CU10)</f>
        <v/>
      </c>
      <c r="N10" s="213" t="str">
        <f>(IF('result subject-wise'!Z10="","",'result subject-wise'!Z10))</f>
        <v xml:space="preserve">                        </v>
      </c>
      <c r="O10" s="115" t="str">
        <f>IF('result subject-wise'!AV10="","",'result subject-wise'!AV10)</f>
        <v/>
      </c>
      <c r="P10" s="223" t="str">
        <f>IF('result subject-wise'!AX10="","",'result subject-wise'!AX10)</f>
        <v/>
      </c>
      <c r="Q10" s="223" t="str">
        <f>IF('statement of marks'!II10="","",'statement of marks'!II10)</f>
        <v/>
      </c>
      <c r="R10" s="222">
        <f>IF('statement of marks'!IJ10="","",'statement of marks'!IJ10)</f>
        <v>0</v>
      </c>
      <c r="S10" s="469" t="str">
        <f>IF('statement of marks'!IK10="","",'statement of marks'!IK10)</f>
        <v/>
      </c>
      <c r="T10" s="224" t="str">
        <f>'statement of marks'!GY10</f>
        <v/>
      </c>
      <c r="U10" s="225" t="str">
        <f>'statement of marks'!GZ10</f>
        <v/>
      </c>
      <c r="V10" s="211"/>
      <c r="W10" s="211"/>
      <c r="X10" s="219" t="str">
        <f>'statement of marks'!G10</f>
        <v>A 004</v>
      </c>
      <c r="Y10" s="448" t="str">
        <f t="shared" si="0"/>
        <v/>
      </c>
      <c r="Z10" s="448" t="str">
        <f t="shared" si="1"/>
        <v/>
      </c>
      <c r="AA10" s="448" t="str">
        <f t="shared" si="2"/>
        <v/>
      </c>
      <c r="AB10" s="448" t="str">
        <f t="shared" si="3"/>
        <v/>
      </c>
      <c r="AC10" s="448" t="str">
        <f t="shared" si="4"/>
        <v/>
      </c>
      <c r="AD10" s="448" t="str">
        <f t="shared" si="5"/>
        <v/>
      </c>
      <c r="AE10" s="448" t="str">
        <f t="shared" si="6"/>
        <v/>
      </c>
      <c r="AF10" s="448" t="str">
        <f t="shared" si="7"/>
        <v/>
      </c>
      <c r="AG10" s="448" t="str">
        <f t="shared" si="8"/>
        <v/>
      </c>
      <c r="AH10" s="448" t="str">
        <f t="shared" si="9"/>
        <v/>
      </c>
      <c r="AI10" s="448" t="str">
        <f t="shared" si="10"/>
        <v/>
      </c>
      <c r="AJ10" s="449" t="str">
        <f t="shared" si="11"/>
        <v/>
      </c>
      <c r="AK10" s="226"/>
    </row>
    <row r="11" spans="1:37" ht="13" customHeight="1">
      <c r="A11" s="220">
        <f>'statement of marks'!A11</f>
        <v>5</v>
      </c>
      <c r="B11" s="221">
        <f>'statement of marks'!D11</f>
        <v>9105</v>
      </c>
      <c r="C11" s="115">
        <f>'statement of marks'!E11</f>
        <v>11165</v>
      </c>
      <c r="D11" s="470">
        <f>'statement of marks'!F11</f>
        <v>36255</v>
      </c>
      <c r="E11" s="112" t="str">
        <f>'statement of marks'!G11</f>
        <v>A 005</v>
      </c>
      <c r="F11" s="112" t="str">
        <f>'statement of marks'!H11</f>
        <v>B 005</v>
      </c>
      <c r="G11" s="112" t="str">
        <f>'statement of marks'!I11</f>
        <v>C 005</v>
      </c>
      <c r="H11" s="115" t="str">
        <f>IF('statement of marks'!B11="","",'statement of marks'!B11)</f>
        <v>OBC</v>
      </c>
      <c r="I11" s="427" t="str">
        <f>IF('statement of marks'!C11="","",'statement of marks'!C11)</f>
        <v>G</v>
      </c>
      <c r="J11" s="115" t="str">
        <f>IF('statement of marks'!GN11="","",'statement of marks'!GN11)</f>
        <v/>
      </c>
      <c r="K11" s="213">
        <f>IF('statement of marks'!CS11="","",'statement of marks'!CS11)</f>
        <v>0</v>
      </c>
      <c r="L11" s="222">
        <f>IF('statement of marks'!CT11="","",'statement of marks'!CT11)</f>
        <v>0</v>
      </c>
      <c r="M11" s="115" t="str">
        <f>IF('statement of marks'!CU11="","",'statement of marks'!CU11)</f>
        <v/>
      </c>
      <c r="N11" s="213" t="str">
        <f>(IF('result subject-wise'!Z11="","",'result subject-wise'!Z11))</f>
        <v xml:space="preserve">                        </v>
      </c>
      <c r="O11" s="115" t="str">
        <f>IF('result subject-wise'!AV11="","",'result subject-wise'!AV11)</f>
        <v/>
      </c>
      <c r="P11" s="223" t="str">
        <f>IF('result subject-wise'!AX11="","",'result subject-wise'!AX11)</f>
        <v/>
      </c>
      <c r="Q11" s="223" t="str">
        <f>IF('statement of marks'!II11="","",'statement of marks'!II11)</f>
        <v/>
      </c>
      <c r="R11" s="222">
        <f>IF('statement of marks'!IJ11="","",'statement of marks'!IJ11)</f>
        <v>0</v>
      </c>
      <c r="S11" s="469" t="str">
        <f>IF('statement of marks'!IK11="","",'statement of marks'!IK11)</f>
        <v/>
      </c>
      <c r="T11" s="224" t="str">
        <f>'statement of marks'!GY11</f>
        <v/>
      </c>
      <c r="U11" s="225" t="str">
        <f>'statement of marks'!GZ11</f>
        <v/>
      </c>
      <c r="V11" s="211"/>
      <c r="W11" s="211"/>
      <c r="X11" s="219" t="str">
        <f>'statement of marks'!G11</f>
        <v>A 005</v>
      </c>
      <c r="Y11" s="448" t="str">
        <f t="shared" si="0"/>
        <v/>
      </c>
      <c r="Z11" s="448" t="str">
        <f t="shared" si="1"/>
        <v/>
      </c>
      <c r="AA11" s="448" t="str">
        <f t="shared" si="2"/>
        <v/>
      </c>
      <c r="AB11" s="448" t="str">
        <f t="shared" si="3"/>
        <v/>
      </c>
      <c r="AC11" s="448" t="str">
        <f t="shared" si="4"/>
        <v/>
      </c>
      <c r="AD11" s="448" t="str">
        <f t="shared" si="5"/>
        <v/>
      </c>
      <c r="AE11" s="448" t="str">
        <f t="shared" si="6"/>
        <v/>
      </c>
      <c r="AF11" s="448" t="str">
        <f t="shared" si="7"/>
        <v/>
      </c>
      <c r="AG11" s="448" t="str">
        <f t="shared" si="8"/>
        <v/>
      </c>
      <c r="AH11" s="448" t="str">
        <f t="shared" si="9"/>
        <v/>
      </c>
      <c r="AI11" s="448" t="str">
        <f t="shared" si="10"/>
        <v/>
      </c>
      <c r="AJ11" s="449" t="str">
        <f t="shared" si="11"/>
        <v/>
      </c>
      <c r="AK11" s="226"/>
    </row>
    <row r="12" spans="1:37" ht="13" customHeight="1">
      <c r="A12" s="220">
        <f>'statement of marks'!A12</f>
        <v>6</v>
      </c>
      <c r="B12" s="221">
        <f>'statement of marks'!D12</f>
        <v>9106</v>
      </c>
      <c r="C12" s="115">
        <f>'statement of marks'!E12</f>
        <v>11211</v>
      </c>
      <c r="D12" s="470">
        <f>'statement of marks'!F12</f>
        <v>35591</v>
      </c>
      <c r="E12" s="112" t="str">
        <f>'statement of marks'!G12</f>
        <v>A 006</v>
      </c>
      <c r="F12" s="112" t="str">
        <f>'statement of marks'!H12</f>
        <v>B 006</v>
      </c>
      <c r="G12" s="112" t="str">
        <f>'statement of marks'!I12</f>
        <v>C 006</v>
      </c>
      <c r="H12" s="115" t="str">
        <f>IF('statement of marks'!B12="","",'statement of marks'!B12)</f>
        <v>SC</v>
      </c>
      <c r="I12" s="427" t="str">
        <f>IF('statement of marks'!C12="","",'statement of marks'!C12)</f>
        <v>G</v>
      </c>
      <c r="J12" s="115" t="str">
        <f>IF('statement of marks'!GN12="","",'statement of marks'!GN12)</f>
        <v/>
      </c>
      <c r="K12" s="213">
        <f>IF('statement of marks'!CS12="","",'statement of marks'!CS12)</f>
        <v>0</v>
      </c>
      <c r="L12" s="222">
        <f>IF('statement of marks'!CT12="","",'statement of marks'!CT12)</f>
        <v>0</v>
      </c>
      <c r="M12" s="115" t="str">
        <f>IF('statement of marks'!CU12="","",'statement of marks'!CU12)</f>
        <v/>
      </c>
      <c r="N12" s="213" t="str">
        <f>(IF('result subject-wise'!Z12="","",'result subject-wise'!Z12))</f>
        <v xml:space="preserve">                        </v>
      </c>
      <c r="O12" s="115" t="str">
        <f>IF('result subject-wise'!AV12="","",'result subject-wise'!AV12)</f>
        <v/>
      </c>
      <c r="P12" s="223" t="str">
        <f>IF('result subject-wise'!AX12="","",'result subject-wise'!AX12)</f>
        <v/>
      </c>
      <c r="Q12" s="223" t="str">
        <f>IF('statement of marks'!II12="","",'statement of marks'!II12)</f>
        <v/>
      </c>
      <c r="R12" s="222">
        <f>IF('statement of marks'!IJ12="","",'statement of marks'!IJ12)</f>
        <v>0</v>
      </c>
      <c r="S12" s="469" t="str">
        <f>IF('statement of marks'!IK12="","",'statement of marks'!IK12)</f>
        <v/>
      </c>
      <c r="T12" s="224" t="str">
        <f>'statement of marks'!GY12</f>
        <v/>
      </c>
      <c r="U12" s="225" t="str">
        <f>'statement of marks'!GZ12</f>
        <v/>
      </c>
      <c r="V12" s="211"/>
      <c r="W12" s="211"/>
      <c r="X12" s="219" t="str">
        <f>'statement of marks'!G12</f>
        <v>A 006</v>
      </c>
      <c r="Y12" s="448" t="str">
        <f t="shared" si="0"/>
        <v/>
      </c>
      <c r="Z12" s="448" t="str">
        <f t="shared" si="1"/>
        <v/>
      </c>
      <c r="AA12" s="448" t="str">
        <f t="shared" si="2"/>
        <v/>
      </c>
      <c r="AB12" s="448" t="str">
        <f t="shared" si="3"/>
        <v/>
      </c>
      <c r="AC12" s="448" t="str">
        <f t="shared" si="4"/>
        <v/>
      </c>
      <c r="AD12" s="448" t="str">
        <f t="shared" si="5"/>
        <v/>
      </c>
      <c r="AE12" s="448" t="str">
        <f t="shared" si="6"/>
        <v/>
      </c>
      <c r="AF12" s="448" t="str">
        <f t="shared" si="7"/>
        <v/>
      </c>
      <c r="AG12" s="448" t="str">
        <f t="shared" si="8"/>
        <v/>
      </c>
      <c r="AH12" s="448" t="str">
        <f t="shared" si="9"/>
        <v/>
      </c>
      <c r="AI12" s="448" t="str">
        <f t="shared" si="10"/>
        <v/>
      </c>
      <c r="AJ12" s="449" t="str">
        <f t="shared" si="11"/>
        <v/>
      </c>
      <c r="AK12" s="226"/>
    </row>
    <row r="13" spans="1:37" ht="13" customHeight="1">
      <c r="A13" s="220">
        <f>'statement of marks'!A13</f>
        <v>7</v>
      </c>
      <c r="B13" s="221">
        <f>'statement of marks'!D13</f>
        <v>9107</v>
      </c>
      <c r="C13" s="115">
        <f>'statement of marks'!E13</f>
        <v>11130</v>
      </c>
      <c r="D13" s="470">
        <f>'statement of marks'!F13</f>
        <v>35716</v>
      </c>
      <c r="E13" s="112" t="str">
        <f>'statement of marks'!G13</f>
        <v>A 007</v>
      </c>
      <c r="F13" s="112" t="str">
        <f>'statement of marks'!H13</f>
        <v>B 007</v>
      </c>
      <c r="G13" s="112" t="str">
        <f>'statement of marks'!I13</f>
        <v>C 007</v>
      </c>
      <c r="H13" s="115" t="str">
        <f>IF('statement of marks'!B13="","",'statement of marks'!B13)</f>
        <v>SC</v>
      </c>
      <c r="I13" s="427" t="str">
        <f>IF('statement of marks'!C13="","",'statement of marks'!C13)</f>
        <v>G</v>
      </c>
      <c r="J13" s="115" t="str">
        <f>IF('statement of marks'!GN13="","",'statement of marks'!GN13)</f>
        <v/>
      </c>
      <c r="K13" s="213">
        <f>IF('statement of marks'!CS13="","",'statement of marks'!CS13)</f>
        <v>0</v>
      </c>
      <c r="L13" s="222">
        <f>IF('statement of marks'!CT13="","",'statement of marks'!CT13)</f>
        <v>0</v>
      </c>
      <c r="M13" s="115" t="str">
        <f>IF('statement of marks'!CU13="","",'statement of marks'!CU13)</f>
        <v/>
      </c>
      <c r="N13" s="213" t="str">
        <f>(IF('result subject-wise'!Z13="","",'result subject-wise'!Z13))</f>
        <v xml:space="preserve">                        </v>
      </c>
      <c r="O13" s="115" t="str">
        <f>IF('result subject-wise'!AV13="","",'result subject-wise'!AV13)</f>
        <v/>
      </c>
      <c r="P13" s="223" t="str">
        <f>IF('result subject-wise'!AX13="","",'result subject-wise'!AX13)</f>
        <v/>
      </c>
      <c r="Q13" s="223" t="str">
        <f>IF('statement of marks'!II13="","",'statement of marks'!II13)</f>
        <v/>
      </c>
      <c r="R13" s="222">
        <f>IF('statement of marks'!IJ13="","",'statement of marks'!IJ13)</f>
        <v>0</v>
      </c>
      <c r="S13" s="469" t="str">
        <f>IF('statement of marks'!IK13="","",'statement of marks'!IK13)</f>
        <v/>
      </c>
      <c r="T13" s="224" t="str">
        <f>'statement of marks'!GY13</f>
        <v/>
      </c>
      <c r="U13" s="225" t="str">
        <f>'statement of marks'!GZ13</f>
        <v/>
      </c>
      <c r="V13" s="211"/>
      <c r="W13" s="211"/>
      <c r="X13" s="219" t="str">
        <f>'statement of marks'!G13</f>
        <v>A 007</v>
      </c>
      <c r="Y13" s="448" t="str">
        <f t="shared" si="0"/>
        <v/>
      </c>
      <c r="Z13" s="448" t="str">
        <f t="shared" si="1"/>
        <v/>
      </c>
      <c r="AA13" s="448" t="str">
        <f t="shared" si="2"/>
        <v/>
      </c>
      <c r="AB13" s="448" t="str">
        <f t="shared" si="3"/>
        <v/>
      </c>
      <c r="AC13" s="448" t="str">
        <f t="shared" si="4"/>
        <v/>
      </c>
      <c r="AD13" s="448" t="str">
        <f t="shared" si="5"/>
        <v/>
      </c>
      <c r="AE13" s="448" t="str">
        <f t="shared" si="6"/>
        <v/>
      </c>
      <c r="AF13" s="448" t="str">
        <f t="shared" si="7"/>
        <v/>
      </c>
      <c r="AG13" s="448" t="str">
        <f t="shared" si="8"/>
        <v/>
      </c>
      <c r="AH13" s="448" t="str">
        <f t="shared" si="9"/>
        <v/>
      </c>
      <c r="AI13" s="448" t="str">
        <f t="shared" si="10"/>
        <v/>
      </c>
      <c r="AJ13" s="449" t="str">
        <f t="shared" si="11"/>
        <v/>
      </c>
      <c r="AK13" s="226"/>
    </row>
    <row r="14" spans="1:37" ht="13" customHeight="1">
      <c r="A14" s="220">
        <f>'statement of marks'!A14</f>
        <v>8</v>
      </c>
      <c r="B14" s="221">
        <f>'statement of marks'!D14</f>
        <v>9108</v>
      </c>
      <c r="C14" s="115">
        <f>'statement of marks'!E14</f>
        <v>11023</v>
      </c>
      <c r="D14" s="470">
        <f>'statement of marks'!F14</f>
        <v>36856</v>
      </c>
      <c r="E14" s="112" t="str">
        <f>'statement of marks'!G14</f>
        <v>A 008</v>
      </c>
      <c r="F14" s="112" t="str">
        <f>'statement of marks'!H14</f>
        <v>B 008</v>
      </c>
      <c r="G14" s="112" t="str">
        <f>'statement of marks'!I14</f>
        <v>C 008</v>
      </c>
      <c r="H14" s="115" t="str">
        <f>IF('statement of marks'!B14="","",'statement of marks'!B14)</f>
        <v>GEN</v>
      </c>
      <c r="I14" s="427" t="str">
        <f>IF('statement of marks'!C14="","",'statement of marks'!C14)</f>
        <v>G</v>
      </c>
      <c r="J14" s="115" t="str">
        <f>IF('statement of marks'!GN14="","",'statement of marks'!GN14)</f>
        <v/>
      </c>
      <c r="K14" s="213">
        <f>IF('statement of marks'!CS14="","",'statement of marks'!CS14)</f>
        <v>0</v>
      </c>
      <c r="L14" s="222">
        <f>IF('statement of marks'!CT14="","",'statement of marks'!CT14)</f>
        <v>0</v>
      </c>
      <c r="M14" s="115" t="str">
        <f>IF('statement of marks'!CU14="","",'statement of marks'!CU14)</f>
        <v/>
      </c>
      <c r="N14" s="213" t="str">
        <f>(IF('result subject-wise'!Z14="","",'result subject-wise'!Z14))</f>
        <v xml:space="preserve">                        </v>
      </c>
      <c r="O14" s="115" t="str">
        <f>IF('result subject-wise'!AV14="","",'result subject-wise'!AV14)</f>
        <v/>
      </c>
      <c r="P14" s="223" t="str">
        <f>IF('result subject-wise'!AX14="","",'result subject-wise'!AX14)</f>
        <v/>
      </c>
      <c r="Q14" s="223" t="str">
        <f>IF('statement of marks'!II14="","",'statement of marks'!II14)</f>
        <v/>
      </c>
      <c r="R14" s="222">
        <f>IF('statement of marks'!IJ14="","",'statement of marks'!IJ14)</f>
        <v>0</v>
      </c>
      <c r="S14" s="469" t="str">
        <f>IF('statement of marks'!IK14="","",'statement of marks'!IK14)</f>
        <v/>
      </c>
      <c r="T14" s="224" t="str">
        <f>'statement of marks'!GY14</f>
        <v/>
      </c>
      <c r="U14" s="225" t="str">
        <f>'statement of marks'!GZ14</f>
        <v/>
      </c>
      <c r="V14" s="211"/>
      <c r="W14" s="211"/>
      <c r="X14" s="219" t="str">
        <f>'statement of marks'!G14</f>
        <v>A 008</v>
      </c>
      <c r="Y14" s="448" t="str">
        <f t="shared" si="0"/>
        <v/>
      </c>
      <c r="Z14" s="448" t="str">
        <f t="shared" si="1"/>
        <v/>
      </c>
      <c r="AA14" s="448" t="str">
        <f t="shared" si="2"/>
        <v/>
      </c>
      <c r="AB14" s="448" t="str">
        <f t="shared" si="3"/>
        <v/>
      </c>
      <c r="AC14" s="448" t="str">
        <f t="shared" si="4"/>
        <v/>
      </c>
      <c r="AD14" s="448" t="str">
        <f t="shared" si="5"/>
        <v/>
      </c>
      <c r="AE14" s="448" t="str">
        <f t="shared" si="6"/>
        <v/>
      </c>
      <c r="AF14" s="448" t="str">
        <f t="shared" si="7"/>
        <v/>
      </c>
      <c r="AG14" s="448" t="str">
        <f t="shared" si="8"/>
        <v/>
      </c>
      <c r="AH14" s="448" t="str">
        <f t="shared" si="9"/>
        <v/>
      </c>
      <c r="AI14" s="448" t="str">
        <f t="shared" si="10"/>
        <v/>
      </c>
      <c r="AJ14" s="449" t="str">
        <f t="shared" si="11"/>
        <v/>
      </c>
      <c r="AK14" s="226"/>
    </row>
    <row r="15" spans="1:37" ht="13" customHeight="1">
      <c r="A15" s="220">
        <f>'statement of marks'!A15</f>
        <v>9</v>
      </c>
      <c r="B15" s="221">
        <f>'statement of marks'!D15</f>
        <v>9109</v>
      </c>
      <c r="C15" s="115">
        <f>'statement of marks'!E15</f>
        <v>11075</v>
      </c>
      <c r="D15" s="470">
        <f>'statement of marks'!F15</f>
        <v>37084</v>
      </c>
      <c r="E15" s="112" t="str">
        <f>'statement of marks'!G15</f>
        <v>A 009</v>
      </c>
      <c r="F15" s="112" t="str">
        <f>'statement of marks'!H15</f>
        <v>B 009</v>
      </c>
      <c r="G15" s="112" t="str">
        <f>'statement of marks'!I15</f>
        <v>C 009</v>
      </c>
      <c r="H15" s="115" t="str">
        <f>IF('statement of marks'!B15="","",'statement of marks'!B15)</f>
        <v>SC</v>
      </c>
      <c r="I15" s="427" t="str">
        <f>IF('statement of marks'!C15="","",'statement of marks'!C15)</f>
        <v>G</v>
      </c>
      <c r="J15" s="115" t="str">
        <f>IF('statement of marks'!GN15="","",'statement of marks'!GN15)</f>
        <v/>
      </c>
      <c r="K15" s="213">
        <f>IF('statement of marks'!CS15="","",'statement of marks'!CS15)</f>
        <v>0</v>
      </c>
      <c r="L15" s="222">
        <f>IF('statement of marks'!CT15="","",'statement of marks'!CT15)</f>
        <v>0</v>
      </c>
      <c r="M15" s="115" t="str">
        <f>IF('statement of marks'!CU15="","",'statement of marks'!CU15)</f>
        <v/>
      </c>
      <c r="N15" s="213" t="str">
        <f>(IF('result subject-wise'!Z15="","",'result subject-wise'!Z15))</f>
        <v xml:space="preserve">                        </v>
      </c>
      <c r="O15" s="115" t="str">
        <f>IF('result subject-wise'!AV15="","",'result subject-wise'!AV15)</f>
        <v/>
      </c>
      <c r="P15" s="223" t="str">
        <f>IF('result subject-wise'!AX15="","",'result subject-wise'!AX15)</f>
        <v/>
      </c>
      <c r="Q15" s="223" t="str">
        <f>IF('statement of marks'!II15="","",'statement of marks'!II15)</f>
        <v/>
      </c>
      <c r="R15" s="222">
        <f>IF('statement of marks'!IJ15="","",'statement of marks'!IJ15)</f>
        <v>0</v>
      </c>
      <c r="S15" s="469" t="str">
        <f>IF('statement of marks'!IK15="","",'statement of marks'!IK15)</f>
        <v/>
      </c>
      <c r="T15" s="224" t="str">
        <f>'statement of marks'!GY15</f>
        <v/>
      </c>
      <c r="U15" s="225" t="str">
        <f>'statement of marks'!GZ15</f>
        <v/>
      </c>
      <c r="V15" s="211"/>
      <c r="W15" s="211"/>
      <c r="X15" s="219" t="str">
        <f>'statement of marks'!G15</f>
        <v>A 009</v>
      </c>
      <c r="Y15" s="448" t="str">
        <f t="shared" si="0"/>
        <v/>
      </c>
      <c r="Z15" s="448" t="str">
        <f t="shared" si="1"/>
        <v/>
      </c>
      <c r="AA15" s="448" t="str">
        <f t="shared" si="2"/>
        <v/>
      </c>
      <c r="AB15" s="448" t="str">
        <f t="shared" si="3"/>
        <v/>
      </c>
      <c r="AC15" s="448" t="str">
        <f t="shared" si="4"/>
        <v/>
      </c>
      <c r="AD15" s="448" t="str">
        <f t="shared" si="5"/>
        <v/>
      </c>
      <c r="AE15" s="448" t="str">
        <f t="shared" si="6"/>
        <v/>
      </c>
      <c r="AF15" s="448" t="str">
        <f t="shared" si="7"/>
        <v/>
      </c>
      <c r="AG15" s="448" t="str">
        <f t="shared" si="8"/>
        <v/>
      </c>
      <c r="AH15" s="448" t="str">
        <f t="shared" si="9"/>
        <v/>
      </c>
      <c r="AI15" s="448" t="str">
        <f t="shared" si="10"/>
        <v/>
      </c>
      <c r="AJ15" s="449" t="str">
        <f t="shared" si="11"/>
        <v/>
      </c>
      <c r="AK15" s="226"/>
    </row>
    <row r="16" spans="1:37" ht="13" customHeight="1">
      <c r="A16" s="220">
        <f>'statement of marks'!A16</f>
        <v>10</v>
      </c>
      <c r="B16" s="221">
        <f>'statement of marks'!D16</f>
        <v>9110</v>
      </c>
      <c r="C16" s="115">
        <f>'statement of marks'!E16</f>
        <v>11183</v>
      </c>
      <c r="D16" s="470">
        <f>'statement of marks'!F16</f>
        <v>36483</v>
      </c>
      <c r="E16" s="112" t="str">
        <f>'statement of marks'!G16</f>
        <v>A 010</v>
      </c>
      <c r="F16" s="112" t="str">
        <f>'statement of marks'!H16</f>
        <v>B 010</v>
      </c>
      <c r="G16" s="112" t="str">
        <f>'statement of marks'!I16</f>
        <v>C 010</v>
      </c>
      <c r="H16" s="115" t="str">
        <f>IF('statement of marks'!B16="","",'statement of marks'!B16)</f>
        <v>OBC</v>
      </c>
      <c r="I16" s="427" t="str">
        <f>IF('statement of marks'!C16="","",'statement of marks'!C16)</f>
        <v>G</v>
      </c>
      <c r="J16" s="115" t="str">
        <f>IF('statement of marks'!GN16="","",'statement of marks'!GN16)</f>
        <v/>
      </c>
      <c r="K16" s="213">
        <f>IF('statement of marks'!CS16="","",'statement of marks'!CS16)</f>
        <v>0</v>
      </c>
      <c r="L16" s="222">
        <f>IF('statement of marks'!CT16="","",'statement of marks'!CT16)</f>
        <v>0</v>
      </c>
      <c r="M16" s="115" t="str">
        <f>IF('statement of marks'!CU16="","",'statement of marks'!CU16)</f>
        <v/>
      </c>
      <c r="N16" s="213" t="str">
        <f>(IF('result subject-wise'!Z16="","",'result subject-wise'!Z16))</f>
        <v xml:space="preserve">                        </v>
      </c>
      <c r="O16" s="115" t="str">
        <f>IF('result subject-wise'!AV16="","",'result subject-wise'!AV16)</f>
        <v/>
      </c>
      <c r="P16" s="223" t="str">
        <f>IF('result subject-wise'!AX16="","",'result subject-wise'!AX16)</f>
        <v/>
      </c>
      <c r="Q16" s="223" t="str">
        <f>IF('statement of marks'!II16="","",'statement of marks'!II16)</f>
        <v/>
      </c>
      <c r="R16" s="222">
        <f>IF('statement of marks'!IJ16="","",'statement of marks'!IJ16)</f>
        <v>0</v>
      </c>
      <c r="S16" s="469" t="str">
        <f>IF('statement of marks'!IK16="","",'statement of marks'!IK16)</f>
        <v/>
      </c>
      <c r="T16" s="224" t="str">
        <f>'statement of marks'!GY16</f>
        <v/>
      </c>
      <c r="U16" s="225" t="str">
        <f>'statement of marks'!GZ16</f>
        <v/>
      </c>
      <c r="V16" s="211"/>
      <c r="W16" s="211"/>
      <c r="X16" s="219" t="str">
        <f>'statement of marks'!G16</f>
        <v>A 010</v>
      </c>
      <c r="Y16" s="448" t="str">
        <f t="shared" si="0"/>
        <v/>
      </c>
      <c r="Z16" s="448" t="str">
        <f t="shared" si="1"/>
        <v/>
      </c>
      <c r="AA16" s="448" t="str">
        <f t="shared" si="2"/>
        <v/>
      </c>
      <c r="AB16" s="448" t="str">
        <f t="shared" si="3"/>
        <v/>
      </c>
      <c r="AC16" s="448" t="str">
        <f t="shared" si="4"/>
        <v/>
      </c>
      <c r="AD16" s="448" t="str">
        <f t="shared" si="5"/>
        <v/>
      </c>
      <c r="AE16" s="448" t="str">
        <f t="shared" si="6"/>
        <v/>
      </c>
      <c r="AF16" s="448" t="str">
        <f t="shared" si="7"/>
        <v/>
      </c>
      <c r="AG16" s="448" t="str">
        <f t="shared" si="8"/>
        <v/>
      </c>
      <c r="AH16" s="448" t="str">
        <f t="shared" si="9"/>
        <v/>
      </c>
      <c r="AI16" s="448" t="str">
        <f t="shared" si="10"/>
        <v/>
      </c>
      <c r="AJ16" s="449" t="str">
        <f t="shared" si="11"/>
        <v/>
      </c>
      <c r="AK16" s="226"/>
    </row>
    <row r="17" spans="1:37" ht="13" customHeight="1">
      <c r="A17" s="220">
        <f>'statement of marks'!A17</f>
        <v>11</v>
      </c>
      <c r="B17" s="221">
        <f>'statement of marks'!D17</f>
        <v>9111</v>
      </c>
      <c r="C17" s="115">
        <f>'statement of marks'!E17</f>
        <v>11098</v>
      </c>
      <c r="D17" s="470">
        <f>'statement of marks'!F17</f>
        <v>36653</v>
      </c>
      <c r="E17" s="112" t="str">
        <f>'statement of marks'!G17</f>
        <v>A 011</v>
      </c>
      <c r="F17" s="112" t="str">
        <f>'statement of marks'!H17</f>
        <v>B 011</v>
      </c>
      <c r="G17" s="112" t="str">
        <f>'statement of marks'!I17</f>
        <v>C 011</v>
      </c>
      <c r="H17" s="115" t="str">
        <f>IF('statement of marks'!B17="","",'statement of marks'!B17)</f>
        <v>OBC</v>
      </c>
      <c r="I17" s="427" t="str">
        <f>IF('statement of marks'!C17="","",'statement of marks'!C17)</f>
        <v>G</v>
      </c>
      <c r="J17" s="115" t="str">
        <f>IF('statement of marks'!GN17="","",'statement of marks'!GN17)</f>
        <v/>
      </c>
      <c r="K17" s="213">
        <f>IF('statement of marks'!CS17="","",'statement of marks'!CS17)</f>
        <v>0</v>
      </c>
      <c r="L17" s="222">
        <f>IF('statement of marks'!CT17="","",'statement of marks'!CT17)</f>
        <v>0</v>
      </c>
      <c r="M17" s="115" t="str">
        <f>IF('statement of marks'!CU17="","",'statement of marks'!CU17)</f>
        <v/>
      </c>
      <c r="N17" s="213" t="str">
        <f>(IF('result subject-wise'!Z17="","",'result subject-wise'!Z17))</f>
        <v xml:space="preserve">                        </v>
      </c>
      <c r="O17" s="115" t="str">
        <f>IF('result subject-wise'!AV17="","",'result subject-wise'!AV17)</f>
        <v/>
      </c>
      <c r="P17" s="223" t="str">
        <f>IF('result subject-wise'!AX17="","",'result subject-wise'!AX17)</f>
        <v/>
      </c>
      <c r="Q17" s="223" t="str">
        <f>IF('statement of marks'!II17="","",'statement of marks'!II17)</f>
        <v/>
      </c>
      <c r="R17" s="222">
        <f>IF('statement of marks'!IJ17="","",'statement of marks'!IJ17)</f>
        <v>0</v>
      </c>
      <c r="S17" s="469" t="str">
        <f>IF('statement of marks'!IK17="","",'statement of marks'!IK17)</f>
        <v/>
      </c>
      <c r="T17" s="224" t="str">
        <f>'statement of marks'!GY17</f>
        <v/>
      </c>
      <c r="U17" s="225" t="str">
        <f>'statement of marks'!GZ17</f>
        <v/>
      </c>
      <c r="V17" s="211"/>
      <c r="W17" s="211"/>
      <c r="X17" s="219" t="str">
        <f>'statement of marks'!G17</f>
        <v>A 011</v>
      </c>
      <c r="Y17" s="448" t="str">
        <f t="shared" si="0"/>
        <v/>
      </c>
      <c r="Z17" s="448" t="str">
        <f t="shared" si="1"/>
        <v/>
      </c>
      <c r="AA17" s="448" t="str">
        <f t="shared" si="2"/>
        <v/>
      </c>
      <c r="AB17" s="448" t="str">
        <f t="shared" si="3"/>
        <v/>
      </c>
      <c r="AC17" s="448" t="str">
        <f t="shared" si="4"/>
        <v/>
      </c>
      <c r="AD17" s="448" t="str">
        <f t="shared" si="5"/>
        <v/>
      </c>
      <c r="AE17" s="448" t="str">
        <f t="shared" si="6"/>
        <v/>
      </c>
      <c r="AF17" s="448" t="str">
        <f t="shared" si="7"/>
        <v/>
      </c>
      <c r="AG17" s="448" t="str">
        <f t="shared" si="8"/>
        <v/>
      </c>
      <c r="AH17" s="448" t="str">
        <f t="shared" si="9"/>
        <v/>
      </c>
      <c r="AI17" s="448" t="str">
        <f t="shared" si="10"/>
        <v/>
      </c>
      <c r="AJ17" s="449" t="str">
        <f t="shared" si="11"/>
        <v/>
      </c>
      <c r="AK17" s="226"/>
    </row>
    <row r="18" spans="1:37" ht="13" customHeight="1">
      <c r="A18" s="220">
        <f>'statement of marks'!A18</f>
        <v>12</v>
      </c>
      <c r="B18" s="221">
        <f>'statement of marks'!D18</f>
        <v>9112</v>
      </c>
      <c r="C18" s="115">
        <f>'statement of marks'!E18</f>
        <v>11076</v>
      </c>
      <c r="D18" s="470">
        <f>'statement of marks'!F18</f>
        <v>36954</v>
      </c>
      <c r="E18" s="112" t="str">
        <f>'statement of marks'!G18</f>
        <v>A 012</v>
      </c>
      <c r="F18" s="112" t="str">
        <f>'statement of marks'!H18</f>
        <v>B 012</v>
      </c>
      <c r="G18" s="112" t="str">
        <f>'statement of marks'!I18</f>
        <v>C 012</v>
      </c>
      <c r="H18" s="115" t="str">
        <f>IF('statement of marks'!B18="","",'statement of marks'!B18)</f>
        <v>GEN</v>
      </c>
      <c r="I18" s="427" t="str">
        <f>IF('statement of marks'!C18="","",'statement of marks'!C18)</f>
        <v>G</v>
      </c>
      <c r="J18" s="115" t="str">
        <f>IF('statement of marks'!GN18="","",'statement of marks'!GN18)</f>
        <v/>
      </c>
      <c r="K18" s="213">
        <f>IF('statement of marks'!CS18="","",'statement of marks'!CS18)</f>
        <v>0</v>
      </c>
      <c r="L18" s="222">
        <f>IF('statement of marks'!CT18="","",'statement of marks'!CT18)</f>
        <v>0</v>
      </c>
      <c r="M18" s="115" t="str">
        <f>IF('statement of marks'!CU18="","",'statement of marks'!CU18)</f>
        <v/>
      </c>
      <c r="N18" s="213" t="str">
        <f>(IF('result subject-wise'!Z18="","",'result subject-wise'!Z18))</f>
        <v xml:space="preserve">                        </v>
      </c>
      <c r="O18" s="115" t="str">
        <f>IF('result subject-wise'!AV18="","",'result subject-wise'!AV18)</f>
        <v/>
      </c>
      <c r="P18" s="223" t="str">
        <f>IF('result subject-wise'!AX18="","",'result subject-wise'!AX18)</f>
        <v/>
      </c>
      <c r="Q18" s="223" t="str">
        <f>IF('statement of marks'!II18="","",'statement of marks'!II18)</f>
        <v/>
      </c>
      <c r="R18" s="222">
        <f>IF('statement of marks'!IJ18="","",'statement of marks'!IJ18)</f>
        <v>0</v>
      </c>
      <c r="S18" s="469" t="str">
        <f>IF('statement of marks'!IK18="","",'statement of marks'!IK18)</f>
        <v/>
      </c>
      <c r="T18" s="224" t="str">
        <f>'statement of marks'!GY18</f>
        <v/>
      </c>
      <c r="U18" s="225" t="str">
        <f>'statement of marks'!GZ18</f>
        <v/>
      </c>
      <c r="V18" s="211"/>
      <c r="W18" s="211"/>
      <c r="X18" s="219" t="str">
        <f>'statement of marks'!G18</f>
        <v>A 012</v>
      </c>
      <c r="Y18" s="448" t="str">
        <f t="shared" si="0"/>
        <v/>
      </c>
      <c r="Z18" s="448" t="str">
        <f t="shared" si="1"/>
        <v/>
      </c>
      <c r="AA18" s="448" t="str">
        <f t="shared" si="2"/>
        <v/>
      </c>
      <c r="AB18" s="448" t="str">
        <f t="shared" si="3"/>
        <v/>
      </c>
      <c r="AC18" s="448" t="str">
        <f t="shared" si="4"/>
        <v/>
      </c>
      <c r="AD18" s="448" t="str">
        <f t="shared" si="5"/>
        <v/>
      </c>
      <c r="AE18" s="448" t="str">
        <f t="shared" si="6"/>
        <v/>
      </c>
      <c r="AF18" s="448" t="str">
        <f t="shared" si="7"/>
        <v/>
      </c>
      <c r="AG18" s="448" t="str">
        <f t="shared" si="8"/>
        <v/>
      </c>
      <c r="AH18" s="448" t="str">
        <f t="shared" si="9"/>
        <v/>
      </c>
      <c r="AI18" s="448" t="str">
        <f t="shared" si="10"/>
        <v/>
      </c>
      <c r="AJ18" s="449" t="str">
        <f t="shared" si="11"/>
        <v/>
      </c>
      <c r="AK18" s="226"/>
    </row>
    <row r="19" spans="1:37" ht="13" customHeight="1">
      <c r="A19" s="220">
        <f>'statement of marks'!A19</f>
        <v>13</v>
      </c>
      <c r="B19" s="221">
        <f>'statement of marks'!D19</f>
        <v>9113</v>
      </c>
      <c r="C19" s="115">
        <f>'statement of marks'!E19</f>
        <v>11111</v>
      </c>
      <c r="D19" s="470">
        <f>'statement of marks'!F19</f>
        <v>36922</v>
      </c>
      <c r="E19" s="112" t="str">
        <f>'statement of marks'!G19</f>
        <v>A 013</v>
      </c>
      <c r="F19" s="112" t="str">
        <f>'statement of marks'!H19</f>
        <v>B 013</v>
      </c>
      <c r="G19" s="112" t="str">
        <f>'statement of marks'!I19</f>
        <v>C 013</v>
      </c>
      <c r="H19" s="115" t="str">
        <f>IF('statement of marks'!B19="","",'statement of marks'!B19)</f>
        <v>MIN</v>
      </c>
      <c r="I19" s="427" t="str">
        <f>IF('statement of marks'!C19="","",'statement of marks'!C19)</f>
        <v>G</v>
      </c>
      <c r="J19" s="115" t="str">
        <f>IF('statement of marks'!GN19="","",'statement of marks'!GN19)</f>
        <v/>
      </c>
      <c r="K19" s="213">
        <f>IF('statement of marks'!CS19="","",'statement of marks'!CS19)</f>
        <v>0</v>
      </c>
      <c r="L19" s="222">
        <f>IF('statement of marks'!CT19="","",'statement of marks'!CT19)</f>
        <v>0</v>
      </c>
      <c r="M19" s="115" t="str">
        <f>IF('statement of marks'!CU19="","",'statement of marks'!CU19)</f>
        <v/>
      </c>
      <c r="N19" s="213" t="str">
        <f>(IF('result subject-wise'!Z19="","",'result subject-wise'!Z19))</f>
        <v xml:space="preserve">                        </v>
      </c>
      <c r="O19" s="115" t="str">
        <f>IF('result subject-wise'!AV19="","",'result subject-wise'!AV19)</f>
        <v/>
      </c>
      <c r="P19" s="223" t="str">
        <f>IF('result subject-wise'!AX19="","",'result subject-wise'!AX19)</f>
        <v/>
      </c>
      <c r="Q19" s="223" t="str">
        <f>IF('statement of marks'!II19="","",'statement of marks'!II19)</f>
        <v/>
      </c>
      <c r="R19" s="222">
        <f>IF('statement of marks'!IJ19="","",'statement of marks'!IJ19)</f>
        <v>0</v>
      </c>
      <c r="S19" s="469" t="str">
        <f>IF('statement of marks'!IK19="","",'statement of marks'!IK19)</f>
        <v/>
      </c>
      <c r="T19" s="224" t="str">
        <f>'statement of marks'!GY19</f>
        <v/>
      </c>
      <c r="U19" s="225" t="str">
        <f>'statement of marks'!GZ19</f>
        <v/>
      </c>
      <c r="V19" s="211"/>
      <c r="W19" s="211"/>
      <c r="X19" s="219" t="str">
        <f>'statement of marks'!G19</f>
        <v>A 013</v>
      </c>
      <c r="Y19" s="448" t="str">
        <f t="shared" si="0"/>
        <v/>
      </c>
      <c r="Z19" s="448" t="str">
        <f t="shared" si="1"/>
        <v/>
      </c>
      <c r="AA19" s="448" t="str">
        <f t="shared" si="2"/>
        <v/>
      </c>
      <c r="AB19" s="448" t="str">
        <f t="shared" si="3"/>
        <v/>
      </c>
      <c r="AC19" s="448" t="str">
        <f t="shared" si="4"/>
        <v/>
      </c>
      <c r="AD19" s="448" t="str">
        <f t="shared" si="5"/>
        <v/>
      </c>
      <c r="AE19" s="448" t="str">
        <f t="shared" si="6"/>
        <v/>
      </c>
      <c r="AF19" s="448" t="str">
        <f t="shared" si="7"/>
        <v/>
      </c>
      <c r="AG19" s="448" t="str">
        <f t="shared" si="8"/>
        <v/>
      </c>
      <c r="AH19" s="448" t="str">
        <f t="shared" si="9"/>
        <v/>
      </c>
      <c r="AI19" s="448" t="str">
        <f t="shared" si="10"/>
        <v/>
      </c>
      <c r="AJ19" s="449" t="str">
        <f t="shared" si="11"/>
        <v/>
      </c>
      <c r="AK19" s="226"/>
    </row>
    <row r="20" spans="1:37" ht="13" customHeight="1">
      <c r="A20" s="220">
        <f>'statement of marks'!A20</f>
        <v>14</v>
      </c>
      <c r="B20" s="221" t="str">
        <f>'statement of marks'!D20</f>
        <v>NSO</v>
      </c>
      <c r="C20" s="115">
        <f>'statement of marks'!E20</f>
        <v>11198</v>
      </c>
      <c r="D20" s="470">
        <f>'statement of marks'!F20</f>
        <v>36872</v>
      </c>
      <c r="E20" s="112" t="str">
        <f>'statement of marks'!G20</f>
        <v>A 014</v>
      </c>
      <c r="F20" s="112" t="str">
        <f>'statement of marks'!H20</f>
        <v>B 014</v>
      </c>
      <c r="G20" s="112" t="str">
        <f>'statement of marks'!I20</f>
        <v>C 014</v>
      </c>
      <c r="H20" s="115" t="str">
        <f>IF('statement of marks'!B20="","",'statement of marks'!B20)</f>
        <v>MIN</v>
      </c>
      <c r="I20" s="427" t="str">
        <f>IF('statement of marks'!C20="","",'statement of marks'!C20)</f>
        <v>G</v>
      </c>
      <c r="J20" s="115" t="str">
        <f>IF('statement of marks'!GN20="","",'statement of marks'!GN20)</f>
        <v>NSO</v>
      </c>
      <c r="K20" s="213">
        <f>IF('statement of marks'!CS20="","",'statement of marks'!CS20)</f>
        <v>0</v>
      </c>
      <c r="L20" s="222">
        <f>IF('statement of marks'!CT20="","",'statement of marks'!CT20)</f>
        <v>0</v>
      </c>
      <c r="M20" s="115" t="str">
        <f>IF('statement of marks'!CU20="","",'statement of marks'!CU20)</f>
        <v/>
      </c>
      <c r="N20" s="213" t="str">
        <f>(IF('result subject-wise'!Z20="","",'result subject-wise'!Z20))</f>
        <v xml:space="preserve">                        </v>
      </c>
      <c r="O20" s="115" t="str">
        <f>IF('result subject-wise'!AV20="","",'result subject-wise'!AV20)</f>
        <v/>
      </c>
      <c r="P20" s="223" t="str">
        <f>IF('result subject-wise'!AX20="","",'result subject-wise'!AX20)</f>
        <v/>
      </c>
      <c r="Q20" s="223" t="str">
        <f>IF('statement of marks'!II20="","",'statement of marks'!II20)</f>
        <v>NSO</v>
      </c>
      <c r="R20" s="222">
        <f>IF('statement of marks'!IJ20="","",'statement of marks'!IJ20)</f>
        <v>0</v>
      </c>
      <c r="S20" s="469" t="str">
        <f>IF('statement of marks'!IK20="","",'statement of marks'!IK20)</f>
        <v>NSO</v>
      </c>
      <c r="T20" s="224" t="str">
        <f>'statement of marks'!GY20</f>
        <v/>
      </c>
      <c r="U20" s="225" t="str">
        <f>'statement of marks'!GZ20</f>
        <v/>
      </c>
      <c r="V20" s="211"/>
      <c r="W20" s="211"/>
      <c r="X20" s="219" t="str">
        <f>'statement of marks'!G20</f>
        <v>A 014</v>
      </c>
      <c r="Y20" s="448" t="str">
        <f t="shared" si="0"/>
        <v/>
      </c>
      <c r="Z20" s="448" t="str">
        <f t="shared" si="1"/>
        <v/>
      </c>
      <c r="AA20" s="448" t="str">
        <f t="shared" si="2"/>
        <v/>
      </c>
      <c r="AB20" s="448" t="str">
        <f t="shared" si="3"/>
        <v/>
      </c>
      <c r="AC20" s="448" t="str">
        <f t="shared" si="4"/>
        <v/>
      </c>
      <c r="AD20" s="448" t="str">
        <f t="shared" si="5"/>
        <v/>
      </c>
      <c r="AE20" s="448" t="str">
        <f t="shared" si="6"/>
        <v/>
      </c>
      <c r="AF20" s="448" t="str">
        <f t="shared" si="7"/>
        <v/>
      </c>
      <c r="AG20" s="448" t="str">
        <f t="shared" si="8"/>
        <v/>
      </c>
      <c r="AH20" s="448" t="str">
        <f t="shared" si="9"/>
        <v>NSO</v>
      </c>
      <c r="AI20" s="448" t="str">
        <f t="shared" si="10"/>
        <v/>
      </c>
      <c r="AJ20" s="449" t="str">
        <f t="shared" si="11"/>
        <v/>
      </c>
      <c r="AK20" s="226"/>
    </row>
    <row r="21" spans="1:37" ht="13" customHeight="1">
      <c r="A21" s="220">
        <f>'statement of marks'!A21</f>
        <v>15</v>
      </c>
      <c r="B21" s="221">
        <f>'statement of marks'!D21</f>
        <v>9115</v>
      </c>
      <c r="C21" s="115">
        <f>'statement of marks'!E21</f>
        <v>11100</v>
      </c>
      <c r="D21" s="470">
        <f>'statement of marks'!F21</f>
        <v>36747</v>
      </c>
      <c r="E21" s="112" t="str">
        <f>'statement of marks'!G21</f>
        <v>A 015</v>
      </c>
      <c r="F21" s="112" t="str">
        <f>'statement of marks'!H21</f>
        <v>B 015</v>
      </c>
      <c r="G21" s="112" t="str">
        <f>'statement of marks'!I21</f>
        <v>C 015</v>
      </c>
      <c r="H21" s="115" t="str">
        <f>IF('statement of marks'!B21="","",'statement of marks'!B21)</f>
        <v>OBC</v>
      </c>
      <c r="I21" s="427" t="str">
        <f>IF('statement of marks'!C21="","",'statement of marks'!C21)</f>
        <v>G</v>
      </c>
      <c r="J21" s="115" t="str">
        <f>IF('statement of marks'!GN21="","",'statement of marks'!GN21)</f>
        <v/>
      </c>
      <c r="K21" s="213">
        <f>IF('statement of marks'!CS21="","",'statement of marks'!CS21)</f>
        <v>0</v>
      </c>
      <c r="L21" s="222">
        <f>IF('statement of marks'!CT21="","",'statement of marks'!CT21)</f>
        <v>0</v>
      </c>
      <c r="M21" s="115" t="str">
        <f>IF('statement of marks'!CU21="","",'statement of marks'!CU21)</f>
        <v/>
      </c>
      <c r="N21" s="213" t="str">
        <f>(IF('result subject-wise'!Z21="","",'result subject-wise'!Z21))</f>
        <v xml:space="preserve">                        </v>
      </c>
      <c r="O21" s="115" t="str">
        <f>IF('result subject-wise'!AV21="","",'result subject-wise'!AV21)</f>
        <v/>
      </c>
      <c r="P21" s="223" t="str">
        <f>IF('result subject-wise'!AX21="","",'result subject-wise'!AX21)</f>
        <v/>
      </c>
      <c r="Q21" s="223" t="str">
        <f>IF('statement of marks'!II21="","",'statement of marks'!II21)</f>
        <v/>
      </c>
      <c r="R21" s="222">
        <f>IF('statement of marks'!IJ21="","",'statement of marks'!IJ21)</f>
        <v>0</v>
      </c>
      <c r="S21" s="469" t="str">
        <f>IF('statement of marks'!IK21="","",'statement of marks'!IK21)</f>
        <v/>
      </c>
      <c r="T21" s="224" t="str">
        <f>'statement of marks'!GY21</f>
        <v/>
      </c>
      <c r="U21" s="225" t="str">
        <f>'statement of marks'!GZ21</f>
        <v/>
      </c>
      <c r="V21" s="211"/>
      <c r="W21" s="211"/>
      <c r="X21" s="219" t="str">
        <f>'statement of marks'!G21</f>
        <v>A 015</v>
      </c>
      <c r="Y21" s="448" t="str">
        <f t="shared" si="0"/>
        <v/>
      </c>
      <c r="Z21" s="448" t="str">
        <f t="shared" si="1"/>
        <v/>
      </c>
      <c r="AA21" s="448" t="str">
        <f t="shared" si="2"/>
        <v/>
      </c>
      <c r="AB21" s="448" t="str">
        <f t="shared" si="3"/>
        <v/>
      </c>
      <c r="AC21" s="448" t="str">
        <f t="shared" si="4"/>
        <v/>
      </c>
      <c r="AD21" s="448" t="str">
        <f t="shared" si="5"/>
        <v/>
      </c>
      <c r="AE21" s="448" t="str">
        <f t="shared" si="6"/>
        <v/>
      </c>
      <c r="AF21" s="448" t="str">
        <f t="shared" si="7"/>
        <v/>
      </c>
      <c r="AG21" s="448" t="str">
        <f t="shared" si="8"/>
        <v/>
      </c>
      <c r="AH21" s="448" t="str">
        <f t="shared" si="9"/>
        <v/>
      </c>
      <c r="AI21" s="448" t="str">
        <f t="shared" si="10"/>
        <v/>
      </c>
      <c r="AJ21" s="449" t="str">
        <f t="shared" si="11"/>
        <v/>
      </c>
      <c r="AK21" s="226"/>
    </row>
    <row r="22" spans="1:37" ht="13" customHeight="1">
      <c r="A22" s="220">
        <f>'statement of marks'!A22</f>
        <v>16</v>
      </c>
      <c r="B22" s="221">
        <f>'statement of marks'!D22</f>
        <v>9116</v>
      </c>
      <c r="C22" s="115">
        <f>'statement of marks'!E22</f>
        <v>11068</v>
      </c>
      <c r="D22" s="470">
        <f>'statement of marks'!F22</f>
        <v>36516</v>
      </c>
      <c r="E22" s="112" t="str">
        <f>'statement of marks'!G22</f>
        <v>A 016</v>
      </c>
      <c r="F22" s="112" t="str">
        <f>'statement of marks'!H22</f>
        <v>B 016</v>
      </c>
      <c r="G22" s="112" t="str">
        <f>'statement of marks'!I22</f>
        <v>C 016</v>
      </c>
      <c r="H22" s="115" t="str">
        <f>IF('statement of marks'!B22="","",'statement of marks'!B22)</f>
        <v>GEN</v>
      </c>
      <c r="I22" s="427" t="str">
        <f>IF('statement of marks'!C22="","",'statement of marks'!C22)</f>
        <v>G</v>
      </c>
      <c r="J22" s="115" t="str">
        <f>IF('statement of marks'!GN22="","",'statement of marks'!GN22)</f>
        <v/>
      </c>
      <c r="K22" s="213">
        <f>IF('statement of marks'!CS22="","",'statement of marks'!CS22)</f>
        <v>0</v>
      </c>
      <c r="L22" s="222">
        <f>IF('statement of marks'!CT22="","",'statement of marks'!CT22)</f>
        <v>0</v>
      </c>
      <c r="M22" s="115" t="str">
        <f>IF('statement of marks'!CU22="","",'statement of marks'!CU22)</f>
        <v/>
      </c>
      <c r="N22" s="213" t="str">
        <f>(IF('result subject-wise'!Z22="","",'result subject-wise'!Z22))</f>
        <v xml:space="preserve">                        </v>
      </c>
      <c r="O22" s="115" t="str">
        <f>IF('result subject-wise'!AV22="","",'result subject-wise'!AV22)</f>
        <v/>
      </c>
      <c r="P22" s="223" t="str">
        <f>IF('result subject-wise'!AX22="","",'result subject-wise'!AX22)</f>
        <v/>
      </c>
      <c r="Q22" s="223" t="str">
        <f>IF('statement of marks'!II22="","",'statement of marks'!II22)</f>
        <v/>
      </c>
      <c r="R22" s="222">
        <f>IF('statement of marks'!IJ22="","",'statement of marks'!IJ22)</f>
        <v>0</v>
      </c>
      <c r="S22" s="469" t="str">
        <f>IF('statement of marks'!IK22="","",'statement of marks'!IK22)</f>
        <v/>
      </c>
      <c r="T22" s="224" t="str">
        <f>'statement of marks'!GY22</f>
        <v/>
      </c>
      <c r="U22" s="225" t="str">
        <f>'statement of marks'!GZ22</f>
        <v/>
      </c>
      <c r="V22" s="211"/>
      <c r="W22" s="211"/>
      <c r="X22" s="219" t="str">
        <f>'statement of marks'!G22</f>
        <v>A 016</v>
      </c>
      <c r="Y22" s="448" t="str">
        <f t="shared" si="0"/>
        <v/>
      </c>
      <c r="Z22" s="448" t="str">
        <f t="shared" si="1"/>
        <v/>
      </c>
      <c r="AA22" s="448" t="str">
        <f t="shared" si="2"/>
        <v/>
      </c>
      <c r="AB22" s="448" t="str">
        <f t="shared" si="3"/>
        <v/>
      </c>
      <c r="AC22" s="448" t="str">
        <f t="shared" si="4"/>
        <v/>
      </c>
      <c r="AD22" s="448" t="str">
        <f t="shared" si="5"/>
        <v/>
      </c>
      <c r="AE22" s="448" t="str">
        <f t="shared" si="6"/>
        <v/>
      </c>
      <c r="AF22" s="448" t="str">
        <f t="shared" si="7"/>
        <v/>
      </c>
      <c r="AG22" s="448" t="str">
        <f t="shared" si="8"/>
        <v/>
      </c>
      <c r="AH22" s="448" t="str">
        <f t="shared" si="9"/>
        <v/>
      </c>
      <c r="AI22" s="448" t="str">
        <f t="shared" si="10"/>
        <v/>
      </c>
      <c r="AJ22" s="449" t="str">
        <f t="shared" si="11"/>
        <v/>
      </c>
      <c r="AK22" s="226"/>
    </row>
    <row r="23" spans="1:37" ht="13" customHeight="1">
      <c r="A23" s="220">
        <f>'statement of marks'!A23</f>
        <v>17</v>
      </c>
      <c r="B23" s="221">
        <f>'statement of marks'!D23</f>
        <v>9117</v>
      </c>
      <c r="C23" s="115">
        <f>'statement of marks'!E23</f>
        <v>11159</v>
      </c>
      <c r="D23" s="470">
        <f>'statement of marks'!F23</f>
        <v>36490</v>
      </c>
      <c r="E23" s="112" t="str">
        <f>'statement of marks'!G23</f>
        <v>A 017</v>
      </c>
      <c r="F23" s="112" t="str">
        <f>'statement of marks'!H23</f>
        <v>B 017</v>
      </c>
      <c r="G23" s="112" t="str">
        <f>'statement of marks'!I23</f>
        <v>C 017</v>
      </c>
      <c r="H23" s="115" t="str">
        <f>IF('statement of marks'!B23="","",'statement of marks'!B23)</f>
        <v>GEN</v>
      </c>
      <c r="I23" s="427" t="str">
        <f>IF('statement of marks'!C23="","",'statement of marks'!C23)</f>
        <v>G</v>
      </c>
      <c r="J23" s="115" t="str">
        <f>IF('statement of marks'!GN23="","",'statement of marks'!GN23)</f>
        <v/>
      </c>
      <c r="K23" s="213">
        <f>IF('statement of marks'!CS23="","",'statement of marks'!CS23)</f>
        <v>0</v>
      </c>
      <c r="L23" s="222">
        <f>IF('statement of marks'!CT23="","",'statement of marks'!CT23)</f>
        <v>0</v>
      </c>
      <c r="M23" s="115" t="str">
        <f>IF('statement of marks'!CU23="","",'statement of marks'!CU23)</f>
        <v/>
      </c>
      <c r="N23" s="213" t="str">
        <f>(IF('result subject-wise'!Z23="","",'result subject-wise'!Z23))</f>
        <v xml:space="preserve">                        </v>
      </c>
      <c r="O23" s="115" t="str">
        <f>IF('result subject-wise'!AV23="","",'result subject-wise'!AV23)</f>
        <v/>
      </c>
      <c r="P23" s="223" t="str">
        <f>IF('result subject-wise'!AX23="","",'result subject-wise'!AX23)</f>
        <v/>
      </c>
      <c r="Q23" s="223" t="str">
        <f>IF('statement of marks'!II23="","",'statement of marks'!II23)</f>
        <v/>
      </c>
      <c r="R23" s="222">
        <f>IF('statement of marks'!IJ23="","",'statement of marks'!IJ23)</f>
        <v>0</v>
      </c>
      <c r="S23" s="469" t="str">
        <f>IF('statement of marks'!IK23="","",'statement of marks'!IK23)</f>
        <v/>
      </c>
      <c r="T23" s="224" t="str">
        <f>'statement of marks'!GY23</f>
        <v/>
      </c>
      <c r="U23" s="225" t="str">
        <f>'statement of marks'!GZ23</f>
        <v/>
      </c>
      <c r="V23" s="211"/>
      <c r="W23" s="211"/>
      <c r="X23" s="219" t="str">
        <f>'statement of marks'!G23</f>
        <v>A 017</v>
      </c>
      <c r="Y23" s="448" t="str">
        <f t="shared" si="0"/>
        <v/>
      </c>
      <c r="Z23" s="448" t="str">
        <f t="shared" si="1"/>
        <v/>
      </c>
      <c r="AA23" s="448" t="str">
        <f t="shared" si="2"/>
        <v/>
      </c>
      <c r="AB23" s="448" t="str">
        <f t="shared" si="3"/>
        <v/>
      </c>
      <c r="AC23" s="448" t="str">
        <f t="shared" si="4"/>
        <v/>
      </c>
      <c r="AD23" s="448" t="str">
        <f t="shared" si="5"/>
        <v/>
      </c>
      <c r="AE23" s="448" t="str">
        <f t="shared" si="6"/>
        <v/>
      </c>
      <c r="AF23" s="448" t="str">
        <f t="shared" si="7"/>
        <v/>
      </c>
      <c r="AG23" s="448" t="str">
        <f t="shared" si="8"/>
        <v/>
      </c>
      <c r="AH23" s="448" t="str">
        <f t="shared" si="9"/>
        <v/>
      </c>
      <c r="AI23" s="448" t="str">
        <f t="shared" si="10"/>
        <v/>
      </c>
      <c r="AJ23" s="449" t="str">
        <f t="shared" si="11"/>
        <v/>
      </c>
      <c r="AK23" s="226"/>
    </row>
    <row r="24" spans="1:37" ht="13" customHeight="1">
      <c r="A24" s="220">
        <f>'statement of marks'!A24</f>
        <v>18</v>
      </c>
      <c r="B24" s="221" t="str">
        <f>'statement of marks'!D24</f>
        <v>NSO</v>
      </c>
      <c r="C24" s="115">
        <f>'statement of marks'!E24</f>
        <v>11260</v>
      </c>
      <c r="D24" s="470">
        <f>'statement of marks'!F24</f>
        <v>35836</v>
      </c>
      <c r="E24" s="112" t="str">
        <f>'statement of marks'!G24</f>
        <v>A 018</v>
      </c>
      <c r="F24" s="112" t="str">
        <f>'statement of marks'!H24</f>
        <v>B 018</v>
      </c>
      <c r="G24" s="112" t="str">
        <f>'statement of marks'!I24</f>
        <v>C 018</v>
      </c>
      <c r="H24" s="115" t="str">
        <f>IF('statement of marks'!B24="","",'statement of marks'!B24)</f>
        <v>SC</v>
      </c>
      <c r="I24" s="427" t="str">
        <f>IF('statement of marks'!C24="","",'statement of marks'!C24)</f>
        <v>G</v>
      </c>
      <c r="J24" s="115" t="str">
        <f>IF('statement of marks'!GN24="","",'statement of marks'!GN24)</f>
        <v>NSO</v>
      </c>
      <c r="K24" s="213">
        <f>IF('statement of marks'!CS24="","",'statement of marks'!CS24)</f>
        <v>0</v>
      </c>
      <c r="L24" s="222">
        <f>IF('statement of marks'!CT24="","",'statement of marks'!CT24)</f>
        <v>0</v>
      </c>
      <c r="M24" s="115" t="str">
        <f>IF('statement of marks'!CU24="","",'statement of marks'!CU24)</f>
        <v/>
      </c>
      <c r="N24" s="213" t="str">
        <f>(IF('result subject-wise'!Z24="","",'result subject-wise'!Z24))</f>
        <v xml:space="preserve">                        </v>
      </c>
      <c r="O24" s="115" t="str">
        <f>IF('result subject-wise'!AV24="","",'result subject-wise'!AV24)</f>
        <v/>
      </c>
      <c r="P24" s="223" t="str">
        <f>IF('result subject-wise'!AX24="","",'result subject-wise'!AX24)</f>
        <v/>
      </c>
      <c r="Q24" s="223" t="str">
        <f>IF('statement of marks'!II24="","",'statement of marks'!II24)</f>
        <v>NSO</v>
      </c>
      <c r="R24" s="222">
        <f>IF('statement of marks'!IJ24="","",'statement of marks'!IJ24)</f>
        <v>0</v>
      </c>
      <c r="S24" s="469" t="str">
        <f>IF('statement of marks'!IK24="","",'statement of marks'!IK24)</f>
        <v>NSO</v>
      </c>
      <c r="T24" s="224" t="str">
        <f>'statement of marks'!GY24</f>
        <v/>
      </c>
      <c r="U24" s="225" t="str">
        <f>'statement of marks'!GZ24</f>
        <v/>
      </c>
      <c r="V24" s="211"/>
      <c r="W24" s="211"/>
      <c r="X24" s="219" t="str">
        <f>'statement of marks'!G24</f>
        <v>A 018</v>
      </c>
      <c r="Y24" s="448" t="str">
        <f t="shared" si="0"/>
        <v/>
      </c>
      <c r="Z24" s="448" t="str">
        <f t="shared" si="1"/>
        <v>NSO</v>
      </c>
      <c r="AA24" s="448" t="str">
        <f t="shared" si="2"/>
        <v/>
      </c>
      <c r="AB24" s="448" t="str">
        <f t="shared" si="3"/>
        <v/>
      </c>
      <c r="AC24" s="448" t="str">
        <f t="shared" si="4"/>
        <v/>
      </c>
      <c r="AD24" s="448" t="str">
        <f t="shared" si="5"/>
        <v/>
      </c>
      <c r="AE24" s="448" t="str">
        <f t="shared" si="6"/>
        <v/>
      </c>
      <c r="AF24" s="448" t="str">
        <f t="shared" si="7"/>
        <v/>
      </c>
      <c r="AG24" s="448" t="str">
        <f t="shared" si="8"/>
        <v/>
      </c>
      <c r="AH24" s="448" t="str">
        <f t="shared" si="9"/>
        <v/>
      </c>
      <c r="AI24" s="448" t="str">
        <f t="shared" si="10"/>
        <v/>
      </c>
      <c r="AJ24" s="449" t="str">
        <f t="shared" si="11"/>
        <v/>
      </c>
      <c r="AK24" s="226"/>
    </row>
    <row r="25" spans="1:37" ht="13" customHeight="1">
      <c r="A25" s="220">
        <f>'statement of marks'!A25</f>
        <v>19</v>
      </c>
      <c r="B25" s="221">
        <f>'statement of marks'!D25</f>
        <v>9119</v>
      </c>
      <c r="C25" s="115">
        <f>'statement of marks'!E25</f>
        <v>11018</v>
      </c>
      <c r="D25" s="470">
        <f>'statement of marks'!F25</f>
        <v>36032</v>
      </c>
      <c r="E25" s="112" t="str">
        <f>'statement of marks'!G25</f>
        <v>A 019</v>
      </c>
      <c r="F25" s="112" t="str">
        <f>'statement of marks'!H25</f>
        <v>B 019</v>
      </c>
      <c r="G25" s="112" t="str">
        <f>'statement of marks'!I25</f>
        <v>C 019</v>
      </c>
      <c r="H25" s="115" t="str">
        <f>IF('statement of marks'!B25="","",'statement of marks'!B25)</f>
        <v>OBC</v>
      </c>
      <c r="I25" s="427" t="str">
        <f>IF('statement of marks'!C25="","",'statement of marks'!C25)</f>
        <v>G</v>
      </c>
      <c r="J25" s="115" t="str">
        <f>IF('statement of marks'!GN25="","",'statement of marks'!GN25)</f>
        <v/>
      </c>
      <c r="K25" s="213">
        <f>IF('statement of marks'!CS25="","",'statement of marks'!CS25)</f>
        <v>0</v>
      </c>
      <c r="L25" s="222">
        <f>IF('statement of marks'!CT25="","",'statement of marks'!CT25)</f>
        <v>0</v>
      </c>
      <c r="M25" s="115" t="str">
        <f>IF('statement of marks'!CU25="","",'statement of marks'!CU25)</f>
        <v/>
      </c>
      <c r="N25" s="213" t="str">
        <f>(IF('result subject-wise'!Z25="","",'result subject-wise'!Z25))</f>
        <v xml:space="preserve">                        </v>
      </c>
      <c r="O25" s="115" t="str">
        <f>IF('result subject-wise'!AV25="","",'result subject-wise'!AV25)</f>
        <v/>
      </c>
      <c r="P25" s="223" t="str">
        <f>IF('result subject-wise'!AX25="","",'result subject-wise'!AX25)</f>
        <v/>
      </c>
      <c r="Q25" s="223" t="str">
        <f>IF('statement of marks'!II25="","",'statement of marks'!II25)</f>
        <v/>
      </c>
      <c r="R25" s="222">
        <f>IF('statement of marks'!IJ25="","",'statement of marks'!IJ25)</f>
        <v>0</v>
      </c>
      <c r="S25" s="469" t="str">
        <f>IF('statement of marks'!IK25="","",'statement of marks'!IK25)</f>
        <v/>
      </c>
      <c r="T25" s="224" t="str">
        <f>'statement of marks'!GY25</f>
        <v/>
      </c>
      <c r="U25" s="225" t="str">
        <f>'statement of marks'!GZ25</f>
        <v/>
      </c>
      <c r="V25" s="211"/>
      <c r="W25" s="211"/>
      <c r="X25" s="219" t="str">
        <f>'statement of marks'!G25</f>
        <v>A 019</v>
      </c>
      <c r="Y25" s="448" t="str">
        <f t="shared" si="0"/>
        <v/>
      </c>
      <c r="Z25" s="448" t="str">
        <f t="shared" si="1"/>
        <v/>
      </c>
      <c r="AA25" s="448" t="str">
        <f t="shared" si="2"/>
        <v/>
      </c>
      <c r="AB25" s="448" t="str">
        <f t="shared" si="3"/>
        <v/>
      </c>
      <c r="AC25" s="448" t="str">
        <f t="shared" si="4"/>
        <v/>
      </c>
      <c r="AD25" s="448" t="str">
        <f t="shared" si="5"/>
        <v/>
      </c>
      <c r="AE25" s="448" t="str">
        <f t="shared" si="6"/>
        <v/>
      </c>
      <c r="AF25" s="448" t="str">
        <f t="shared" si="7"/>
        <v/>
      </c>
      <c r="AG25" s="448" t="str">
        <f t="shared" si="8"/>
        <v/>
      </c>
      <c r="AH25" s="448" t="str">
        <f t="shared" si="9"/>
        <v/>
      </c>
      <c r="AI25" s="448" t="str">
        <f t="shared" si="10"/>
        <v/>
      </c>
      <c r="AJ25" s="449" t="str">
        <f t="shared" si="11"/>
        <v/>
      </c>
      <c r="AK25" s="226"/>
    </row>
    <row r="26" spans="1:37" ht="13" customHeight="1">
      <c r="A26" s="220">
        <f>'statement of marks'!A26</f>
        <v>20</v>
      </c>
      <c r="B26" s="221">
        <f>'statement of marks'!D26</f>
        <v>9120</v>
      </c>
      <c r="C26" s="115">
        <f>'statement of marks'!E26</f>
        <v>11189</v>
      </c>
      <c r="D26" s="470">
        <f>'statement of marks'!F26</f>
        <v>36533</v>
      </c>
      <c r="E26" s="112" t="str">
        <f>'statement of marks'!G26</f>
        <v>A 020</v>
      </c>
      <c r="F26" s="112" t="str">
        <f>'statement of marks'!H26</f>
        <v>B 020</v>
      </c>
      <c r="G26" s="112" t="str">
        <f>'statement of marks'!I26</f>
        <v>C 020</v>
      </c>
      <c r="H26" s="115" t="str">
        <f>IF('statement of marks'!B26="","",'statement of marks'!B26)</f>
        <v>OBC</v>
      </c>
      <c r="I26" s="427" t="str">
        <f>IF('statement of marks'!C26="","",'statement of marks'!C26)</f>
        <v>G</v>
      </c>
      <c r="J26" s="115" t="str">
        <f>IF('statement of marks'!GN26="","",'statement of marks'!GN26)</f>
        <v/>
      </c>
      <c r="K26" s="213">
        <f>IF('statement of marks'!CS26="","",'statement of marks'!CS26)</f>
        <v>0</v>
      </c>
      <c r="L26" s="222">
        <f>IF('statement of marks'!CT26="","",'statement of marks'!CT26)</f>
        <v>0</v>
      </c>
      <c r="M26" s="115" t="str">
        <f>IF('statement of marks'!CU26="","",'statement of marks'!CU26)</f>
        <v/>
      </c>
      <c r="N26" s="213" t="str">
        <f>(IF('result subject-wise'!Z26="","",'result subject-wise'!Z26))</f>
        <v xml:space="preserve">                        </v>
      </c>
      <c r="O26" s="115" t="str">
        <f>IF('result subject-wise'!AV26="","",'result subject-wise'!AV26)</f>
        <v/>
      </c>
      <c r="P26" s="223" t="str">
        <f>IF('result subject-wise'!AX26="","",'result subject-wise'!AX26)</f>
        <v/>
      </c>
      <c r="Q26" s="223" t="str">
        <f>IF('statement of marks'!II26="","",'statement of marks'!II26)</f>
        <v/>
      </c>
      <c r="R26" s="222">
        <f>IF('statement of marks'!IJ26="","",'statement of marks'!IJ26)</f>
        <v>0</v>
      </c>
      <c r="S26" s="469" t="str">
        <f>IF('statement of marks'!IK26="","",'statement of marks'!IK26)</f>
        <v/>
      </c>
      <c r="T26" s="224" t="str">
        <f>'statement of marks'!GY26</f>
        <v/>
      </c>
      <c r="U26" s="225" t="str">
        <f>'statement of marks'!GZ26</f>
        <v/>
      </c>
      <c r="V26" s="211"/>
      <c r="W26" s="211"/>
      <c r="X26" s="219" t="str">
        <f>'statement of marks'!G26</f>
        <v>A 020</v>
      </c>
      <c r="Y26" s="448" t="str">
        <f t="shared" si="0"/>
        <v/>
      </c>
      <c r="Z26" s="448" t="str">
        <f t="shared" si="1"/>
        <v/>
      </c>
      <c r="AA26" s="448" t="str">
        <f t="shared" si="2"/>
        <v/>
      </c>
      <c r="AB26" s="448" t="str">
        <f t="shared" si="3"/>
        <v/>
      </c>
      <c r="AC26" s="448" t="str">
        <f t="shared" si="4"/>
        <v/>
      </c>
      <c r="AD26" s="448" t="str">
        <f t="shared" si="5"/>
        <v/>
      </c>
      <c r="AE26" s="448" t="str">
        <f t="shared" si="6"/>
        <v/>
      </c>
      <c r="AF26" s="448" t="str">
        <f t="shared" si="7"/>
        <v/>
      </c>
      <c r="AG26" s="448" t="str">
        <f t="shared" si="8"/>
        <v/>
      </c>
      <c r="AH26" s="448" t="str">
        <f t="shared" si="9"/>
        <v/>
      </c>
      <c r="AI26" s="448" t="str">
        <f t="shared" si="10"/>
        <v/>
      </c>
      <c r="AJ26" s="449" t="str">
        <f t="shared" si="11"/>
        <v/>
      </c>
      <c r="AK26" s="226"/>
    </row>
    <row r="27" spans="1:37" ht="13" customHeight="1">
      <c r="A27" s="220">
        <f>'statement of marks'!A27</f>
        <v>21</v>
      </c>
      <c r="B27" s="221">
        <f>'statement of marks'!D27</f>
        <v>9121</v>
      </c>
      <c r="C27" s="115">
        <f>'statement of marks'!E27</f>
        <v>11244</v>
      </c>
      <c r="D27" s="470">
        <f>'statement of marks'!F27</f>
        <v>36258</v>
      </c>
      <c r="E27" s="112" t="str">
        <f>'statement of marks'!G27</f>
        <v>A 021</v>
      </c>
      <c r="F27" s="112" t="str">
        <f>'statement of marks'!H27</f>
        <v>B 021</v>
      </c>
      <c r="G27" s="112" t="str">
        <f>'statement of marks'!I27</f>
        <v>C 021</v>
      </c>
      <c r="H27" s="115" t="str">
        <f>IF('statement of marks'!B27="","",'statement of marks'!B27)</f>
        <v>ST</v>
      </c>
      <c r="I27" s="427" t="str">
        <f>IF('statement of marks'!C27="","",'statement of marks'!C27)</f>
        <v>G</v>
      </c>
      <c r="J27" s="115" t="str">
        <f>IF('statement of marks'!GN27="","",'statement of marks'!GN27)</f>
        <v/>
      </c>
      <c r="K27" s="213">
        <f>IF('statement of marks'!CS27="","",'statement of marks'!CS27)</f>
        <v>0</v>
      </c>
      <c r="L27" s="222">
        <f>IF('statement of marks'!CT27="","",'statement of marks'!CT27)</f>
        <v>0</v>
      </c>
      <c r="M27" s="115" t="str">
        <f>IF('statement of marks'!CU27="","",'statement of marks'!CU27)</f>
        <v/>
      </c>
      <c r="N27" s="213" t="str">
        <f>(IF('result subject-wise'!Z27="","",'result subject-wise'!Z27))</f>
        <v xml:space="preserve">                        </v>
      </c>
      <c r="O27" s="115" t="str">
        <f>IF('result subject-wise'!AV27="","",'result subject-wise'!AV27)</f>
        <v/>
      </c>
      <c r="P27" s="223" t="str">
        <f>IF('result subject-wise'!AX27="","",'result subject-wise'!AX27)</f>
        <v/>
      </c>
      <c r="Q27" s="223" t="str">
        <f>IF('statement of marks'!II27="","",'statement of marks'!II27)</f>
        <v/>
      </c>
      <c r="R27" s="222">
        <f>IF('statement of marks'!IJ27="","",'statement of marks'!IJ27)</f>
        <v>0</v>
      </c>
      <c r="S27" s="469" t="str">
        <f>IF('statement of marks'!IK27="","",'statement of marks'!IK27)</f>
        <v/>
      </c>
      <c r="T27" s="224" t="str">
        <f>'statement of marks'!GY27</f>
        <v/>
      </c>
      <c r="U27" s="225" t="str">
        <f>'statement of marks'!GZ27</f>
        <v/>
      </c>
      <c r="V27" s="211"/>
      <c r="W27" s="211"/>
      <c r="X27" s="219" t="str">
        <f>'statement of marks'!G27</f>
        <v>A 021</v>
      </c>
      <c r="Y27" s="448" t="str">
        <f t="shared" si="0"/>
        <v/>
      </c>
      <c r="Z27" s="448" t="str">
        <f t="shared" si="1"/>
        <v/>
      </c>
      <c r="AA27" s="448" t="str">
        <f t="shared" si="2"/>
        <v/>
      </c>
      <c r="AB27" s="448" t="str">
        <f t="shared" si="3"/>
        <v/>
      </c>
      <c r="AC27" s="448" t="str">
        <f t="shared" si="4"/>
        <v/>
      </c>
      <c r="AD27" s="448" t="str">
        <f t="shared" si="5"/>
        <v/>
      </c>
      <c r="AE27" s="448" t="str">
        <f t="shared" si="6"/>
        <v/>
      </c>
      <c r="AF27" s="448" t="str">
        <f t="shared" si="7"/>
        <v/>
      </c>
      <c r="AG27" s="448" t="str">
        <f t="shared" si="8"/>
        <v/>
      </c>
      <c r="AH27" s="448" t="str">
        <f t="shared" si="9"/>
        <v/>
      </c>
      <c r="AI27" s="448" t="str">
        <f t="shared" si="10"/>
        <v/>
      </c>
      <c r="AJ27" s="449" t="str">
        <f t="shared" si="11"/>
        <v/>
      </c>
      <c r="AK27" s="226"/>
    </row>
    <row r="28" spans="1:37" ht="13" customHeight="1">
      <c r="A28" s="220">
        <f>'statement of marks'!A28</f>
        <v>22</v>
      </c>
      <c r="B28" s="221">
        <f>'statement of marks'!D28</f>
        <v>9122</v>
      </c>
      <c r="C28" s="115">
        <f>'statement of marks'!E28</f>
        <v>11015</v>
      </c>
      <c r="D28" s="470">
        <f>'statement of marks'!F28</f>
        <v>36407</v>
      </c>
      <c r="E28" s="112" t="str">
        <f>'statement of marks'!G28</f>
        <v>A 022</v>
      </c>
      <c r="F28" s="112" t="str">
        <f>'statement of marks'!H28</f>
        <v>B 022</v>
      </c>
      <c r="G28" s="112" t="str">
        <f>'statement of marks'!I28</f>
        <v>C 022</v>
      </c>
      <c r="H28" s="115" t="str">
        <f>IF('statement of marks'!B28="","",'statement of marks'!B28)</f>
        <v>OBC</v>
      </c>
      <c r="I28" s="427" t="str">
        <f>IF('statement of marks'!C28="","",'statement of marks'!C28)</f>
        <v>G</v>
      </c>
      <c r="J28" s="115" t="str">
        <f>IF('statement of marks'!GN28="","",'statement of marks'!GN28)</f>
        <v/>
      </c>
      <c r="K28" s="213">
        <f>IF('statement of marks'!CS28="","",'statement of marks'!CS28)</f>
        <v>0</v>
      </c>
      <c r="L28" s="222">
        <f>IF('statement of marks'!CT28="","",'statement of marks'!CT28)</f>
        <v>0</v>
      </c>
      <c r="M28" s="115" t="str">
        <f>IF('statement of marks'!CU28="","",'statement of marks'!CU28)</f>
        <v/>
      </c>
      <c r="N28" s="213" t="str">
        <f>(IF('result subject-wise'!Z28="","",'result subject-wise'!Z28))</f>
        <v xml:space="preserve">                        </v>
      </c>
      <c r="O28" s="115" t="str">
        <f>IF('result subject-wise'!AV28="","",'result subject-wise'!AV28)</f>
        <v/>
      </c>
      <c r="P28" s="223" t="str">
        <f>IF('result subject-wise'!AX28="","",'result subject-wise'!AX28)</f>
        <v/>
      </c>
      <c r="Q28" s="223" t="str">
        <f>IF('statement of marks'!II28="","",'statement of marks'!II28)</f>
        <v/>
      </c>
      <c r="R28" s="222">
        <f>IF('statement of marks'!IJ28="","",'statement of marks'!IJ28)</f>
        <v>0</v>
      </c>
      <c r="S28" s="469" t="str">
        <f>IF('statement of marks'!IK28="","",'statement of marks'!IK28)</f>
        <v/>
      </c>
      <c r="T28" s="224" t="str">
        <f>'statement of marks'!GY28</f>
        <v/>
      </c>
      <c r="U28" s="225" t="str">
        <f>'statement of marks'!GZ28</f>
        <v/>
      </c>
      <c r="V28" s="211"/>
      <c r="W28" s="211"/>
      <c r="X28" s="219" t="str">
        <f>'statement of marks'!G28</f>
        <v>A 022</v>
      </c>
      <c r="Y28" s="448" t="str">
        <f t="shared" si="0"/>
        <v/>
      </c>
      <c r="Z28" s="448" t="str">
        <f t="shared" si="1"/>
        <v/>
      </c>
      <c r="AA28" s="448" t="str">
        <f t="shared" si="2"/>
        <v/>
      </c>
      <c r="AB28" s="448" t="str">
        <f t="shared" si="3"/>
        <v/>
      </c>
      <c r="AC28" s="448" t="str">
        <f t="shared" si="4"/>
        <v/>
      </c>
      <c r="AD28" s="448" t="str">
        <f t="shared" si="5"/>
        <v/>
      </c>
      <c r="AE28" s="448" t="str">
        <f t="shared" si="6"/>
        <v/>
      </c>
      <c r="AF28" s="448" t="str">
        <f t="shared" si="7"/>
        <v/>
      </c>
      <c r="AG28" s="448" t="str">
        <f t="shared" si="8"/>
        <v/>
      </c>
      <c r="AH28" s="448" t="str">
        <f t="shared" si="9"/>
        <v/>
      </c>
      <c r="AI28" s="448" t="str">
        <f t="shared" si="10"/>
        <v/>
      </c>
      <c r="AJ28" s="449" t="str">
        <f t="shared" si="11"/>
        <v/>
      </c>
      <c r="AK28" s="226"/>
    </row>
    <row r="29" spans="1:37" ht="13" customHeight="1">
      <c r="A29" s="220">
        <f>'statement of marks'!A29</f>
        <v>23</v>
      </c>
      <c r="B29" s="221">
        <f>'statement of marks'!D29</f>
        <v>9123</v>
      </c>
      <c r="C29" s="115">
        <f>'statement of marks'!E29</f>
        <v>11033</v>
      </c>
      <c r="D29" s="470">
        <f>'statement of marks'!F29</f>
        <v>36161</v>
      </c>
      <c r="E29" s="112" t="str">
        <f>'statement of marks'!G29</f>
        <v>A 023</v>
      </c>
      <c r="F29" s="112" t="str">
        <f>'statement of marks'!H29</f>
        <v>B 023</v>
      </c>
      <c r="G29" s="112" t="str">
        <f>'statement of marks'!I29</f>
        <v>C 023</v>
      </c>
      <c r="H29" s="115" t="str">
        <f>IF('statement of marks'!B29="","",'statement of marks'!B29)</f>
        <v>GEN</v>
      </c>
      <c r="I29" s="427" t="str">
        <f>IF('statement of marks'!C29="","",'statement of marks'!C29)</f>
        <v>G</v>
      </c>
      <c r="J29" s="115" t="str">
        <f>IF('statement of marks'!GN29="","",'statement of marks'!GN29)</f>
        <v/>
      </c>
      <c r="K29" s="213">
        <f>IF('statement of marks'!CS29="","",'statement of marks'!CS29)</f>
        <v>0</v>
      </c>
      <c r="L29" s="222">
        <f>IF('statement of marks'!CT29="","",'statement of marks'!CT29)</f>
        <v>0</v>
      </c>
      <c r="M29" s="115" t="str">
        <f>IF('statement of marks'!CU29="","",'statement of marks'!CU29)</f>
        <v/>
      </c>
      <c r="N29" s="213" t="str">
        <f>(IF('result subject-wise'!Z29="","",'result subject-wise'!Z29))</f>
        <v xml:space="preserve">                        </v>
      </c>
      <c r="O29" s="115" t="str">
        <f>IF('result subject-wise'!AV29="","",'result subject-wise'!AV29)</f>
        <v/>
      </c>
      <c r="P29" s="223" t="str">
        <f>IF('result subject-wise'!AX29="","",'result subject-wise'!AX29)</f>
        <v/>
      </c>
      <c r="Q29" s="223" t="str">
        <f>IF('statement of marks'!II29="","",'statement of marks'!II29)</f>
        <v/>
      </c>
      <c r="R29" s="222">
        <f>IF('statement of marks'!IJ29="","",'statement of marks'!IJ29)</f>
        <v>0</v>
      </c>
      <c r="S29" s="469" t="str">
        <f>IF('statement of marks'!IK29="","",'statement of marks'!IK29)</f>
        <v/>
      </c>
      <c r="T29" s="224" t="str">
        <f>'statement of marks'!GY29</f>
        <v/>
      </c>
      <c r="U29" s="225" t="str">
        <f>'statement of marks'!GZ29</f>
        <v/>
      </c>
      <c r="V29" s="211"/>
      <c r="W29" s="211"/>
      <c r="X29" s="219" t="str">
        <f>'statement of marks'!G29</f>
        <v>A 023</v>
      </c>
      <c r="Y29" s="448" t="str">
        <f t="shared" si="0"/>
        <v/>
      </c>
      <c r="Z29" s="448" t="str">
        <f t="shared" si="1"/>
        <v/>
      </c>
      <c r="AA29" s="448" t="str">
        <f t="shared" si="2"/>
        <v/>
      </c>
      <c r="AB29" s="448" t="str">
        <f t="shared" si="3"/>
        <v/>
      </c>
      <c r="AC29" s="448" t="str">
        <f t="shared" si="4"/>
        <v/>
      </c>
      <c r="AD29" s="448" t="str">
        <f t="shared" si="5"/>
        <v/>
      </c>
      <c r="AE29" s="448" t="str">
        <f t="shared" si="6"/>
        <v/>
      </c>
      <c r="AF29" s="448" t="str">
        <f t="shared" si="7"/>
        <v/>
      </c>
      <c r="AG29" s="448" t="str">
        <f t="shared" si="8"/>
        <v/>
      </c>
      <c r="AH29" s="448" t="str">
        <f t="shared" si="9"/>
        <v/>
      </c>
      <c r="AI29" s="448" t="str">
        <f t="shared" si="10"/>
        <v/>
      </c>
      <c r="AJ29" s="449" t="str">
        <f t="shared" si="11"/>
        <v/>
      </c>
      <c r="AK29" s="226"/>
    </row>
    <row r="30" spans="1:37" ht="13" customHeight="1">
      <c r="A30" s="220">
        <f>'statement of marks'!A30</f>
        <v>24</v>
      </c>
      <c r="B30" s="221">
        <f>'statement of marks'!D30</f>
        <v>9124</v>
      </c>
      <c r="C30" s="115">
        <f>'statement of marks'!E30</f>
        <v>11108</v>
      </c>
      <c r="D30" s="470">
        <f>'statement of marks'!F30</f>
        <v>36948</v>
      </c>
      <c r="E30" s="112" t="str">
        <f>'statement of marks'!G30</f>
        <v>A 024</v>
      </c>
      <c r="F30" s="112" t="str">
        <f>'statement of marks'!H30</f>
        <v>B 024</v>
      </c>
      <c r="G30" s="112" t="str">
        <f>'statement of marks'!I30</f>
        <v>C 024</v>
      </c>
      <c r="H30" s="115" t="str">
        <f>IF('statement of marks'!B30="","",'statement of marks'!B30)</f>
        <v>GEN</v>
      </c>
      <c r="I30" s="427" t="str">
        <f>IF('statement of marks'!C30="","",'statement of marks'!C30)</f>
        <v>G</v>
      </c>
      <c r="J30" s="115" t="str">
        <f>IF('statement of marks'!GN30="","",'statement of marks'!GN30)</f>
        <v/>
      </c>
      <c r="K30" s="213">
        <f>IF('statement of marks'!CS30="","",'statement of marks'!CS30)</f>
        <v>0</v>
      </c>
      <c r="L30" s="222">
        <f>IF('statement of marks'!CT30="","",'statement of marks'!CT30)</f>
        <v>0</v>
      </c>
      <c r="M30" s="115" t="str">
        <f>IF('statement of marks'!CU30="","",'statement of marks'!CU30)</f>
        <v/>
      </c>
      <c r="N30" s="213" t="str">
        <f>(IF('result subject-wise'!Z30="","",'result subject-wise'!Z30))</f>
        <v xml:space="preserve">                        </v>
      </c>
      <c r="O30" s="115" t="str">
        <f>IF('result subject-wise'!AV30="","",'result subject-wise'!AV30)</f>
        <v/>
      </c>
      <c r="P30" s="223" t="str">
        <f>IF('result subject-wise'!AX30="","",'result subject-wise'!AX30)</f>
        <v/>
      </c>
      <c r="Q30" s="223" t="str">
        <f>IF('statement of marks'!II30="","",'statement of marks'!II30)</f>
        <v/>
      </c>
      <c r="R30" s="222">
        <f>IF('statement of marks'!IJ30="","",'statement of marks'!IJ30)</f>
        <v>0</v>
      </c>
      <c r="S30" s="469" t="str">
        <f>IF('statement of marks'!IK30="","",'statement of marks'!IK30)</f>
        <v/>
      </c>
      <c r="T30" s="224" t="str">
        <f>'statement of marks'!GY30</f>
        <v/>
      </c>
      <c r="U30" s="225" t="str">
        <f>'statement of marks'!GZ30</f>
        <v/>
      </c>
      <c r="V30" s="211"/>
      <c r="W30" s="211"/>
      <c r="X30" s="219" t="str">
        <f>'statement of marks'!G30</f>
        <v>A 024</v>
      </c>
      <c r="Y30" s="448" t="str">
        <f t="shared" si="0"/>
        <v/>
      </c>
      <c r="Z30" s="448" t="str">
        <f t="shared" si="1"/>
        <v/>
      </c>
      <c r="AA30" s="448" t="str">
        <f t="shared" si="2"/>
        <v/>
      </c>
      <c r="AB30" s="448" t="str">
        <f t="shared" si="3"/>
        <v/>
      </c>
      <c r="AC30" s="448" t="str">
        <f t="shared" si="4"/>
        <v/>
      </c>
      <c r="AD30" s="448" t="str">
        <f t="shared" si="5"/>
        <v/>
      </c>
      <c r="AE30" s="448" t="str">
        <f t="shared" si="6"/>
        <v/>
      </c>
      <c r="AF30" s="448" t="str">
        <f t="shared" si="7"/>
        <v/>
      </c>
      <c r="AG30" s="448" t="str">
        <f t="shared" si="8"/>
        <v/>
      </c>
      <c r="AH30" s="448" t="str">
        <f t="shared" si="9"/>
        <v/>
      </c>
      <c r="AI30" s="448" t="str">
        <f t="shared" si="10"/>
        <v/>
      </c>
      <c r="AJ30" s="449" t="str">
        <f t="shared" si="11"/>
        <v/>
      </c>
      <c r="AK30" s="226"/>
    </row>
    <row r="31" spans="1:37" ht="13" customHeight="1">
      <c r="A31" s="220">
        <f>'statement of marks'!A31</f>
        <v>38</v>
      </c>
      <c r="B31" s="221">
        <f>'statement of marks'!D31</f>
        <v>9125</v>
      </c>
      <c r="C31" s="115">
        <f>'statement of marks'!E31</f>
        <v>11032</v>
      </c>
      <c r="D31" s="470">
        <f>'statement of marks'!F31</f>
        <v>37176</v>
      </c>
      <c r="E31" s="112" t="str">
        <f>'statement of marks'!G31</f>
        <v>A 025</v>
      </c>
      <c r="F31" s="112" t="str">
        <f>'statement of marks'!H31</f>
        <v>B 025</v>
      </c>
      <c r="G31" s="112" t="str">
        <f>'statement of marks'!I31</f>
        <v>C 025</v>
      </c>
      <c r="H31" s="115" t="str">
        <f>IF('statement of marks'!B31="","",'statement of marks'!B31)</f>
        <v>OBC</v>
      </c>
      <c r="I31" s="427" t="str">
        <f>IF('statement of marks'!C31="","",'statement of marks'!C31)</f>
        <v>G</v>
      </c>
      <c r="J31" s="115" t="str">
        <f>IF('statement of marks'!GN31="","",'statement of marks'!GN31)</f>
        <v/>
      </c>
      <c r="K31" s="213">
        <f>IF('statement of marks'!CS31="","",'statement of marks'!CS31)</f>
        <v>0</v>
      </c>
      <c r="L31" s="222">
        <f>IF('statement of marks'!CT31="","",'statement of marks'!CT31)</f>
        <v>0</v>
      </c>
      <c r="M31" s="115" t="str">
        <f>IF('statement of marks'!CU31="","",'statement of marks'!CU31)</f>
        <v/>
      </c>
      <c r="N31" s="213" t="str">
        <f>(IF('result subject-wise'!Z31="","",'result subject-wise'!Z31))</f>
        <v xml:space="preserve">                        </v>
      </c>
      <c r="O31" s="115" t="str">
        <f>IF('result subject-wise'!AV31="","",'result subject-wise'!AV31)</f>
        <v/>
      </c>
      <c r="P31" s="223" t="str">
        <f>IF('result subject-wise'!AX31="","",'result subject-wise'!AX31)</f>
        <v/>
      </c>
      <c r="Q31" s="223" t="str">
        <f>IF('statement of marks'!II31="","",'statement of marks'!II31)</f>
        <v/>
      </c>
      <c r="R31" s="222">
        <f>IF('statement of marks'!IJ31="","",'statement of marks'!IJ31)</f>
        <v>0</v>
      </c>
      <c r="S31" s="469" t="str">
        <f>IF('statement of marks'!IK31="","",'statement of marks'!IK31)</f>
        <v/>
      </c>
      <c r="T31" s="224" t="str">
        <f>'statement of marks'!GY31</f>
        <v/>
      </c>
      <c r="U31" s="225" t="str">
        <f>'statement of marks'!GZ31</f>
        <v/>
      </c>
      <c r="V31" s="211"/>
      <c r="W31" s="211"/>
      <c r="X31" s="219" t="str">
        <f>'statement of marks'!G31</f>
        <v>A 025</v>
      </c>
      <c r="Y31" s="448" t="str">
        <f t="shared" si="0"/>
        <v/>
      </c>
      <c r="Z31" s="448" t="str">
        <f t="shared" si="1"/>
        <v/>
      </c>
      <c r="AA31" s="448" t="str">
        <f t="shared" si="2"/>
        <v/>
      </c>
      <c r="AB31" s="448" t="str">
        <f t="shared" si="3"/>
        <v/>
      </c>
      <c r="AC31" s="448" t="str">
        <f t="shared" si="4"/>
        <v/>
      </c>
      <c r="AD31" s="448" t="str">
        <f t="shared" si="5"/>
        <v/>
      </c>
      <c r="AE31" s="448" t="str">
        <f t="shared" si="6"/>
        <v/>
      </c>
      <c r="AF31" s="448" t="str">
        <f t="shared" si="7"/>
        <v/>
      </c>
      <c r="AG31" s="448" t="str">
        <f t="shared" si="8"/>
        <v/>
      </c>
      <c r="AH31" s="448" t="str">
        <f t="shared" si="9"/>
        <v/>
      </c>
      <c r="AI31" s="448" t="str">
        <f t="shared" si="10"/>
        <v/>
      </c>
      <c r="AJ31" s="449" t="str">
        <f t="shared" si="11"/>
        <v/>
      </c>
      <c r="AK31" s="226"/>
    </row>
    <row r="32" spans="1:37" ht="13" customHeight="1">
      <c r="A32" s="220">
        <f>'statement of marks'!A32</f>
        <v>26</v>
      </c>
      <c r="B32" s="221">
        <f>'statement of marks'!D32</f>
        <v>9126</v>
      </c>
      <c r="C32" s="115">
        <f>'statement of marks'!E32</f>
        <v>11234</v>
      </c>
      <c r="D32" s="470">
        <f>'statement of marks'!F32</f>
        <v>36382</v>
      </c>
      <c r="E32" s="112" t="str">
        <f>'statement of marks'!G32</f>
        <v>A 026</v>
      </c>
      <c r="F32" s="112" t="str">
        <f>'statement of marks'!H32</f>
        <v>B 026</v>
      </c>
      <c r="G32" s="112" t="str">
        <f>'statement of marks'!I32</f>
        <v>C 026</v>
      </c>
      <c r="H32" s="115" t="str">
        <f>IF('statement of marks'!B32="","",'statement of marks'!B32)</f>
        <v>OBC</v>
      </c>
      <c r="I32" s="427" t="str">
        <f>IF('statement of marks'!C32="","",'statement of marks'!C32)</f>
        <v>G</v>
      </c>
      <c r="J32" s="115" t="str">
        <f>IF('statement of marks'!GN32="","",'statement of marks'!GN32)</f>
        <v/>
      </c>
      <c r="K32" s="213">
        <f>IF('statement of marks'!CS32="","",'statement of marks'!CS32)</f>
        <v>0</v>
      </c>
      <c r="L32" s="222">
        <f>IF('statement of marks'!CT32="","",'statement of marks'!CT32)</f>
        <v>0</v>
      </c>
      <c r="M32" s="115" t="str">
        <f>IF('statement of marks'!CU32="","",'statement of marks'!CU32)</f>
        <v/>
      </c>
      <c r="N32" s="213" t="str">
        <f>(IF('result subject-wise'!Z32="","",'result subject-wise'!Z32))</f>
        <v xml:space="preserve">                        </v>
      </c>
      <c r="O32" s="115" t="str">
        <f>IF('result subject-wise'!AV32="","",'result subject-wise'!AV32)</f>
        <v/>
      </c>
      <c r="P32" s="223" t="str">
        <f>IF('result subject-wise'!AX32="","",'result subject-wise'!AX32)</f>
        <v/>
      </c>
      <c r="Q32" s="223" t="str">
        <f>IF('statement of marks'!II32="","",'statement of marks'!II32)</f>
        <v/>
      </c>
      <c r="R32" s="222">
        <f>IF('statement of marks'!IJ32="","",'statement of marks'!IJ32)</f>
        <v>0</v>
      </c>
      <c r="S32" s="469" t="str">
        <f>IF('statement of marks'!IK32="","",'statement of marks'!IK32)</f>
        <v/>
      </c>
      <c r="T32" s="224" t="str">
        <f>'statement of marks'!GY32</f>
        <v/>
      </c>
      <c r="U32" s="225" t="str">
        <f>'statement of marks'!GZ32</f>
        <v/>
      </c>
      <c r="V32" s="211"/>
      <c r="W32" s="211"/>
      <c r="X32" s="219" t="str">
        <f>'statement of marks'!G32</f>
        <v>A 026</v>
      </c>
      <c r="Y32" s="448" t="str">
        <f t="shared" si="0"/>
        <v/>
      </c>
      <c r="Z32" s="448" t="str">
        <f t="shared" si="1"/>
        <v/>
      </c>
      <c r="AA32" s="448" t="str">
        <f t="shared" si="2"/>
        <v/>
      </c>
      <c r="AB32" s="448" t="str">
        <f t="shared" si="3"/>
        <v/>
      </c>
      <c r="AC32" s="448" t="str">
        <f t="shared" si="4"/>
        <v/>
      </c>
      <c r="AD32" s="448" t="str">
        <f t="shared" si="5"/>
        <v/>
      </c>
      <c r="AE32" s="448" t="str">
        <f t="shared" si="6"/>
        <v/>
      </c>
      <c r="AF32" s="448" t="str">
        <f t="shared" si="7"/>
        <v/>
      </c>
      <c r="AG32" s="448" t="str">
        <f t="shared" si="8"/>
        <v/>
      </c>
      <c r="AH32" s="448" t="str">
        <f t="shared" si="9"/>
        <v/>
      </c>
      <c r="AI32" s="448" t="str">
        <f t="shared" si="10"/>
        <v/>
      </c>
      <c r="AJ32" s="449" t="str">
        <f t="shared" si="11"/>
        <v/>
      </c>
      <c r="AK32" s="226"/>
    </row>
    <row r="33" spans="1:37" ht="13" customHeight="1">
      <c r="A33" s="220">
        <f>'statement of marks'!A33</f>
        <v>27</v>
      </c>
      <c r="B33" s="221">
        <f>'statement of marks'!D33</f>
        <v>9127</v>
      </c>
      <c r="C33" s="115">
        <f>'statement of marks'!E33</f>
        <v>11016</v>
      </c>
      <c r="D33" s="470">
        <f>'statement of marks'!F33</f>
        <v>36249</v>
      </c>
      <c r="E33" s="112" t="str">
        <f>'statement of marks'!G33</f>
        <v>A 027</v>
      </c>
      <c r="F33" s="112" t="str">
        <f>'statement of marks'!H33</f>
        <v>B 027</v>
      </c>
      <c r="G33" s="112" t="str">
        <f>'statement of marks'!I33</f>
        <v>C 027</v>
      </c>
      <c r="H33" s="115" t="str">
        <f>IF('statement of marks'!B33="","",'statement of marks'!B33)</f>
        <v>SC</v>
      </c>
      <c r="I33" s="427" t="str">
        <f>IF('statement of marks'!C33="","",'statement of marks'!C33)</f>
        <v>G</v>
      </c>
      <c r="J33" s="115" t="str">
        <f>IF('statement of marks'!GN33="","",'statement of marks'!GN33)</f>
        <v/>
      </c>
      <c r="K33" s="213">
        <f>IF('statement of marks'!CS33="","",'statement of marks'!CS33)</f>
        <v>0</v>
      </c>
      <c r="L33" s="222">
        <f>IF('statement of marks'!CT33="","",'statement of marks'!CT33)</f>
        <v>0</v>
      </c>
      <c r="M33" s="115" t="str">
        <f>IF('statement of marks'!CU33="","",'statement of marks'!CU33)</f>
        <v/>
      </c>
      <c r="N33" s="213" t="str">
        <f>(IF('result subject-wise'!Z33="","",'result subject-wise'!Z33))</f>
        <v xml:space="preserve">                        </v>
      </c>
      <c r="O33" s="115" t="str">
        <f>IF('result subject-wise'!AV33="","",'result subject-wise'!AV33)</f>
        <v/>
      </c>
      <c r="P33" s="223" t="str">
        <f>IF('result subject-wise'!AX33="","",'result subject-wise'!AX33)</f>
        <v/>
      </c>
      <c r="Q33" s="223" t="str">
        <f>IF('statement of marks'!II33="","",'statement of marks'!II33)</f>
        <v/>
      </c>
      <c r="R33" s="222">
        <f>IF('statement of marks'!IJ33="","",'statement of marks'!IJ33)</f>
        <v>0</v>
      </c>
      <c r="S33" s="469" t="str">
        <f>IF('statement of marks'!IK33="","",'statement of marks'!IK33)</f>
        <v/>
      </c>
      <c r="T33" s="224" t="str">
        <f>'statement of marks'!GY33</f>
        <v/>
      </c>
      <c r="U33" s="225" t="str">
        <f>'statement of marks'!GZ33</f>
        <v/>
      </c>
      <c r="V33" s="211"/>
      <c r="W33" s="211"/>
      <c r="X33" s="219" t="str">
        <f>'statement of marks'!G33</f>
        <v>A 027</v>
      </c>
      <c r="Y33" s="448" t="str">
        <f t="shared" si="0"/>
        <v/>
      </c>
      <c r="Z33" s="448" t="str">
        <f t="shared" si="1"/>
        <v/>
      </c>
      <c r="AA33" s="448" t="str">
        <f t="shared" si="2"/>
        <v/>
      </c>
      <c r="AB33" s="448" t="str">
        <f t="shared" si="3"/>
        <v/>
      </c>
      <c r="AC33" s="448" t="str">
        <f t="shared" si="4"/>
        <v/>
      </c>
      <c r="AD33" s="448" t="str">
        <f t="shared" si="5"/>
        <v/>
      </c>
      <c r="AE33" s="448" t="str">
        <f t="shared" si="6"/>
        <v/>
      </c>
      <c r="AF33" s="448" t="str">
        <f t="shared" si="7"/>
        <v/>
      </c>
      <c r="AG33" s="448" t="str">
        <f t="shared" si="8"/>
        <v/>
      </c>
      <c r="AH33" s="448" t="str">
        <f t="shared" si="9"/>
        <v/>
      </c>
      <c r="AI33" s="448" t="str">
        <f t="shared" si="10"/>
        <v/>
      </c>
      <c r="AJ33" s="449" t="str">
        <f t="shared" si="11"/>
        <v/>
      </c>
      <c r="AK33" s="226"/>
    </row>
    <row r="34" spans="1:37" ht="13" customHeight="1">
      <c r="A34" s="220">
        <f>'statement of marks'!A34</f>
        <v>28</v>
      </c>
      <c r="B34" s="221">
        <f>'statement of marks'!D34</f>
        <v>9128</v>
      </c>
      <c r="C34" s="115">
        <f>'statement of marks'!E34</f>
        <v>11249</v>
      </c>
      <c r="D34" s="470">
        <f>'statement of marks'!F34</f>
        <v>36712</v>
      </c>
      <c r="E34" s="112" t="str">
        <f>'statement of marks'!G34</f>
        <v>A 028</v>
      </c>
      <c r="F34" s="112" t="str">
        <f>'statement of marks'!H34</f>
        <v>B 028</v>
      </c>
      <c r="G34" s="112" t="str">
        <f>'statement of marks'!I34</f>
        <v>C 028</v>
      </c>
      <c r="H34" s="115" t="str">
        <f>IF('statement of marks'!B34="","",'statement of marks'!B34)</f>
        <v>SC</v>
      </c>
      <c r="I34" s="427" t="str">
        <f>IF('statement of marks'!C34="","",'statement of marks'!C34)</f>
        <v>G</v>
      </c>
      <c r="J34" s="115" t="str">
        <f>IF('statement of marks'!GN34="","",'statement of marks'!GN34)</f>
        <v/>
      </c>
      <c r="K34" s="213">
        <f>IF('statement of marks'!CS34="","",'statement of marks'!CS34)</f>
        <v>0</v>
      </c>
      <c r="L34" s="222">
        <f>IF('statement of marks'!CT34="","",'statement of marks'!CT34)</f>
        <v>0</v>
      </c>
      <c r="M34" s="115" t="str">
        <f>IF('statement of marks'!CU34="","",'statement of marks'!CU34)</f>
        <v/>
      </c>
      <c r="N34" s="213" t="str">
        <f>(IF('result subject-wise'!Z34="","",'result subject-wise'!Z34))</f>
        <v xml:space="preserve">                        </v>
      </c>
      <c r="O34" s="115" t="str">
        <f>IF('result subject-wise'!AV34="","",'result subject-wise'!AV34)</f>
        <v/>
      </c>
      <c r="P34" s="223" t="str">
        <f>IF('result subject-wise'!AX34="","",'result subject-wise'!AX34)</f>
        <v/>
      </c>
      <c r="Q34" s="223" t="str">
        <f>IF('statement of marks'!II34="","",'statement of marks'!II34)</f>
        <v/>
      </c>
      <c r="R34" s="222">
        <f>IF('statement of marks'!IJ34="","",'statement of marks'!IJ34)</f>
        <v>0</v>
      </c>
      <c r="S34" s="469" t="str">
        <f>IF('statement of marks'!IK34="","",'statement of marks'!IK34)</f>
        <v/>
      </c>
      <c r="T34" s="224" t="str">
        <f>'statement of marks'!GY34</f>
        <v/>
      </c>
      <c r="U34" s="225" t="str">
        <f>'statement of marks'!GZ34</f>
        <v/>
      </c>
      <c r="V34" s="211"/>
      <c r="W34" s="211"/>
      <c r="X34" s="219" t="str">
        <f>'statement of marks'!G34</f>
        <v>A 028</v>
      </c>
      <c r="Y34" s="448" t="str">
        <f t="shared" si="0"/>
        <v/>
      </c>
      <c r="Z34" s="448" t="str">
        <f t="shared" si="1"/>
        <v/>
      </c>
      <c r="AA34" s="448" t="str">
        <f t="shared" si="2"/>
        <v/>
      </c>
      <c r="AB34" s="448" t="str">
        <f t="shared" si="3"/>
        <v/>
      </c>
      <c r="AC34" s="448" t="str">
        <f t="shared" si="4"/>
        <v/>
      </c>
      <c r="AD34" s="448" t="str">
        <f t="shared" si="5"/>
        <v/>
      </c>
      <c r="AE34" s="448" t="str">
        <f t="shared" si="6"/>
        <v/>
      </c>
      <c r="AF34" s="448" t="str">
        <f t="shared" si="7"/>
        <v/>
      </c>
      <c r="AG34" s="448" t="str">
        <f t="shared" si="8"/>
        <v/>
      </c>
      <c r="AH34" s="448" t="str">
        <f t="shared" si="9"/>
        <v/>
      </c>
      <c r="AI34" s="448" t="str">
        <f t="shared" si="10"/>
        <v/>
      </c>
      <c r="AJ34" s="449" t="str">
        <f t="shared" si="11"/>
        <v/>
      </c>
      <c r="AK34" s="226"/>
    </row>
    <row r="35" spans="1:37" ht="13" customHeight="1">
      <c r="A35" s="220">
        <f>'statement of marks'!A35</f>
        <v>29</v>
      </c>
      <c r="B35" s="221">
        <f>'statement of marks'!D35</f>
        <v>9129</v>
      </c>
      <c r="C35" s="115">
        <f>'statement of marks'!E35</f>
        <v>11038</v>
      </c>
      <c r="D35" s="470">
        <f>'statement of marks'!F35</f>
        <v>37127</v>
      </c>
      <c r="E35" s="112" t="str">
        <f>'statement of marks'!G35</f>
        <v>A 029</v>
      </c>
      <c r="F35" s="112" t="str">
        <f>'statement of marks'!H35</f>
        <v>B 029</v>
      </c>
      <c r="G35" s="112" t="str">
        <f>'statement of marks'!I35</f>
        <v>C 029</v>
      </c>
      <c r="H35" s="115" t="str">
        <f>IF('statement of marks'!B35="","",'statement of marks'!B35)</f>
        <v>GEN</v>
      </c>
      <c r="I35" s="427" t="str">
        <f>IF('statement of marks'!C35="","",'statement of marks'!C35)</f>
        <v>G</v>
      </c>
      <c r="J35" s="115" t="str">
        <f>IF('statement of marks'!GN35="","",'statement of marks'!GN35)</f>
        <v/>
      </c>
      <c r="K35" s="213">
        <f>IF('statement of marks'!CS35="","",'statement of marks'!CS35)</f>
        <v>0</v>
      </c>
      <c r="L35" s="222">
        <f>IF('statement of marks'!CT35="","",'statement of marks'!CT35)</f>
        <v>0</v>
      </c>
      <c r="M35" s="115" t="str">
        <f>IF('statement of marks'!CU35="","",'statement of marks'!CU35)</f>
        <v/>
      </c>
      <c r="N35" s="213" t="str">
        <f>(IF('result subject-wise'!Z35="","",'result subject-wise'!Z35))</f>
        <v xml:space="preserve">                        </v>
      </c>
      <c r="O35" s="115" t="str">
        <f>IF('result subject-wise'!AV35="","",'result subject-wise'!AV35)</f>
        <v/>
      </c>
      <c r="P35" s="223" t="str">
        <f>IF('result subject-wise'!AX35="","",'result subject-wise'!AX35)</f>
        <v/>
      </c>
      <c r="Q35" s="223" t="str">
        <f>IF('statement of marks'!II35="","",'statement of marks'!II35)</f>
        <v/>
      </c>
      <c r="R35" s="222">
        <f>IF('statement of marks'!IJ35="","",'statement of marks'!IJ35)</f>
        <v>0</v>
      </c>
      <c r="S35" s="469" t="str">
        <f>IF('statement of marks'!IK35="","",'statement of marks'!IK35)</f>
        <v/>
      </c>
      <c r="T35" s="224" t="str">
        <f>'statement of marks'!GY35</f>
        <v/>
      </c>
      <c r="U35" s="225" t="str">
        <f>'statement of marks'!GZ35</f>
        <v/>
      </c>
      <c r="V35" s="211"/>
      <c r="W35" s="211"/>
      <c r="X35" s="219" t="str">
        <f>'statement of marks'!G35</f>
        <v>A 029</v>
      </c>
      <c r="Y35" s="448" t="str">
        <f t="shared" si="0"/>
        <v/>
      </c>
      <c r="Z35" s="448" t="str">
        <f t="shared" si="1"/>
        <v/>
      </c>
      <c r="AA35" s="448" t="str">
        <f t="shared" si="2"/>
        <v/>
      </c>
      <c r="AB35" s="448" t="str">
        <f t="shared" si="3"/>
        <v/>
      </c>
      <c r="AC35" s="448" t="str">
        <f t="shared" si="4"/>
        <v/>
      </c>
      <c r="AD35" s="448" t="str">
        <f t="shared" si="5"/>
        <v/>
      </c>
      <c r="AE35" s="448" t="str">
        <f t="shared" si="6"/>
        <v/>
      </c>
      <c r="AF35" s="448" t="str">
        <f t="shared" si="7"/>
        <v/>
      </c>
      <c r="AG35" s="448" t="str">
        <f t="shared" si="8"/>
        <v/>
      </c>
      <c r="AH35" s="448" t="str">
        <f t="shared" si="9"/>
        <v/>
      </c>
      <c r="AI35" s="448" t="str">
        <f t="shared" si="10"/>
        <v/>
      </c>
      <c r="AJ35" s="449" t="str">
        <f t="shared" si="11"/>
        <v/>
      </c>
      <c r="AK35" s="226"/>
    </row>
    <row r="36" spans="1:37" ht="13" customHeight="1">
      <c r="A36" s="220">
        <f>'statement of marks'!A36</f>
        <v>30</v>
      </c>
      <c r="B36" s="221">
        <f>'statement of marks'!D36</f>
        <v>9130</v>
      </c>
      <c r="C36" s="115">
        <f>'statement of marks'!E36</f>
        <v>11030</v>
      </c>
      <c r="D36" s="470">
        <f>'statement of marks'!F36</f>
        <v>36709</v>
      </c>
      <c r="E36" s="112" t="str">
        <f>'statement of marks'!G36</f>
        <v>A 030</v>
      </c>
      <c r="F36" s="112" t="str">
        <f>'statement of marks'!H36</f>
        <v>B 030</v>
      </c>
      <c r="G36" s="112" t="str">
        <f>'statement of marks'!I36</f>
        <v>C 030</v>
      </c>
      <c r="H36" s="115" t="str">
        <f>IF('statement of marks'!B36="","",'statement of marks'!B36)</f>
        <v>OBC</v>
      </c>
      <c r="I36" s="427" t="str">
        <f>IF('statement of marks'!C36="","",'statement of marks'!C36)</f>
        <v>G</v>
      </c>
      <c r="J36" s="115" t="str">
        <f>IF('statement of marks'!GN36="","",'statement of marks'!GN36)</f>
        <v/>
      </c>
      <c r="K36" s="213">
        <f>IF('statement of marks'!CS36="","",'statement of marks'!CS36)</f>
        <v>0</v>
      </c>
      <c r="L36" s="222">
        <f>IF('statement of marks'!CT36="","",'statement of marks'!CT36)</f>
        <v>0</v>
      </c>
      <c r="M36" s="115" t="str">
        <f>IF('statement of marks'!CU36="","",'statement of marks'!CU36)</f>
        <v/>
      </c>
      <c r="N36" s="213" t="str">
        <f>(IF('result subject-wise'!Z36="","",'result subject-wise'!Z36))</f>
        <v xml:space="preserve">                        </v>
      </c>
      <c r="O36" s="115" t="str">
        <f>IF('result subject-wise'!AV36="","",'result subject-wise'!AV36)</f>
        <v/>
      </c>
      <c r="P36" s="223" t="str">
        <f>IF('result subject-wise'!AX36="","",'result subject-wise'!AX36)</f>
        <v/>
      </c>
      <c r="Q36" s="223" t="str">
        <f>IF('statement of marks'!II36="","",'statement of marks'!II36)</f>
        <v/>
      </c>
      <c r="R36" s="222">
        <f>IF('statement of marks'!IJ36="","",'statement of marks'!IJ36)</f>
        <v>0</v>
      </c>
      <c r="S36" s="469" t="str">
        <f>IF('statement of marks'!IK36="","",'statement of marks'!IK36)</f>
        <v/>
      </c>
      <c r="T36" s="224" t="str">
        <f>'statement of marks'!GY36</f>
        <v/>
      </c>
      <c r="U36" s="225" t="str">
        <f>'statement of marks'!GZ36</f>
        <v/>
      </c>
      <c r="V36" s="211"/>
      <c r="W36" s="211"/>
      <c r="X36" s="219" t="str">
        <f>'statement of marks'!G36</f>
        <v>A 030</v>
      </c>
      <c r="Y36" s="448" t="str">
        <f t="shared" si="0"/>
        <v/>
      </c>
      <c r="Z36" s="448" t="str">
        <f t="shared" si="1"/>
        <v/>
      </c>
      <c r="AA36" s="448" t="str">
        <f t="shared" si="2"/>
        <v/>
      </c>
      <c r="AB36" s="448" t="str">
        <f t="shared" si="3"/>
        <v/>
      </c>
      <c r="AC36" s="448" t="str">
        <f t="shared" si="4"/>
        <v/>
      </c>
      <c r="AD36" s="448" t="str">
        <f t="shared" si="5"/>
        <v/>
      </c>
      <c r="AE36" s="448" t="str">
        <f t="shared" si="6"/>
        <v/>
      </c>
      <c r="AF36" s="448" t="str">
        <f t="shared" si="7"/>
        <v/>
      </c>
      <c r="AG36" s="448" t="str">
        <f t="shared" si="8"/>
        <v/>
      </c>
      <c r="AH36" s="448" t="str">
        <f t="shared" si="9"/>
        <v/>
      </c>
      <c r="AI36" s="448" t="str">
        <f t="shared" si="10"/>
        <v/>
      </c>
      <c r="AJ36" s="449" t="str">
        <f t="shared" si="11"/>
        <v/>
      </c>
      <c r="AK36" s="226"/>
    </row>
    <row r="37" spans="1:37" ht="13" customHeight="1">
      <c r="A37" s="220">
        <f>'statement of marks'!A37</f>
        <v>31</v>
      </c>
      <c r="B37" s="221">
        <f>'statement of marks'!D37</f>
        <v>9131</v>
      </c>
      <c r="C37" s="115">
        <f>'statement of marks'!E37</f>
        <v>11017</v>
      </c>
      <c r="D37" s="470">
        <f>'statement of marks'!F37</f>
        <v>37283</v>
      </c>
      <c r="E37" s="112" t="str">
        <f>'statement of marks'!G37</f>
        <v>A 031</v>
      </c>
      <c r="F37" s="112" t="str">
        <f>'statement of marks'!H37</f>
        <v>B 031</v>
      </c>
      <c r="G37" s="112" t="str">
        <f>'statement of marks'!I37</f>
        <v>C 031</v>
      </c>
      <c r="H37" s="115" t="str">
        <f>IF('statement of marks'!B37="","",'statement of marks'!B37)</f>
        <v>SC</v>
      </c>
      <c r="I37" s="427" t="str">
        <f>IF('statement of marks'!C37="","",'statement of marks'!C37)</f>
        <v>G</v>
      </c>
      <c r="J37" s="115" t="str">
        <f>IF('statement of marks'!GN37="","",'statement of marks'!GN37)</f>
        <v/>
      </c>
      <c r="K37" s="213">
        <f>IF('statement of marks'!CS37="","",'statement of marks'!CS37)</f>
        <v>0</v>
      </c>
      <c r="L37" s="222">
        <f>IF('statement of marks'!CT37="","",'statement of marks'!CT37)</f>
        <v>0</v>
      </c>
      <c r="M37" s="115" t="str">
        <f>IF('statement of marks'!CU37="","",'statement of marks'!CU37)</f>
        <v/>
      </c>
      <c r="N37" s="213" t="str">
        <f>(IF('result subject-wise'!Z37="","",'result subject-wise'!Z37))</f>
        <v xml:space="preserve">                        </v>
      </c>
      <c r="O37" s="115" t="str">
        <f>IF('result subject-wise'!AV37="","",'result subject-wise'!AV37)</f>
        <v/>
      </c>
      <c r="P37" s="223" t="str">
        <f>IF('result subject-wise'!AX37="","",'result subject-wise'!AX37)</f>
        <v/>
      </c>
      <c r="Q37" s="223" t="str">
        <f>IF('statement of marks'!II37="","",'statement of marks'!II37)</f>
        <v/>
      </c>
      <c r="R37" s="222">
        <f>IF('statement of marks'!IJ37="","",'statement of marks'!IJ37)</f>
        <v>0</v>
      </c>
      <c r="S37" s="469" t="str">
        <f>IF('statement of marks'!IK37="","",'statement of marks'!IK37)</f>
        <v/>
      </c>
      <c r="T37" s="224" t="str">
        <f>'statement of marks'!GY37</f>
        <v/>
      </c>
      <c r="U37" s="225" t="str">
        <f>'statement of marks'!GZ37</f>
        <v/>
      </c>
      <c r="V37" s="211"/>
      <c r="W37" s="211"/>
      <c r="X37" s="219" t="str">
        <f>'statement of marks'!G37</f>
        <v>A 031</v>
      </c>
      <c r="Y37" s="448" t="str">
        <f t="shared" si="0"/>
        <v/>
      </c>
      <c r="Z37" s="448" t="str">
        <f t="shared" si="1"/>
        <v/>
      </c>
      <c r="AA37" s="448" t="str">
        <f t="shared" si="2"/>
        <v/>
      </c>
      <c r="AB37" s="448" t="str">
        <f t="shared" si="3"/>
        <v/>
      </c>
      <c r="AC37" s="448" t="str">
        <f t="shared" si="4"/>
        <v/>
      </c>
      <c r="AD37" s="448" t="str">
        <f t="shared" si="5"/>
        <v/>
      </c>
      <c r="AE37" s="448" t="str">
        <f t="shared" si="6"/>
        <v/>
      </c>
      <c r="AF37" s="448" t="str">
        <f t="shared" si="7"/>
        <v/>
      </c>
      <c r="AG37" s="448" t="str">
        <f t="shared" si="8"/>
        <v/>
      </c>
      <c r="AH37" s="448" t="str">
        <f t="shared" si="9"/>
        <v/>
      </c>
      <c r="AI37" s="448" t="str">
        <f t="shared" si="10"/>
        <v/>
      </c>
      <c r="AJ37" s="449" t="str">
        <f t="shared" si="11"/>
        <v/>
      </c>
      <c r="AK37" s="226"/>
    </row>
    <row r="38" spans="1:37" ht="13" customHeight="1">
      <c r="A38" s="220">
        <f>'statement of marks'!A38</f>
        <v>32</v>
      </c>
      <c r="B38" s="221">
        <f>'statement of marks'!D38</f>
        <v>9132</v>
      </c>
      <c r="C38" s="115">
        <f>'statement of marks'!E38</f>
        <v>11022</v>
      </c>
      <c r="D38" s="470">
        <f>'statement of marks'!F38</f>
        <v>36831</v>
      </c>
      <c r="E38" s="112" t="str">
        <f>'statement of marks'!G38</f>
        <v>A 032</v>
      </c>
      <c r="F38" s="112" t="str">
        <f>'statement of marks'!H38</f>
        <v>B 032</v>
      </c>
      <c r="G38" s="112" t="str">
        <f>'statement of marks'!I38</f>
        <v>C 032</v>
      </c>
      <c r="H38" s="115" t="str">
        <f>IF('statement of marks'!B38="","",'statement of marks'!B38)</f>
        <v>OBC</v>
      </c>
      <c r="I38" s="427" t="str">
        <f>IF('statement of marks'!C38="","",'statement of marks'!C38)</f>
        <v>G</v>
      </c>
      <c r="J38" s="115" t="str">
        <f>IF('statement of marks'!GN38="","",'statement of marks'!GN38)</f>
        <v/>
      </c>
      <c r="K38" s="213">
        <f>IF('statement of marks'!CS38="","",'statement of marks'!CS38)</f>
        <v>0</v>
      </c>
      <c r="L38" s="222">
        <f>IF('statement of marks'!CT38="","",'statement of marks'!CT38)</f>
        <v>0</v>
      </c>
      <c r="M38" s="115" t="str">
        <f>IF('statement of marks'!CU38="","",'statement of marks'!CU38)</f>
        <v/>
      </c>
      <c r="N38" s="213" t="str">
        <f>(IF('result subject-wise'!Z38="","",'result subject-wise'!Z38))</f>
        <v xml:space="preserve">                        </v>
      </c>
      <c r="O38" s="115" t="str">
        <f>IF('result subject-wise'!AV38="","",'result subject-wise'!AV38)</f>
        <v/>
      </c>
      <c r="P38" s="223" t="str">
        <f>IF('result subject-wise'!AX38="","",'result subject-wise'!AX38)</f>
        <v/>
      </c>
      <c r="Q38" s="223" t="str">
        <f>IF('statement of marks'!II38="","",'statement of marks'!II38)</f>
        <v/>
      </c>
      <c r="R38" s="222">
        <f>IF('statement of marks'!IJ38="","",'statement of marks'!IJ38)</f>
        <v>0</v>
      </c>
      <c r="S38" s="469" t="str">
        <f>IF('statement of marks'!IK38="","",'statement of marks'!IK38)</f>
        <v/>
      </c>
      <c r="T38" s="224" t="str">
        <f>'statement of marks'!GY38</f>
        <v/>
      </c>
      <c r="U38" s="225" t="str">
        <f>'statement of marks'!GZ38</f>
        <v/>
      </c>
      <c r="V38" s="211"/>
      <c r="W38" s="211"/>
      <c r="X38" s="219" t="str">
        <f>'statement of marks'!G38</f>
        <v>A 032</v>
      </c>
      <c r="Y38" s="448" t="str">
        <f t="shared" si="0"/>
        <v/>
      </c>
      <c r="Z38" s="448" t="str">
        <f t="shared" si="1"/>
        <v/>
      </c>
      <c r="AA38" s="448" t="str">
        <f t="shared" si="2"/>
        <v/>
      </c>
      <c r="AB38" s="448" t="str">
        <f t="shared" si="3"/>
        <v/>
      </c>
      <c r="AC38" s="448" t="str">
        <f t="shared" si="4"/>
        <v/>
      </c>
      <c r="AD38" s="448" t="str">
        <f t="shared" si="5"/>
        <v/>
      </c>
      <c r="AE38" s="448" t="str">
        <f t="shared" si="6"/>
        <v/>
      </c>
      <c r="AF38" s="448" t="str">
        <f t="shared" si="7"/>
        <v/>
      </c>
      <c r="AG38" s="448" t="str">
        <f t="shared" si="8"/>
        <v/>
      </c>
      <c r="AH38" s="448" t="str">
        <f t="shared" si="9"/>
        <v/>
      </c>
      <c r="AI38" s="448" t="str">
        <f t="shared" si="10"/>
        <v/>
      </c>
      <c r="AJ38" s="449" t="str">
        <f t="shared" si="11"/>
        <v/>
      </c>
      <c r="AK38" s="226"/>
    </row>
    <row r="39" spans="1:37" ht="13" customHeight="1">
      <c r="A39" s="220">
        <f>'statement of marks'!A39</f>
        <v>33</v>
      </c>
      <c r="B39" s="221">
        <f>'statement of marks'!D39</f>
        <v>9133</v>
      </c>
      <c r="C39" s="115">
        <f>'statement of marks'!E39</f>
        <v>11257</v>
      </c>
      <c r="D39" s="470">
        <f>'statement of marks'!F39</f>
        <v>36663</v>
      </c>
      <c r="E39" s="112" t="str">
        <f>'statement of marks'!G39</f>
        <v>A 033</v>
      </c>
      <c r="F39" s="112" t="str">
        <f>'statement of marks'!H39</f>
        <v>B 033</v>
      </c>
      <c r="G39" s="112" t="str">
        <f>'statement of marks'!I39</f>
        <v>C 033</v>
      </c>
      <c r="H39" s="115" t="str">
        <f>IF('statement of marks'!B39="","",'statement of marks'!B39)</f>
        <v>SC</v>
      </c>
      <c r="I39" s="427" t="str">
        <f>IF('statement of marks'!C39="","",'statement of marks'!C39)</f>
        <v>G</v>
      </c>
      <c r="J39" s="115" t="str">
        <f>IF('statement of marks'!GN39="","",'statement of marks'!GN39)</f>
        <v/>
      </c>
      <c r="K39" s="213">
        <f>IF('statement of marks'!CS39="","",'statement of marks'!CS39)</f>
        <v>0</v>
      </c>
      <c r="L39" s="222">
        <f>IF('statement of marks'!CT39="","",'statement of marks'!CT39)</f>
        <v>0</v>
      </c>
      <c r="M39" s="115" t="str">
        <f>IF('statement of marks'!CU39="","",'statement of marks'!CU39)</f>
        <v/>
      </c>
      <c r="N39" s="213" t="str">
        <f>(IF('result subject-wise'!Z39="","",'result subject-wise'!Z39))</f>
        <v xml:space="preserve">                        </v>
      </c>
      <c r="O39" s="115" t="str">
        <f>IF('result subject-wise'!AV39="","",'result subject-wise'!AV39)</f>
        <v/>
      </c>
      <c r="P39" s="223" t="str">
        <f>IF('result subject-wise'!AX39="","",'result subject-wise'!AX39)</f>
        <v/>
      </c>
      <c r="Q39" s="223" t="str">
        <f>IF('statement of marks'!II39="","",'statement of marks'!II39)</f>
        <v/>
      </c>
      <c r="R39" s="222">
        <f>IF('statement of marks'!IJ39="","",'statement of marks'!IJ39)</f>
        <v>0</v>
      </c>
      <c r="S39" s="469" t="str">
        <f>IF('statement of marks'!IK39="","",'statement of marks'!IK39)</f>
        <v/>
      </c>
      <c r="T39" s="224" t="str">
        <f>'statement of marks'!GY39</f>
        <v/>
      </c>
      <c r="U39" s="225" t="str">
        <f>'statement of marks'!GZ39</f>
        <v/>
      </c>
      <c r="V39" s="211"/>
      <c r="W39" s="211"/>
      <c r="X39" s="219" t="str">
        <f>'statement of marks'!G39</f>
        <v>A 033</v>
      </c>
      <c r="Y39" s="448" t="str">
        <f t="shared" si="0"/>
        <v/>
      </c>
      <c r="Z39" s="448" t="str">
        <f t="shared" si="1"/>
        <v/>
      </c>
      <c r="AA39" s="448" t="str">
        <f t="shared" si="2"/>
        <v/>
      </c>
      <c r="AB39" s="448" t="str">
        <f t="shared" si="3"/>
        <v/>
      </c>
      <c r="AC39" s="448" t="str">
        <f t="shared" si="4"/>
        <v/>
      </c>
      <c r="AD39" s="448" t="str">
        <f t="shared" si="5"/>
        <v/>
      </c>
      <c r="AE39" s="448" t="str">
        <f t="shared" si="6"/>
        <v/>
      </c>
      <c r="AF39" s="448" t="str">
        <f t="shared" si="7"/>
        <v/>
      </c>
      <c r="AG39" s="448" t="str">
        <f t="shared" si="8"/>
        <v/>
      </c>
      <c r="AH39" s="448" t="str">
        <f t="shared" si="9"/>
        <v/>
      </c>
      <c r="AI39" s="448" t="str">
        <f t="shared" si="10"/>
        <v/>
      </c>
      <c r="AJ39" s="449" t="str">
        <f t="shared" si="11"/>
        <v/>
      </c>
      <c r="AK39" s="226"/>
    </row>
    <row r="40" spans="1:37" ht="13" customHeight="1">
      <c r="A40" s="220">
        <f>'statement of marks'!A40</f>
        <v>34</v>
      </c>
      <c r="B40" s="221">
        <f>'statement of marks'!D40</f>
        <v>9134</v>
      </c>
      <c r="C40" s="115">
        <f>'statement of marks'!E40</f>
        <v>11036</v>
      </c>
      <c r="D40" s="470">
        <f>'statement of marks'!F40</f>
        <v>36770</v>
      </c>
      <c r="E40" s="112" t="str">
        <f>'statement of marks'!G40</f>
        <v>A 034</v>
      </c>
      <c r="F40" s="112" t="str">
        <f>'statement of marks'!H40</f>
        <v>B 034</v>
      </c>
      <c r="G40" s="112" t="str">
        <f>'statement of marks'!I40</f>
        <v>C 034</v>
      </c>
      <c r="H40" s="115" t="str">
        <f>IF('statement of marks'!B40="","",'statement of marks'!B40)</f>
        <v>GEN</v>
      </c>
      <c r="I40" s="427" t="str">
        <f>IF('statement of marks'!C40="","",'statement of marks'!C40)</f>
        <v>G</v>
      </c>
      <c r="J40" s="115" t="str">
        <f>IF('statement of marks'!GN40="","",'statement of marks'!GN40)</f>
        <v/>
      </c>
      <c r="K40" s="213">
        <f>IF('statement of marks'!CS40="","",'statement of marks'!CS40)</f>
        <v>0</v>
      </c>
      <c r="L40" s="222">
        <f>IF('statement of marks'!CT40="","",'statement of marks'!CT40)</f>
        <v>0</v>
      </c>
      <c r="M40" s="115" t="str">
        <f>IF('statement of marks'!CU40="","",'statement of marks'!CU40)</f>
        <v/>
      </c>
      <c r="N40" s="213" t="str">
        <f>(IF('result subject-wise'!Z40="","",'result subject-wise'!Z40))</f>
        <v xml:space="preserve">                        </v>
      </c>
      <c r="O40" s="115" t="str">
        <f>IF('result subject-wise'!AV40="","",'result subject-wise'!AV40)</f>
        <v/>
      </c>
      <c r="P40" s="223" t="str">
        <f>IF('result subject-wise'!AX40="","",'result subject-wise'!AX40)</f>
        <v/>
      </c>
      <c r="Q40" s="223" t="str">
        <f>IF('statement of marks'!II40="","",'statement of marks'!II40)</f>
        <v/>
      </c>
      <c r="R40" s="222">
        <f>IF('statement of marks'!IJ40="","",'statement of marks'!IJ40)</f>
        <v>0</v>
      </c>
      <c r="S40" s="469" t="str">
        <f>IF('statement of marks'!IK40="","",'statement of marks'!IK40)</f>
        <v/>
      </c>
      <c r="T40" s="224" t="str">
        <f>'statement of marks'!GY40</f>
        <v/>
      </c>
      <c r="U40" s="225" t="str">
        <f>'statement of marks'!GZ40</f>
        <v/>
      </c>
      <c r="V40" s="211"/>
      <c r="W40" s="211"/>
      <c r="X40" s="219" t="str">
        <f>'statement of marks'!G40</f>
        <v>A 034</v>
      </c>
      <c r="Y40" s="448" t="str">
        <f t="shared" si="0"/>
        <v/>
      </c>
      <c r="Z40" s="448" t="str">
        <f t="shared" si="1"/>
        <v/>
      </c>
      <c r="AA40" s="448" t="str">
        <f t="shared" si="2"/>
        <v/>
      </c>
      <c r="AB40" s="448" t="str">
        <f t="shared" si="3"/>
        <v/>
      </c>
      <c r="AC40" s="448" t="str">
        <f t="shared" si="4"/>
        <v/>
      </c>
      <c r="AD40" s="448" t="str">
        <f t="shared" si="5"/>
        <v/>
      </c>
      <c r="AE40" s="448" t="str">
        <f t="shared" si="6"/>
        <v/>
      </c>
      <c r="AF40" s="448" t="str">
        <f t="shared" si="7"/>
        <v/>
      </c>
      <c r="AG40" s="448" t="str">
        <f t="shared" si="8"/>
        <v/>
      </c>
      <c r="AH40" s="448" t="str">
        <f t="shared" si="9"/>
        <v/>
      </c>
      <c r="AI40" s="448" t="str">
        <f t="shared" si="10"/>
        <v/>
      </c>
      <c r="AJ40" s="449" t="str">
        <f t="shared" si="11"/>
        <v/>
      </c>
      <c r="AK40" s="226"/>
    </row>
    <row r="41" spans="1:37" ht="13" customHeight="1">
      <c r="A41" s="220">
        <f>'statement of marks'!A41</f>
        <v>35</v>
      </c>
      <c r="B41" s="221">
        <f>'statement of marks'!D41</f>
        <v>9135</v>
      </c>
      <c r="C41" s="115">
        <f>'statement of marks'!E41</f>
        <v>11085</v>
      </c>
      <c r="D41" s="470">
        <f>'statement of marks'!F41</f>
        <v>36143</v>
      </c>
      <c r="E41" s="112" t="str">
        <f>'statement of marks'!G41</f>
        <v>A 035</v>
      </c>
      <c r="F41" s="112" t="str">
        <f>'statement of marks'!H41</f>
        <v>B 035</v>
      </c>
      <c r="G41" s="112" t="str">
        <f>'statement of marks'!I41</f>
        <v>C 035</v>
      </c>
      <c r="H41" s="115" t="str">
        <f>IF('statement of marks'!B41="","",'statement of marks'!B41)</f>
        <v>OBC</v>
      </c>
      <c r="I41" s="427" t="str">
        <f>IF('statement of marks'!C41="","",'statement of marks'!C41)</f>
        <v>G</v>
      </c>
      <c r="J41" s="115" t="str">
        <f>IF('statement of marks'!GN41="","",'statement of marks'!GN41)</f>
        <v/>
      </c>
      <c r="K41" s="213">
        <f>IF('statement of marks'!CS41="","",'statement of marks'!CS41)</f>
        <v>0</v>
      </c>
      <c r="L41" s="222">
        <f>IF('statement of marks'!CT41="","",'statement of marks'!CT41)</f>
        <v>0</v>
      </c>
      <c r="M41" s="115" t="str">
        <f>IF('statement of marks'!CU41="","",'statement of marks'!CU41)</f>
        <v/>
      </c>
      <c r="N41" s="213" t="str">
        <f>(IF('result subject-wise'!Z41="","",'result subject-wise'!Z41))</f>
        <v xml:space="preserve">                        </v>
      </c>
      <c r="O41" s="115" t="str">
        <f>IF('result subject-wise'!AV41="","",'result subject-wise'!AV41)</f>
        <v/>
      </c>
      <c r="P41" s="223" t="str">
        <f>IF('result subject-wise'!AX41="","",'result subject-wise'!AX41)</f>
        <v/>
      </c>
      <c r="Q41" s="223" t="str">
        <f>IF('statement of marks'!II41="","",'statement of marks'!II41)</f>
        <v/>
      </c>
      <c r="R41" s="222">
        <f>IF('statement of marks'!IJ41="","",'statement of marks'!IJ41)</f>
        <v>0</v>
      </c>
      <c r="S41" s="469" t="str">
        <f>IF('statement of marks'!IK41="","",'statement of marks'!IK41)</f>
        <v/>
      </c>
      <c r="T41" s="224" t="str">
        <f>'statement of marks'!GY41</f>
        <v/>
      </c>
      <c r="U41" s="225" t="str">
        <f>'statement of marks'!GZ41</f>
        <v/>
      </c>
      <c r="V41" s="211"/>
      <c r="W41" s="211"/>
      <c r="X41" s="219" t="str">
        <f>'statement of marks'!G41</f>
        <v>A 035</v>
      </c>
      <c r="Y41" s="448" t="str">
        <f t="shared" si="0"/>
        <v/>
      </c>
      <c r="Z41" s="448" t="str">
        <f t="shared" si="1"/>
        <v/>
      </c>
      <c r="AA41" s="448" t="str">
        <f t="shared" si="2"/>
        <v/>
      </c>
      <c r="AB41" s="448" t="str">
        <f t="shared" si="3"/>
        <v/>
      </c>
      <c r="AC41" s="448" t="str">
        <f t="shared" si="4"/>
        <v/>
      </c>
      <c r="AD41" s="448" t="str">
        <f t="shared" si="5"/>
        <v/>
      </c>
      <c r="AE41" s="448" t="str">
        <f t="shared" si="6"/>
        <v/>
      </c>
      <c r="AF41" s="448" t="str">
        <f t="shared" si="7"/>
        <v/>
      </c>
      <c r="AG41" s="448" t="str">
        <f t="shared" si="8"/>
        <v/>
      </c>
      <c r="AH41" s="448" t="str">
        <f t="shared" si="9"/>
        <v/>
      </c>
      <c r="AI41" s="448" t="str">
        <f t="shared" si="10"/>
        <v/>
      </c>
      <c r="AJ41" s="449" t="str">
        <f t="shared" si="11"/>
        <v/>
      </c>
      <c r="AK41" s="226"/>
    </row>
    <row r="42" spans="1:37" ht="13" customHeight="1">
      <c r="A42" s="220">
        <f>'statement of marks'!A42</f>
        <v>36</v>
      </c>
      <c r="B42" s="221">
        <f>'statement of marks'!D42</f>
        <v>9136</v>
      </c>
      <c r="C42" s="115">
        <f>'statement of marks'!E42</f>
        <v>11222</v>
      </c>
      <c r="D42" s="470">
        <f>'statement of marks'!F42</f>
        <v>36526</v>
      </c>
      <c r="E42" s="112" t="str">
        <f>'statement of marks'!G42</f>
        <v>A 036</v>
      </c>
      <c r="F42" s="112" t="str">
        <f>'statement of marks'!H42</f>
        <v>B 036</v>
      </c>
      <c r="G42" s="112" t="str">
        <f>'statement of marks'!I42</f>
        <v>C 036</v>
      </c>
      <c r="H42" s="115" t="str">
        <f>IF('statement of marks'!B42="","",'statement of marks'!B42)</f>
        <v>OBC</v>
      </c>
      <c r="I42" s="427" t="str">
        <f>IF('statement of marks'!C42="","",'statement of marks'!C42)</f>
        <v>G</v>
      </c>
      <c r="J42" s="115" t="str">
        <f>IF('statement of marks'!GN42="","",'statement of marks'!GN42)</f>
        <v/>
      </c>
      <c r="K42" s="213">
        <f>IF('statement of marks'!CS42="","",'statement of marks'!CS42)</f>
        <v>0</v>
      </c>
      <c r="L42" s="222">
        <f>IF('statement of marks'!CT42="","",'statement of marks'!CT42)</f>
        <v>0</v>
      </c>
      <c r="M42" s="115" t="str">
        <f>IF('statement of marks'!CU42="","",'statement of marks'!CU42)</f>
        <v/>
      </c>
      <c r="N42" s="213" t="str">
        <f>(IF('result subject-wise'!Z42="","",'result subject-wise'!Z42))</f>
        <v xml:space="preserve">                        </v>
      </c>
      <c r="O42" s="115" t="str">
        <f>IF('result subject-wise'!AV42="","",'result subject-wise'!AV42)</f>
        <v/>
      </c>
      <c r="P42" s="223" t="str">
        <f>IF('result subject-wise'!AX42="","",'result subject-wise'!AX42)</f>
        <v/>
      </c>
      <c r="Q42" s="223" t="str">
        <f>IF('statement of marks'!II42="","",'statement of marks'!II42)</f>
        <v/>
      </c>
      <c r="R42" s="222">
        <f>IF('statement of marks'!IJ42="","",'statement of marks'!IJ42)</f>
        <v>0</v>
      </c>
      <c r="S42" s="469" t="str">
        <f>IF('statement of marks'!IK42="","",'statement of marks'!IK42)</f>
        <v/>
      </c>
      <c r="T42" s="224" t="str">
        <f>'statement of marks'!GY42</f>
        <v/>
      </c>
      <c r="U42" s="225" t="str">
        <f>'statement of marks'!GZ42</f>
        <v/>
      </c>
      <c r="V42" s="211"/>
      <c r="W42" s="211"/>
      <c r="X42" s="219" t="str">
        <f>'statement of marks'!G42</f>
        <v>A 036</v>
      </c>
      <c r="Y42" s="448" t="str">
        <f t="shared" si="0"/>
        <v/>
      </c>
      <c r="Z42" s="448" t="str">
        <f t="shared" si="1"/>
        <v/>
      </c>
      <c r="AA42" s="448" t="str">
        <f t="shared" si="2"/>
        <v/>
      </c>
      <c r="AB42" s="448" t="str">
        <f t="shared" si="3"/>
        <v/>
      </c>
      <c r="AC42" s="448" t="str">
        <f t="shared" si="4"/>
        <v/>
      </c>
      <c r="AD42" s="448" t="str">
        <f t="shared" si="5"/>
        <v/>
      </c>
      <c r="AE42" s="448" t="str">
        <f t="shared" si="6"/>
        <v/>
      </c>
      <c r="AF42" s="448" t="str">
        <f t="shared" si="7"/>
        <v/>
      </c>
      <c r="AG42" s="448" t="str">
        <f t="shared" si="8"/>
        <v/>
      </c>
      <c r="AH42" s="448" t="str">
        <f t="shared" si="9"/>
        <v/>
      </c>
      <c r="AI42" s="448" t="str">
        <f t="shared" si="10"/>
        <v/>
      </c>
      <c r="AJ42" s="449" t="str">
        <f t="shared" si="11"/>
        <v/>
      </c>
      <c r="AK42" s="226"/>
    </row>
    <row r="43" spans="1:37" ht="13" customHeight="1">
      <c r="A43" s="220">
        <f>'statement of marks'!A43</f>
        <v>37</v>
      </c>
      <c r="B43" s="221">
        <f>'statement of marks'!D43</f>
        <v>9137</v>
      </c>
      <c r="C43" s="115">
        <f>'statement of marks'!E43</f>
        <v>11079</v>
      </c>
      <c r="D43" s="470">
        <f>'statement of marks'!F43</f>
        <v>36936</v>
      </c>
      <c r="E43" s="112" t="str">
        <f>'statement of marks'!G43</f>
        <v>A 037</v>
      </c>
      <c r="F43" s="112" t="str">
        <f>'statement of marks'!H43</f>
        <v>B 037</v>
      </c>
      <c r="G43" s="112" t="str">
        <f>'statement of marks'!I43</f>
        <v>C 037</v>
      </c>
      <c r="H43" s="115" t="str">
        <f>IF('statement of marks'!B43="","",'statement of marks'!B43)</f>
        <v>GEN</v>
      </c>
      <c r="I43" s="427" t="str">
        <f>IF('statement of marks'!C43="","",'statement of marks'!C43)</f>
        <v>G</v>
      </c>
      <c r="J43" s="115" t="str">
        <f>IF('statement of marks'!GN43="","",'statement of marks'!GN43)</f>
        <v/>
      </c>
      <c r="K43" s="213">
        <f>IF('statement of marks'!CS43="","",'statement of marks'!CS43)</f>
        <v>0</v>
      </c>
      <c r="L43" s="222">
        <f>IF('statement of marks'!CT43="","",'statement of marks'!CT43)</f>
        <v>0</v>
      </c>
      <c r="M43" s="115" t="str">
        <f>IF('statement of marks'!CU43="","",'statement of marks'!CU43)</f>
        <v/>
      </c>
      <c r="N43" s="213" t="str">
        <f>(IF('result subject-wise'!Z43="","",'result subject-wise'!Z43))</f>
        <v xml:space="preserve">                        </v>
      </c>
      <c r="O43" s="115" t="str">
        <f>IF('result subject-wise'!AV43="","",'result subject-wise'!AV43)</f>
        <v/>
      </c>
      <c r="P43" s="223" t="str">
        <f>IF('result subject-wise'!AX43="","",'result subject-wise'!AX43)</f>
        <v/>
      </c>
      <c r="Q43" s="223" t="str">
        <f>IF('statement of marks'!II43="","",'statement of marks'!II43)</f>
        <v/>
      </c>
      <c r="R43" s="222">
        <f>IF('statement of marks'!IJ43="","",'statement of marks'!IJ43)</f>
        <v>0</v>
      </c>
      <c r="S43" s="469" t="str">
        <f>IF('statement of marks'!IK43="","",'statement of marks'!IK43)</f>
        <v/>
      </c>
      <c r="T43" s="224" t="str">
        <f>'statement of marks'!GY43</f>
        <v/>
      </c>
      <c r="U43" s="225" t="str">
        <f>'statement of marks'!GZ43</f>
        <v/>
      </c>
      <c r="V43" s="211"/>
      <c r="W43" s="211"/>
      <c r="X43" s="219" t="str">
        <f>'statement of marks'!G43</f>
        <v>A 037</v>
      </c>
      <c r="Y43" s="448" t="str">
        <f t="shared" si="0"/>
        <v/>
      </c>
      <c r="Z43" s="448" t="str">
        <f t="shared" si="1"/>
        <v/>
      </c>
      <c r="AA43" s="448" t="str">
        <f t="shared" si="2"/>
        <v/>
      </c>
      <c r="AB43" s="448" t="str">
        <f t="shared" si="3"/>
        <v/>
      </c>
      <c r="AC43" s="448" t="str">
        <f t="shared" si="4"/>
        <v/>
      </c>
      <c r="AD43" s="448" t="str">
        <f t="shared" si="5"/>
        <v/>
      </c>
      <c r="AE43" s="448" t="str">
        <f t="shared" si="6"/>
        <v/>
      </c>
      <c r="AF43" s="448" t="str">
        <f t="shared" si="7"/>
        <v/>
      </c>
      <c r="AG43" s="448" t="str">
        <f t="shared" si="8"/>
        <v/>
      </c>
      <c r="AH43" s="448" t="str">
        <f t="shared" si="9"/>
        <v/>
      </c>
      <c r="AI43" s="448" t="str">
        <f t="shared" si="10"/>
        <v/>
      </c>
      <c r="AJ43" s="449" t="str">
        <f t="shared" si="11"/>
        <v/>
      </c>
      <c r="AK43" s="226"/>
    </row>
    <row r="44" spans="1:37" ht="13" customHeight="1">
      <c r="A44" s="220">
        <f>'statement of marks'!A44</f>
        <v>38</v>
      </c>
      <c r="B44" s="221" t="str">
        <f>'statement of marks'!D44</f>
        <v>NSO</v>
      </c>
      <c r="C44" s="115">
        <f>'statement of marks'!E44</f>
        <v>10652</v>
      </c>
      <c r="D44" s="470">
        <f>'statement of marks'!F44</f>
        <v>36427</v>
      </c>
      <c r="E44" s="112" t="str">
        <f>'statement of marks'!G44</f>
        <v>A 038</v>
      </c>
      <c r="F44" s="112" t="str">
        <f>'statement of marks'!H44</f>
        <v>B 038</v>
      </c>
      <c r="G44" s="112" t="str">
        <f>'statement of marks'!I44</f>
        <v>C 038</v>
      </c>
      <c r="H44" s="115" t="str">
        <f>IF('statement of marks'!B44="","",'statement of marks'!B44)</f>
        <v>OBC</v>
      </c>
      <c r="I44" s="427" t="str">
        <f>IF('statement of marks'!C44="","",'statement of marks'!C44)</f>
        <v>G</v>
      </c>
      <c r="J44" s="115" t="str">
        <f>IF('statement of marks'!GN44="","",'statement of marks'!GN44)</f>
        <v>NSO</v>
      </c>
      <c r="K44" s="213">
        <f>IF('statement of marks'!CS44="","",'statement of marks'!CS44)</f>
        <v>0</v>
      </c>
      <c r="L44" s="222">
        <f>IF('statement of marks'!CT44="","",'statement of marks'!CT44)</f>
        <v>0</v>
      </c>
      <c r="M44" s="115" t="str">
        <f>IF('statement of marks'!CU44="","",'statement of marks'!CU44)</f>
        <v/>
      </c>
      <c r="N44" s="213" t="str">
        <f>(IF('result subject-wise'!Z44="","",'result subject-wise'!Z44))</f>
        <v xml:space="preserve">                        </v>
      </c>
      <c r="O44" s="115" t="str">
        <f>IF('result subject-wise'!AV44="","",'result subject-wise'!AV44)</f>
        <v/>
      </c>
      <c r="P44" s="223" t="str">
        <f>IF('result subject-wise'!AX44="","",'result subject-wise'!AX44)</f>
        <v/>
      </c>
      <c r="Q44" s="223" t="str">
        <f>IF('statement of marks'!II44="","",'statement of marks'!II44)</f>
        <v>NSO</v>
      </c>
      <c r="R44" s="222">
        <f>IF('statement of marks'!IJ44="","",'statement of marks'!IJ44)</f>
        <v>0</v>
      </c>
      <c r="S44" s="469" t="str">
        <f>IF('statement of marks'!IK44="","",'statement of marks'!IK44)</f>
        <v>NSO</v>
      </c>
      <c r="T44" s="224" t="str">
        <f>'statement of marks'!GY44</f>
        <v/>
      </c>
      <c r="U44" s="225" t="str">
        <f>'statement of marks'!GZ44</f>
        <v/>
      </c>
      <c r="V44" s="211"/>
      <c r="W44" s="211"/>
      <c r="X44" s="219" t="str">
        <f>'statement of marks'!G44</f>
        <v>A 038</v>
      </c>
      <c r="Y44" s="448" t="str">
        <f t="shared" si="0"/>
        <v/>
      </c>
      <c r="Z44" s="448" t="str">
        <f t="shared" si="1"/>
        <v/>
      </c>
      <c r="AA44" s="448" t="str">
        <f t="shared" si="2"/>
        <v/>
      </c>
      <c r="AB44" s="448" t="str">
        <f t="shared" si="3"/>
        <v/>
      </c>
      <c r="AC44" s="448" t="str">
        <f t="shared" si="4"/>
        <v/>
      </c>
      <c r="AD44" s="448" t="str">
        <f t="shared" si="5"/>
        <v>NSO</v>
      </c>
      <c r="AE44" s="448" t="str">
        <f t="shared" si="6"/>
        <v/>
      </c>
      <c r="AF44" s="448" t="str">
        <f t="shared" si="7"/>
        <v/>
      </c>
      <c r="AG44" s="448" t="str">
        <f t="shared" si="8"/>
        <v/>
      </c>
      <c r="AH44" s="448" t="str">
        <f t="shared" si="9"/>
        <v/>
      </c>
      <c r="AI44" s="448" t="str">
        <f t="shared" si="10"/>
        <v/>
      </c>
      <c r="AJ44" s="449" t="str">
        <f t="shared" si="11"/>
        <v/>
      </c>
      <c r="AK44" s="226"/>
    </row>
    <row r="45" spans="1:37" ht="13" customHeight="1">
      <c r="A45" s="220">
        <f>'statement of marks'!A45</f>
        <v>39</v>
      </c>
      <c r="B45" s="221">
        <f>'statement of marks'!D45</f>
        <v>9139</v>
      </c>
      <c r="C45" s="115">
        <f>'statement of marks'!E45</f>
        <v>11077</v>
      </c>
      <c r="D45" s="470">
        <f>'statement of marks'!F45</f>
        <v>36251</v>
      </c>
      <c r="E45" s="112" t="str">
        <f>'statement of marks'!G45</f>
        <v>A 039</v>
      </c>
      <c r="F45" s="112" t="str">
        <f>'statement of marks'!H45</f>
        <v>B 039</v>
      </c>
      <c r="G45" s="112" t="str">
        <f>'statement of marks'!I45</f>
        <v>C 039</v>
      </c>
      <c r="H45" s="115" t="str">
        <f>IF('statement of marks'!B45="","",'statement of marks'!B45)</f>
        <v>GEN</v>
      </c>
      <c r="I45" s="427" t="str">
        <f>IF('statement of marks'!C45="","",'statement of marks'!C45)</f>
        <v>G</v>
      </c>
      <c r="J45" s="115" t="str">
        <f>IF('statement of marks'!GN45="","",'statement of marks'!GN45)</f>
        <v/>
      </c>
      <c r="K45" s="213">
        <f>IF('statement of marks'!CS45="","",'statement of marks'!CS45)</f>
        <v>0</v>
      </c>
      <c r="L45" s="222">
        <f>IF('statement of marks'!CT45="","",'statement of marks'!CT45)</f>
        <v>0</v>
      </c>
      <c r="M45" s="115" t="str">
        <f>IF('statement of marks'!CU45="","",'statement of marks'!CU45)</f>
        <v/>
      </c>
      <c r="N45" s="213" t="str">
        <f>(IF('result subject-wise'!Z45="","",'result subject-wise'!Z45))</f>
        <v xml:space="preserve">                        </v>
      </c>
      <c r="O45" s="115" t="str">
        <f>IF('result subject-wise'!AV45="","",'result subject-wise'!AV45)</f>
        <v/>
      </c>
      <c r="P45" s="223" t="str">
        <f>IF('result subject-wise'!AX45="","",'result subject-wise'!AX45)</f>
        <v/>
      </c>
      <c r="Q45" s="223" t="str">
        <f>IF('statement of marks'!II45="","",'statement of marks'!II45)</f>
        <v/>
      </c>
      <c r="R45" s="222">
        <f>IF('statement of marks'!IJ45="","",'statement of marks'!IJ45)</f>
        <v>0</v>
      </c>
      <c r="S45" s="469" t="str">
        <f>IF('statement of marks'!IK45="","",'statement of marks'!IK45)</f>
        <v/>
      </c>
      <c r="T45" s="224" t="str">
        <f>'statement of marks'!GY45</f>
        <v/>
      </c>
      <c r="U45" s="225" t="str">
        <f>'statement of marks'!GZ45</f>
        <v/>
      </c>
      <c r="V45" s="211"/>
      <c r="W45" s="211"/>
      <c r="X45" s="219" t="str">
        <f>'statement of marks'!G45</f>
        <v>A 039</v>
      </c>
      <c r="Y45" s="448" t="str">
        <f t="shared" si="0"/>
        <v/>
      </c>
      <c r="Z45" s="448" t="str">
        <f t="shared" si="1"/>
        <v/>
      </c>
      <c r="AA45" s="448" t="str">
        <f t="shared" si="2"/>
        <v/>
      </c>
      <c r="AB45" s="448" t="str">
        <f t="shared" si="3"/>
        <v/>
      </c>
      <c r="AC45" s="448" t="str">
        <f t="shared" si="4"/>
        <v/>
      </c>
      <c r="AD45" s="448" t="str">
        <f t="shared" si="5"/>
        <v/>
      </c>
      <c r="AE45" s="448" t="str">
        <f t="shared" si="6"/>
        <v/>
      </c>
      <c r="AF45" s="448" t="str">
        <f t="shared" si="7"/>
        <v/>
      </c>
      <c r="AG45" s="448" t="str">
        <f t="shared" si="8"/>
        <v/>
      </c>
      <c r="AH45" s="448" t="str">
        <f t="shared" si="9"/>
        <v/>
      </c>
      <c r="AI45" s="448" t="str">
        <f t="shared" si="10"/>
        <v/>
      </c>
      <c r="AJ45" s="449" t="str">
        <f t="shared" si="11"/>
        <v/>
      </c>
      <c r="AK45" s="226"/>
    </row>
    <row r="46" spans="1:37" ht="13" customHeight="1">
      <c r="A46" s="220">
        <f>'statement of marks'!A46</f>
        <v>40</v>
      </c>
      <c r="B46" s="221">
        <f>'statement of marks'!D46</f>
        <v>9140</v>
      </c>
      <c r="C46" s="115">
        <f>'statement of marks'!E46</f>
        <v>11207</v>
      </c>
      <c r="D46" s="470">
        <f>'statement of marks'!F46</f>
        <v>37142</v>
      </c>
      <c r="E46" s="112" t="str">
        <f>'statement of marks'!G46</f>
        <v>A 040</v>
      </c>
      <c r="F46" s="112" t="str">
        <f>'statement of marks'!H46</f>
        <v>B 040</v>
      </c>
      <c r="G46" s="112" t="str">
        <f>'statement of marks'!I46</f>
        <v>C 040</v>
      </c>
      <c r="H46" s="115" t="str">
        <f>IF('statement of marks'!B46="","",'statement of marks'!B46)</f>
        <v>OBC</v>
      </c>
      <c r="I46" s="427" t="str">
        <f>IF('statement of marks'!C46="","",'statement of marks'!C46)</f>
        <v>G</v>
      </c>
      <c r="J46" s="115" t="str">
        <f>IF('statement of marks'!GN46="","",'statement of marks'!GN46)</f>
        <v/>
      </c>
      <c r="K46" s="213">
        <f>IF('statement of marks'!CS46="","",'statement of marks'!CS46)</f>
        <v>0</v>
      </c>
      <c r="L46" s="222">
        <f>IF('statement of marks'!CT46="","",'statement of marks'!CT46)</f>
        <v>0</v>
      </c>
      <c r="M46" s="115" t="str">
        <f>IF('statement of marks'!CU46="","",'statement of marks'!CU46)</f>
        <v/>
      </c>
      <c r="N46" s="213" t="str">
        <f>(IF('result subject-wise'!Z46="","",'result subject-wise'!Z46))</f>
        <v xml:space="preserve">                        </v>
      </c>
      <c r="O46" s="115" t="str">
        <f>IF('result subject-wise'!AV46="","",'result subject-wise'!AV46)</f>
        <v/>
      </c>
      <c r="P46" s="223" t="str">
        <f>IF('result subject-wise'!AX46="","",'result subject-wise'!AX46)</f>
        <v/>
      </c>
      <c r="Q46" s="223" t="str">
        <f>IF('statement of marks'!II46="","",'statement of marks'!II46)</f>
        <v/>
      </c>
      <c r="R46" s="222">
        <f>IF('statement of marks'!IJ46="","",'statement of marks'!IJ46)</f>
        <v>0</v>
      </c>
      <c r="S46" s="469" t="str">
        <f>IF('statement of marks'!IK46="","",'statement of marks'!IK46)</f>
        <v/>
      </c>
      <c r="T46" s="224" t="str">
        <f>'statement of marks'!GY46</f>
        <v/>
      </c>
      <c r="U46" s="225" t="str">
        <f>'statement of marks'!GZ46</f>
        <v/>
      </c>
      <c r="V46" s="211"/>
      <c r="W46" s="211"/>
      <c r="X46" s="219" t="str">
        <f>'statement of marks'!G46</f>
        <v>A 040</v>
      </c>
      <c r="Y46" s="448" t="str">
        <f t="shared" si="0"/>
        <v/>
      </c>
      <c r="Z46" s="448" t="str">
        <f t="shared" si="1"/>
        <v/>
      </c>
      <c r="AA46" s="448" t="str">
        <f t="shared" si="2"/>
        <v/>
      </c>
      <c r="AB46" s="448" t="str">
        <f t="shared" si="3"/>
        <v/>
      </c>
      <c r="AC46" s="448" t="str">
        <f t="shared" si="4"/>
        <v/>
      </c>
      <c r="AD46" s="448" t="str">
        <f t="shared" si="5"/>
        <v/>
      </c>
      <c r="AE46" s="448" t="str">
        <f t="shared" si="6"/>
        <v/>
      </c>
      <c r="AF46" s="448" t="str">
        <f t="shared" si="7"/>
        <v/>
      </c>
      <c r="AG46" s="448" t="str">
        <f t="shared" si="8"/>
        <v/>
      </c>
      <c r="AH46" s="448" t="str">
        <f t="shared" si="9"/>
        <v/>
      </c>
      <c r="AI46" s="448" t="str">
        <f t="shared" si="10"/>
        <v/>
      </c>
      <c r="AJ46" s="449" t="str">
        <f t="shared" si="11"/>
        <v/>
      </c>
      <c r="AK46" s="226"/>
    </row>
    <row r="47" spans="1:37" ht="13" customHeight="1">
      <c r="A47" s="220">
        <f>'statement of marks'!A47</f>
        <v>41</v>
      </c>
      <c r="B47" s="221">
        <f>'statement of marks'!D47</f>
        <v>9141</v>
      </c>
      <c r="C47" s="115">
        <f>'statement of marks'!E47</f>
        <v>11096</v>
      </c>
      <c r="D47" s="470">
        <f>'statement of marks'!F47</f>
        <v>36814</v>
      </c>
      <c r="E47" s="112" t="str">
        <f>'statement of marks'!G47</f>
        <v>A 041</v>
      </c>
      <c r="F47" s="112" t="str">
        <f>'statement of marks'!H47</f>
        <v>B 041</v>
      </c>
      <c r="G47" s="112" t="str">
        <f>'statement of marks'!I47</f>
        <v>C 041</v>
      </c>
      <c r="H47" s="115" t="str">
        <f>IF('statement of marks'!B47="","",'statement of marks'!B47)</f>
        <v>GEN</v>
      </c>
      <c r="I47" s="427" t="str">
        <f>IF('statement of marks'!C47="","",'statement of marks'!C47)</f>
        <v>G</v>
      </c>
      <c r="J47" s="115" t="str">
        <f>IF('statement of marks'!GN47="","",'statement of marks'!GN47)</f>
        <v/>
      </c>
      <c r="K47" s="213">
        <f>IF('statement of marks'!CS47="","",'statement of marks'!CS47)</f>
        <v>0</v>
      </c>
      <c r="L47" s="222">
        <f>IF('statement of marks'!CT47="","",'statement of marks'!CT47)</f>
        <v>0</v>
      </c>
      <c r="M47" s="115" t="str">
        <f>IF('statement of marks'!CU47="","",'statement of marks'!CU47)</f>
        <v/>
      </c>
      <c r="N47" s="213" t="str">
        <f>(IF('result subject-wise'!Z47="","",'result subject-wise'!Z47))</f>
        <v xml:space="preserve">                        </v>
      </c>
      <c r="O47" s="115" t="str">
        <f>IF('result subject-wise'!AV47="","",'result subject-wise'!AV47)</f>
        <v/>
      </c>
      <c r="P47" s="223" t="str">
        <f>IF('result subject-wise'!AX47="","",'result subject-wise'!AX47)</f>
        <v/>
      </c>
      <c r="Q47" s="223" t="str">
        <f>IF('statement of marks'!II47="","",'statement of marks'!II47)</f>
        <v/>
      </c>
      <c r="R47" s="222">
        <f>IF('statement of marks'!IJ47="","",'statement of marks'!IJ47)</f>
        <v>0</v>
      </c>
      <c r="S47" s="469" t="str">
        <f>IF('statement of marks'!IK47="","",'statement of marks'!IK47)</f>
        <v/>
      </c>
      <c r="T47" s="224" t="str">
        <f>'statement of marks'!GY47</f>
        <v/>
      </c>
      <c r="U47" s="225" t="str">
        <f>'statement of marks'!GZ47</f>
        <v/>
      </c>
      <c r="V47" s="211"/>
      <c r="W47" s="211"/>
      <c r="X47" s="219" t="str">
        <f>'statement of marks'!G47</f>
        <v>A 041</v>
      </c>
      <c r="Y47" s="448" t="str">
        <f t="shared" si="0"/>
        <v/>
      </c>
      <c r="Z47" s="448" t="str">
        <f t="shared" si="1"/>
        <v/>
      </c>
      <c r="AA47" s="448" t="str">
        <f t="shared" si="2"/>
        <v/>
      </c>
      <c r="AB47" s="448" t="str">
        <f t="shared" si="3"/>
        <v/>
      </c>
      <c r="AC47" s="448" t="str">
        <f t="shared" si="4"/>
        <v/>
      </c>
      <c r="AD47" s="448" t="str">
        <f t="shared" si="5"/>
        <v/>
      </c>
      <c r="AE47" s="448" t="str">
        <f t="shared" si="6"/>
        <v/>
      </c>
      <c r="AF47" s="448" t="str">
        <f t="shared" si="7"/>
        <v/>
      </c>
      <c r="AG47" s="448" t="str">
        <f t="shared" si="8"/>
        <v/>
      </c>
      <c r="AH47" s="448" t="str">
        <f t="shared" si="9"/>
        <v/>
      </c>
      <c r="AI47" s="448" t="str">
        <f t="shared" si="10"/>
        <v/>
      </c>
      <c r="AJ47" s="449" t="str">
        <f t="shared" si="11"/>
        <v/>
      </c>
      <c r="AK47" s="226"/>
    </row>
    <row r="48" spans="1:37" ht="13" customHeight="1">
      <c r="A48" s="220">
        <f>'statement of marks'!A48</f>
        <v>42</v>
      </c>
      <c r="B48" s="221">
        <f>'statement of marks'!D48</f>
        <v>9142</v>
      </c>
      <c r="C48" s="115">
        <f>'statement of marks'!E48</f>
        <v>11026</v>
      </c>
      <c r="D48" s="470">
        <f>'statement of marks'!F48</f>
        <v>37197</v>
      </c>
      <c r="E48" s="112" t="str">
        <f>'statement of marks'!G48</f>
        <v>A 042</v>
      </c>
      <c r="F48" s="112" t="str">
        <f>'statement of marks'!H48</f>
        <v>B 042</v>
      </c>
      <c r="G48" s="112" t="str">
        <f>'statement of marks'!I48</f>
        <v>C 042</v>
      </c>
      <c r="H48" s="115" t="str">
        <f>IF('statement of marks'!B48="","",'statement of marks'!B48)</f>
        <v>SBC</v>
      </c>
      <c r="I48" s="427" t="str">
        <f>IF('statement of marks'!C48="","",'statement of marks'!C48)</f>
        <v>G</v>
      </c>
      <c r="J48" s="115" t="str">
        <f>IF('statement of marks'!GN48="","",'statement of marks'!GN48)</f>
        <v/>
      </c>
      <c r="K48" s="213">
        <f>IF('statement of marks'!CS48="","",'statement of marks'!CS48)</f>
        <v>0</v>
      </c>
      <c r="L48" s="222">
        <f>IF('statement of marks'!CT48="","",'statement of marks'!CT48)</f>
        <v>0</v>
      </c>
      <c r="M48" s="115" t="str">
        <f>IF('statement of marks'!CU48="","",'statement of marks'!CU48)</f>
        <v/>
      </c>
      <c r="N48" s="213" t="str">
        <f>(IF('result subject-wise'!Z48="","",'result subject-wise'!Z48))</f>
        <v xml:space="preserve">                        </v>
      </c>
      <c r="O48" s="115" t="str">
        <f>IF('result subject-wise'!AV48="","",'result subject-wise'!AV48)</f>
        <v/>
      </c>
      <c r="P48" s="223" t="str">
        <f>IF('result subject-wise'!AX48="","",'result subject-wise'!AX48)</f>
        <v/>
      </c>
      <c r="Q48" s="223" t="str">
        <f>IF('statement of marks'!II48="","",'statement of marks'!II48)</f>
        <v/>
      </c>
      <c r="R48" s="222">
        <f>IF('statement of marks'!IJ48="","",'statement of marks'!IJ48)</f>
        <v>0</v>
      </c>
      <c r="S48" s="469" t="str">
        <f>IF('statement of marks'!IK48="","",'statement of marks'!IK48)</f>
        <v/>
      </c>
      <c r="T48" s="224" t="str">
        <f>'statement of marks'!GY48</f>
        <v/>
      </c>
      <c r="U48" s="225" t="str">
        <f>'statement of marks'!GZ48</f>
        <v/>
      </c>
      <c r="V48" s="211"/>
      <c r="W48" s="211"/>
      <c r="X48" s="219" t="str">
        <f>'statement of marks'!G48</f>
        <v>A 042</v>
      </c>
      <c r="Y48" s="448" t="str">
        <f t="shared" si="0"/>
        <v/>
      </c>
      <c r="Z48" s="448" t="str">
        <f t="shared" si="1"/>
        <v/>
      </c>
      <c r="AA48" s="448" t="str">
        <f t="shared" si="2"/>
        <v/>
      </c>
      <c r="AB48" s="448" t="str">
        <f t="shared" si="3"/>
        <v/>
      </c>
      <c r="AC48" s="448" t="str">
        <f t="shared" si="4"/>
        <v/>
      </c>
      <c r="AD48" s="448" t="str">
        <f t="shared" si="5"/>
        <v/>
      </c>
      <c r="AE48" s="448" t="str">
        <f t="shared" si="6"/>
        <v/>
      </c>
      <c r="AF48" s="448" t="str">
        <f t="shared" si="7"/>
        <v/>
      </c>
      <c r="AG48" s="448" t="str">
        <f t="shared" si="8"/>
        <v/>
      </c>
      <c r="AH48" s="448" t="str">
        <f t="shared" si="9"/>
        <v/>
      </c>
      <c r="AI48" s="448" t="str">
        <f t="shared" si="10"/>
        <v/>
      </c>
      <c r="AJ48" s="449" t="str">
        <f t="shared" si="11"/>
        <v/>
      </c>
      <c r="AK48" s="226"/>
    </row>
    <row r="49" spans="1:37" ht="13" customHeight="1">
      <c r="A49" s="220">
        <f>'statement of marks'!A49</f>
        <v>43</v>
      </c>
      <c r="B49" s="221">
        <f>'statement of marks'!D49</f>
        <v>9143</v>
      </c>
      <c r="C49" s="115">
        <f>'statement of marks'!E49</f>
        <v>11188</v>
      </c>
      <c r="D49" s="470">
        <f>'statement of marks'!F49</f>
        <v>36837</v>
      </c>
      <c r="E49" s="112" t="str">
        <f>'statement of marks'!G49</f>
        <v>A 043</v>
      </c>
      <c r="F49" s="112" t="str">
        <f>'statement of marks'!H49</f>
        <v>B 043</v>
      </c>
      <c r="G49" s="112" t="str">
        <f>'statement of marks'!I49</f>
        <v>C 043</v>
      </c>
      <c r="H49" s="115" t="str">
        <f>IF('statement of marks'!B49="","",'statement of marks'!B49)</f>
        <v>OBC</v>
      </c>
      <c r="I49" s="427" t="str">
        <f>IF('statement of marks'!C49="","",'statement of marks'!C49)</f>
        <v>G</v>
      </c>
      <c r="J49" s="115" t="str">
        <f>IF('statement of marks'!GN49="","",'statement of marks'!GN49)</f>
        <v/>
      </c>
      <c r="K49" s="213">
        <f>IF('statement of marks'!CS49="","",'statement of marks'!CS49)</f>
        <v>0</v>
      </c>
      <c r="L49" s="222">
        <f>IF('statement of marks'!CT49="","",'statement of marks'!CT49)</f>
        <v>0</v>
      </c>
      <c r="M49" s="115" t="str">
        <f>IF('statement of marks'!CU49="","",'statement of marks'!CU49)</f>
        <v/>
      </c>
      <c r="N49" s="213" t="str">
        <f>(IF('result subject-wise'!Z49="","",'result subject-wise'!Z49))</f>
        <v xml:space="preserve">                        </v>
      </c>
      <c r="O49" s="115" t="str">
        <f>IF('result subject-wise'!AV49="","",'result subject-wise'!AV49)</f>
        <v/>
      </c>
      <c r="P49" s="223" t="str">
        <f>IF('result subject-wise'!AX49="","",'result subject-wise'!AX49)</f>
        <v/>
      </c>
      <c r="Q49" s="223" t="str">
        <f>IF('statement of marks'!II49="","",'statement of marks'!II49)</f>
        <v/>
      </c>
      <c r="R49" s="222">
        <f>IF('statement of marks'!IJ49="","",'statement of marks'!IJ49)</f>
        <v>0</v>
      </c>
      <c r="S49" s="469" t="str">
        <f>IF('statement of marks'!IK49="","",'statement of marks'!IK49)</f>
        <v/>
      </c>
      <c r="T49" s="224" t="str">
        <f>'statement of marks'!GY49</f>
        <v/>
      </c>
      <c r="U49" s="225" t="str">
        <f>'statement of marks'!GZ49</f>
        <v/>
      </c>
      <c r="V49" s="211"/>
      <c r="W49" s="211"/>
      <c r="X49" s="219" t="str">
        <f>'statement of marks'!G49</f>
        <v>A 043</v>
      </c>
      <c r="Y49" s="448" t="str">
        <f t="shared" si="0"/>
        <v/>
      </c>
      <c r="Z49" s="448" t="str">
        <f t="shared" si="1"/>
        <v/>
      </c>
      <c r="AA49" s="448" t="str">
        <f t="shared" si="2"/>
        <v/>
      </c>
      <c r="AB49" s="448" t="str">
        <f t="shared" si="3"/>
        <v/>
      </c>
      <c r="AC49" s="448" t="str">
        <f t="shared" si="4"/>
        <v/>
      </c>
      <c r="AD49" s="448" t="str">
        <f t="shared" si="5"/>
        <v/>
      </c>
      <c r="AE49" s="448" t="str">
        <f t="shared" si="6"/>
        <v/>
      </c>
      <c r="AF49" s="448" t="str">
        <f t="shared" si="7"/>
        <v/>
      </c>
      <c r="AG49" s="448" t="str">
        <f t="shared" si="8"/>
        <v/>
      </c>
      <c r="AH49" s="448" t="str">
        <f t="shared" si="9"/>
        <v/>
      </c>
      <c r="AI49" s="448" t="str">
        <f t="shared" si="10"/>
        <v/>
      </c>
      <c r="AJ49" s="449" t="str">
        <f t="shared" si="11"/>
        <v/>
      </c>
      <c r="AK49" s="226"/>
    </row>
    <row r="50" spans="1:37" ht="13" customHeight="1">
      <c r="A50" s="220">
        <f>'statement of marks'!A50</f>
        <v>44</v>
      </c>
      <c r="B50" s="221">
        <f>'statement of marks'!D50</f>
        <v>9144</v>
      </c>
      <c r="C50" s="115">
        <f>'statement of marks'!E50</f>
        <v>11197</v>
      </c>
      <c r="D50" s="470">
        <f>'statement of marks'!F50</f>
        <v>35076</v>
      </c>
      <c r="E50" s="112" t="str">
        <f>'statement of marks'!G50</f>
        <v>A 044</v>
      </c>
      <c r="F50" s="112" t="str">
        <f>'statement of marks'!H50</f>
        <v>B 044</v>
      </c>
      <c r="G50" s="112" t="str">
        <f>'statement of marks'!I50</f>
        <v>C 044</v>
      </c>
      <c r="H50" s="115" t="str">
        <f>IF('statement of marks'!B50="","",'statement of marks'!B50)</f>
        <v>OBC</v>
      </c>
      <c r="I50" s="427" t="str">
        <f>IF('statement of marks'!C50="","",'statement of marks'!C50)</f>
        <v>G</v>
      </c>
      <c r="J50" s="115" t="str">
        <f>IF('statement of marks'!GN50="","",'statement of marks'!GN50)</f>
        <v/>
      </c>
      <c r="K50" s="213">
        <f>IF('statement of marks'!CS50="","",'statement of marks'!CS50)</f>
        <v>0</v>
      </c>
      <c r="L50" s="222">
        <f>IF('statement of marks'!CT50="","",'statement of marks'!CT50)</f>
        <v>0</v>
      </c>
      <c r="M50" s="115" t="str">
        <f>IF('statement of marks'!CU50="","",'statement of marks'!CU50)</f>
        <v/>
      </c>
      <c r="N50" s="213" t="str">
        <f>(IF('result subject-wise'!Z50="","",'result subject-wise'!Z50))</f>
        <v xml:space="preserve">                        </v>
      </c>
      <c r="O50" s="115" t="str">
        <f>IF('result subject-wise'!AV50="","",'result subject-wise'!AV50)</f>
        <v/>
      </c>
      <c r="P50" s="223" t="str">
        <f>IF('result subject-wise'!AX50="","",'result subject-wise'!AX50)</f>
        <v/>
      </c>
      <c r="Q50" s="223" t="str">
        <f>IF('statement of marks'!II50="","",'statement of marks'!II50)</f>
        <v/>
      </c>
      <c r="R50" s="222">
        <f>IF('statement of marks'!IJ50="","",'statement of marks'!IJ50)</f>
        <v>0</v>
      </c>
      <c r="S50" s="469" t="str">
        <f>IF('statement of marks'!IK50="","",'statement of marks'!IK50)</f>
        <v/>
      </c>
      <c r="T50" s="224" t="str">
        <f>'statement of marks'!GY50</f>
        <v/>
      </c>
      <c r="U50" s="225" t="str">
        <f>'statement of marks'!GZ50</f>
        <v/>
      </c>
      <c r="V50" s="211"/>
      <c r="W50" s="211"/>
      <c r="X50" s="219" t="str">
        <f>'statement of marks'!G50</f>
        <v>A 044</v>
      </c>
      <c r="Y50" s="448" t="str">
        <f t="shared" si="0"/>
        <v/>
      </c>
      <c r="Z50" s="448" t="str">
        <f t="shared" si="1"/>
        <v/>
      </c>
      <c r="AA50" s="448" t="str">
        <f t="shared" si="2"/>
        <v/>
      </c>
      <c r="AB50" s="448" t="str">
        <f t="shared" si="3"/>
        <v/>
      </c>
      <c r="AC50" s="448" t="str">
        <f t="shared" si="4"/>
        <v/>
      </c>
      <c r="AD50" s="448" t="str">
        <f t="shared" si="5"/>
        <v/>
      </c>
      <c r="AE50" s="448" t="str">
        <f t="shared" si="6"/>
        <v/>
      </c>
      <c r="AF50" s="448" t="str">
        <f t="shared" si="7"/>
        <v/>
      </c>
      <c r="AG50" s="448" t="str">
        <f t="shared" si="8"/>
        <v/>
      </c>
      <c r="AH50" s="448" t="str">
        <f t="shared" si="9"/>
        <v/>
      </c>
      <c r="AI50" s="448" t="str">
        <f t="shared" si="10"/>
        <v/>
      </c>
      <c r="AJ50" s="449" t="str">
        <f t="shared" si="11"/>
        <v/>
      </c>
      <c r="AK50" s="226"/>
    </row>
    <row r="51" spans="1:37" ht="13" customHeight="1">
      <c r="A51" s="220">
        <f>'statement of marks'!A51</f>
        <v>45</v>
      </c>
      <c r="B51" s="221">
        <f>'statement of marks'!D51</f>
        <v>9145</v>
      </c>
      <c r="C51" s="115">
        <f>'statement of marks'!E51</f>
        <v>11242</v>
      </c>
      <c r="D51" s="470">
        <f>'statement of marks'!F51</f>
        <v>36370</v>
      </c>
      <c r="E51" s="112" t="str">
        <f>'statement of marks'!G51</f>
        <v>A 045</v>
      </c>
      <c r="F51" s="112" t="str">
        <f>'statement of marks'!H51</f>
        <v>B 045</v>
      </c>
      <c r="G51" s="112" t="str">
        <f>'statement of marks'!I51</f>
        <v>C 045</v>
      </c>
      <c r="H51" s="115" t="str">
        <f>IF('statement of marks'!B51="","",'statement of marks'!B51)</f>
        <v>SC</v>
      </c>
      <c r="I51" s="427" t="str">
        <f>IF('statement of marks'!C51="","",'statement of marks'!C51)</f>
        <v>G</v>
      </c>
      <c r="J51" s="115" t="str">
        <f>IF('statement of marks'!GN51="","",'statement of marks'!GN51)</f>
        <v/>
      </c>
      <c r="K51" s="213">
        <f>IF('statement of marks'!CS51="","",'statement of marks'!CS51)</f>
        <v>0</v>
      </c>
      <c r="L51" s="222">
        <f>IF('statement of marks'!CT51="","",'statement of marks'!CT51)</f>
        <v>0</v>
      </c>
      <c r="M51" s="115" t="str">
        <f>IF('statement of marks'!CU51="","",'statement of marks'!CU51)</f>
        <v/>
      </c>
      <c r="N51" s="213" t="str">
        <f>(IF('result subject-wise'!Z51="","",'result subject-wise'!Z51))</f>
        <v xml:space="preserve">                        </v>
      </c>
      <c r="O51" s="115" t="str">
        <f>IF('result subject-wise'!AV51="","",'result subject-wise'!AV51)</f>
        <v/>
      </c>
      <c r="P51" s="223" t="str">
        <f>IF('result subject-wise'!AX51="","",'result subject-wise'!AX51)</f>
        <v/>
      </c>
      <c r="Q51" s="223" t="str">
        <f>IF('statement of marks'!II51="","",'statement of marks'!II51)</f>
        <v/>
      </c>
      <c r="R51" s="222">
        <f>IF('statement of marks'!IJ51="","",'statement of marks'!IJ51)</f>
        <v>0</v>
      </c>
      <c r="S51" s="469" t="str">
        <f>IF('statement of marks'!IK51="","",'statement of marks'!IK51)</f>
        <v/>
      </c>
      <c r="T51" s="224" t="str">
        <f>'statement of marks'!GY51</f>
        <v/>
      </c>
      <c r="U51" s="225" t="str">
        <f>'statement of marks'!GZ51</f>
        <v/>
      </c>
      <c r="V51" s="211"/>
      <c r="W51" s="211"/>
      <c r="X51" s="219" t="str">
        <f>'statement of marks'!G51</f>
        <v>A 045</v>
      </c>
      <c r="Y51" s="448" t="str">
        <f t="shared" si="0"/>
        <v/>
      </c>
      <c r="Z51" s="448" t="str">
        <f t="shared" si="1"/>
        <v/>
      </c>
      <c r="AA51" s="448" t="str">
        <f t="shared" si="2"/>
        <v/>
      </c>
      <c r="AB51" s="448" t="str">
        <f t="shared" si="3"/>
        <v/>
      </c>
      <c r="AC51" s="448" t="str">
        <f t="shared" si="4"/>
        <v/>
      </c>
      <c r="AD51" s="448" t="str">
        <f t="shared" si="5"/>
        <v/>
      </c>
      <c r="AE51" s="448" t="str">
        <f t="shared" si="6"/>
        <v/>
      </c>
      <c r="AF51" s="448" t="str">
        <f t="shared" si="7"/>
        <v/>
      </c>
      <c r="AG51" s="448" t="str">
        <f t="shared" si="8"/>
        <v/>
      </c>
      <c r="AH51" s="448" t="str">
        <f t="shared" si="9"/>
        <v/>
      </c>
      <c r="AI51" s="448" t="str">
        <f t="shared" si="10"/>
        <v/>
      </c>
      <c r="AJ51" s="449" t="str">
        <f t="shared" si="11"/>
        <v/>
      </c>
      <c r="AK51" s="226"/>
    </row>
    <row r="52" spans="1:37" ht="13" customHeight="1">
      <c r="A52" s="220">
        <f>'statement of marks'!A52</f>
        <v>46</v>
      </c>
      <c r="B52" s="221">
        <f>'statement of marks'!D52</f>
        <v>9146</v>
      </c>
      <c r="C52" s="115">
        <f>'statement of marks'!E52</f>
        <v>11014</v>
      </c>
      <c r="D52" s="470">
        <f>'statement of marks'!F52</f>
        <v>36925</v>
      </c>
      <c r="E52" s="112" t="str">
        <f>'statement of marks'!G52</f>
        <v>A 046</v>
      </c>
      <c r="F52" s="112" t="str">
        <f>'statement of marks'!H52</f>
        <v>B 046</v>
      </c>
      <c r="G52" s="112" t="str">
        <f>'statement of marks'!I52</f>
        <v>C 046</v>
      </c>
      <c r="H52" s="115" t="str">
        <f>IF('statement of marks'!B52="","",'statement of marks'!B52)</f>
        <v>OBC</v>
      </c>
      <c r="I52" s="427" t="str">
        <f>IF('statement of marks'!C52="","",'statement of marks'!C52)</f>
        <v>G</v>
      </c>
      <c r="J52" s="115" t="str">
        <f>IF('statement of marks'!GN52="","",'statement of marks'!GN52)</f>
        <v/>
      </c>
      <c r="K52" s="213">
        <f>IF('statement of marks'!CS52="","",'statement of marks'!CS52)</f>
        <v>0</v>
      </c>
      <c r="L52" s="222">
        <f>IF('statement of marks'!CT52="","",'statement of marks'!CT52)</f>
        <v>0</v>
      </c>
      <c r="M52" s="115" t="str">
        <f>IF('statement of marks'!CU52="","",'statement of marks'!CU52)</f>
        <v/>
      </c>
      <c r="N52" s="213" t="str">
        <f>(IF('result subject-wise'!Z52="","",'result subject-wise'!Z52))</f>
        <v xml:space="preserve">                        </v>
      </c>
      <c r="O52" s="115" t="str">
        <f>IF('result subject-wise'!AV52="","",'result subject-wise'!AV52)</f>
        <v/>
      </c>
      <c r="P52" s="223" t="str">
        <f>IF('result subject-wise'!AX52="","",'result subject-wise'!AX52)</f>
        <v/>
      </c>
      <c r="Q52" s="223" t="str">
        <f>IF('statement of marks'!II52="","",'statement of marks'!II52)</f>
        <v/>
      </c>
      <c r="R52" s="222">
        <f>IF('statement of marks'!IJ52="","",'statement of marks'!IJ52)</f>
        <v>0</v>
      </c>
      <c r="S52" s="469" t="str">
        <f>IF('statement of marks'!IK52="","",'statement of marks'!IK52)</f>
        <v/>
      </c>
      <c r="T52" s="224" t="str">
        <f>'statement of marks'!GY52</f>
        <v/>
      </c>
      <c r="U52" s="225" t="str">
        <f>'statement of marks'!GZ52</f>
        <v/>
      </c>
      <c r="V52" s="211"/>
      <c r="W52" s="211"/>
      <c r="X52" s="219" t="str">
        <f>'statement of marks'!G52</f>
        <v>A 046</v>
      </c>
      <c r="Y52" s="448" t="str">
        <f t="shared" si="0"/>
        <v/>
      </c>
      <c r="Z52" s="448" t="str">
        <f t="shared" si="1"/>
        <v/>
      </c>
      <c r="AA52" s="448" t="str">
        <f t="shared" si="2"/>
        <v/>
      </c>
      <c r="AB52" s="448" t="str">
        <f t="shared" si="3"/>
        <v/>
      </c>
      <c r="AC52" s="448" t="str">
        <f t="shared" si="4"/>
        <v/>
      </c>
      <c r="AD52" s="448" t="str">
        <f t="shared" si="5"/>
        <v/>
      </c>
      <c r="AE52" s="448" t="str">
        <f t="shared" si="6"/>
        <v/>
      </c>
      <c r="AF52" s="448" t="str">
        <f t="shared" si="7"/>
        <v/>
      </c>
      <c r="AG52" s="448" t="str">
        <f t="shared" si="8"/>
        <v/>
      </c>
      <c r="AH52" s="448" t="str">
        <f t="shared" si="9"/>
        <v/>
      </c>
      <c r="AI52" s="448" t="str">
        <f t="shared" si="10"/>
        <v/>
      </c>
      <c r="AJ52" s="449" t="str">
        <f t="shared" si="11"/>
        <v/>
      </c>
      <c r="AK52" s="226"/>
    </row>
    <row r="53" spans="1:37" ht="13" customHeight="1">
      <c r="A53" s="220">
        <f>'statement of marks'!A53</f>
        <v>47</v>
      </c>
      <c r="B53" s="221">
        <f>'statement of marks'!D53</f>
        <v>9147</v>
      </c>
      <c r="C53" s="115">
        <f>'statement of marks'!E53</f>
        <v>11113</v>
      </c>
      <c r="D53" s="470">
        <f>'statement of marks'!F53</f>
        <v>36342</v>
      </c>
      <c r="E53" s="112" t="str">
        <f>'statement of marks'!G53</f>
        <v>A 047</v>
      </c>
      <c r="F53" s="112" t="str">
        <f>'statement of marks'!H53</f>
        <v>B 047</v>
      </c>
      <c r="G53" s="112" t="str">
        <f>'statement of marks'!I53</f>
        <v>C 047</v>
      </c>
      <c r="H53" s="115" t="str">
        <f>IF('statement of marks'!B53="","",'statement of marks'!B53)</f>
        <v>OBC</v>
      </c>
      <c r="I53" s="427" t="str">
        <f>IF('statement of marks'!C53="","",'statement of marks'!C53)</f>
        <v>G</v>
      </c>
      <c r="J53" s="115" t="str">
        <f>IF('statement of marks'!GN53="","",'statement of marks'!GN53)</f>
        <v/>
      </c>
      <c r="K53" s="213">
        <f>IF('statement of marks'!CS53="","",'statement of marks'!CS53)</f>
        <v>0</v>
      </c>
      <c r="L53" s="222">
        <f>IF('statement of marks'!CT53="","",'statement of marks'!CT53)</f>
        <v>0</v>
      </c>
      <c r="M53" s="115" t="str">
        <f>IF('statement of marks'!CU53="","",'statement of marks'!CU53)</f>
        <v/>
      </c>
      <c r="N53" s="213" t="str">
        <f>(IF('result subject-wise'!Z53="","",'result subject-wise'!Z53))</f>
        <v xml:space="preserve">                        </v>
      </c>
      <c r="O53" s="115" t="str">
        <f>IF('result subject-wise'!AV53="","",'result subject-wise'!AV53)</f>
        <v/>
      </c>
      <c r="P53" s="223" t="str">
        <f>IF('result subject-wise'!AX53="","",'result subject-wise'!AX53)</f>
        <v/>
      </c>
      <c r="Q53" s="223" t="str">
        <f>IF('statement of marks'!II53="","",'statement of marks'!II53)</f>
        <v/>
      </c>
      <c r="R53" s="222">
        <f>IF('statement of marks'!IJ53="","",'statement of marks'!IJ53)</f>
        <v>0</v>
      </c>
      <c r="S53" s="469" t="str">
        <f>IF('statement of marks'!IK53="","",'statement of marks'!IK53)</f>
        <v/>
      </c>
      <c r="T53" s="224" t="str">
        <f>'statement of marks'!GY53</f>
        <v/>
      </c>
      <c r="U53" s="225" t="str">
        <f>'statement of marks'!GZ53</f>
        <v/>
      </c>
      <c r="V53" s="211"/>
      <c r="W53" s="211"/>
      <c r="X53" s="219" t="str">
        <f>'statement of marks'!G53</f>
        <v>A 047</v>
      </c>
      <c r="Y53" s="448" t="str">
        <f t="shared" si="0"/>
        <v/>
      </c>
      <c r="Z53" s="448" t="str">
        <f t="shared" si="1"/>
        <v/>
      </c>
      <c r="AA53" s="448" t="str">
        <f t="shared" si="2"/>
        <v/>
      </c>
      <c r="AB53" s="448" t="str">
        <f t="shared" si="3"/>
        <v/>
      </c>
      <c r="AC53" s="448" t="str">
        <f t="shared" si="4"/>
        <v/>
      </c>
      <c r="AD53" s="448" t="str">
        <f t="shared" si="5"/>
        <v/>
      </c>
      <c r="AE53" s="448" t="str">
        <f t="shared" si="6"/>
        <v/>
      </c>
      <c r="AF53" s="448" t="str">
        <f t="shared" si="7"/>
        <v/>
      </c>
      <c r="AG53" s="448" t="str">
        <f t="shared" si="8"/>
        <v/>
      </c>
      <c r="AH53" s="448" t="str">
        <f t="shared" si="9"/>
        <v/>
      </c>
      <c r="AI53" s="448" t="str">
        <f t="shared" si="10"/>
        <v/>
      </c>
      <c r="AJ53" s="449" t="str">
        <f t="shared" si="11"/>
        <v/>
      </c>
      <c r="AK53" s="226"/>
    </row>
    <row r="54" spans="1:37" ht="13" customHeight="1">
      <c r="A54" s="220">
        <f>'statement of marks'!A54</f>
        <v>48</v>
      </c>
      <c r="B54" s="221">
        <f>'statement of marks'!D54</f>
        <v>9148</v>
      </c>
      <c r="C54" s="115">
        <f>'statement of marks'!E54</f>
        <v>11122</v>
      </c>
      <c r="D54" s="470">
        <f>'statement of marks'!F54</f>
        <v>35874</v>
      </c>
      <c r="E54" s="112" t="str">
        <f>'statement of marks'!G54</f>
        <v>A 048</v>
      </c>
      <c r="F54" s="112" t="str">
        <f>'statement of marks'!H54</f>
        <v>B 048</v>
      </c>
      <c r="G54" s="112" t="str">
        <f>'statement of marks'!I54</f>
        <v>C 048</v>
      </c>
      <c r="H54" s="115" t="str">
        <f>IF('statement of marks'!B54="","",'statement of marks'!B54)</f>
        <v>OBC</v>
      </c>
      <c r="I54" s="427" t="str">
        <f>IF('statement of marks'!C54="","",'statement of marks'!C54)</f>
        <v>G</v>
      </c>
      <c r="J54" s="115" t="str">
        <f>IF('statement of marks'!GN54="","",'statement of marks'!GN54)</f>
        <v/>
      </c>
      <c r="K54" s="213">
        <f>IF('statement of marks'!CS54="","",'statement of marks'!CS54)</f>
        <v>0</v>
      </c>
      <c r="L54" s="222">
        <f>IF('statement of marks'!CT54="","",'statement of marks'!CT54)</f>
        <v>0</v>
      </c>
      <c r="M54" s="115" t="str">
        <f>IF('statement of marks'!CU54="","",'statement of marks'!CU54)</f>
        <v/>
      </c>
      <c r="N54" s="213" t="str">
        <f>(IF('result subject-wise'!Z54="","",'result subject-wise'!Z54))</f>
        <v xml:space="preserve">                        </v>
      </c>
      <c r="O54" s="115" t="str">
        <f>IF('result subject-wise'!AV54="","",'result subject-wise'!AV54)</f>
        <v/>
      </c>
      <c r="P54" s="223" t="str">
        <f>IF('result subject-wise'!AX54="","",'result subject-wise'!AX54)</f>
        <v/>
      </c>
      <c r="Q54" s="223" t="str">
        <f>IF('statement of marks'!II54="","",'statement of marks'!II54)</f>
        <v/>
      </c>
      <c r="R54" s="222">
        <f>IF('statement of marks'!IJ54="","",'statement of marks'!IJ54)</f>
        <v>0</v>
      </c>
      <c r="S54" s="469" t="str">
        <f>IF('statement of marks'!IK54="","",'statement of marks'!IK54)</f>
        <v/>
      </c>
      <c r="T54" s="224" t="str">
        <f>'statement of marks'!GY54</f>
        <v/>
      </c>
      <c r="U54" s="225" t="str">
        <f>'statement of marks'!GZ54</f>
        <v/>
      </c>
      <c r="V54" s="211"/>
      <c r="W54" s="211"/>
      <c r="X54" s="219" t="str">
        <f>'statement of marks'!G54</f>
        <v>A 048</v>
      </c>
      <c r="Y54" s="448" t="str">
        <f t="shared" si="0"/>
        <v/>
      </c>
      <c r="Z54" s="448" t="str">
        <f t="shared" si="1"/>
        <v/>
      </c>
      <c r="AA54" s="448" t="str">
        <f t="shared" si="2"/>
        <v/>
      </c>
      <c r="AB54" s="448" t="str">
        <f t="shared" si="3"/>
        <v/>
      </c>
      <c r="AC54" s="448" t="str">
        <f t="shared" si="4"/>
        <v/>
      </c>
      <c r="AD54" s="448" t="str">
        <f t="shared" si="5"/>
        <v/>
      </c>
      <c r="AE54" s="448" t="str">
        <f t="shared" si="6"/>
        <v/>
      </c>
      <c r="AF54" s="448" t="str">
        <f t="shared" si="7"/>
        <v/>
      </c>
      <c r="AG54" s="448" t="str">
        <f t="shared" si="8"/>
        <v/>
      </c>
      <c r="AH54" s="448" t="str">
        <f t="shared" si="9"/>
        <v/>
      </c>
      <c r="AI54" s="448" t="str">
        <f t="shared" si="10"/>
        <v/>
      </c>
      <c r="AJ54" s="449" t="str">
        <f t="shared" si="11"/>
        <v/>
      </c>
      <c r="AK54" s="226"/>
    </row>
    <row r="55" spans="1:37" ht="13" customHeight="1">
      <c r="A55" s="220">
        <f>'statement of marks'!A55</f>
        <v>49</v>
      </c>
      <c r="B55" s="221">
        <f>'statement of marks'!D55</f>
        <v>9149</v>
      </c>
      <c r="C55" s="115">
        <f>'statement of marks'!E55</f>
        <v>11366</v>
      </c>
      <c r="D55" s="470">
        <f>'statement of marks'!F55</f>
        <v>37367</v>
      </c>
      <c r="E55" s="112" t="str">
        <f>'statement of marks'!G55</f>
        <v>A 049</v>
      </c>
      <c r="F55" s="112" t="str">
        <f>'statement of marks'!H55</f>
        <v>B 049</v>
      </c>
      <c r="G55" s="112" t="str">
        <f>'statement of marks'!I55</f>
        <v>C 049</v>
      </c>
      <c r="H55" s="115" t="str">
        <f>IF('statement of marks'!B55="","",'statement of marks'!B55)</f>
        <v>MIN</v>
      </c>
      <c r="I55" s="427" t="str">
        <f>IF('statement of marks'!C55="","",'statement of marks'!C55)</f>
        <v>G</v>
      </c>
      <c r="J55" s="115" t="str">
        <f>IF('statement of marks'!GN55="","",'statement of marks'!GN55)</f>
        <v/>
      </c>
      <c r="K55" s="213">
        <f>IF('statement of marks'!CS55="","",'statement of marks'!CS55)</f>
        <v>0</v>
      </c>
      <c r="L55" s="222">
        <f>IF('statement of marks'!CT55="","",'statement of marks'!CT55)</f>
        <v>0</v>
      </c>
      <c r="M55" s="115" t="str">
        <f>IF('statement of marks'!CU55="","",'statement of marks'!CU55)</f>
        <v/>
      </c>
      <c r="N55" s="213" t="str">
        <f>(IF('result subject-wise'!Z55="","",'result subject-wise'!Z55))</f>
        <v xml:space="preserve">                        </v>
      </c>
      <c r="O55" s="115" t="str">
        <f>IF('result subject-wise'!AV55="","",'result subject-wise'!AV55)</f>
        <v/>
      </c>
      <c r="P55" s="223" t="str">
        <f>IF('result subject-wise'!AX55="","",'result subject-wise'!AX55)</f>
        <v/>
      </c>
      <c r="Q55" s="223" t="str">
        <f>IF('statement of marks'!II55="","",'statement of marks'!II55)</f>
        <v/>
      </c>
      <c r="R55" s="222">
        <f>IF('statement of marks'!IJ55="","",'statement of marks'!IJ55)</f>
        <v>0</v>
      </c>
      <c r="S55" s="469" t="str">
        <f>IF('statement of marks'!IK55="","",'statement of marks'!IK55)</f>
        <v/>
      </c>
      <c r="T55" s="224" t="str">
        <f>'statement of marks'!GY55</f>
        <v/>
      </c>
      <c r="U55" s="225" t="str">
        <f>'statement of marks'!GZ55</f>
        <v/>
      </c>
      <c r="V55" s="211"/>
      <c r="W55" s="211"/>
      <c r="X55" s="219" t="str">
        <f>'statement of marks'!G55</f>
        <v>A 049</v>
      </c>
      <c r="Y55" s="448" t="str">
        <f t="shared" si="0"/>
        <v/>
      </c>
      <c r="Z55" s="448" t="str">
        <f t="shared" si="1"/>
        <v/>
      </c>
      <c r="AA55" s="448" t="str">
        <f t="shared" si="2"/>
        <v/>
      </c>
      <c r="AB55" s="448" t="str">
        <f t="shared" si="3"/>
        <v/>
      </c>
      <c r="AC55" s="448" t="str">
        <f t="shared" si="4"/>
        <v/>
      </c>
      <c r="AD55" s="448" t="str">
        <f t="shared" si="5"/>
        <v/>
      </c>
      <c r="AE55" s="448" t="str">
        <f t="shared" si="6"/>
        <v/>
      </c>
      <c r="AF55" s="448" t="str">
        <f t="shared" si="7"/>
        <v/>
      </c>
      <c r="AG55" s="448" t="str">
        <f t="shared" si="8"/>
        <v/>
      </c>
      <c r="AH55" s="448" t="str">
        <f t="shared" si="9"/>
        <v/>
      </c>
      <c r="AI55" s="448" t="str">
        <f t="shared" si="10"/>
        <v/>
      </c>
      <c r="AJ55" s="449" t="str">
        <f t="shared" si="11"/>
        <v/>
      </c>
      <c r="AK55" s="226"/>
    </row>
    <row r="56" spans="1:37" ht="13" customHeight="1">
      <c r="A56" s="220">
        <f>'statement of marks'!A56</f>
        <v>50</v>
      </c>
      <c r="B56" s="221">
        <f>'statement of marks'!D56</f>
        <v>9150</v>
      </c>
      <c r="C56" s="115">
        <f>'statement of marks'!E56</f>
        <v>11031</v>
      </c>
      <c r="D56" s="470">
        <f>'statement of marks'!F56</f>
        <v>37370</v>
      </c>
      <c r="E56" s="112" t="str">
        <f>'statement of marks'!G56</f>
        <v>A 050</v>
      </c>
      <c r="F56" s="112" t="str">
        <f>'statement of marks'!H56</f>
        <v>B 050</v>
      </c>
      <c r="G56" s="112" t="str">
        <f>'statement of marks'!I56</f>
        <v>C 050</v>
      </c>
      <c r="H56" s="115" t="str">
        <f>IF('statement of marks'!B56="","",'statement of marks'!B56)</f>
        <v>MIN</v>
      </c>
      <c r="I56" s="427" t="str">
        <f>IF('statement of marks'!C56="","",'statement of marks'!C56)</f>
        <v>G</v>
      </c>
      <c r="J56" s="115" t="str">
        <f>IF('statement of marks'!GN56="","",'statement of marks'!GN56)</f>
        <v/>
      </c>
      <c r="K56" s="213">
        <f>IF('statement of marks'!CS56="","",'statement of marks'!CS56)</f>
        <v>0</v>
      </c>
      <c r="L56" s="222">
        <f>IF('statement of marks'!CT56="","",'statement of marks'!CT56)</f>
        <v>0</v>
      </c>
      <c r="M56" s="115" t="str">
        <f>IF('statement of marks'!CU56="","",'statement of marks'!CU56)</f>
        <v/>
      </c>
      <c r="N56" s="213" t="str">
        <f>(IF('result subject-wise'!Z56="","",'result subject-wise'!Z56))</f>
        <v xml:space="preserve">                        </v>
      </c>
      <c r="O56" s="115" t="str">
        <f>IF('result subject-wise'!AV56="","",'result subject-wise'!AV56)</f>
        <v/>
      </c>
      <c r="P56" s="223" t="str">
        <f>IF('result subject-wise'!AX56="","",'result subject-wise'!AX56)</f>
        <v/>
      </c>
      <c r="Q56" s="223" t="str">
        <f>IF('statement of marks'!II56="","",'statement of marks'!II56)</f>
        <v/>
      </c>
      <c r="R56" s="222">
        <f>IF('statement of marks'!IJ56="","",'statement of marks'!IJ56)</f>
        <v>0</v>
      </c>
      <c r="S56" s="469" t="str">
        <f>IF('statement of marks'!IK56="","",'statement of marks'!IK56)</f>
        <v/>
      </c>
      <c r="T56" s="224" t="str">
        <f>'statement of marks'!GY56</f>
        <v/>
      </c>
      <c r="U56" s="225" t="str">
        <f>'statement of marks'!GZ56</f>
        <v/>
      </c>
      <c r="V56" s="211"/>
      <c r="W56" s="211"/>
      <c r="X56" s="219" t="str">
        <f>'statement of marks'!G56</f>
        <v>A 050</v>
      </c>
      <c r="Y56" s="448" t="str">
        <f t="shared" si="0"/>
        <v/>
      </c>
      <c r="Z56" s="448" t="str">
        <f t="shared" si="1"/>
        <v/>
      </c>
      <c r="AA56" s="448" t="str">
        <f t="shared" si="2"/>
        <v/>
      </c>
      <c r="AB56" s="448" t="str">
        <f t="shared" si="3"/>
        <v/>
      </c>
      <c r="AC56" s="448" t="str">
        <f t="shared" si="4"/>
        <v/>
      </c>
      <c r="AD56" s="448" t="str">
        <f t="shared" si="5"/>
        <v/>
      </c>
      <c r="AE56" s="448" t="str">
        <f t="shared" si="6"/>
        <v/>
      </c>
      <c r="AF56" s="448" t="str">
        <f t="shared" si="7"/>
        <v/>
      </c>
      <c r="AG56" s="448" t="str">
        <f t="shared" si="8"/>
        <v/>
      </c>
      <c r="AH56" s="448" t="str">
        <f t="shared" si="9"/>
        <v/>
      </c>
      <c r="AI56" s="448" t="str">
        <f t="shared" si="10"/>
        <v/>
      </c>
      <c r="AJ56" s="449" t="str">
        <f t="shared" si="11"/>
        <v/>
      </c>
      <c r="AK56" s="226"/>
    </row>
    <row r="57" spans="1:37" ht="13" customHeight="1">
      <c r="A57" s="220">
        <f>'statement of marks'!A57</f>
        <v>51</v>
      </c>
      <c r="B57" s="221">
        <f>'statement of marks'!D57</f>
        <v>9151</v>
      </c>
      <c r="C57" s="115">
        <f>'statement of marks'!E57</f>
        <v>11217</v>
      </c>
      <c r="D57" s="470">
        <f>'statement of marks'!F57</f>
        <v>36442</v>
      </c>
      <c r="E57" s="112" t="str">
        <f>'statement of marks'!G57</f>
        <v>A 051</v>
      </c>
      <c r="F57" s="112" t="str">
        <f>'statement of marks'!H57</f>
        <v>B 051</v>
      </c>
      <c r="G57" s="112" t="str">
        <f>'statement of marks'!I57</f>
        <v>C 051</v>
      </c>
      <c r="H57" s="115" t="str">
        <f>IF('statement of marks'!B57="","",'statement of marks'!B57)</f>
        <v>MIN</v>
      </c>
      <c r="I57" s="427" t="str">
        <f>IF('statement of marks'!C57="","",'statement of marks'!C57)</f>
        <v>G</v>
      </c>
      <c r="J57" s="115" t="str">
        <f>IF('statement of marks'!GN57="","",'statement of marks'!GN57)</f>
        <v/>
      </c>
      <c r="K57" s="213">
        <f>IF('statement of marks'!CS57="","",'statement of marks'!CS57)</f>
        <v>0</v>
      </c>
      <c r="L57" s="222">
        <f>IF('statement of marks'!CT57="","",'statement of marks'!CT57)</f>
        <v>0</v>
      </c>
      <c r="M57" s="115" t="str">
        <f>IF('statement of marks'!CU57="","",'statement of marks'!CU57)</f>
        <v/>
      </c>
      <c r="N57" s="213" t="str">
        <f>(IF('result subject-wise'!Z57="","",'result subject-wise'!Z57))</f>
        <v xml:space="preserve">                        </v>
      </c>
      <c r="O57" s="115" t="str">
        <f>IF('result subject-wise'!AV57="","",'result subject-wise'!AV57)</f>
        <v/>
      </c>
      <c r="P57" s="223" t="str">
        <f>IF('result subject-wise'!AX57="","",'result subject-wise'!AX57)</f>
        <v/>
      </c>
      <c r="Q57" s="223" t="str">
        <f>IF('statement of marks'!II57="","",'statement of marks'!II57)</f>
        <v/>
      </c>
      <c r="R57" s="222">
        <f>IF('statement of marks'!IJ57="","",'statement of marks'!IJ57)</f>
        <v>0</v>
      </c>
      <c r="S57" s="469" t="str">
        <f>IF('statement of marks'!IK57="","",'statement of marks'!IK57)</f>
        <v/>
      </c>
      <c r="T57" s="224" t="str">
        <f>'statement of marks'!GY57</f>
        <v/>
      </c>
      <c r="U57" s="225" t="str">
        <f>'statement of marks'!GZ57</f>
        <v/>
      </c>
      <c r="V57" s="211"/>
      <c r="W57" s="211"/>
      <c r="X57" s="219" t="str">
        <f>'statement of marks'!G57</f>
        <v>A 051</v>
      </c>
      <c r="Y57" s="448" t="str">
        <f t="shared" si="0"/>
        <v/>
      </c>
      <c r="Z57" s="448" t="str">
        <f t="shared" si="1"/>
        <v/>
      </c>
      <c r="AA57" s="448" t="str">
        <f t="shared" si="2"/>
        <v/>
      </c>
      <c r="AB57" s="448" t="str">
        <f t="shared" si="3"/>
        <v/>
      </c>
      <c r="AC57" s="448" t="str">
        <f t="shared" si="4"/>
        <v/>
      </c>
      <c r="AD57" s="448" t="str">
        <f t="shared" si="5"/>
        <v/>
      </c>
      <c r="AE57" s="448" t="str">
        <f t="shared" si="6"/>
        <v/>
      </c>
      <c r="AF57" s="448" t="str">
        <f t="shared" si="7"/>
        <v/>
      </c>
      <c r="AG57" s="448" t="str">
        <f t="shared" si="8"/>
        <v/>
      </c>
      <c r="AH57" s="448" t="str">
        <f t="shared" si="9"/>
        <v/>
      </c>
      <c r="AI57" s="448" t="str">
        <f t="shared" si="10"/>
        <v/>
      </c>
      <c r="AJ57" s="449" t="str">
        <f t="shared" si="11"/>
        <v/>
      </c>
      <c r="AK57" s="226"/>
    </row>
    <row r="58" spans="1:37" ht="13" customHeight="1">
      <c r="A58" s="220">
        <f>'statement of marks'!A58</f>
        <v>52</v>
      </c>
      <c r="B58" s="221">
        <f>'statement of marks'!D58</f>
        <v>9152</v>
      </c>
      <c r="C58" s="115">
        <f>'statement of marks'!E58</f>
        <v>11210</v>
      </c>
      <c r="D58" s="470">
        <f>'statement of marks'!F58</f>
        <v>37091</v>
      </c>
      <c r="E58" s="112" t="str">
        <f>'statement of marks'!G58</f>
        <v>A 052</v>
      </c>
      <c r="F58" s="112" t="str">
        <f>'statement of marks'!H58</f>
        <v>B 052</v>
      </c>
      <c r="G58" s="112" t="str">
        <f>'statement of marks'!I58</f>
        <v>C 052</v>
      </c>
      <c r="H58" s="115" t="str">
        <f>IF('statement of marks'!B58="","",'statement of marks'!B58)</f>
        <v>OBC</v>
      </c>
      <c r="I58" s="427" t="str">
        <f>IF('statement of marks'!C58="","",'statement of marks'!C58)</f>
        <v>G</v>
      </c>
      <c r="J58" s="115" t="str">
        <f>IF('statement of marks'!GN58="","",'statement of marks'!GN58)</f>
        <v/>
      </c>
      <c r="K58" s="213">
        <f>IF('statement of marks'!CS58="","",'statement of marks'!CS58)</f>
        <v>0</v>
      </c>
      <c r="L58" s="222">
        <f>IF('statement of marks'!CT58="","",'statement of marks'!CT58)</f>
        <v>0</v>
      </c>
      <c r="M58" s="115" t="str">
        <f>IF('statement of marks'!CU58="","",'statement of marks'!CU58)</f>
        <v/>
      </c>
      <c r="N58" s="213" t="str">
        <f>(IF('result subject-wise'!Z58="","",'result subject-wise'!Z58))</f>
        <v xml:space="preserve">                        </v>
      </c>
      <c r="O58" s="115" t="str">
        <f>IF('result subject-wise'!AV58="","",'result subject-wise'!AV58)</f>
        <v/>
      </c>
      <c r="P58" s="223" t="str">
        <f>IF('result subject-wise'!AX58="","",'result subject-wise'!AX58)</f>
        <v/>
      </c>
      <c r="Q58" s="223" t="str">
        <f>IF('statement of marks'!II58="","",'statement of marks'!II58)</f>
        <v/>
      </c>
      <c r="R58" s="222">
        <f>IF('statement of marks'!IJ58="","",'statement of marks'!IJ58)</f>
        <v>0</v>
      </c>
      <c r="S58" s="469" t="str">
        <f>IF('statement of marks'!IK58="","",'statement of marks'!IK58)</f>
        <v/>
      </c>
      <c r="T58" s="224" t="str">
        <f>'statement of marks'!GY58</f>
        <v/>
      </c>
      <c r="U58" s="225" t="str">
        <f>'statement of marks'!GZ58</f>
        <v/>
      </c>
      <c r="V58" s="211"/>
      <c r="W58" s="211"/>
      <c r="X58" s="219" t="str">
        <f>'statement of marks'!G58</f>
        <v>A 052</v>
      </c>
      <c r="Y58" s="448" t="str">
        <f t="shared" si="0"/>
        <v/>
      </c>
      <c r="Z58" s="448" t="str">
        <f t="shared" si="1"/>
        <v/>
      </c>
      <c r="AA58" s="448" t="str">
        <f t="shared" si="2"/>
        <v/>
      </c>
      <c r="AB58" s="448" t="str">
        <f t="shared" si="3"/>
        <v/>
      </c>
      <c r="AC58" s="448" t="str">
        <f t="shared" si="4"/>
        <v/>
      </c>
      <c r="AD58" s="448" t="str">
        <f t="shared" si="5"/>
        <v/>
      </c>
      <c r="AE58" s="448" t="str">
        <f t="shared" si="6"/>
        <v/>
      </c>
      <c r="AF58" s="448" t="str">
        <f t="shared" si="7"/>
        <v/>
      </c>
      <c r="AG58" s="448" t="str">
        <f t="shared" si="8"/>
        <v/>
      </c>
      <c r="AH58" s="448" t="str">
        <f t="shared" si="9"/>
        <v/>
      </c>
      <c r="AI58" s="448" t="str">
        <f t="shared" si="10"/>
        <v/>
      </c>
      <c r="AJ58" s="449" t="str">
        <f t="shared" si="11"/>
        <v/>
      </c>
      <c r="AK58" s="226"/>
    </row>
    <row r="59" spans="1:37" ht="13" customHeight="1">
      <c r="A59" s="220">
        <f>'statement of marks'!A59</f>
        <v>53</v>
      </c>
      <c r="B59" s="221">
        <f>'statement of marks'!D59</f>
        <v>9153</v>
      </c>
      <c r="C59" s="115">
        <f>'statement of marks'!E59</f>
        <v>11045</v>
      </c>
      <c r="D59" s="470">
        <f>'statement of marks'!F59</f>
        <v>36694</v>
      </c>
      <c r="E59" s="112" t="str">
        <f>'statement of marks'!G59</f>
        <v>A 053</v>
      </c>
      <c r="F59" s="112" t="str">
        <f>'statement of marks'!H59</f>
        <v>B 053</v>
      </c>
      <c r="G59" s="112" t="str">
        <f>'statement of marks'!I59</f>
        <v>C 053</v>
      </c>
      <c r="H59" s="115" t="str">
        <f>IF('statement of marks'!B59="","",'statement of marks'!B59)</f>
        <v>OBC</v>
      </c>
      <c r="I59" s="427" t="str">
        <f>IF('statement of marks'!C59="","",'statement of marks'!C59)</f>
        <v>G</v>
      </c>
      <c r="J59" s="115" t="str">
        <f>IF('statement of marks'!GN59="","",'statement of marks'!GN59)</f>
        <v/>
      </c>
      <c r="K59" s="213">
        <f>IF('statement of marks'!CS59="","",'statement of marks'!CS59)</f>
        <v>0</v>
      </c>
      <c r="L59" s="222">
        <f>IF('statement of marks'!CT59="","",'statement of marks'!CT59)</f>
        <v>0</v>
      </c>
      <c r="M59" s="115" t="str">
        <f>IF('statement of marks'!CU59="","",'statement of marks'!CU59)</f>
        <v/>
      </c>
      <c r="N59" s="213" t="str">
        <f>(IF('result subject-wise'!Z59="","",'result subject-wise'!Z59))</f>
        <v xml:space="preserve">                        </v>
      </c>
      <c r="O59" s="115" t="str">
        <f>IF('result subject-wise'!AV59="","",'result subject-wise'!AV59)</f>
        <v/>
      </c>
      <c r="P59" s="223" t="str">
        <f>IF('result subject-wise'!AX59="","",'result subject-wise'!AX59)</f>
        <v/>
      </c>
      <c r="Q59" s="223" t="str">
        <f>IF('statement of marks'!II59="","",'statement of marks'!II59)</f>
        <v/>
      </c>
      <c r="R59" s="222">
        <f>IF('statement of marks'!IJ59="","",'statement of marks'!IJ59)</f>
        <v>0</v>
      </c>
      <c r="S59" s="469" t="str">
        <f>IF('statement of marks'!IK59="","",'statement of marks'!IK59)</f>
        <v/>
      </c>
      <c r="T59" s="224" t="str">
        <f>'statement of marks'!GY59</f>
        <v/>
      </c>
      <c r="U59" s="225" t="str">
        <f>'statement of marks'!GZ59</f>
        <v/>
      </c>
      <c r="V59" s="211"/>
      <c r="W59" s="211"/>
      <c r="X59" s="219" t="str">
        <f>'statement of marks'!G59</f>
        <v>A 053</v>
      </c>
      <c r="Y59" s="448" t="str">
        <f t="shared" si="0"/>
        <v/>
      </c>
      <c r="Z59" s="448" t="str">
        <f t="shared" si="1"/>
        <v/>
      </c>
      <c r="AA59" s="448" t="str">
        <f t="shared" si="2"/>
        <v/>
      </c>
      <c r="AB59" s="448" t="str">
        <f t="shared" si="3"/>
        <v/>
      </c>
      <c r="AC59" s="448" t="str">
        <f t="shared" si="4"/>
        <v/>
      </c>
      <c r="AD59" s="448" t="str">
        <f t="shared" si="5"/>
        <v/>
      </c>
      <c r="AE59" s="448" t="str">
        <f t="shared" si="6"/>
        <v/>
      </c>
      <c r="AF59" s="448" t="str">
        <f t="shared" si="7"/>
        <v/>
      </c>
      <c r="AG59" s="448" t="str">
        <f t="shared" si="8"/>
        <v/>
      </c>
      <c r="AH59" s="448" t="str">
        <f t="shared" si="9"/>
        <v/>
      </c>
      <c r="AI59" s="448" t="str">
        <f t="shared" si="10"/>
        <v/>
      </c>
      <c r="AJ59" s="449" t="str">
        <f t="shared" si="11"/>
        <v/>
      </c>
      <c r="AK59" s="226"/>
    </row>
    <row r="60" spans="1:37" ht="13" customHeight="1">
      <c r="A60" s="220">
        <f>'statement of marks'!A60</f>
        <v>54</v>
      </c>
      <c r="B60" s="221">
        <f>'statement of marks'!D60</f>
        <v>9154</v>
      </c>
      <c r="C60" s="115">
        <f>'statement of marks'!E60</f>
        <v>11064</v>
      </c>
      <c r="D60" s="470">
        <f>'statement of marks'!F60</f>
        <v>36889</v>
      </c>
      <c r="E60" s="112" t="str">
        <f>'statement of marks'!G60</f>
        <v>A 054</v>
      </c>
      <c r="F60" s="112" t="str">
        <f>'statement of marks'!H60</f>
        <v>B 054</v>
      </c>
      <c r="G60" s="112" t="str">
        <f>'statement of marks'!I60</f>
        <v>C 054</v>
      </c>
      <c r="H60" s="115" t="str">
        <f>IF('statement of marks'!B60="","",'statement of marks'!B60)</f>
        <v>OBC</v>
      </c>
      <c r="I60" s="427" t="str">
        <f>IF('statement of marks'!C60="","",'statement of marks'!C60)</f>
        <v>G</v>
      </c>
      <c r="J60" s="115" t="str">
        <f>IF('statement of marks'!GN60="","",'statement of marks'!GN60)</f>
        <v/>
      </c>
      <c r="K60" s="213">
        <f>IF('statement of marks'!CS60="","",'statement of marks'!CS60)</f>
        <v>0</v>
      </c>
      <c r="L60" s="222">
        <f>IF('statement of marks'!CT60="","",'statement of marks'!CT60)</f>
        <v>0</v>
      </c>
      <c r="M60" s="115" t="str">
        <f>IF('statement of marks'!CU60="","",'statement of marks'!CU60)</f>
        <v/>
      </c>
      <c r="N60" s="213" t="str">
        <f>(IF('result subject-wise'!Z60="","",'result subject-wise'!Z60))</f>
        <v xml:space="preserve">                        </v>
      </c>
      <c r="O60" s="115" t="str">
        <f>IF('result subject-wise'!AV60="","",'result subject-wise'!AV60)</f>
        <v/>
      </c>
      <c r="P60" s="223" t="str">
        <f>IF('result subject-wise'!AX60="","",'result subject-wise'!AX60)</f>
        <v/>
      </c>
      <c r="Q60" s="223" t="str">
        <f>IF('statement of marks'!II60="","",'statement of marks'!II60)</f>
        <v/>
      </c>
      <c r="R60" s="222">
        <f>IF('statement of marks'!IJ60="","",'statement of marks'!IJ60)</f>
        <v>0</v>
      </c>
      <c r="S60" s="469" t="str">
        <f>IF('statement of marks'!IK60="","",'statement of marks'!IK60)</f>
        <v/>
      </c>
      <c r="T60" s="224" t="str">
        <f>'statement of marks'!GY60</f>
        <v/>
      </c>
      <c r="U60" s="225" t="str">
        <f>'statement of marks'!GZ60</f>
        <v/>
      </c>
      <c r="V60" s="211"/>
      <c r="W60" s="211"/>
      <c r="X60" s="219" t="str">
        <f>'statement of marks'!G60</f>
        <v>A 054</v>
      </c>
      <c r="Y60" s="448" t="str">
        <f t="shared" si="0"/>
        <v/>
      </c>
      <c r="Z60" s="448" t="str">
        <f t="shared" si="1"/>
        <v/>
      </c>
      <c r="AA60" s="448" t="str">
        <f t="shared" si="2"/>
        <v/>
      </c>
      <c r="AB60" s="448" t="str">
        <f t="shared" si="3"/>
        <v/>
      </c>
      <c r="AC60" s="448" t="str">
        <f t="shared" si="4"/>
        <v/>
      </c>
      <c r="AD60" s="448" t="str">
        <f t="shared" si="5"/>
        <v/>
      </c>
      <c r="AE60" s="448" t="str">
        <f t="shared" si="6"/>
        <v/>
      </c>
      <c r="AF60" s="448" t="str">
        <f t="shared" si="7"/>
        <v/>
      </c>
      <c r="AG60" s="448" t="str">
        <f t="shared" si="8"/>
        <v/>
      </c>
      <c r="AH60" s="448" t="str">
        <f t="shared" si="9"/>
        <v/>
      </c>
      <c r="AI60" s="448" t="str">
        <f t="shared" si="10"/>
        <v/>
      </c>
      <c r="AJ60" s="449" t="str">
        <f t="shared" si="11"/>
        <v/>
      </c>
      <c r="AK60" s="226"/>
    </row>
    <row r="61" spans="1:37" ht="13" customHeight="1">
      <c r="A61" s="220">
        <f>'statement of marks'!A61</f>
        <v>55</v>
      </c>
      <c r="B61" s="221">
        <f>'statement of marks'!D61</f>
        <v>9155</v>
      </c>
      <c r="C61" s="115">
        <f>'statement of marks'!E61</f>
        <v>11114</v>
      </c>
      <c r="D61" s="470">
        <f>'statement of marks'!F61</f>
        <v>37575</v>
      </c>
      <c r="E61" s="112" t="str">
        <f>'statement of marks'!G61</f>
        <v>A 055</v>
      </c>
      <c r="F61" s="112" t="str">
        <f>'statement of marks'!H61</f>
        <v>B 055</v>
      </c>
      <c r="G61" s="112" t="str">
        <f>'statement of marks'!I61</f>
        <v>C 055</v>
      </c>
      <c r="H61" s="115" t="str">
        <f>IF('statement of marks'!B61="","",'statement of marks'!B61)</f>
        <v>OBC</v>
      </c>
      <c r="I61" s="427" t="str">
        <f>IF('statement of marks'!C61="","",'statement of marks'!C61)</f>
        <v>G</v>
      </c>
      <c r="J61" s="115" t="str">
        <f>IF('statement of marks'!GN61="","",'statement of marks'!GN61)</f>
        <v/>
      </c>
      <c r="K61" s="213">
        <f>IF('statement of marks'!CS61="","",'statement of marks'!CS61)</f>
        <v>0</v>
      </c>
      <c r="L61" s="222">
        <f>IF('statement of marks'!CT61="","",'statement of marks'!CT61)</f>
        <v>0</v>
      </c>
      <c r="M61" s="115" t="str">
        <f>IF('statement of marks'!CU61="","",'statement of marks'!CU61)</f>
        <v/>
      </c>
      <c r="N61" s="213" t="str">
        <f>(IF('result subject-wise'!Z61="","",'result subject-wise'!Z61))</f>
        <v xml:space="preserve">                        </v>
      </c>
      <c r="O61" s="115" t="str">
        <f>IF('result subject-wise'!AV61="","",'result subject-wise'!AV61)</f>
        <v/>
      </c>
      <c r="P61" s="223" t="str">
        <f>IF('result subject-wise'!AX61="","",'result subject-wise'!AX61)</f>
        <v/>
      </c>
      <c r="Q61" s="223" t="str">
        <f>IF('statement of marks'!II61="","",'statement of marks'!II61)</f>
        <v/>
      </c>
      <c r="R61" s="222">
        <f>IF('statement of marks'!IJ61="","",'statement of marks'!IJ61)</f>
        <v>0</v>
      </c>
      <c r="S61" s="469" t="str">
        <f>IF('statement of marks'!IK61="","",'statement of marks'!IK61)</f>
        <v/>
      </c>
      <c r="T61" s="224" t="str">
        <f>'statement of marks'!GY61</f>
        <v/>
      </c>
      <c r="U61" s="225" t="str">
        <f>'statement of marks'!GZ61</f>
        <v/>
      </c>
      <c r="V61" s="211"/>
      <c r="W61" s="211"/>
      <c r="X61" s="219" t="str">
        <f>'statement of marks'!G61</f>
        <v>A 055</v>
      </c>
      <c r="Y61" s="448" t="str">
        <f t="shared" si="0"/>
        <v/>
      </c>
      <c r="Z61" s="448" t="str">
        <f t="shared" si="1"/>
        <v/>
      </c>
      <c r="AA61" s="448" t="str">
        <f t="shared" si="2"/>
        <v/>
      </c>
      <c r="AB61" s="448" t="str">
        <f t="shared" si="3"/>
        <v/>
      </c>
      <c r="AC61" s="448" t="str">
        <f t="shared" si="4"/>
        <v/>
      </c>
      <c r="AD61" s="448" t="str">
        <f t="shared" si="5"/>
        <v/>
      </c>
      <c r="AE61" s="448" t="str">
        <f t="shared" si="6"/>
        <v/>
      </c>
      <c r="AF61" s="448" t="str">
        <f t="shared" si="7"/>
        <v/>
      </c>
      <c r="AG61" s="448" t="str">
        <f t="shared" si="8"/>
        <v/>
      </c>
      <c r="AH61" s="448" t="str">
        <f t="shared" si="9"/>
        <v/>
      </c>
      <c r="AI61" s="448" t="str">
        <f t="shared" si="10"/>
        <v/>
      </c>
      <c r="AJ61" s="449" t="str">
        <f t="shared" si="11"/>
        <v/>
      </c>
      <c r="AK61" s="226"/>
    </row>
    <row r="62" spans="1:37" ht="13" customHeight="1">
      <c r="A62" s="220">
        <f>'statement of marks'!A62</f>
        <v>56</v>
      </c>
      <c r="B62" s="221">
        <f>'statement of marks'!D62</f>
        <v>9156</v>
      </c>
      <c r="C62" s="115">
        <f>'statement of marks'!E62</f>
        <v>10896</v>
      </c>
      <c r="D62" s="470">
        <f>'statement of marks'!F62</f>
        <v>36042</v>
      </c>
      <c r="E62" s="112" t="str">
        <f>'statement of marks'!G62</f>
        <v>A 056</v>
      </c>
      <c r="F62" s="112" t="str">
        <f>'statement of marks'!H62</f>
        <v>B 056</v>
      </c>
      <c r="G62" s="112" t="str">
        <f>'statement of marks'!I62</f>
        <v>C 056</v>
      </c>
      <c r="H62" s="115" t="str">
        <f>IF('statement of marks'!B62="","",'statement of marks'!B62)</f>
        <v>OBC</v>
      </c>
      <c r="I62" s="427" t="str">
        <f>IF('statement of marks'!C62="","",'statement of marks'!C62)</f>
        <v>G</v>
      </c>
      <c r="J62" s="115" t="str">
        <f>IF('statement of marks'!GN62="","",'statement of marks'!GN62)</f>
        <v/>
      </c>
      <c r="K62" s="213">
        <f>IF('statement of marks'!CS62="","",'statement of marks'!CS62)</f>
        <v>0</v>
      </c>
      <c r="L62" s="222">
        <f>IF('statement of marks'!CT62="","",'statement of marks'!CT62)</f>
        <v>0</v>
      </c>
      <c r="M62" s="115" t="str">
        <f>IF('statement of marks'!CU62="","",'statement of marks'!CU62)</f>
        <v/>
      </c>
      <c r="N62" s="213" t="str">
        <f>(IF('result subject-wise'!Z62="","",'result subject-wise'!Z62))</f>
        <v xml:space="preserve">                        </v>
      </c>
      <c r="O62" s="115" t="str">
        <f>IF('result subject-wise'!AV62="","",'result subject-wise'!AV62)</f>
        <v/>
      </c>
      <c r="P62" s="223" t="str">
        <f>IF('result subject-wise'!AX62="","",'result subject-wise'!AX62)</f>
        <v/>
      </c>
      <c r="Q62" s="223" t="str">
        <f>IF('statement of marks'!II62="","",'statement of marks'!II62)</f>
        <v/>
      </c>
      <c r="R62" s="222">
        <f>IF('statement of marks'!IJ62="","",'statement of marks'!IJ62)</f>
        <v>0</v>
      </c>
      <c r="S62" s="469" t="str">
        <f>IF('statement of marks'!IK62="","",'statement of marks'!IK62)</f>
        <v/>
      </c>
      <c r="T62" s="224" t="str">
        <f>'statement of marks'!GY62</f>
        <v/>
      </c>
      <c r="U62" s="225" t="str">
        <f>'statement of marks'!GZ62</f>
        <v/>
      </c>
      <c r="V62" s="211"/>
      <c r="W62" s="211"/>
      <c r="X62" s="219" t="str">
        <f>'statement of marks'!G62</f>
        <v>A 056</v>
      </c>
      <c r="Y62" s="448" t="str">
        <f t="shared" si="0"/>
        <v/>
      </c>
      <c r="Z62" s="448" t="str">
        <f t="shared" si="1"/>
        <v/>
      </c>
      <c r="AA62" s="448" t="str">
        <f t="shared" si="2"/>
        <v/>
      </c>
      <c r="AB62" s="448" t="str">
        <f t="shared" si="3"/>
        <v/>
      </c>
      <c r="AC62" s="448" t="str">
        <f t="shared" si="4"/>
        <v/>
      </c>
      <c r="AD62" s="448" t="str">
        <f t="shared" si="5"/>
        <v/>
      </c>
      <c r="AE62" s="448" t="str">
        <f t="shared" si="6"/>
        <v/>
      </c>
      <c r="AF62" s="448" t="str">
        <f t="shared" si="7"/>
        <v/>
      </c>
      <c r="AG62" s="448" t="str">
        <f t="shared" si="8"/>
        <v/>
      </c>
      <c r="AH62" s="448" t="str">
        <f t="shared" si="9"/>
        <v/>
      </c>
      <c r="AI62" s="448" t="str">
        <f t="shared" si="10"/>
        <v/>
      </c>
      <c r="AJ62" s="449" t="str">
        <f t="shared" si="11"/>
        <v/>
      </c>
      <c r="AK62" s="226"/>
    </row>
    <row r="63" spans="1:37" ht="13" customHeight="1">
      <c r="A63" s="220">
        <f>'statement of marks'!A63</f>
        <v>57</v>
      </c>
      <c r="B63" s="221">
        <f>'statement of marks'!D63</f>
        <v>9157</v>
      </c>
      <c r="C63" s="115">
        <f>'statement of marks'!E63</f>
        <v>10850</v>
      </c>
      <c r="D63" s="470">
        <f>'statement of marks'!F63</f>
        <v>35976</v>
      </c>
      <c r="E63" s="112" t="str">
        <f>'statement of marks'!G63</f>
        <v>A 057</v>
      </c>
      <c r="F63" s="112" t="str">
        <f>'statement of marks'!H63</f>
        <v>B 057</v>
      </c>
      <c r="G63" s="112" t="str">
        <f>'statement of marks'!I63</f>
        <v>C 057</v>
      </c>
      <c r="H63" s="115" t="str">
        <f>IF('statement of marks'!B63="","",'statement of marks'!B63)</f>
        <v>MIN</v>
      </c>
      <c r="I63" s="427" t="str">
        <f>IF('statement of marks'!C63="","",'statement of marks'!C63)</f>
        <v>G</v>
      </c>
      <c r="J63" s="115" t="str">
        <f>IF('statement of marks'!GN63="","",'statement of marks'!GN63)</f>
        <v/>
      </c>
      <c r="K63" s="213">
        <f>IF('statement of marks'!CS63="","",'statement of marks'!CS63)</f>
        <v>0</v>
      </c>
      <c r="L63" s="222">
        <f>IF('statement of marks'!CT63="","",'statement of marks'!CT63)</f>
        <v>0</v>
      </c>
      <c r="M63" s="115" t="str">
        <f>IF('statement of marks'!CU63="","",'statement of marks'!CU63)</f>
        <v/>
      </c>
      <c r="N63" s="213" t="str">
        <f>(IF('result subject-wise'!Z63="","",'result subject-wise'!Z63))</f>
        <v xml:space="preserve">                        </v>
      </c>
      <c r="O63" s="115" t="str">
        <f>IF('result subject-wise'!AV63="","",'result subject-wise'!AV63)</f>
        <v/>
      </c>
      <c r="P63" s="223" t="str">
        <f>IF('result subject-wise'!AX63="","",'result subject-wise'!AX63)</f>
        <v/>
      </c>
      <c r="Q63" s="223" t="str">
        <f>IF('statement of marks'!II63="","",'statement of marks'!II63)</f>
        <v/>
      </c>
      <c r="R63" s="222">
        <f>IF('statement of marks'!IJ63="","",'statement of marks'!IJ63)</f>
        <v>0</v>
      </c>
      <c r="S63" s="469" t="str">
        <f>IF('statement of marks'!IK63="","",'statement of marks'!IK63)</f>
        <v/>
      </c>
      <c r="T63" s="224" t="str">
        <f>'statement of marks'!GY63</f>
        <v/>
      </c>
      <c r="U63" s="225" t="str">
        <f>'statement of marks'!GZ63</f>
        <v/>
      </c>
      <c r="V63" s="211"/>
      <c r="W63" s="211"/>
      <c r="X63" s="219" t="str">
        <f>'statement of marks'!G63</f>
        <v>A 057</v>
      </c>
      <c r="Y63" s="448" t="str">
        <f t="shared" si="0"/>
        <v/>
      </c>
      <c r="Z63" s="448" t="str">
        <f t="shared" si="1"/>
        <v/>
      </c>
      <c r="AA63" s="448" t="str">
        <f t="shared" si="2"/>
        <v/>
      </c>
      <c r="AB63" s="448" t="str">
        <f t="shared" si="3"/>
        <v/>
      </c>
      <c r="AC63" s="448" t="str">
        <f t="shared" si="4"/>
        <v/>
      </c>
      <c r="AD63" s="448" t="str">
        <f t="shared" si="5"/>
        <v/>
      </c>
      <c r="AE63" s="448" t="str">
        <f t="shared" si="6"/>
        <v/>
      </c>
      <c r="AF63" s="448" t="str">
        <f t="shared" si="7"/>
        <v/>
      </c>
      <c r="AG63" s="448" t="str">
        <f t="shared" si="8"/>
        <v/>
      </c>
      <c r="AH63" s="448" t="str">
        <f t="shared" si="9"/>
        <v/>
      </c>
      <c r="AI63" s="448" t="str">
        <f t="shared" si="10"/>
        <v/>
      </c>
      <c r="AJ63" s="449" t="str">
        <f t="shared" si="11"/>
        <v/>
      </c>
      <c r="AK63" s="226"/>
    </row>
    <row r="64" spans="1:37" ht="13" customHeight="1">
      <c r="A64" s="220">
        <f>'statement of marks'!A64</f>
        <v>58</v>
      </c>
      <c r="B64" s="221">
        <f>'statement of marks'!D64</f>
        <v>9158</v>
      </c>
      <c r="C64" s="115">
        <f>'statement of marks'!E64</f>
        <v>11258</v>
      </c>
      <c r="D64" s="470">
        <f>'statement of marks'!F64</f>
        <v>36689</v>
      </c>
      <c r="E64" s="112" t="str">
        <f>'statement of marks'!G64</f>
        <v>A 058</v>
      </c>
      <c r="F64" s="112" t="str">
        <f>'statement of marks'!H64</f>
        <v>B 058</v>
      </c>
      <c r="G64" s="112" t="str">
        <f>'statement of marks'!I64</f>
        <v>C 058</v>
      </c>
      <c r="H64" s="115" t="str">
        <f>IF('statement of marks'!B64="","",'statement of marks'!B64)</f>
        <v>MIN</v>
      </c>
      <c r="I64" s="427" t="str">
        <f>IF('statement of marks'!C64="","",'statement of marks'!C64)</f>
        <v>G</v>
      </c>
      <c r="J64" s="115" t="str">
        <f>IF('statement of marks'!GN64="","",'statement of marks'!GN64)</f>
        <v/>
      </c>
      <c r="K64" s="213">
        <f>IF('statement of marks'!CS64="","",'statement of marks'!CS64)</f>
        <v>0</v>
      </c>
      <c r="L64" s="222">
        <f>IF('statement of marks'!CT64="","",'statement of marks'!CT64)</f>
        <v>0</v>
      </c>
      <c r="M64" s="115" t="str">
        <f>IF('statement of marks'!CU64="","",'statement of marks'!CU64)</f>
        <v/>
      </c>
      <c r="N64" s="213" t="str">
        <f>(IF('result subject-wise'!Z64="","",'result subject-wise'!Z64))</f>
        <v xml:space="preserve">                        </v>
      </c>
      <c r="O64" s="115" t="str">
        <f>IF('result subject-wise'!AV64="","",'result subject-wise'!AV64)</f>
        <v/>
      </c>
      <c r="P64" s="223" t="str">
        <f>IF('result subject-wise'!AX64="","",'result subject-wise'!AX64)</f>
        <v/>
      </c>
      <c r="Q64" s="223" t="str">
        <f>IF('statement of marks'!II64="","",'statement of marks'!II64)</f>
        <v/>
      </c>
      <c r="R64" s="222">
        <f>IF('statement of marks'!IJ64="","",'statement of marks'!IJ64)</f>
        <v>0</v>
      </c>
      <c r="S64" s="469" t="str">
        <f>IF('statement of marks'!IK64="","",'statement of marks'!IK64)</f>
        <v/>
      </c>
      <c r="T64" s="224" t="str">
        <f>'statement of marks'!GY64</f>
        <v/>
      </c>
      <c r="U64" s="225" t="str">
        <f>'statement of marks'!GZ64</f>
        <v/>
      </c>
      <c r="V64" s="211"/>
      <c r="W64" s="211"/>
      <c r="X64" s="219" t="str">
        <f>'statement of marks'!G64</f>
        <v>A 058</v>
      </c>
      <c r="Y64" s="448" t="str">
        <f t="shared" si="0"/>
        <v/>
      </c>
      <c r="Z64" s="448" t="str">
        <f t="shared" si="1"/>
        <v/>
      </c>
      <c r="AA64" s="448" t="str">
        <f t="shared" si="2"/>
        <v/>
      </c>
      <c r="AB64" s="448" t="str">
        <f t="shared" si="3"/>
        <v/>
      </c>
      <c r="AC64" s="448" t="str">
        <f t="shared" si="4"/>
        <v/>
      </c>
      <c r="AD64" s="448" t="str">
        <f t="shared" si="5"/>
        <v/>
      </c>
      <c r="AE64" s="448" t="str">
        <f t="shared" si="6"/>
        <v/>
      </c>
      <c r="AF64" s="448" t="str">
        <f t="shared" si="7"/>
        <v/>
      </c>
      <c r="AG64" s="448" t="str">
        <f t="shared" si="8"/>
        <v/>
      </c>
      <c r="AH64" s="448" t="str">
        <f t="shared" si="9"/>
        <v/>
      </c>
      <c r="AI64" s="448" t="str">
        <f t="shared" si="10"/>
        <v/>
      </c>
      <c r="AJ64" s="449" t="str">
        <f t="shared" si="11"/>
        <v/>
      </c>
      <c r="AK64" s="226"/>
    </row>
    <row r="65" spans="1:37" ht="13" customHeight="1">
      <c r="A65" s="220">
        <f>'statement of marks'!A65</f>
        <v>59</v>
      </c>
      <c r="B65" s="221">
        <f>'statement of marks'!D65</f>
        <v>9159</v>
      </c>
      <c r="C65" s="115">
        <f>'statement of marks'!E65</f>
        <v>11048</v>
      </c>
      <c r="D65" s="470">
        <f>'statement of marks'!F65</f>
        <v>36758</v>
      </c>
      <c r="E65" s="112" t="str">
        <f>'statement of marks'!G65</f>
        <v>A 059</v>
      </c>
      <c r="F65" s="112" t="str">
        <f>'statement of marks'!H65</f>
        <v>B 059</v>
      </c>
      <c r="G65" s="112" t="str">
        <f>'statement of marks'!I65</f>
        <v>C 059</v>
      </c>
      <c r="H65" s="115" t="str">
        <f>IF('statement of marks'!B65="","",'statement of marks'!B65)</f>
        <v>OBC</v>
      </c>
      <c r="I65" s="427" t="str">
        <f>IF('statement of marks'!C65="","",'statement of marks'!C65)</f>
        <v>G</v>
      </c>
      <c r="J65" s="115" t="str">
        <f>IF('statement of marks'!GN65="","",'statement of marks'!GN65)</f>
        <v/>
      </c>
      <c r="K65" s="213">
        <f>IF('statement of marks'!CS65="","",'statement of marks'!CS65)</f>
        <v>0</v>
      </c>
      <c r="L65" s="222">
        <f>IF('statement of marks'!CT65="","",'statement of marks'!CT65)</f>
        <v>0</v>
      </c>
      <c r="M65" s="115" t="str">
        <f>IF('statement of marks'!CU65="","",'statement of marks'!CU65)</f>
        <v/>
      </c>
      <c r="N65" s="213" t="str">
        <f>(IF('result subject-wise'!Z65="","",'result subject-wise'!Z65))</f>
        <v xml:space="preserve">                        </v>
      </c>
      <c r="O65" s="115" t="str">
        <f>IF('result subject-wise'!AV65="","",'result subject-wise'!AV65)</f>
        <v/>
      </c>
      <c r="P65" s="223" t="str">
        <f>IF('result subject-wise'!AX65="","",'result subject-wise'!AX65)</f>
        <v/>
      </c>
      <c r="Q65" s="223" t="str">
        <f>IF('statement of marks'!II65="","",'statement of marks'!II65)</f>
        <v/>
      </c>
      <c r="R65" s="222">
        <f>IF('statement of marks'!IJ65="","",'statement of marks'!IJ65)</f>
        <v>0</v>
      </c>
      <c r="S65" s="469" t="str">
        <f>IF('statement of marks'!IK65="","",'statement of marks'!IK65)</f>
        <v/>
      </c>
      <c r="T65" s="224" t="str">
        <f>'statement of marks'!GY65</f>
        <v/>
      </c>
      <c r="U65" s="225" t="str">
        <f>'statement of marks'!GZ65</f>
        <v/>
      </c>
      <c r="V65" s="211"/>
      <c r="W65" s="211"/>
      <c r="X65" s="219" t="str">
        <f>'statement of marks'!G65</f>
        <v>A 059</v>
      </c>
      <c r="Y65" s="448" t="str">
        <f t="shared" si="0"/>
        <v/>
      </c>
      <c r="Z65" s="448" t="str">
        <f t="shared" si="1"/>
        <v/>
      </c>
      <c r="AA65" s="448" t="str">
        <f t="shared" si="2"/>
        <v/>
      </c>
      <c r="AB65" s="448" t="str">
        <f t="shared" si="3"/>
        <v/>
      </c>
      <c r="AC65" s="448" t="str">
        <f t="shared" si="4"/>
        <v/>
      </c>
      <c r="AD65" s="448" t="str">
        <f t="shared" si="5"/>
        <v/>
      </c>
      <c r="AE65" s="448" t="str">
        <f t="shared" si="6"/>
        <v/>
      </c>
      <c r="AF65" s="448" t="str">
        <f t="shared" si="7"/>
        <v/>
      </c>
      <c r="AG65" s="448" t="str">
        <f t="shared" si="8"/>
        <v/>
      </c>
      <c r="AH65" s="448" t="str">
        <f t="shared" si="9"/>
        <v/>
      </c>
      <c r="AI65" s="448" t="str">
        <f t="shared" si="10"/>
        <v/>
      </c>
      <c r="AJ65" s="449" t="str">
        <f t="shared" si="11"/>
        <v/>
      </c>
      <c r="AK65" s="226"/>
    </row>
    <row r="66" spans="1:37" ht="13" customHeight="1">
      <c r="A66" s="220">
        <f>'statement of marks'!A66</f>
        <v>60</v>
      </c>
      <c r="B66" s="221">
        <f>'statement of marks'!D66</f>
        <v>9160</v>
      </c>
      <c r="C66" s="115">
        <f>'statement of marks'!E66</f>
        <v>11215</v>
      </c>
      <c r="D66" s="470">
        <f>'statement of marks'!F66</f>
        <v>37037</v>
      </c>
      <c r="E66" s="112" t="str">
        <f>'statement of marks'!G66</f>
        <v>A 060</v>
      </c>
      <c r="F66" s="112" t="str">
        <f>'statement of marks'!H66</f>
        <v>B 060</v>
      </c>
      <c r="G66" s="112" t="str">
        <f>'statement of marks'!I66</f>
        <v>C 060</v>
      </c>
      <c r="H66" s="115" t="str">
        <f>IF('statement of marks'!B66="","",'statement of marks'!B66)</f>
        <v>OBC</v>
      </c>
      <c r="I66" s="427" t="str">
        <f>IF('statement of marks'!C66="","",'statement of marks'!C66)</f>
        <v>G</v>
      </c>
      <c r="J66" s="115" t="str">
        <f>IF('statement of marks'!GN66="","",'statement of marks'!GN66)</f>
        <v/>
      </c>
      <c r="K66" s="213">
        <f>IF('statement of marks'!CS66="","",'statement of marks'!CS66)</f>
        <v>0</v>
      </c>
      <c r="L66" s="222">
        <f>IF('statement of marks'!CT66="","",'statement of marks'!CT66)</f>
        <v>0</v>
      </c>
      <c r="M66" s="115" t="str">
        <f>IF('statement of marks'!CU66="","",'statement of marks'!CU66)</f>
        <v/>
      </c>
      <c r="N66" s="213" t="str">
        <f>(IF('result subject-wise'!Z66="","",'result subject-wise'!Z66))</f>
        <v xml:space="preserve">                        </v>
      </c>
      <c r="O66" s="115" t="str">
        <f>IF('result subject-wise'!AV66="","",'result subject-wise'!AV66)</f>
        <v/>
      </c>
      <c r="P66" s="223" t="str">
        <f>IF('result subject-wise'!AX66="","",'result subject-wise'!AX66)</f>
        <v/>
      </c>
      <c r="Q66" s="223" t="str">
        <f>IF('statement of marks'!II66="","",'statement of marks'!II66)</f>
        <v/>
      </c>
      <c r="R66" s="222">
        <f>IF('statement of marks'!IJ66="","",'statement of marks'!IJ66)</f>
        <v>0</v>
      </c>
      <c r="S66" s="469" t="str">
        <f>IF('statement of marks'!IK66="","",'statement of marks'!IK66)</f>
        <v/>
      </c>
      <c r="T66" s="224" t="str">
        <f>'statement of marks'!GY66</f>
        <v/>
      </c>
      <c r="U66" s="225" t="str">
        <f>'statement of marks'!GZ66</f>
        <v/>
      </c>
      <c r="V66" s="211"/>
      <c r="W66" s="211"/>
      <c r="X66" s="219" t="str">
        <f>'statement of marks'!G66</f>
        <v>A 060</v>
      </c>
      <c r="Y66" s="448" t="str">
        <f t="shared" si="0"/>
        <v/>
      </c>
      <c r="Z66" s="448" t="str">
        <f t="shared" si="1"/>
        <v/>
      </c>
      <c r="AA66" s="448" t="str">
        <f t="shared" si="2"/>
        <v/>
      </c>
      <c r="AB66" s="448" t="str">
        <f t="shared" si="3"/>
        <v/>
      </c>
      <c r="AC66" s="448" t="str">
        <f t="shared" si="4"/>
        <v/>
      </c>
      <c r="AD66" s="448" t="str">
        <f t="shared" si="5"/>
        <v/>
      </c>
      <c r="AE66" s="448" t="str">
        <f t="shared" si="6"/>
        <v/>
      </c>
      <c r="AF66" s="448" t="str">
        <f t="shared" si="7"/>
        <v/>
      </c>
      <c r="AG66" s="448" t="str">
        <f t="shared" si="8"/>
        <v/>
      </c>
      <c r="AH66" s="448" t="str">
        <f t="shared" si="9"/>
        <v/>
      </c>
      <c r="AI66" s="448" t="str">
        <f t="shared" si="10"/>
        <v/>
      </c>
      <c r="AJ66" s="449" t="str">
        <f t="shared" si="11"/>
        <v/>
      </c>
      <c r="AK66" s="226"/>
    </row>
    <row r="67" spans="1:37" ht="13" customHeight="1">
      <c r="A67" s="220">
        <f>'statement of marks'!A67</f>
        <v>24</v>
      </c>
      <c r="B67" s="221">
        <f>'statement of marks'!D67</f>
        <v>9161</v>
      </c>
      <c r="C67" s="115">
        <f>'statement of marks'!E67</f>
        <v>11070</v>
      </c>
      <c r="D67" s="470">
        <f>'statement of marks'!F67</f>
        <v>36109</v>
      </c>
      <c r="E67" s="112" t="str">
        <f>'statement of marks'!G67</f>
        <v>A 061</v>
      </c>
      <c r="F67" s="112" t="str">
        <f>'statement of marks'!H67</f>
        <v>B 061</v>
      </c>
      <c r="G67" s="112" t="str">
        <f>'statement of marks'!I67</f>
        <v>C 061</v>
      </c>
      <c r="H67" s="115" t="str">
        <f>IF('statement of marks'!B67="","",'statement of marks'!B67)</f>
        <v>OBC</v>
      </c>
      <c r="I67" s="427" t="str">
        <f>IF('statement of marks'!C67="","",'statement of marks'!C67)</f>
        <v>G</v>
      </c>
      <c r="J67" s="115" t="str">
        <f>IF('statement of marks'!GN67="","",'statement of marks'!GN67)</f>
        <v/>
      </c>
      <c r="K67" s="213">
        <f>IF('statement of marks'!CS67="","",'statement of marks'!CS67)</f>
        <v>0</v>
      </c>
      <c r="L67" s="222">
        <f>IF('statement of marks'!CT67="","",'statement of marks'!CT67)</f>
        <v>0</v>
      </c>
      <c r="M67" s="115" t="str">
        <f>IF('statement of marks'!CU67="","",'statement of marks'!CU67)</f>
        <v/>
      </c>
      <c r="N67" s="213" t="str">
        <f>(IF('result subject-wise'!Z67="","",'result subject-wise'!Z67))</f>
        <v xml:space="preserve">                        </v>
      </c>
      <c r="O67" s="115" t="str">
        <f>IF('result subject-wise'!AV67="","",'result subject-wise'!AV67)</f>
        <v/>
      </c>
      <c r="P67" s="223" t="str">
        <f>IF('result subject-wise'!AX67="","",'result subject-wise'!AX67)</f>
        <v/>
      </c>
      <c r="Q67" s="223" t="str">
        <f>IF('statement of marks'!II67="","",'statement of marks'!II67)</f>
        <v/>
      </c>
      <c r="R67" s="222">
        <f>IF('statement of marks'!IJ67="","",'statement of marks'!IJ67)</f>
        <v>0</v>
      </c>
      <c r="S67" s="469" t="str">
        <f>IF('statement of marks'!IK67="","",'statement of marks'!IK67)</f>
        <v/>
      </c>
      <c r="T67" s="224" t="str">
        <f>'statement of marks'!GY67</f>
        <v/>
      </c>
      <c r="U67" s="225" t="str">
        <f>'statement of marks'!GZ67</f>
        <v/>
      </c>
      <c r="V67" s="211"/>
      <c r="W67" s="211"/>
      <c r="X67" s="219" t="str">
        <f>'statement of marks'!G67</f>
        <v>A 061</v>
      </c>
      <c r="Y67" s="448" t="str">
        <f t="shared" si="0"/>
        <v/>
      </c>
      <c r="Z67" s="448" t="str">
        <f t="shared" si="1"/>
        <v/>
      </c>
      <c r="AA67" s="448" t="str">
        <f t="shared" si="2"/>
        <v/>
      </c>
      <c r="AB67" s="448" t="str">
        <f t="shared" si="3"/>
        <v/>
      </c>
      <c r="AC67" s="448" t="str">
        <f t="shared" si="4"/>
        <v/>
      </c>
      <c r="AD67" s="448" t="str">
        <f t="shared" si="5"/>
        <v/>
      </c>
      <c r="AE67" s="448" t="str">
        <f t="shared" si="6"/>
        <v/>
      </c>
      <c r="AF67" s="448" t="str">
        <f t="shared" si="7"/>
        <v/>
      </c>
      <c r="AG67" s="448" t="str">
        <f t="shared" si="8"/>
        <v/>
      </c>
      <c r="AH67" s="448" t="str">
        <f t="shared" si="9"/>
        <v/>
      </c>
      <c r="AI67" s="448" t="str">
        <f t="shared" si="10"/>
        <v/>
      </c>
      <c r="AJ67" s="449" t="str">
        <f t="shared" si="11"/>
        <v/>
      </c>
      <c r="AK67" s="226"/>
    </row>
    <row r="68" spans="1:37" ht="13" customHeight="1">
      <c r="A68" s="220">
        <f>'statement of marks'!A68</f>
        <v>28</v>
      </c>
      <c r="B68" s="221">
        <f>'statement of marks'!D68</f>
        <v>9162</v>
      </c>
      <c r="C68" s="115">
        <f>'statement of marks'!E68</f>
        <v>10826</v>
      </c>
      <c r="D68" s="470">
        <f>'statement of marks'!F68</f>
        <v>36578</v>
      </c>
      <c r="E68" s="112" t="str">
        <f>'statement of marks'!G68</f>
        <v>A 062</v>
      </c>
      <c r="F68" s="112" t="str">
        <f>'statement of marks'!H68</f>
        <v>B 062</v>
      </c>
      <c r="G68" s="112" t="str">
        <f>'statement of marks'!I68</f>
        <v>C 062</v>
      </c>
      <c r="H68" s="115" t="str">
        <f>IF('statement of marks'!B68="","",'statement of marks'!B68)</f>
        <v>OBC</v>
      </c>
      <c r="I68" s="427" t="str">
        <f>IF('statement of marks'!C68="","",'statement of marks'!C68)</f>
        <v>G</v>
      </c>
      <c r="J68" s="115" t="str">
        <f>IF('statement of marks'!GN68="","",'statement of marks'!GN68)</f>
        <v/>
      </c>
      <c r="K68" s="213">
        <f>IF('statement of marks'!CS68="","",'statement of marks'!CS68)</f>
        <v>0</v>
      </c>
      <c r="L68" s="222">
        <f>IF('statement of marks'!CT68="","",'statement of marks'!CT68)</f>
        <v>0</v>
      </c>
      <c r="M68" s="115" t="str">
        <f>IF('statement of marks'!CU68="","",'statement of marks'!CU68)</f>
        <v/>
      </c>
      <c r="N68" s="213" t="str">
        <f>(IF('result subject-wise'!Z68="","",'result subject-wise'!Z68))</f>
        <v xml:space="preserve">                        </v>
      </c>
      <c r="O68" s="115" t="str">
        <f>IF('result subject-wise'!AV68="","",'result subject-wise'!AV68)</f>
        <v/>
      </c>
      <c r="P68" s="223" t="str">
        <f>IF('result subject-wise'!AX68="","",'result subject-wise'!AX68)</f>
        <v/>
      </c>
      <c r="Q68" s="223" t="str">
        <f>IF('statement of marks'!II68="","",'statement of marks'!II68)</f>
        <v/>
      </c>
      <c r="R68" s="222">
        <f>IF('statement of marks'!IJ68="","",'statement of marks'!IJ68)</f>
        <v>0</v>
      </c>
      <c r="S68" s="469" t="str">
        <f>IF('statement of marks'!IK68="","",'statement of marks'!IK68)</f>
        <v/>
      </c>
      <c r="T68" s="224" t="str">
        <f>'statement of marks'!GY68</f>
        <v/>
      </c>
      <c r="U68" s="225" t="str">
        <f>'statement of marks'!GZ68</f>
        <v/>
      </c>
      <c r="V68" s="211"/>
      <c r="W68" s="211"/>
      <c r="X68" s="219" t="str">
        <f>'statement of marks'!G68</f>
        <v>A 062</v>
      </c>
      <c r="Y68" s="448" t="str">
        <f t="shared" si="0"/>
        <v/>
      </c>
      <c r="Z68" s="448" t="str">
        <f t="shared" si="1"/>
        <v/>
      </c>
      <c r="AA68" s="448" t="str">
        <f t="shared" si="2"/>
        <v/>
      </c>
      <c r="AB68" s="448" t="str">
        <f t="shared" si="3"/>
        <v/>
      </c>
      <c r="AC68" s="448" t="str">
        <f t="shared" si="4"/>
        <v/>
      </c>
      <c r="AD68" s="448" t="str">
        <f t="shared" si="5"/>
        <v/>
      </c>
      <c r="AE68" s="448" t="str">
        <f t="shared" si="6"/>
        <v/>
      </c>
      <c r="AF68" s="448" t="str">
        <f t="shared" si="7"/>
        <v/>
      </c>
      <c r="AG68" s="448" t="str">
        <f t="shared" si="8"/>
        <v/>
      </c>
      <c r="AH68" s="448" t="str">
        <f t="shared" si="9"/>
        <v/>
      </c>
      <c r="AI68" s="448" t="str">
        <f t="shared" si="10"/>
        <v/>
      </c>
      <c r="AJ68" s="449" t="str">
        <f t="shared" si="11"/>
        <v/>
      </c>
      <c r="AK68" s="226"/>
    </row>
    <row r="69" spans="1:37" ht="13" customHeight="1">
      <c r="A69" s="220">
        <f>'statement of marks'!A69</f>
        <v>26</v>
      </c>
      <c r="B69" s="221">
        <f>'statement of marks'!D69</f>
        <v>9163</v>
      </c>
      <c r="C69" s="115">
        <f>'statement of marks'!E69</f>
        <v>10735</v>
      </c>
      <c r="D69" s="470">
        <f>'statement of marks'!F69</f>
        <v>35940</v>
      </c>
      <c r="E69" s="112" t="str">
        <f>'statement of marks'!G69</f>
        <v>A 063</v>
      </c>
      <c r="F69" s="112" t="str">
        <f>'statement of marks'!H69</f>
        <v>B 063</v>
      </c>
      <c r="G69" s="112" t="str">
        <f>'statement of marks'!I69</f>
        <v>C 063</v>
      </c>
      <c r="H69" s="115" t="str">
        <f>IF('statement of marks'!B69="","",'statement of marks'!B69)</f>
        <v>MIN</v>
      </c>
      <c r="I69" s="427" t="str">
        <f>IF('statement of marks'!C69="","",'statement of marks'!C69)</f>
        <v>G</v>
      </c>
      <c r="J69" s="115" t="str">
        <f>IF('statement of marks'!GN69="","",'statement of marks'!GN69)</f>
        <v/>
      </c>
      <c r="K69" s="213">
        <f>IF('statement of marks'!CS69="","",'statement of marks'!CS69)</f>
        <v>0</v>
      </c>
      <c r="L69" s="222">
        <f>IF('statement of marks'!CT69="","",'statement of marks'!CT69)</f>
        <v>0</v>
      </c>
      <c r="M69" s="115" t="str">
        <f>IF('statement of marks'!CU69="","",'statement of marks'!CU69)</f>
        <v/>
      </c>
      <c r="N69" s="213" t="str">
        <f>(IF('result subject-wise'!Z69="","",'result subject-wise'!Z69))</f>
        <v xml:space="preserve">                        </v>
      </c>
      <c r="O69" s="115" t="str">
        <f>IF('result subject-wise'!AV69="","",'result subject-wise'!AV69)</f>
        <v/>
      </c>
      <c r="P69" s="223" t="str">
        <f>IF('result subject-wise'!AX69="","",'result subject-wise'!AX69)</f>
        <v/>
      </c>
      <c r="Q69" s="223" t="str">
        <f>IF('statement of marks'!II69="","",'statement of marks'!II69)</f>
        <v/>
      </c>
      <c r="R69" s="222">
        <f>IF('statement of marks'!IJ69="","",'statement of marks'!IJ69)</f>
        <v>0</v>
      </c>
      <c r="S69" s="469" t="str">
        <f>IF('statement of marks'!IK69="","",'statement of marks'!IK69)</f>
        <v/>
      </c>
      <c r="T69" s="224" t="str">
        <f>'statement of marks'!GY69</f>
        <v/>
      </c>
      <c r="U69" s="225" t="str">
        <f>'statement of marks'!GZ69</f>
        <v/>
      </c>
      <c r="V69" s="211"/>
      <c r="W69" s="211"/>
      <c r="X69" s="219" t="str">
        <f>'statement of marks'!G69</f>
        <v>A 063</v>
      </c>
      <c r="Y69" s="448" t="str">
        <f t="shared" si="0"/>
        <v/>
      </c>
      <c r="Z69" s="448" t="str">
        <f t="shared" si="1"/>
        <v/>
      </c>
      <c r="AA69" s="448" t="str">
        <f t="shared" si="2"/>
        <v/>
      </c>
      <c r="AB69" s="448" t="str">
        <f t="shared" si="3"/>
        <v/>
      </c>
      <c r="AC69" s="448" t="str">
        <f t="shared" si="4"/>
        <v/>
      </c>
      <c r="AD69" s="448" t="str">
        <f t="shared" si="5"/>
        <v/>
      </c>
      <c r="AE69" s="448" t="str">
        <f t="shared" si="6"/>
        <v/>
      </c>
      <c r="AF69" s="448" t="str">
        <f t="shared" si="7"/>
        <v/>
      </c>
      <c r="AG69" s="448" t="str">
        <f t="shared" si="8"/>
        <v/>
      </c>
      <c r="AH69" s="448" t="str">
        <f t="shared" si="9"/>
        <v/>
      </c>
      <c r="AI69" s="448" t="str">
        <f t="shared" si="10"/>
        <v/>
      </c>
      <c r="AJ69" s="449" t="str">
        <f t="shared" si="11"/>
        <v/>
      </c>
      <c r="AK69" s="226"/>
    </row>
    <row r="70" spans="1:37" ht="13" customHeight="1">
      <c r="A70" s="220">
        <f>'statement of marks'!A70</f>
        <v>28</v>
      </c>
      <c r="B70" s="221">
        <f>'statement of marks'!D70</f>
        <v>9164</v>
      </c>
      <c r="C70" s="115">
        <f>'statement of marks'!E70</f>
        <v>11251</v>
      </c>
      <c r="D70" s="470">
        <f>'statement of marks'!F70</f>
        <v>36948</v>
      </c>
      <c r="E70" s="112" t="str">
        <f>'statement of marks'!G70</f>
        <v>A 064</v>
      </c>
      <c r="F70" s="112" t="str">
        <f>'statement of marks'!H70</f>
        <v>B 064</v>
      </c>
      <c r="G70" s="112" t="str">
        <f>'statement of marks'!I70</f>
        <v>C 064</v>
      </c>
      <c r="H70" s="115" t="str">
        <f>IF('statement of marks'!B70="","",'statement of marks'!B70)</f>
        <v>MIN</v>
      </c>
      <c r="I70" s="427" t="str">
        <f>IF('statement of marks'!C70="","",'statement of marks'!C70)</f>
        <v>G</v>
      </c>
      <c r="J70" s="115" t="str">
        <f>IF('statement of marks'!GN70="","",'statement of marks'!GN70)</f>
        <v/>
      </c>
      <c r="K70" s="213">
        <f>IF('statement of marks'!CS70="","",'statement of marks'!CS70)</f>
        <v>0</v>
      </c>
      <c r="L70" s="222">
        <f>IF('statement of marks'!CT70="","",'statement of marks'!CT70)</f>
        <v>0</v>
      </c>
      <c r="M70" s="115" t="str">
        <f>IF('statement of marks'!CU70="","",'statement of marks'!CU70)</f>
        <v/>
      </c>
      <c r="N70" s="213" t="str">
        <f>(IF('result subject-wise'!Z70="","",'result subject-wise'!Z70))</f>
        <v xml:space="preserve">                        </v>
      </c>
      <c r="O70" s="115" t="str">
        <f>IF('result subject-wise'!AV70="","",'result subject-wise'!AV70)</f>
        <v/>
      </c>
      <c r="P70" s="223" t="str">
        <f>IF('result subject-wise'!AX70="","",'result subject-wise'!AX70)</f>
        <v/>
      </c>
      <c r="Q70" s="223" t="str">
        <f>IF('statement of marks'!II70="","",'statement of marks'!II70)</f>
        <v/>
      </c>
      <c r="R70" s="222">
        <f>IF('statement of marks'!IJ70="","",'statement of marks'!IJ70)</f>
        <v>0</v>
      </c>
      <c r="S70" s="469" t="str">
        <f>IF('statement of marks'!IK70="","",'statement of marks'!IK70)</f>
        <v/>
      </c>
      <c r="T70" s="224" t="str">
        <f>'statement of marks'!GY70</f>
        <v/>
      </c>
      <c r="U70" s="225" t="str">
        <f>'statement of marks'!GZ70</f>
        <v/>
      </c>
      <c r="V70" s="211"/>
      <c r="W70" s="211"/>
      <c r="X70" s="219" t="str">
        <f>'statement of marks'!G70</f>
        <v>A 064</v>
      </c>
      <c r="Y70" s="448" t="str">
        <f t="shared" si="0"/>
        <v/>
      </c>
      <c r="Z70" s="448" t="str">
        <f t="shared" si="1"/>
        <v/>
      </c>
      <c r="AA70" s="448" t="str">
        <f t="shared" si="2"/>
        <v/>
      </c>
      <c r="AB70" s="448" t="str">
        <f t="shared" si="3"/>
        <v/>
      </c>
      <c r="AC70" s="448" t="str">
        <f t="shared" si="4"/>
        <v/>
      </c>
      <c r="AD70" s="448" t="str">
        <f t="shared" si="5"/>
        <v/>
      </c>
      <c r="AE70" s="448" t="str">
        <f t="shared" si="6"/>
        <v/>
      </c>
      <c r="AF70" s="448" t="str">
        <f t="shared" si="7"/>
        <v/>
      </c>
      <c r="AG70" s="448" t="str">
        <f t="shared" si="8"/>
        <v/>
      </c>
      <c r="AH70" s="448" t="str">
        <f t="shared" si="9"/>
        <v/>
      </c>
      <c r="AI70" s="448" t="str">
        <f t="shared" si="10"/>
        <v/>
      </c>
      <c r="AJ70" s="449" t="str">
        <f t="shared" si="11"/>
        <v/>
      </c>
      <c r="AK70" s="226"/>
    </row>
    <row r="71" spans="1:37" ht="13" customHeight="1">
      <c r="A71" s="220">
        <f>'statement of marks'!A71</f>
        <v>24</v>
      </c>
      <c r="B71" s="221">
        <f>'statement of marks'!D71</f>
        <v>9165</v>
      </c>
      <c r="C71" s="115">
        <f>'statement of marks'!E71</f>
        <v>11051</v>
      </c>
      <c r="D71" s="470">
        <f>'statement of marks'!F71</f>
        <v>36742</v>
      </c>
      <c r="E71" s="112" t="str">
        <f>'statement of marks'!G71</f>
        <v>A 065</v>
      </c>
      <c r="F71" s="112" t="str">
        <f>'statement of marks'!H71</f>
        <v>B 065</v>
      </c>
      <c r="G71" s="112" t="str">
        <f>'statement of marks'!I71</f>
        <v>C 065</v>
      </c>
      <c r="H71" s="115" t="str">
        <f>IF('statement of marks'!B71="","",'statement of marks'!B71)</f>
        <v>MIN</v>
      </c>
      <c r="I71" s="427" t="str">
        <f>IF('statement of marks'!C71="","",'statement of marks'!C71)</f>
        <v>G</v>
      </c>
      <c r="J71" s="115" t="str">
        <f>IF('statement of marks'!GN71="","",'statement of marks'!GN71)</f>
        <v/>
      </c>
      <c r="K71" s="213">
        <f>IF('statement of marks'!CS71="","",'statement of marks'!CS71)</f>
        <v>0</v>
      </c>
      <c r="L71" s="222">
        <f>IF('statement of marks'!CT71="","",'statement of marks'!CT71)</f>
        <v>0</v>
      </c>
      <c r="M71" s="115" t="str">
        <f>IF('statement of marks'!CU71="","",'statement of marks'!CU71)</f>
        <v/>
      </c>
      <c r="N71" s="213" t="str">
        <f>(IF('result subject-wise'!Z71="","",'result subject-wise'!Z71))</f>
        <v xml:space="preserve">                        </v>
      </c>
      <c r="O71" s="115" t="str">
        <f>IF('result subject-wise'!AV71="","",'result subject-wise'!AV71)</f>
        <v/>
      </c>
      <c r="P71" s="223" t="str">
        <f>IF('result subject-wise'!AX71="","",'result subject-wise'!AX71)</f>
        <v/>
      </c>
      <c r="Q71" s="223" t="str">
        <f>IF('statement of marks'!II71="","",'statement of marks'!II71)</f>
        <v/>
      </c>
      <c r="R71" s="222">
        <f>IF('statement of marks'!IJ71="","",'statement of marks'!IJ71)</f>
        <v>0</v>
      </c>
      <c r="S71" s="469" t="str">
        <f>IF('statement of marks'!IK71="","",'statement of marks'!IK71)</f>
        <v/>
      </c>
      <c r="T71" s="224" t="str">
        <f>'statement of marks'!GY71</f>
        <v/>
      </c>
      <c r="U71" s="225" t="str">
        <f>'statement of marks'!GZ71</f>
        <v/>
      </c>
      <c r="V71" s="211"/>
      <c r="W71" s="211"/>
      <c r="X71" s="219" t="str">
        <f>'statement of marks'!G71</f>
        <v>A 065</v>
      </c>
      <c r="Y71" s="448" t="str">
        <f t="shared" si="0"/>
        <v/>
      </c>
      <c r="Z71" s="448" t="str">
        <f t="shared" si="1"/>
        <v/>
      </c>
      <c r="AA71" s="448" t="str">
        <f t="shared" si="2"/>
        <v/>
      </c>
      <c r="AB71" s="448" t="str">
        <f t="shared" si="3"/>
        <v/>
      </c>
      <c r="AC71" s="448" t="str">
        <f t="shared" si="4"/>
        <v/>
      </c>
      <c r="AD71" s="448" t="str">
        <f t="shared" si="5"/>
        <v/>
      </c>
      <c r="AE71" s="448" t="str">
        <f t="shared" si="6"/>
        <v/>
      </c>
      <c r="AF71" s="448" t="str">
        <f t="shared" si="7"/>
        <v/>
      </c>
      <c r="AG71" s="448" t="str">
        <f t="shared" si="8"/>
        <v/>
      </c>
      <c r="AH71" s="448" t="str">
        <f t="shared" si="9"/>
        <v/>
      </c>
      <c r="AI71" s="448" t="str">
        <f t="shared" si="10"/>
        <v/>
      </c>
      <c r="AJ71" s="449" t="str">
        <f t="shared" si="11"/>
        <v/>
      </c>
      <c r="AK71" s="226"/>
    </row>
    <row r="72" spans="1:37" ht="13" customHeight="1">
      <c r="A72" s="220">
        <f>'statement of marks'!A72</f>
        <v>5</v>
      </c>
      <c r="B72" s="221">
        <f>'statement of marks'!D72</f>
        <v>9166</v>
      </c>
      <c r="C72" s="115">
        <f>'statement of marks'!E72</f>
        <v>11087</v>
      </c>
      <c r="D72" s="470">
        <f>'statement of marks'!F72</f>
        <v>36860</v>
      </c>
      <c r="E72" s="112" t="str">
        <f>'statement of marks'!G72</f>
        <v>A 066</v>
      </c>
      <c r="F72" s="112" t="str">
        <f>'statement of marks'!H72</f>
        <v>B 066</v>
      </c>
      <c r="G72" s="112" t="str">
        <f>'statement of marks'!I72</f>
        <v>C 066</v>
      </c>
      <c r="H72" s="115" t="str">
        <f>IF('statement of marks'!B72="","",'statement of marks'!B72)</f>
        <v>OBC</v>
      </c>
      <c r="I72" s="427" t="str">
        <f>IF('statement of marks'!C72="","",'statement of marks'!C72)</f>
        <v>G</v>
      </c>
      <c r="J72" s="115" t="str">
        <f>IF('statement of marks'!GN72="","",'statement of marks'!GN72)</f>
        <v/>
      </c>
      <c r="K72" s="213">
        <f>IF('statement of marks'!CS72="","",'statement of marks'!CS72)</f>
        <v>0</v>
      </c>
      <c r="L72" s="222">
        <f>IF('statement of marks'!CT72="","",'statement of marks'!CT72)</f>
        <v>0</v>
      </c>
      <c r="M72" s="115" t="str">
        <f>IF('statement of marks'!CU72="","",'statement of marks'!CU72)</f>
        <v/>
      </c>
      <c r="N72" s="213" t="str">
        <f>(IF('result subject-wise'!Z72="","",'result subject-wise'!Z72))</f>
        <v xml:space="preserve">                        </v>
      </c>
      <c r="O72" s="115" t="str">
        <f>IF('result subject-wise'!AV72="","",'result subject-wise'!AV72)</f>
        <v/>
      </c>
      <c r="P72" s="223" t="str">
        <f>IF('result subject-wise'!AX72="","",'result subject-wise'!AX72)</f>
        <v/>
      </c>
      <c r="Q72" s="223" t="str">
        <f>IF('statement of marks'!II72="","",'statement of marks'!II72)</f>
        <v/>
      </c>
      <c r="R72" s="222">
        <f>IF('statement of marks'!IJ72="","",'statement of marks'!IJ72)</f>
        <v>0</v>
      </c>
      <c r="S72" s="469" t="str">
        <f>IF('statement of marks'!IK72="","",'statement of marks'!IK72)</f>
        <v/>
      </c>
      <c r="T72" s="224" t="str">
        <f>'statement of marks'!GY72</f>
        <v/>
      </c>
      <c r="U72" s="225" t="str">
        <f>'statement of marks'!GZ72</f>
        <v/>
      </c>
      <c r="V72" s="211"/>
      <c r="W72" s="211"/>
      <c r="X72" s="219" t="str">
        <f>'statement of marks'!G72</f>
        <v>A 066</v>
      </c>
      <c r="Y72" s="448" t="str">
        <f t="shared" ref="Y72:Y106" si="12">IF(AND(H72="SC",I72="B"),S72,"")</f>
        <v/>
      </c>
      <c r="Z72" s="448" t="str">
        <f t="shared" ref="Z72:Z106" si="13">IF(AND(H72="SC",I72="G"),S72,"")</f>
        <v/>
      </c>
      <c r="AA72" s="448" t="str">
        <f t="shared" ref="AA72:AA106" si="14">IF(AND(H72="ST",I72="B"),S72,"")</f>
        <v/>
      </c>
      <c r="AB72" s="448" t="str">
        <f t="shared" ref="AB72:AB106" si="15">IF(AND(H72="ST",I72="G"),S72,"")</f>
        <v/>
      </c>
      <c r="AC72" s="448" t="str">
        <f t="shared" ref="AC72:AC106" si="16">IF(AND(H72="OBC",I72="B"),S72,"")</f>
        <v/>
      </c>
      <c r="AD72" s="448" t="str">
        <f t="shared" ref="AD72:AD106" si="17">IF(AND(H72="OBC",I72="G"),S72,"")</f>
        <v/>
      </c>
      <c r="AE72" s="448" t="str">
        <f t="shared" ref="AE72:AE106" si="18">IF(AND(H72="GEN",I72="B"),S72,"")</f>
        <v/>
      </c>
      <c r="AF72" s="448" t="str">
        <f t="shared" ref="AF72:AF106" si="19">IF(AND(H72="GEN",I72="G"),S72,"")</f>
        <v/>
      </c>
      <c r="AG72" s="448" t="str">
        <f t="shared" ref="AG72:AG106" si="20">IF(AND(H72="MIN",I72="B"),S72,"")</f>
        <v/>
      </c>
      <c r="AH72" s="448" t="str">
        <f t="shared" ref="AH72:AH106" si="21">IF(AND(H72="MIN",I72="G"),S72,"")</f>
        <v/>
      </c>
      <c r="AI72" s="448" t="str">
        <f t="shared" ref="AI72:AI106" si="22">IF(AND(H72="SBC",I72="B"),S72,"")</f>
        <v/>
      </c>
      <c r="AJ72" s="449" t="str">
        <f t="shared" ref="AJ72:AJ106" si="23">IF(AND(H72="SBC",I72="G"),S72,"")</f>
        <v/>
      </c>
      <c r="AK72" s="226"/>
    </row>
    <row r="73" spans="1:37" ht="13" customHeight="1">
      <c r="A73" s="220">
        <f>'statement of marks'!A73</f>
        <v>28</v>
      </c>
      <c r="B73" s="221">
        <f>'statement of marks'!D73</f>
        <v>9167</v>
      </c>
      <c r="C73" s="115">
        <f>'statement of marks'!E73</f>
        <v>11044</v>
      </c>
      <c r="D73" s="470">
        <f>'statement of marks'!F73</f>
        <v>36727</v>
      </c>
      <c r="E73" s="112" t="str">
        <f>'statement of marks'!G73</f>
        <v>A 067</v>
      </c>
      <c r="F73" s="112" t="str">
        <f>'statement of marks'!H73</f>
        <v>B 067</v>
      </c>
      <c r="G73" s="112" t="str">
        <f>'statement of marks'!I73</f>
        <v>C 067</v>
      </c>
      <c r="H73" s="115" t="str">
        <f>IF('statement of marks'!B73="","",'statement of marks'!B73)</f>
        <v>OBC</v>
      </c>
      <c r="I73" s="427" t="str">
        <f>IF('statement of marks'!C73="","",'statement of marks'!C73)</f>
        <v>G</v>
      </c>
      <c r="J73" s="115" t="str">
        <f>IF('statement of marks'!GN73="","",'statement of marks'!GN73)</f>
        <v/>
      </c>
      <c r="K73" s="213">
        <f>IF('statement of marks'!CS73="","",'statement of marks'!CS73)</f>
        <v>0</v>
      </c>
      <c r="L73" s="222">
        <f>IF('statement of marks'!CT73="","",'statement of marks'!CT73)</f>
        <v>0</v>
      </c>
      <c r="M73" s="115" t="str">
        <f>IF('statement of marks'!CU73="","",'statement of marks'!CU73)</f>
        <v/>
      </c>
      <c r="N73" s="213" t="str">
        <f>(IF('result subject-wise'!Z73="","",'result subject-wise'!Z73))</f>
        <v xml:space="preserve">                        </v>
      </c>
      <c r="O73" s="115" t="str">
        <f>IF('result subject-wise'!AV73="","",'result subject-wise'!AV73)</f>
        <v/>
      </c>
      <c r="P73" s="223" t="str">
        <f>IF('result subject-wise'!AX73="","",'result subject-wise'!AX73)</f>
        <v/>
      </c>
      <c r="Q73" s="223" t="str">
        <f>IF('statement of marks'!II73="","",'statement of marks'!II73)</f>
        <v/>
      </c>
      <c r="R73" s="222">
        <f>IF('statement of marks'!IJ73="","",'statement of marks'!IJ73)</f>
        <v>0</v>
      </c>
      <c r="S73" s="469" t="str">
        <f>IF('statement of marks'!IK73="","",'statement of marks'!IK73)</f>
        <v/>
      </c>
      <c r="T73" s="224" t="str">
        <f>'statement of marks'!GY73</f>
        <v/>
      </c>
      <c r="U73" s="225" t="str">
        <f>'statement of marks'!GZ73</f>
        <v/>
      </c>
      <c r="V73" s="211"/>
      <c r="W73" s="211"/>
      <c r="X73" s="219" t="str">
        <f>'statement of marks'!G73</f>
        <v>A 067</v>
      </c>
      <c r="Y73" s="448" t="str">
        <f t="shared" si="12"/>
        <v/>
      </c>
      <c r="Z73" s="448" t="str">
        <f t="shared" si="13"/>
        <v/>
      </c>
      <c r="AA73" s="448" t="str">
        <f t="shared" si="14"/>
        <v/>
      </c>
      <c r="AB73" s="448" t="str">
        <f t="shared" si="15"/>
        <v/>
      </c>
      <c r="AC73" s="448" t="str">
        <f t="shared" si="16"/>
        <v/>
      </c>
      <c r="AD73" s="448" t="str">
        <f t="shared" si="17"/>
        <v/>
      </c>
      <c r="AE73" s="448" t="str">
        <f t="shared" si="18"/>
        <v/>
      </c>
      <c r="AF73" s="448" t="str">
        <f t="shared" si="19"/>
        <v/>
      </c>
      <c r="AG73" s="448" t="str">
        <f t="shared" si="20"/>
        <v/>
      </c>
      <c r="AH73" s="448" t="str">
        <f t="shared" si="21"/>
        <v/>
      </c>
      <c r="AI73" s="448" t="str">
        <f t="shared" si="22"/>
        <v/>
      </c>
      <c r="AJ73" s="449" t="str">
        <f t="shared" si="23"/>
        <v/>
      </c>
      <c r="AK73" s="226"/>
    </row>
    <row r="74" spans="1:37" ht="13" customHeight="1">
      <c r="A74" s="220">
        <f>'statement of marks'!A74</f>
        <v>26</v>
      </c>
      <c r="B74" s="221">
        <f>'statement of marks'!D74</f>
        <v>9168</v>
      </c>
      <c r="C74" s="115">
        <f>'statement of marks'!E74</f>
        <v>11035</v>
      </c>
      <c r="D74" s="470">
        <f>'statement of marks'!F74</f>
        <v>37173</v>
      </c>
      <c r="E74" s="112" t="str">
        <f>'statement of marks'!G74</f>
        <v>A 068</v>
      </c>
      <c r="F74" s="112" t="str">
        <f>'statement of marks'!H74</f>
        <v>B 068</v>
      </c>
      <c r="G74" s="112" t="str">
        <f>'statement of marks'!I74</f>
        <v>C 068</v>
      </c>
      <c r="H74" s="115" t="str">
        <f>IF('statement of marks'!B74="","",'statement of marks'!B74)</f>
        <v>OBC</v>
      </c>
      <c r="I74" s="427" t="str">
        <f>IF('statement of marks'!C74="","",'statement of marks'!C74)</f>
        <v>G</v>
      </c>
      <c r="J74" s="115" t="str">
        <f>IF('statement of marks'!GN74="","",'statement of marks'!GN74)</f>
        <v/>
      </c>
      <c r="K74" s="213">
        <f>IF('statement of marks'!CS74="","",'statement of marks'!CS74)</f>
        <v>0</v>
      </c>
      <c r="L74" s="222">
        <f>IF('statement of marks'!CT74="","",'statement of marks'!CT74)</f>
        <v>0</v>
      </c>
      <c r="M74" s="115" t="str">
        <f>IF('statement of marks'!CU74="","",'statement of marks'!CU74)</f>
        <v/>
      </c>
      <c r="N74" s="213" t="str">
        <f>(IF('result subject-wise'!Z74="","",'result subject-wise'!Z74))</f>
        <v xml:space="preserve">                        </v>
      </c>
      <c r="O74" s="115" t="str">
        <f>IF('result subject-wise'!AV74="","",'result subject-wise'!AV74)</f>
        <v/>
      </c>
      <c r="P74" s="223" t="str">
        <f>IF('result subject-wise'!AX74="","",'result subject-wise'!AX74)</f>
        <v/>
      </c>
      <c r="Q74" s="223" t="str">
        <f>IF('statement of marks'!II74="","",'statement of marks'!II74)</f>
        <v/>
      </c>
      <c r="R74" s="222">
        <f>IF('statement of marks'!IJ74="","",'statement of marks'!IJ74)</f>
        <v>0</v>
      </c>
      <c r="S74" s="469" t="str">
        <f>IF('statement of marks'!IK74="","",'statement of marks'!IK74)</f>
        <v/>
      </c>
      <c r="T74" s="224" t="str">
        <f>'statement of marks'!GY74</f>
        <v/>
      </c>
      <c r="U74" s="225" t="str">
        <f>'statement of marks'!GZ74</f>
        <v/>
      </c>
      <c r="V74" s="211"/>
      <c r="W74" s="211"/>
      <c r="X74" s="219" t="str">
        <f>'statement of marks'!G74</f>
        <v>A 068</v>
      </c>
      <c r="Y74" s="448" t="str">
        <f t="shared" si="12"/>
        <v/>
      </c>
      <c r="Z74" s="448" t="str">
        <f t="shared" si="13"/>
        <v/>
      </c>
      <c r="AA74" s="448" t="str">
        <f t="shared" si="14"/>
        <v/>
      </c>
      <c r="AB74" s="448" t="str">
        <f t="shared" si="15"/>
        <v/>
      </c>
      <c r="AC74" s="448" t="str">
        <f t="shared" si="16"/>
        <v/>
      </c>
      <c r="AD74" s="448" t="str">
        <f t="shared" si="17"/>
        <v/>
      </c>
      <c r="AE74" s="448" t="str">
        <f t="shared" si="18"/>
        <v/>
      </c>
      <c r="AF74" s="448" t="str">
        <f t="shared" si="19"/>
        <v/>
      </c>
      <c r="AG74" s="448" t="str">
        <f t="shared" si="20"/>
        <v/>
      </c>
      <c r="AH74" s="448" t="str">
        <f t="shared" si="21"/>
        <v/>
      </c>
      <c r="AI74" s="448" t="str">
        <f t="shared" si="22"/>
        <v/>
      </c>
      <c r="AJ74" s="449" t="str">
        <f t="shared" si="23"/>
        <v/>
      </c>
      <c r="AK74" s="226"/>
    </row>
    <row r="75" spans="1:37" ht="13" customHeight="1">
      <c r="A75" s="220">
        <f>'statement of marks'!A75</f>
        <v>28</v>
      </c>
      <c r="B75" s="221">
        <f>'statement of marks'!D75</f>
        <v>9169</v>
      </c>
      <c r="C75" s="115">
        <f>'statement of marks'!E75</f>
        <v>11106</v>
      </c>
      <c r="D75" s="470">
        <f>'statement of marks'!F75</f>
        <v>36475</v>
      </c>
      <c r="E75" s="112" t="str">
        <f>'statement of marks'!G75</f>
        <v>A 069</v>
      </c>
      <c r="F75" s="112" t="str">
        <f>'statement of marks'!H75</f>
        <v>B 069</v>
      </c>
      <c r="G75" s="112" t="str">
        <f>'statement of marks'!I75</f>
        <v>C 069</v>
      </c>
      <c r="H75" s="115" t="str">
        <f>IF('statement of marks'!B75="","",'statement of marks'!B75)</f>
        <v>MIN</v>
      </c>
      <c r="I75" s="427" t="str">
        <f>IF('statement of marks'!C75="","",'statement of marks'!C75)</f>
        <v>G</v>
      </c>
      <c r="J75" s="115" t="str">
        <f>IF('statement of marks'!GN75="","",'statement of marks'!GN75)</f>
        <v/>
      </c>
      <c r="K75" s="213">
        <f>IF('statement of marks'!CS75="","",'statement of marks'!CS75)</f>
        <v>0</v>
      </c>
      <c r="L75" s="222">
        <f>IF('statement of marks'!CT75="","",'statement of marks'!CT75)</f>
        <v>0</v>
      </c>
      <c r="M75" s="115" t="str">
        <f>IF('statement of marks'!CU75="","",'statement of marks'!CU75)</f>
        <v/>
      </c>
      <c r="N75" s="213" t="str">
        <f>(IF('result subject-wise'!Z75="","",'result subject-wise'!Z75))</f>
        <v xml:space="preserve">                        </v>
      </c>
      <c r="O75" s="115" t="str">
        <f>IF('result subject-wise'!AV75="","",'result subject-wise'!AV75)</f>
        <v/>
      </c>
      <c r="P75" s="223" t="str">
        <f>IF('result subject-wise'!AX75="","",'result subject-wise'!AX75)</f>
        <v/>
      </c>
      <c r="Q75" s="223" t="str">
        <f>IF('statement of marks'!II75="","",'statement of marks'!II75)</f>
        <v/>
      </c>
      <c r="R75" s="222">
        <f>IF('statement of marks'!IJ75="","",'statement of marks'!IJ75)</f>
        <v>0</v>
      </c>
      <c r="S75" s="469" t="str">
        <f>IF('statement of marks'!IK75="","",'statement of marks'!IK75)</f>
        <v/>
      </c>
      <c r="T75" s="224" t="str">
        <f>'statement of marks'!GY75</f>
        <v/>
      </c>
      <c r="U75" s="225" t="str">
        <f>'statement of marks'!GZ75</f>
        <v/>
      </c>
      <c r="V75" s="211"/>
      <c r="W75" s="211"/>
      <c r="X75" s="219" t="str">
        <f>'statement of marks'!G75</f>
        <v>A 069</v>
      </c>
      <c r="Y75" s="448" t="str">
        <f t="shared" si="12"/>
        <v/>
      </c>
      <c r="Z75" s="448" t="str">
        <f t="shared" si="13"/>
        <v/>
      </c>
      <c r="AA75" s="448" t="str">
        <f t="shared" si="14"/>
        <v/>
      </c>
      <c r="AB75" s="448" t="str">
        <f t="shared" si="15"/>
        <v/>
      </c>
      <c r="AC75" s="448" t="str">
        <f t="shared" si="16"/>
        <v/>
      </c>
      <c r="AD75" s="448" t="str">
        <f t="shared" si="17"/>
        <v/>
      </c>
      <c r="AE75" s="448" t="str">
        <f t="shared" si="18"/>
        <v/>
      </c>
      <c r="AF75" s="448" t="str">
        <f t="shared" si="19"/>
        <v/>
      </c>
      <c r="AG75" s="448" t="str">
        <f t="shared" si="20"/>
        <v/>
      </c>
      <c r="AH75" s="448" t="str">
        <f t="shared" si="21"/>
        <v/>
      </c>
      <c r="AI75" s="448" t="str">
        <f t="shared" si="22"/>
        <v/>
      </c>
      <c r="AJ75" s="449" t="str">
        <f t="shared" si="23"/>
        <v/>
      </c>
      <c r="AK75" s="226"/>
    </row>
    <row r="76" spans="1:37" ht="13" customHeight="1">
      <c r="A76" s="220">
        <f>'statement of marks'!A76</f>
        <v>70</v>
      </c>
      <c r="B76" s="221" t="str">
        <f>'statement of marks'!D76</f>
        <v>NSO</v>
      </c>
      <c r="C76" s="115">
        <f>'statement of marks'!E76</f>
        <v>10898</v>
      </c>
      <c r="D76" s="470">
        <f>'statement of marks'!F76</f>
        <v>36266</v>
      </c>
      <c r="E76" s="112" t="str">
        <f>'statement of marks'!G76</f>
        <v>A 070</v>
      </c>
      <c r="F76" s="112" t="str">
        <f>'statement of marks'!H76</f>
        <v>B 070</v>
      </c>
      <c r="G76" s="112" t="str">
        <f>'statement of marks'!I76</f>
        <v>C 070</v>
      </c>
      <c r="H76" s="115" t="str">
        <f>IF('statement of marks'!B76="","",'statement of marks'!B76)</f>
        <v>OBC</v>
      </c>
      <c r="I76" s="427" t="str">
        <f>IF('statement of marks'!C76="","",'statement of marks'!C76)</f>
        <v>G</v>
      </c>
      <c r="J76" s="115" t="str">
        <f>IF('statement of marks'!GN76="","",'statement of marks'!GN76)</f>
        <v>NSO</v>
      </c>
      <c r="K76" s="213">
        <f>IF('statement of marks'!CS76="","",'statement of marks'!CS76)</f>
        <v>0</v>
      </c>
      <c r="L76" s="222">
        <f>IF('statement of marks'!CT76="","",'statement of marks'!CT76)</f>
        <v>0</v>
      </c>
      <c r="M76" s="115" t="str">
        <f>IF('statement of marks'!CU76="","",'statement of marks'!CU76)</f>
        <v/>
      </c>
      <c r="N76" s="213" t="str">
        <f>(IF('result subject-wise'!Z76="","",'result subject-wise'!Z76))</f>
        <v xml:space="preserve">                        </v>
      </c>
      <c r="O76" s="115" t="str">
        <f>IF('result subject-wise'!AV76="","",'result subject-wise'!AV76)</f>
        <v/>
      </c>
      <c r="P76" s="223" t="str">
        <f>IF('result subject-wise'!AX76="","",'result subject-wise'!AX76)</f>
        <v/>
      </c>
      <c r="Q76" s="223" t="str">
        <f>IF('statement of marks'!II76="","",'statement of marks'!II76)</f>
        <v>NSO</v>
      </c>
      <c r="R76" s="222">
        <f>IF('statement of marks'!IJ76="","",'statement of marks'!IJ76)</f>
        <v>0</v>
      </c>
      <c r="S76" s="469" t="str">
        <f>IF('statement of marks'!IK76="","",'statement of marks'!IK76)</f>
        <v>NSO</v>
      </c>
      <c r="T76" s="224" t="str">
        <f>'statement of marks'!GY76</f>
        <v/>
      </c>
      <c r="U76" s="225" t="str">
        <f>'statement of marks'!GZ76</f>
        <v/>
      </c>
      <c r="V76" s="211"/>
      <c r="W76" s="211"/>
      <c r="X76" s="219" t="str">
        <f>'statement of marks'!G76</f>
        <v>A 070</v>
      </c>
      <c r="Y76" s="448" t="str">
        <f t="shared" si="12"/>
        <v/>
      </c>
      <c r="Z76" s="448" t="str">
        <f t="shared" si="13"/>
        <v/>
      </c>
      <c r="AA76" s="448" t="str">
        <f t="shared" si="14"/>
        <v/>
      </c>
      <c r="AB76" s="448" t="str">
        <f t="shared" si="15"/>
        <v/>
      </c>
      <c r="AC76" s="448" t="str">
        <f t="shared" si="16"/>
        <v/>
      </c>
      <c r="AD76" s="448" t="str">
        <f t="shared" si="17"/>
        <v>NSO</v>
      </c>
      <c r="AE76" s="448" t="str">
        <f t="shared" si="18"/>
        <v/>
      </c>
      <c r="AF76" s="448" t="str">
        <f t="shared" si="19"/>
        <v/>
      </c>
      <c r="AG76" s="448" t="str">
        <f t="shared" si="20"/>
        <v/>
      </c>
      <c r="AH76" s="448" t="str">
        <f t="shared" si="21"/>
        <v/>
      </c>
      <c r="AI76" s="448" t="str">
        <f t="shared" si="22"/>
        <v/>
      </c>
      <c r="AJ76" s="449" t="str">
        <f t="shared" si="23"/>
        <v/>
      </c>
      <c r="AK76" s="226"/>
    </row>
    <row r="77" spans="1:37" ht="13" customHeight="1">
      <c r="A77" s="220">
        <f>'statement of marks'!A77</f>
        <v>71</v>
      </c>
      <c r="B77" s="221">
        <f>'statement of marks'!D77</f>
        <v>9171</v>
      </c>
      <c r="C77" s="115">
        <f>'statement of marks'!E77</f>
        <v>10734</v>
      </c>
      <c r="D77" s="470">
        <f>'statement of marks'!F77</f>
        <v>36471</v>
      </c>
      <c r="E77" s="112" t="str">
        <f>'statement of marks'!G77</f>
        <v>A 071</v>
      </c>
      <c r="F77" s="112" t="str">
        <f>'statement of marks'!H77</f>
        <v>B 071</v>
      </c>
      <c r="G77" s="112" t="str">
        <f>'statement of marks'!I77</f>
        <v>C 071</v>
      </c>
      <c r="H77" s="115" t="str">
        <f>IF('statement of marks'!B77="","",'statement of marks'!B77)</f>
        <v>MIN</v>
      </c>
      <c r="I77" s="427" t="str">
        <f>IF('statement of marks'!C77="","",'statement of marks'!C77)</f>
        <v>G</v>
      </c>
      <c r="J77" s="115" t="str">
        <f>IF('statement of marks'!GN77="","",'statement of marks'!GN77)</f>
        <v/>
      </c>
      <c r="K77" s="213">
        <f>IF('statement of marks'!CS77="","",'statement of marks'!CS77)</f>
        <v>0</v>
      </c>
      <c r="L77" s="222">
        <f>IF('statement of marks'!CT77="","",'statement of marks'!CT77)</f>
        <v>0</v>
      </c>
      <c r="M77" s="115" t="str">
        <f>IF('statement of marks'!CU77="","",'statement of marks'!CU77)</f>
        <v/>
      </c>
      <c r="N77" s="213" t="str">
        <f>(IF('result subject-wise'!Z77="","",'result subject-wise'!Z77))</f>
        <v xml:space="preserve">                        </v>
      </c>
      <c r="O77" s="115" t="str">
        <f>IF('result subject-wise'!AV77="","",'result subject-wise'!AV77)</f>
        <v/>
      </c>
      <c r="P77" s="223" t="str">
        <f>IF('result subject-wise'!AX77="","",'result subject-wise'!AX77)</f>
        <v/>
      </c>
      <c r="Q77" s="223" t="str">
        <f>IF('statement of marks'!II77="","",'statement of marks'!II77)</f>
        <v/>
      </c>
      <c r="R77" s="222">
        <f>IF('statement of marks'!IJ77="","",'statement of marks'!IJ77)</f>
        <v>0</v>
      </c>
      <c r="S77" s="469" t="str">
        <f>IF('statement of marks'!IK77="","",'statement of marks'!IK77)</f>
        <v/>
      </c>
      <c r="T77" s="224" t="str">
        <f>'statement of marks'!GY77</f>
        <v/>
      </c>
      <c r="U77" s="225" t="str">
        <f>'statement of marks'!GZ77</f>
        <v/>
      </c>
      <c r="V77" s="211"/>
      <c r="W77" s="211"/>
      <c r="X77" s="219" t="str">
        <f>'statement of marks'!G77</f>
        <v>A 071</v>
      </c>
      <c r="Y77" s="448" t="str">
        <f t="shared" si="12"/>
        <v/>
      </c>
      <c r="Z77" s="448" t="str">
        <f t="shared" si="13"/>
        <v/>
      </c>
      <c r="AA77" s="448" t="str">
        <f t="shared" si="14"/>
        <v/>
      </c>
      <c r="AB77" s="448" t="str">
        <f t="shared" si="15"/>
        <v/>
      </c>
      <c r="AC77" s="448" t="str">
        <f t="shared" si="16"/>
        <v/>
      </c>
      <c r="AD77" s="448" t="str">
        <f t="shared" si="17"/>
        <v/>
      </c>
      <c r="AE77" s="448" t="str">
        <f t="shared" si="18"/>
        <v/>
      </c>
      <c r="AF77" s="448" t="str">
        <f t="shared" si="19"/>
        <v/>
      </c>
      <c r="AG77" s="448" t="str">
        <f t="shared" si="20"/>
        <v/>
      </c>
      <c r="AH77" s="448" t="str">
        <f t="shared" si="21"/>
        <v/>
      </c>
      <c r="AI77" s="448" t="str">
        <f t="shared" si="22"/>
        <v/>
      </c>
      <c r="AJ77" s="449" t="str">
        <f t="shared" si="23"/>
        <v/>
      </c>
      <c r="AK77" s="226"/>
    </row>
    <row r="78" spans="1:37" ht="13" hidden="1" customHeight="1">
      <c r="A78" s="220">
        <f>'statement of marks'!A78</f>
        <v>72</v>
      </c>
      <c r="B78" s="221" t="str">
        <f>'statement of marks'!D78</f>
        <v/>
      </c>
      <c r="C78" s="115" t="str">
        <f>'statement of marks'!E78</f>
        <v/>
      </c>
      <c r="D78" s="470" t="str">
        <f>'statement of marks'!F78</f>
        <v/>
      </c>
      <c r="E78" s="112" t="str">
        <f>'statement of marks'!G78</f>
        <v>A 072</v>
      </c>
      <c r="F78" s="112" t="str">
        <f>'statement of marks'!H78</f>
        <v>B 072</v>
      </c>
      <c r="G78" s="112" t="str">
        <f>'statement of marks'!I78</f>
        <v>C 072</v>
      </c>
      <c r="H78" s="115" t="str">
        <f>IF('statement of marks'!B78="","",'statement of marks'!B78)</f>
        <v/>
      </c>
      <c r="I78" s="427" t="str">
        <f>IF('statement of marks'!C78="","",'statement of marks'!C78)</f>
        <v/>
      </c>
      <c r="J78" s="115" t="str">
        <f>IF('statement of marks'!GN78="","",'statement of marks'!GN78)</f>
        <v/>
      </c>
      <c r="K78" s="213">
        <f>IF('statement of marks'!CS78="","",'statement of marks'!CS78)</f>
        <v>0</v>
      </c>
      <c r="L78" s="222">
        <f>IF('statement of marks'!CT78="","",'statement of marks'!CT78)</f>
        <v>0</v>
      </c>
      <c r="M78" s="115" t="str">
        <f>IF('statement of marks'!CU78="","",'statement of marks'!CU78)</f>
        <v/>
      </c>
      <c r="N78" s="213" t="str">
        <f>(IF('result subject-wise'!Z78="","",'result subject-wise'!Z78))</f>
        <v xml:space="preserve">                        </v>
      </c>
      <c r="O78" s="115" t="str">
        <f>IF('result subject-wise'!AV78="","",'result subject-wise'!AV78)</f>
        <v/>
      </c>
      <c r="P78" s="223" t="str">
        <f>IF('result subject-wise'!AX78="","",'result subject-wise'!AX78)</f>
        <v/>
      </c>
      <c r="Q78" s="223" t="str">
        <f>IF('statement of marks'!II78="","",'statement of marks'!II78)</f>
        <v/>
      </c>
      <c r="R78" s="222">
        <f>IF('statement of marks'!IJ78="","",'statement of marks'!IJ78)</f>
        <v>0</v>
      </c>
      <c r="S78" s="469" t="str">
        <f>IF('statement of marks'!IK78="","",'statement of marks'!IK78)</f>
        <v/>
      </c>
      <c r="T78" s="224" t="str">
        <f>'statement of marks'!GY78</f>
        <v/>
      </c>
      <c r="U78" s="225" t="str">
        <f>'statement of marks'!GZ78</f>
        <v/>
      </c>
      <c r="V78" s="211"/>
      <c r="W78" s="211"/>
      <c r="X78" s="219" t="str">
        <f>'statement of marks'!G78</f>
        <v>A 072</v>
      </c>
      <c r="Y78" s="448" t="str">
        <f t="shared" si="12"/>
        <v/>
      </c>
      <c r="Z78" s="448" t="str">
        <f t="shared" si="13"/>
        <v/>
      </c>
      <c r="AA78" s="448" t="str">
        <f t="shared" si="14"/>
        <v/>
      </c>
      <c r="AB78" s="448" t="str">
        <f t="shared" si="15"/>
        <v/>
      </c>
      <c r="AC78" s="448" t="str">
        <f t="shared" si="16"/>
        <v/>
      </c>
      <c r="AD78" s="448" t="str">
        <f t="shared" si="17"/>
        <v/>
      </c>
      <c r="AE78" s="448" t="str">
        <f t="shared" si="18"/>
        <v/>
      </c>
      <c r="AF78" s="448" t="str">
        <f t="shared" si="19"/>
        <v/>
      </c>
      <c r="AG78" s="448" t="str">
        <f t="shared" si="20"/>
        <v/>
      </c>
      <c r="AH78" s="448" t="str">
        <f t="shared" si="21"/>
        <v/>
      </c>
      <c r="AI78" s="448" t="str">
        <f t="shared" si="22"/>
        <v/>
      </c>
      <c r="AJ78" s="449" t="str">
        <f t="shared" si="23"/>
        <v/>
      </c>
      <c r="AK78" s="226"/>
    </row>
    <row r="79" spans="1:37" ht="13" hidden="1" customHeight="1">
      <c r="A79" s="220">
        <f>'statement of marks'!A79</f>
        <v>73</v>
      </c>
      <c r="B79" s="221" t="str">
        <f>'statement of marks'!D79</f>
        <v/>
      </c>
      <c r="C79" s="115" t="str">
        <f>'statement of marks'!E79</f>
        <v/>
      </c>
      <c r="D79" s="470" t="str">
        <f>'statement of marks'!F79</f>
        <v/>
      </c>
      <c r="E79" s="112" t="str">
        <f>'statement of marks'!G79</f>
        <v>A 073</v>
      </c>
      <c r="F79" s="112" t="str">
        <f>'statement of marks'!H79</f>
        <v>B 073</v>
      </c>
      <c r="G79" s="112" t="str">
        <f>'statement of marks'!I79</f>
        <v>C 073</v>
      </c>
      <c r="H79" s="115" t="str">
        <f>IF('statement of marks'!B79="","",'statement of marks'!B79)</f>
        <v/>
      </c>
      <c r="I79" s="427" t="str">
        <f>IF('statement of marks'!C79="","",'statement of marks'!C79)</f>
        <v/>
      </c>
      <c r="J79" s="115" t="str">
        <f>IF('statement of marks'!GN79="","",'statement of marks'!GN79)</f>
        <v/>
      </c>
      <c r="K79" s="213">
        <f>IF('statement of marks'!CS79="","",'statement of marks'!CS79)</f>
        <v>0</v>
      </c>
      <c r="L79" s="222">
        <f>IF('statement of marks'!CT79="","",'statement of marks'!CT79)</f>
        <v>0</v>
      </c>
      <c r="M79" s="115" t="str">
        <f>IF('statement of marks'!CU79="","",'statement of marks'!CU79)</f>
        <v/>
      </c>
      <c r="N79" s="213" t="str">
        <f>(IF('result subject-wise'!Z79="","",'result subject-wise'!Z79))</f>
        <v xml:space="preserve">                        </v>
      </c>
      <c r="O79" s="115" t="str">
        <f>IF('result subject-wise'!AV79="","",'result subject-wise'!AV79)</f>
        <v/>
      </c>
      <c r="P79" s="223" t="str">
        <f>IF('result subject-wise'!AX79="","",'result subject-wise'!AX79)</f>
        <v/>
      </c>
      <c r="Q79" s="223" t="str">
        <f>IF('statement of marks'!II79="","",'statement of marks'!II79)</f>
        <v/>
      </c>
      <c r="R79" s="222">
        <f>IF('statement of marks'!IJ79="","",'statement of marks'!IJ79)</f>
        <v>0</v>
      </c>
      <c r="S79" s="469" t="str">
        <f>IF('statement of marks'!IK79="","",'statement of marks'!IK79)</f>
        <v/>
      </c>
      <c r="T79" s="224" t="str">
        <f>'statement of marks'!GY79</f>
        <v/>
      </c>
      <c r="U79" s="225" t="str">
        <f>'statement of marks'!GZ79</f>
        <v/>
      </c>
      <c r="V79" s="211"/>
      <c r="W79" s="211"/>
      <c r="X79" s="219" t="str">
        <f>'statement of marks'!G79</f>
        <v>A 073</v>
      </c>
      <c r="Y79" s="448" t="str">
        <f t="shared" si="12"/>
        <v/>
      </c>
      <c r="Z79" s="448" t="str">
        <f t="shared" si="13"/>
        <v/>
      </c>
      <c r="AA79" s="448" t="str">
        <f t="shared" si="14"/>
        <v/>
      </c>
      <c r="AB79" s="448" t="str">
        <f t="shared" si="15"/>
        <v/>
      </c>
      <c r="AC79" s="448" t="str">
        <f t="shared" si="16"/>
        <v/>
      </c>
      <c r="AD79" s="448" t="str">
        <f t="shared" si="17"/>
        <v/>
      </c>
      <c r="AE79" s="448" t="str">
        <f t="shared" si="18"/>
        <v/>
      </c>
      <c r="AF79" s="448" t="str">
        <f t="shared" si="19"/>
        <v/>
      </c>
      <c r="AG79" s="448" t="str">
        <f t="shared" si="20"/>
        <v/>
      </c>
      <c r="AH79" s="448" t="str">
        <f t="shared" si="21"/>
        <v/>
      </c>
      <c r="AI79" s="448" t="str">
        <f t="shared" si="22"/>
        <v/>
      </c>
      <c r="AJ79" s="449" t="str">
        <f t="shared" si="23"/>
        <v/>
      </c>
      <c r="AK79" s="226"/>
    </row>
    <row r="80" spans="1:37" ht="13" hidden="1" customHeight="1">
      <c r="A80" s="220">
        <f>'statement of marks'!A80</f>
        <v>74</v>
      </c>
      <c r="B80" s="221" t="str">
        <f>'statement of marks'!D80</f>
        <v/>
      </c>
      <c r="C80" s="115" t="str">
        <f>'statement of marks'!E80</f>
        <v/>
      </c>
      <c r="D80" s="470" t="str">
        <f>'statement of marks'!F80</f>
        <v/>
      </c>
      <c r="E80" s="112" t="str">
        <f>'statement of marks'!G80</f>
        <v>A 074</v>
      </c>
      <c r="F80" s="112" t="str">
        <f>'statement of marks'!H80</f>
        <v>B 074</v>
      </c>
      <c r="G80" s="112" t="str">
        <f>'statement of marks'!I80</f>
        <v>C 074</v>
      </c>
      <c r="H80" s="115" t="str">
        <f>IF('statement of marks'!B80="","",'statement of marks'!B80)</f>
        <v/>
      </c>
      <c r="I80" s="427" t="str">
        <f>IF('statement of marks'!C80="","",'statement of marks'!C80)</f>
        <v/>
      </c>
      <c r="J80" s="115" t="str">
        <f>IF('statement of marks'!GN80="","",'statement of marks'!GN80)</f>
        <v/>
      </c>
      <c r="K80" s="213">
        <f>IF('statement of marks'!CS80="","",'statement of marks'!CS80)</f>
        <v>0</v>
      </c>
      <c r="L80" s="222">
        <f>IF('statement of marks'!CT80="","",'statement of marks'!CT80)</f>
        <v>0</v>
      </c>
      <c r="M80" s="115" t="str">
        <f>IF('statement of marks'!CU80="","",'statement of marks'!CU80)</f>
        <v/>
      </c>
      <c r="N80" s="213" t="str">
        <f>(IF('result subject-wise'!Z80="","",'result subject-wise'!Z80))</f>
        <v xml:space="preserve">                        </v>
      </c>
      <c r="O80" s="115" t="str">
        <f>IF('result subject-wise'!AV80="","",'result subject-wise'!AV80)</f>
        <v/>
      </c>
      <c r="P80" s="223" t="str">
        <f>IF('result subject-wise'!AX80="","",'result subject-wise'!AX80)</f>
        <v/>
      </c>
      <c r="Q80" s="223" t="str">
        <f>IF('statement of marks'!II80="","",'statement of marks'!II80)</f>
        <v/>
      </c>
      <c r="R80" s="222">
        <f>IF('statement of marks'!IJ80="","",'statement of marks'!IJ80)</f>
        <v>0</v>
      </c>
      <c r="S80" s="469" t="str">
        <f>IF('statement of marks'!IK80="","",'statement of marks'!IK80)</f>
        <v/>
      </c>
      <c r="T80" s="224" t="str">
        <f>'statement of marks'!GY80</f>
        <v/>
      </c>
      <c r="U80" s="225" t="str">
        <f>'statement of marks'!GZ80</f>
        <v/>
      </c>
      <c r="V80" s="211"/>
      <c r="W80" s="211"/>
      <c r="X80" s="219" t="str">
        <f>'statement of marks'!G80</f>
        <v>A 074</v>
      </c>
      <c r="Y80" s="448" t="str">
        <f t="shared" si="12"/>
        <v/>
      </c>
      <c r="Z80" s="448" t="str">
        <f t="shared" si="13"/>
        <v/>
      </c>
      <c r="AA80" s="448" t="str">
        <f t="shared" si="14"/>
        <v/>
      </c>
      <c r="AB80" s="448" t="str">
        <f t="shared" si="15"/>
        <v/>
      </c>
      <c r="AC80" s="448" t="str">
        <f t="shared" si="16"/>
        <v/>
      </c>
      <c r="AD80" s="448" t="str">
        <f t="shared" si="17"/>
        <v/>
      </c>
      <c r="AE80" s="448" t="str">
        <f t="shared" si="18"/>
        <v/>
      </c>
      <c r="AF80" s="448" t="str">
        <f t="shared" si="19"/>
        <v/>
      </c>
      <c r="AG80" s="448" t="str">
        <f t="shared" si="20"/>
        <v/>
      </c>
      <c r="AH80" s="448" t="str">
        <f t="shared" si="21"/>
        <v/>
      </c>
      <c r="AI80" s="448" t="str">
        <f t="shared" si="22"/>
        <v/>
      </c>
      <c r="AJ80" s="449" t="str">
        <f t="shared" si="23"/>
        <v/>
      </c>
      <c r="AK80" s="226"/>
    </row>
    <row r="81" spans="1:37" ht="13" hidden="1" customHeight="1">
      <c r="A81" s="220">
        <f>'statement of marks'!A81</f>
        <v>75</v>
      </c>
      <c r="B81" s="221" t="str">
        <f>'statement of marks'!D81</f>
        <v/>
      </c>
      <c r="C81" s="115" t="str">
        <f>'statement of marks'!E81</f>
        <v/>
      </c>
      <c r="D81" s="470" t="str">
        <f>'statement of marks'!F81</f>
        <v/>
      </c>
      <c r="E81" s="112" t="str">
        <f>'statement of marks'!G81</f>
        <v>A 075</v>
      </c>
      <c r="F81" s="112" t="str">
        <f>'statement of marks'!H81</f>
        <v>B 075</v>
      </c>
      <c r="G81" s="112" t="str">
        <f>'statement of marks'!I81</f>
        <v>C 075</v>
      </c>
      <c r="H81" s="115" t="str">
        <f>IF('statement of marks'!B81="","",'statement of marks'!B81)</f>
        <v/>
      </c>
      <c r="I81" s="427" t="str">
        <f>IF('statement of marks'!C81="","",'statement of marks'!C81)</f>
        <v/>
      </c>
      <c r="J81" s="115" t="str">
        <f>IF('statement of marks'!GN81="","",'statement of marks'!GN81)</f>
        <v/>
      </c>
      <c r="K81" s="213">
        <f>IF('statement of marks'!CS81="","",'statement of marks'!CS81)</f>
        <v>0</v>
      </c>
      <c r="L81" s="222">
        <f>IF('statement of marks'!CT81="","",'statement of marks'!CT81)</f>
        <v>0</v>
      </c>
      <c r="M81" s="115" t="str">
        <f>IF('statement of marks'!CU81="","",'statement of marks'!CU81)</f>
        <v/>
      </c>
      <c r="N81" s="213" t="str">
        <f>(IF('result subject-wise'!Z81="","",'result subject-wise'!Z81))</f>
        <v xml:space="preserve">                        </v>
      </c>
      <c r="O81" s="115" t="str">
        <f>IF('result subject-wise'!AV81="","",'result subject-wise'!AV81)</f>
        <v/>
      </c>
      <c r="P81" s="223" t="str">
        <f>IF('result subject-wise'!AX81="","",'result subject-wise'!AX81)</f>
        <v/>
      </c>
      <c r="Q81" s="223" t="str">
        <f>IF('statement of marks'!II81="","",'statement of marks'!II81)</f>
        <v/>
      </c>
      <c r="R81" s="222">
        <f>IF('statement of marks'!IJ81="","",'statement of marks'!IJ81)</f>
        <v>0</v>
      </c>
      <c r="S81" s="469" t="str">
        <f>IF('statement of marks'!IK81="","",'statement of marks'!IK81)</f>
        <v/>
      </c>
      <c r="T81" s="224" t="str">
        <f>'statement of marks'!GY81</f>
        <v/>
      </c>
      <c r="U81" s="225" t="str">
        <f>'statement of marks'!GZ81</f>
        <v/>
      </c>
      <c r="V81" s="211"/>
      <c r="W81" s="211"/>
      <c r="X81" s="219" t="str">
        <f>'statement of marks'!G81</f>
        <v>A 075</v>
      </c>
      <c r="Y81" s="448" t="str">
        <f t="shared" si="12"/>
        <v/>
      </c>
      <c r="Z81" s="448" t="str">
        <f t="shared" si="13"/>
        <v/>
      </c>
      <c r="AA81" s="448" t="str">
        <f t="shared" si="14"/>
        <v/>
      </c>
      <c r="AB81" s="448" t="str">
        <f t="shared" si="15"/>
        <v/>
      </c>
      <c r="AC81" s="448" t="str">
        <f t="shared" si="16"/>
        <v/>
      </c>
      <c r="AD81" s="448" t="str">
        <f t="shared" si="17"/>
        <v/>
      </c>
      <c r="AE81" s="448" t="str">
        <f t="shared" si="18"/>
        <v/>
      </c>
      <c r="AF81" s="448" t="str">
        <f t="shared" si="19"/>
        <v/>
      </c>
      <c r="AG81" s="448" t="str">
        <f t="shared" si="20"/>
        <v/>
      </c>
      <c r="AH81" s="448" t="str">
        <f t="shared" si="21"/>
        <v/>
      </c>
      <c r="AI81" s="448" t="str">
        <f t="shared" si="22"/>
        <v/>
      </c>
      <c r="AJ81" s="449" t="str">
        <f t="shared" si="23"/>
        <v/>
      </c>
      <c r="AK81" s="226"/>
    </row>
    <row r="82" spans="1:37" ht="13" hidden="1" customHeight="1">
      <c r="A82" s="220">
        <f>'statement of marks'!A82</f>
        <v>76</v>
      </c>
      <c r="B82" s="221" t="str">
        <f>'statement of marks'!D82</f>
        <v/>
      </c>
      <c r="C82" s="115" t="str">
        <f>'statement of marks'!E82</f>
        <v/>
      </c>
      <c r="D82" s="470" t="str">
        <f>'statement of marks'!F82</f>
        <v/>
      </c>
      <c r="E82" s="112" t="str">
        <f>'statement of marks'!G82</f>
        <v>A 076</v>
      </c>
      <c r="F82" s="112" t="str">
        <f>'statement of marks'!H82</f>
        <v>B 076</v>
      </c>
      <c r="G82" s="112" t="str">
        <f>'statement of marks'!I82</f>
        <v>C 076</v>
      </c>
      <c r="H82" s="115" t="str">
        <f>IF('statement of marks'!B82="","",'statement of marks'!B82)</f>
        <v/>
      </c>
      <c r="I82" s="427" t="str">
        <f>IF('statement of marks'!C82="","",'statement of marks'!C82)</f>
        <v/>
      </c>
      <c r="J82" s="115" t="str">
        <f>IF('statement of marks'!GN82="","",'statement of marks'!GN82)</f>
        <v/>
      </c>
      <c r="K82" s="213">
        <f>IF('statement of marks'!CS82="","",'statement of marks'!CS82)</f>
        <v>0</v>
      </c>
      <c r="L82" s="222">
        <f>IF('statement of marks'!CT82="","",'statement of marks'!CT82)</f>
        <v>0</v>
      </c>
      <c r="M82" s="115" t="str">
        <f>IF('statement of marks'!CU82="","",'statement of marks'!CU82)</f>
        <v/>
      </c>
      <c r="N82" s="213" t="str">
        <f>(IF('result subject-wise'!Z82="","",'result subject-wise'!Z82))</f>
        <v xml:space="preserve">                        </v>
      </c>
      <c r="O82" s="115" t="str">
        <f>IF('result subject-wise'!AV82="","",'result subject-wise'!AV82)</f>
        <v/>
      </c>
      <c r="P82" s="223" t="str">
        <f>IF('result subject-wise'!AX82="","",'result subject-wise'!AX82)</f>
        <v/>
      </c>
      <c r="Q82" s="223" t="str">
        <f>IF('statement of marks'!II82="","",'statement of marks'!II82)</f>
        <v/>
      </c>
      <c r="R82" s="222">
        <f>IF('statement of marks'!IJ82="","",'statement of marks'!IJ82)</f>
        <v>0</v>
      </c>
      <c r="S82" s="469" t="str">
        <f>IF('statement of marks'!IK82="","",'statement of marks'!IK82)</f>
        <v/>
      </c>
      <c r="T82" s="224" t="str">
        <f>'statement of marks'!GY82</f>
        <v/>
      </c>
      <c r="U82" s="225" t="str">
        <f>'statement of marks'!GZ82</f>
        <v/>
      </c>
      <c r="V82" s="211"/>
      <c r="W82" s="211"/>
      <c r="X82" s="219" t="str">
        <f>'statement of marks'!G82</f>
        <v>A 076</v>
      </c>
      <c r="Y82" s="448" t="str">
        <f t="shared" si="12"/>
        <v/>
      </c>
      <c r="Z82" s="448" t="str">
        <f t="shared" si="13"/>
        <v/>
      </c>
      <c r="AA82" s="448" t="str">
        <f t="shared" si="14"/>
        <v/>
      </c>
      <c r="AB82" s="448" t="str">
        <f t="shared" si="15"/>
        <v/>
      </c>
      <c r="AC82" s="448" t="str">
        <f t="shared" si="16"/>
        <v/>
      </c>
      <c r="AD82" s="448" t="str">
        <f t="shared" si="17"/>
        <v/>
      </c>
      <c r="AE82" s="448" t="str">
        <f t="shared" si="18"/>
        <v/>
      </c>
      <c r="AF82" s="448" t="str">
        <f t="shared" si="19"/>
        <v/>
      </c>
      <c r="AG82" s="448" t="str">
        <f t="shared" si="20"/>
        <v/>
      </c>
      <c r="AH82" s="448" t="str">
        <f t="shared" si="21"/>
        <v/>
      </c>
      <c r="AI82" s="448" t="str">
        <f t="shared" si="22"/>
        <v/>
      </c>
      <c r="AJ82" s="449" t="str">
        <f t="shared" si="23"/>
        <v/>
      </c>
      <c r="AK82" s="226"/>
    </row>
    <row r="83" spans="1:37" ht="13" hidden="1" customHeight="1">
      <c r="A83" s="220">
        <f>'statement of marks'!A83</f>
        <v>77</v>
      </c>
      <c r="B83" s="221" t="str">
        <f>'statement of marks'!D83</f>
        <v/>
      </c>
      <c r="C83" s="115" t="str">
        <f>'statement of marks'!E83</f>
        <v/>
      </c>
      <c r="D83" s="470" t="str">
        <f>'statement of marks'!F83</f>
        <v/>
      </c>
      <c r="E83" s="112" t="str">
        <f>'statement of marks'!G83</f>
        <v>A 077</v>
      </c>
      <c r="F83" s="112" t="str">
        <f>'statement of marks'!H83</f>
        <v>B 077</v>
      </c>
      <c r="G83" s="112" t="str">
        <f>'statement of marks'!I83</f>
        <v>C 077</v>
      </c>
      <c r="H83" s="115" t="str">
        <f>IF('statement of marks'!B83="","",'statement of marks'!B83)</f>
        <v/>
      </c>
      <c r="I83" s="427" t="str">
        <f>IF('statement of marks'!C83="","",'statement of marks'!C83)</f>
        <v/>
      </c>
      <c r="J83" s="115" t="str">
        <f>IF('statement of marks'!GN83="","",'statement of marks'!GN83)</f>
        <v/>
      </c>
      <c r="K83" s="213">
        <f>IF('statement of marks'!CS83="","",'statement of marks'!CS83)</f>
        <v>0</v>
      </c>
      <c r="L83" s="222">
        <f>IF('statement of marks'!CT83="","",'statement of marks'!CT83)</f>
        <v>0</v>
      </c>
      <c r="M83" s="115" t="str">
        <f>IF('statement of marks'!CU83="","",'statement of marks'!CU83)</f>
        <v/>
      </c>
      <c r="N83" s="213" t="str">
        <f>(IF('result subject-wise'!Z83="","",'result subject-wise'!Z83))</f>
        <v xml:space="preserve">                        </v>
      </c>
      <c r="O83" s="115" t="str">
        <f>IF('result subject-wise'!AV83="","",'result subject-wise'!AV83)</f>
        <v/>
      </c>
      <c r="P83" s="223" t="str">
        <f>IF('result subject-wise'!AX83="","",'result subject-wise'!AX83)</f>
        <v/>
      </c>
      <c r="Q83" s="223" t="str">
        <f>IF('statement of marks'!II83="","",'statement of marks'!II83)</f>
        <v/>
      </c>
      <c r="R83" s="222">
        <f>IF('statement of marks'!IJ83="","",'statement of marks'!IJ83)</f>
        <v>0</v>
      </c>
      <c r="S83" s="469" t="str">
        <f>IF('statement of marks'!IK83="","",'statement of marks'!IK83)</f>
        <v/>
      </c>
      <c r="T83" s="224" t="str">
        <f>'statement of marks'!GY83</f>
        <v/>
      </c>
      <c r="U83" s="225" t="str">
        <f>'statement of marks'!GZ83</f>
        <v/>
      </c>
      <c r="V83" s="211"/>
      <c r="W83" s="211"/>
      <c r="X83" s="219" t="str">
        <f>'statement of marks'!G83</f>
        <v>A 077</v>
      </c>
      <c r="Y83" s="448" t="str">
        <f t="shared" si="12"/>
        <v/>
      </c>
      <c r="Z83" s="448" t="str">
        <f t="shared" si="13"/>
        <v/>
      </c>
      <c r="AA83" s="448" t="str">
        <f t="shared" si="14"/>
        <v/>
      </c>
      <c r="AB83" s="448" t="str">
        <f t="shared" si="15"/>
        <v/>
      </c>
      <c r="AC83" s="448" t="str">
        <f t="shared" si="16"/>
        <v/>
      </c>
      <c r="AD83" s="448" t="str">
        <f t="shared" si="17"/>
        <v/>
      </c>
      <c r="AE83" s="448" t="str">
        <f t="shared" si="18"/>
        <v/>
      </c>
      <c r="AF83" s="448" t="str">
        <f t="shared" si="19"/>
        <v/>
      </c>
      <c r="AG83" s="448" t="str">
        <f t="shared" si="20"/>
        <v/>
      </c>
      <c r="AH83" s="448" t="str">
        <f t="shared" si="21"/>
        <v/>
      </c>
      <c r="AI83" s="448" t="str">
        <f t="shared" si="22"/>
        <v/>
      </c>
      <c r="AJ83" s="449" t="str">
        <f t="shared" si="23"/>
        <v/>
      </c>
      <c r="AK83" s="226"/>
    </row>
    <row r="84" spans="1:37" ht="13" hidden="1" customHeight="1">
      <c r="A84" s="220">
        <f>'statement of marks'!A84</f>
        <v>78</v>
      </c>
      <c r="B84" s="221" t="str">
        <f>'statement of marks'!D84</f>
        <v/>
      </c>
      <c r="C84" s="115" t="str">
        <f>'statement of marks'!E84</f>
        <v/>
      </c>
      <c r="D84" s="470" t="str">
        <f>'statement of marks'!F84</f>
        <v/>
      </c>
      <c r="E84" s="112" t="str">
        <f>'statement of marks'!G84</f>
        <v>A 078</v>
      </c>
      <c r="F84" s="112" t="str">
        <f>'statement of marks'!H84</f>
        <v>B 078</v>
      </c>
      <c r="G84" s="112" t="str">
        <f>'statement of marks'!I84</f>
        <v>C 078</v>
      </c>
      <c r="H84" s="115" t="str">
        <f>IF('statement of marks'!B84="","",'statement of marks'!B84)</f>
        <v/>
      </c>
      <c r="I84" s="427" t="str">
        <f>IF('statement of marks'!C84="","",'statement of marks'!C84)</f>
        <v/>
      </c>
      <c r="J84" s="115" t="str">
        <f>IF('statement of marks'!GN84="","",'statement of marks'!GN84)</f>
        <v/>
      </c>
      <c r="K84" s="213">
        <f>IF('statement of marks'!CS84="","",'statement of marks'!CS84)</f>
        <v>0</v>
      </c>
      <c r="L84" s="222">
        <f>IF('statement of marks'!CT84="","",'statement of marks'!CT84)</f>
        <v>0</v>
      </c>
      <c r="M84" s="115" t="str">
        <f>IF('statement of marks'!CU84="","",'statement of marks'!CU84)</f>
        <v/>
      </c>
      <c r="N84" s="213" t="str">
        <f>(IF('result subject-wise'!Z84="","",'result subject-wise'!Z84))</f>
        <v xml:space="preserve">                        </v>
      </c>
      <c r="O84" s="115" t="str">
        <f>IF('result subject-wise'!AV84="","",'result subject-wise'!AV84)</f>
        <v/>
      </c>
      <c r="P84" s="223" t="str">
        <f>IF('result subject-wise'!AX84="","",'result subject-wise'!AX84)</f>
        <v/>
      </c>
      <c r="Q84" s="223" t="str">
        <f>IF('statement of marks'!II84="","",'statement of marks'!II84)</f>
        <v/>
      </c>
      <c r="R84" s="222">
        <f>IF('statement of marks'!IJ84="","",'statement of marks'!IJ84)</f>
        <v>0</v>
      </c>
      <c r="S84" s="469" t="str">
        <f>IF('statement of marks'!IK84="","",'statement of marks'!IK84)</f>
        <v/>
      </c>
      <c r="T84" s="224" t="str">
        <f>'statement of marks'!GY84</f>
        <v/>
      </c>
      <c r="U84" s="225" t="str">
        <f>'statement of marks'!GZ84</f>
        <v/>
      </c>
      <c r="V84" s="211"/>
      <c r="W84" s="211"/>
      <c r="X84" s="219" t="str">
        <f>'statement of marks'!G84</f>
        <v>A 078</v>
      </c>
      <c r="Y84" s="448" t="str">
        <f t="shared" si="12"/>
        <v/>
      </c>
      <c r="Z84" s="448" t="str">
        <f t="shared" si="13"/>
        <v/>
      </c>
      <c r="AA84" s="448" t="str">
        <f t="shared" si="14"/>
        <v/>
      </c>
      <c r="AB84" s="448" t="str">
        <f t="shared" si="15"/>
        <v/>
      </c>
      <c r="AC84" s="448" t="str">
        <f t="shared" si="16"/>
        <v/>
      </c>
      <c r="AD84" s="448" t="str">
        <f t="shared" si="17"/>
        <v/>
      </c>
      <c r="AE84" s="448" t="str">
        <f t="shared" si="18"/>
        <v/>
      </c>
      <c r="AF84" s="448" t="str">
        <f t="shared" si="19"/>
        <v/>
      </c>
      <c r="AG84" s="448" t="str">
        <f t="shared" si="20"/>
        <v/>
      </c>
      <c r="AH84" s="448" t="str">
        <f t="shared" si="21"/>
        <v/>
      </c>
      <c r="AI84" s="448" t="str">
        <f t="shared" si="22"/>
        <v/>
      </c>
      <c r="AJ84" s="449" t="str">
        <f t="shared" si="23"/>
        <v/>
      </c>
      <c r="AK84" s="226"/>
    </row>
    <row r="85" spans="1:37" ht="13" hidden="1" customHeight="1">
      <c r="A85" s="220">
        <f>'statement of marks'!A85</f>
        <v>79</v>
      </c>
      <c r="B85" s="221" t="str">
        <f>'statement of marks'!D85</f>
        <v/>
      </c>
      <c r="C85" s="115" t="str">
        <f>'statement of marks'!E85</f>
        <v/>
      </c>
      <c r="D85" s="470" t="str">
        <f>'statement of marks'!F85</f>
        <v/>
      </c>
      <c r="E85" s="112" t="str">
        <f>'statement of marks'!G85</f>
        <v>A 079</v>
      </c>
      <c r="F85" s="112" t="str">
        <f>'statement of marks'!H85</f>
        <v>B 079</v>
      </c>
      <c r="G85" s="112" t="str">
        <f>'statement of marks'!I85</f>
        <v>C 079</v>
      </c>
      <c r="H85" s="115" t="str">
        <f>IF('statement of marks'!B85="","",'statement of marks'!B85)</f>
        <v/>
      </c>
      <c r="I85" s="427" t="str">
        <f>IF('statement of marks'!C85="","",'statement of marks'!C85)</f>
        <v/>
      </c>
      <c r="J85" s="115" t="str">
        <f>IF('statement of marks'!GN85="","",'statement of marks'!GN85)</f>
        <v/>
      </c>
      <c r="K85" s="213">
        <f>IF('statement of marks'!CS85="","",'statement of marks'!CS85)</f>
        <v>0</v>
      </c>
      <c r="L85" s="222">
        <f>IF('statement of marks'!CT85="","",'statement of marks'!CT85)</f>
        <v>0</v>
      </c>
      <c r="M85" s="115" t="str">
        <f>IF('statement of marks'!CU85="","",'statement of marks'!CU85)</f>
        <v/>
      </c>
      <c r="N85" s="213" t="str">
        <f>(IF('result subject-wise'!Z85="","",'result subject-wise'!Z85))</f>
        <v xml:space="preserve">                        </v>
      </c>
      <c r="O85" s="115" t="str">
        <f>IF('result subject-wise'!AV85="","",'result subject-wise'!AV85)</f>
        <v/>
      </c>
      <c r="P85" s="223" t="str">
        <f>IF('result subject-wise'!AX85="","",'result subject-wise'!AX85)</f>
        <v/>
      </c>
      <c r="Q85" s="223" t="str">
        <f>IF('statement of marks'!II85="","",'statement of marks'!II85)</f>
        <v/>
      </c>
      <c r="R85" s="222">
        <f>IF('statement of marks'!IJ85="","",'statement of marks'!IJ85)</f>
        <v>0</v>
      </c>
      <c r="S85" s="469" t="str">
        <f>IF('statement of marks'!IK85="","",'statement of marks'!IK85)</f>
        <v/>
      </c>
      <c r="T85" s="224" t="str">
        <f>'statement of marks'!GY85</f>
        <v/>
      </c>
      <c r="U85" s="225" t="str">
        <f>'statement of marks'!GZ85</f>
        <v/>
      </c>
      <c r="V85" s="211"/>
      <c r="W85" s="211"/>
      <c r="X85" s="219" t="str">
        <f>'statement of marks'!G85</f>
        <v>A 079</v>
      </c>
      <c r="Y85" s="448" t="str">
        <f t="shared" si="12"/>
        <v/>
      </c>
      <c r="Z85" s="448" t="str">
        <f t="shared" si="13"/>
        <v/>
      </c>
      <c r="AA85" s="448" t="str">
        <f t="shared" si="14"/>
        <v/>
      </c>
      <c r="AB85" s="448" t="str">
        <f t="shared" si="15"/>
        <v/>
      </c>
      <c r="AC85" s="448" t="str">
        <f t="shared" si="16"/>
        <v/>
      </c>
      <c r="AD85" s="448" t="str">
        <f t="shared" si="17"/>
        <v/>
      </c>
      <c r="AE85" s="448" t="str">
        <f t="shared" si="18"/>
        <v/>
      </c>
      <c r="AF85" s="448" t="str">
        <f t="shared" si="19"/>
        <v/>
      </c>
      <c r="AG85" s="448" t="str">
        <f t="shared" si="20"/>
        <v/>
      </c>
      <c r="AH85" s="448" t="str">
        <f t="shared" si="21"/>
        <v/>
      </c>
      <c r="AI85" s="448" t="str">
        <f t="shared" si="22"/>
        <v/>
      </c>
      <c r="AJ85" s="449" t="str">
        <f t="shared" si="23"/>
        <v/>
      </c>
      <c r="AK85" s="226"/>
    </row>
    <row r="86" spans="1:37" ht="13" hidden="1" customHeight="1">
      <c r="A86" s="220">
        <f>'statement of marks'!A86</f>
        <v>80</v>
      </c>
      <c r="B86" s="221" t="str">
        <f>'statement of marks'!D86</f>
        <v/>
      </c>
      <c r="C86" s="115" t="str">
        <f>'statement of marks'!E86</f>
        <v/>
      </c>
      <c r="D86" s="470" t="str">
        <f>'statement of marks'!F86</f>
        <v/>
      </c>
      <c r="E86" s="112" t="str">
        <f>'statement of marks'!G86</f>
        <v>A 080</v>
      </c>
      <c r="F86" s="112" t="str">
        <f>'statement of marks'!H86</f>
        <v>B 080</v>
      </c>
      <c r="G86" s="112" t="str">
        <f>'statement of marks'!I86</f>
        <v>C 080</v>
      </c>
      <c r="H86" s="115" t="str">
        <f>IF('statement of marks'!B86="","",'statement of marks'!B86)</f>
        <v/>
      </c>
      <c r="I86" s="427" t="str">
        <f>IF('statement of marks'!C86="","",'statement of marks'!C86)</f>
        <v/>
      </c>
      <c r="J86" s="115" t="str">
        <f>IF('statement of marks'!GN86="","",'statement of marks'!GN86)</f>
        <v/>
      </c>
      <c r="K86" s="213">
        <f>IF('statement of marks'!CS86="","",'statement of marks'!CS86)</f>
        <v>0</v>
      </c>
      <c r="L86" s="222">
        <f>IF('statement of marks'!CT86="","",'statement of marks'!CT86)</f>
        <v>0</v>
      </c>
      <c r="M86" s="115" t="str">
        <f>IF('statement of marks'!CU86="","",'statement of marks'!CU86)</f>
        <v/>
      </c>
      <c r="N86" s="213" t="str">
        <f>(IF('result subject-wise'!Z86="","",'result subject-wise'!Z86))</f>
        <v xml:space="preserve">                        </v>
      </c>
      <c r="O86" s="115" t="str">
        <f>IF('result subject-wise'!AV86="","",'result subject-wise'!AV86)</f>
        <v/>
      </c>
      <c r="P86" s="223" t="str">
        <f>IF('result subject-wise'!AX86="","",'result subject-wise'!AX86)</f>
        <v/>
      </c>
      <c r="Q86" s="223" t="str">
        <f>IF('statement of marks'!II86="","",'statement of marks'!II86)</f>
        <v/>
      </c>
      <c r="R86" s="222">
        <f>IF('statement of marks'!IJ86="","",'statement of marks'!IJ86)</f>
        <v>0</v>
      </c>
      <c r="S86" s="469" t="str">
        <f>IF('statement of marks'!IK86="","",'statement of marks'!IK86)</f>
        <v/>
      </c>
      <c r="T86" s="224" t="str">
        <f>'statement of marks'!GY86</f>
        <v/>
      </c>
      <c r="U86" s="225" t="str">
        <f>'statement of marks'!GZ86</f>
        <v/>
      </c>
      <c r="V86" s="211"/>
      <c r="W86" s="211"/>
      <c r="X86" s="219" t="str">
        <f>'statement of marks'!G86</f>
        <v>A 080</v>
      </c>
      <c r="Y86" s="448" t="str">
        <f t="shared" si="12"/>
        <v/>
      </c>
      <c r="Z86" s="448" t="str">
        <f t="shared" si="13"/>
        <v/>
      </c>
      <c r="AA86" s="448" t="str">
        <f t="shared" si="14"/>
        <v/>
      </c>
      <c r="AB86" s="448" t="str">
        <f t="shared" si="15"/>
        <v/>
      </c>
      <c r="AC86" s="448" t="str">
        <f t="shared" si="16"/>
        <v/>
      </c>
      <c r="AD86" s="448" t="str">
        <f t="shared" si="17"/>
        <v/>
      </c>
      <c r="AE86" s="448" t="str">
        <f t="shared" si="18"/>
        <v/>
      </c>
      <c r="AF86" s="448" t="str">
        <f t="shared" si="19"/>
        <v/>
      </c>
      <c r="AG86" s="448" t="str">
        <f t="shared" si="20"/>
        <v/>
      </c>
      <c r="AH86" s="448" t="str">
        <f t="shared" si="21"/>
        <v/>
      </c>
      <c r="AI86" s="448" t="str">
        <f t="shared" si="22"/>
        <v/>
      </c>
      <c r="AJ86" s="449" t="str">
        <f t="shared" si="23"/>
        <v/>
      </c>
      <c r="AK86" s="226"/>
    </row>
    <row r="87" spans="1:37" ht="13" hidden="1" customHeight="1">
      <c r="A87" s="220">
        <f>'statement of marks'!A87</f>
        <v>81</v>
      </c>
      <c r="B87" s="221" t="str">
        <f>'statement of marks'!D87</f>
        <v/>
      </c>
      <c r="C87" s="115" t="str">
        <f>'statement of marks'!E87</f>
        <v/>
      </c>
      <c r="D87" s="470" t="str">
        <f>'statement of marks'!F87</f>
        <v/>
      </c>
      <c r="E87" s="112" t="str">
        <f>'statement of marks'!G87</f>
        <v>A 081</v>
      </c>
      <c r="F87" s="112" t="str">
        <f>'statement of marks'!H87</f>
        <v>B 081</v>
      </c>
      <c r="G87" s="112" t="str">
        <f>'statement of marks'!I87</f>
        <v>C 081</v>
      </c>
      <c r="H87" s="115" t="str">
        <f>IF('statement of marks'!B87="","",'statement of marks'!B87)</f>
        <v/>
      </c>
      <c r="I87" s="427" t="str">
        <f>IF('statement of marks'!C87="","",'statement of marks'!C87)</f>
        <v/>
      </c>
      <c r="J87" s="115" t="str">
        <f>IF('statement of marks'!GN87="","",'statement of marks'!GN87)</f>
        <v/>
      </c>
      <c r="K87" s="213">
        <f>IF('statement of marks'!CS87="","",'statement of marks'!CS87)</f>
        <v>0</v>
      </c>
      <c r="L87" s="222">
        <f>IF('statement of marks'!CT87="","",'statement of marks'!CT87)</f>
        <v>0</v>
      </c>
      <c r="M87" s="115" t="str">
        <f>IF('statement of marks'!CU87="","",'statement of marks'!CU87)</f>
        <v/>
      </c>
      <c r="N87" s="213" t="str">
        <f>(IF('result subject-wise'!Z87="","",'result subject-wise'!Z87))</f>
        <v xml:space="preserve">                        </v>
      </c>
      <c r="O87" s="115" t="str">
        <f>IF('result subject-wise'!AV87="","",'result subject-wise'!AV87)</f>
        <v/>
      </c>
      <c r="P87" s="223" t="str">
        <f>IF('result subject-wise'!AX87="","",'result subject-wise'!AX87)</f>
        <v/>
      </c>
      <c r="Q87" s="223" t="str">
        <f>IF('statement of marks'!II87="","",'statement of marks'!II87)</f>
        <v/>
      </c>
      <c r="R87" s="222">
        <f>IF('statement of marks'!IJ87="","",'statement of marks'!IJ87)</f>
        <v>0</v>
      </c>
      <c r="S87" s="469" t="str">
        <f>IF('statement of marks'!IK87="","",'statement of marks'!IK87)</f>
        <v/>
      </c>
      <c r="T87" s="224" t="str">
        <f>'statement of marks'!GY87</f>
        <v/>
      </c>
      <c r="U87" s="225" t="str">
        <f>'statement of marks'!GZ87</f>
        <v/>
      </c>
      <c r="V87" s="211"/>
      <c r="W87" s="211"/>
      <c r="X87" s="219" t="str">
        <f>'statement of marks'!G87</f>
        <v>A 081</v>
      </c>
      <c r="Y87" s="448" t="str">
        <f t="shared" si="12"/>
        <v/>
      </c>
      <c r="Z87" s="448" t="str">
        <f t="shared" si="13"/>
        <v/>
      </c>
      <c r="AA87" s="448" t="str">
        <f t="shared" si="14"/>
        <v/>
      </c>
      <c r="AB87" s="448" t="str">
        <f t="shared" si="15"/>
        <v/>
      </c>
      <c r="AC87" s="448" t="str">
        <f t="shared" si="16"/>
        <v/>
      </c>
      <c r="AD87" s="448" t="str">
        <f t="shared" si="17"/>
        <v/>
      </c>
      <c r="AE87" s="448" t="str">
        <f t="shared" si="18"/>
        <v/>
      </c>
      <c r="AF87" s="448" t="str">
        <f t="shared" si="19"/>
        <v/>
      </c>
      <c r="AG87" s="448" t="str">
        <f t="shared" si="20"/>
        <v/>
      </c>
      <c r="AH87" s="448" t="str">
        <f t="shared" si="21"/>
        <v/>
      </c>
      <c r="AI87" s="448" t="str">
        <f t="shared" si="22"/>
        <v/>
      </c>
      <c r="AJ87" s="449" t="str">
        <f t="shared" si="23"/>
        <v/>
      </c>
      <c r="AK87" s="226"/>
    </row>
    <row r="88" spans="1:37" ht="13" hidden="1" customHeight="1">
      <c r="A88" s="220">
        <f>'statement of marks'!A88</f>
        <v>82</v>
      </c>
      <c r="B88" s="221" t="str">
        <f>'statement of marks'!D88</f>
        <v/>
      </c>
      <c r="C88" s="115" t="str">
        <f>'statement of marks'!E88</f>
        <v/>
      </c>
      <c r="D88" s="470" t="str">
        <f>'statement of marks'!F88</f>
        <v/>
      </c>
      <c r="E88" s="112" t="str">
        <f>'statement of marks'!G88</f>
        <v>A 082</v>
      </c>
      <c r="F88" s="112" t="str">
        <f>'statement of marks'!H88</f>
        <v>B 082</v>
      </c>
      <c r="G88" s="112" t="str">
        <f>'statement of marks'!I88</f>
        <v>C 082</v>
      </c>
      <c r="H88" s="115" t="str">
        <f>IF('statement of marks'!B88="","",'statement of marks'!B88)</f>
        <v/>
      </c>
      <c r="I88" s="427" t="str">
        <f>IF('statement of marks'!C88="","",'statement of marks'!C88)</f>
        <v/>
      </c>
      <c r="J88" s="115" t="str">
        <f>IF('statement of marks'!GN88="","",'statement of marks'!GN88)</f>
        <v/>
      </c>
      <c r="K88" s="213">
        <f>IF('statement of marks'!CS88="","",'statement of marks'!CS88)</f>
        <v>0</v>
      </c>
      <c r="L88" s="222">
        <f>IF('statement of marks'!CT88="","",'statement of marks'!CT88)</f>
        <v>0</v>
      </c>
      <c r="M88" s="115" t="str">
        <f>IF('statement of marks'!CU88="","",'statement of marks'!CU88)</f>
        <v/>
      </c>
      <c r="N88" s="213" t="str">
        <f>(IF('result subject-wise'!Z88="","",'result subject-wise'!Z88))</f>
        <v xml:space="preserve">                        </v>
      </c>
      <c r="O88" s="115" t="str">
        <f>IF('result subject-wise'!AV88="","",'result subject-wise'!AV88)</f>
        <v/>
      </c>
      <c r="P88" s="223" t="str">
        <f>IF('result subject-wise'!AX88="","",'result subject-wise'!AX88)</f>
        <v/>
      </c>
      <c r="Q88" s="223" t="str">
        <f>IF('statement of marks'!II88="","",'statement of marks'!II88)</f>
        <v/>
      </c>
      <c r="R88" s="222">
        <f>IF('statement of marks'!IJ88="","",'statement of marks'!IJ88)</f>
        <v>0</v>
      </c>
      <c r="S88" s="469" t="str">
        <f>IF('statement of marks'!IK88="","",'statement of marks'!IK88)</f>
        <v/>
      </c>
      <c r="T88" s="224" t="str">
        <f>'statement of marks'!GY88</f>
        <v/>
      </c>
      <c r="U88" s="225" t="str">
        <f>'statement of marks'!GZ88</f>
        <v/>
      </c>
      <c r="V88" s="211"/>
      <c r="W88" s="211"/>
      <c r="X88" s="219" t="str">
        <f>'statement of marks'!G88</f>
        <v>A 082</v>
      </c>
      <c r="Y88" s="448" t="str">
        <f t="shared" si="12"/>
        <v/>
      </c>
      <c r="Z88" s="448" t="str">
        <f t="shared" si="13"/>
        <v/>
      </c>
      <c r="AA88" s="448" t="str">
        <f t="shared" si="14"/>
        <v/>
      </c>
      <c r="AB88" s="448" t="str">
        <f t="shared" si="15"/>
        <v/>
      </c>
      <c r="AC88" s="448" t="str">
        <f t="shared" si="16"/>
        <v/>
      </c>
      <c r="AD88" s="448" t="str">
        <f t="shared" si="17"/>
        <v/>
      </c>
      <c r="AE88" s="448" t="str">
        <f t="shared" si="18"/>
        <v/>
      </c>
      <c r="AF88" s="448" t="str">
        <f t="shared" si="19"/>
        <v/>
      </c>
      <c r="AG88" s="448" t="str">
        <f t="shared" si="20"/>
        <v/>
      </c>
      <c r="AH88" s="448" t="str">
        <f t="shared" si="21"/>
        <v/>
      </c>
      <c r="AI88" s="448" t="str">
        <f t="shared" si="22"/>
        <v/>
      </c>
      <c r="AJ88" s="449" t="str">
        <f t="shared" si="23"/>
        <v/>
      </c>
      <c r="AK88" s="226"/>
    </row>
    <row r="89" spans="1:37" ht="13" hidden="1" customHeight="1">
      <c r="A89" s="220">
        <f>'statement of marks'!A89</f>
        <v>83</v>
      </c>
      <c r="B89" s="221" t="str">
        <f>'statement of marks'!D89</f>
        <v/>
      </c>
      <c r="C89" s="115" t="str">
        <f>'statement of marks'!E89</f>
        <v/>
      </c>
      <c r="D89" s="470" t="str">
        <f>'statement of marks'!F89</f>
        <v/>
      </c>
      <c r="E89" s="112" t="str">
        <f>'statement of marks'!G89</f>
        <v>A 083</v>
      </c>
      <c r="F89" s="112" t="str">
        <f>'statement of marks'!H89</f>
        <v>B 083</v>
      </c>
      <c r="G89" s="112" t="str">
        <f>'statement of marks'!I89</f>
        <v>C 083</v>
      </c>
      <c r="H89" s="115" t="str">
        <f>IF('statement of marks'!B89="","",'statement of marks'!B89)</f>
        <v/>
      </c>
      <c r="I89" s="427" t="str">
        <f>IF('statement of marks'!C89="","",'statement of marks'!C89)</f>
        <v/>
      </c>
      <c r="J89" s="115" t="str">
        <f>IF('statement of marks'!GN89="","",'statement of marks'!GN89)</f>
        <v/>
      </c>
      <c r="K89" s="213">
        <f>IF('statement of marks'!CS89="","",'statement of marks'!CS89)</f>
        <v>0</v>
      </c>
      <c r="L89" s="222">
        <f>IF('statement of marks'!CT89="","",'statement of marks'!CT89)</f>
        <v>0</v>
      </c>
      <c r="M89" s="115" t="str">
        <f>IF('statement of marks'!CU89="","",'statement of marks'!CU89)</f>
        <v/>
      </c>
      <c r="N89" s="213" t="str">
        <f>(IF('result subject-wise'!Z89="","",'result subject-wise'!Z89))</f>
        <v xml:space="preserve">                        </v>
      </c>
      <c r="O89" s="115" t="str">
        <f>IF('result subject-wise'!AV89="","",'result subject-wise'!AV89)</f>
        <v/>
      </c>
      <c r="P89" s="223" t="str">
        <f>IF('result subject-wise'!AX89="","",'result subject-wise'!AX89)</f>
        <v/>
      </c>
      <c r="Q89" s="223" t="str">
        <f>IF('statement of marks'!II89="","",'statement of marks'!II89)</f>
        <v/>
      </c>
      <c r="R89" s="222">
        <f>IF('statement of marks'!IJ89="","",'statement of marks'!IJ89)</f>
        <v>0</v>
      </c>
      <c r="S89" s="469" t="str">
        <f>IF('statement of marks'!IK89="","",'statement of marks'!IK89)</f>
        <v/>
      </c>
      <c r="T89" s="224" t="str">
        <f>'statement of marks'!GY89</f>
        <v/>
      </c>
      <c r="U89" s="225" t="str">
        <f>'statement of marks'!GZ89</f>
        <v/>
      </c>
      <c r="V89" s="211"/>
      <c r="W89" s="211"/>
      <c r="X89" s="219" t="str">
        <f>'statement of marks'!G89</f>
        <v>A 083</v>
      </c>
      <c r="Y89" s="448" t="str">
        <f t="shared" si="12"/>
        <v/>
      </c>
      <c r="Z89" s="448" t="str">
        <f t="shared" si="13"/>
        <v/>
      </c>
      <c r="AA89" s="448" t="str">
        <f t="shared" si="14"/>
        <v/>
      </c>
      <c r="AB89" s="448" t="str">
        <f t="shared" si="15"/>
        <v/>
      </c>
      <c r="AC89" s="448" t="str">
        <f t="shared" si="16"/>
        <v/>
      </c>
      <c r="AD89" s="448" t="str">
        <f t="shared" si="17"/>
        <v/>
      </c>
      <c r="AE89" s="448" t="str">
        <f t="shared" si="18"/>
        <v/>
      </c>
      <c r="AF89" s="448" t="str">
        <f t="shared" si="19"/>
        <v/>
      </c>
      <c r="AG89" s="448" t="str">
        <f t="shared" si="20"/>
        <v/>
      </c>
      <c r="AH89" s="448" t="str">
        <f t="shared" si="21"/>
        <v/>
      </c>
      <c r="AI89" s="448" t="str">
        <f t="shared" si="22"/>
        <v/>
      </c>
      <c r="AJ89" s="449" t="str">
        <f t="shared" si="23"/>
        <v/>
      </c>
      <c r="AK89" s="226"/>
    </row>
    <row r="90" spans="1:37" ht="13" hidden="1" customHeight="1">
      <c r="A90" s="220">
        <f>'statement of marks'!A90</f>
        <v>84</v>
      </c>
      <c r="B90" s="221" t="str">
        <f>'statement of marks'!D90</f>
        <v/>
      </c>
      <c r="C90" s="115" t="str">
        <f>'statement of marks'!E90</f>
        <v/>
      </c>
      <c r="D90" s="470" t="str">
        <f>'statement of marks'!F90</f>
        <v/>
      </c>
      <c r="E90" s="112" t="str">
        <f>'statement of marks'!G90</f>
        <v>A 084</v>
      </c>
      <c r="F90" s="112" t="str">
        <f>'statement of marks'!H90</f>
        <v>B 084</v>
      </c>
      <c r="G90" s="112" t="str">
        <f>'statement of marks'!I90</f>
        <v>C 084</v>
      </c>
      <c r="H90" s="115" t="str">
        <f>IF('statement of marks'!B90="","",'statement of marks'!B90)</f>
        <v/>
      </c>
      <c r="I90" s="427" t="str">
        <f>IF('statement of marks'!C90="","",'statement of marks'!C90)</f>
        <v/>
      </c>
      <c r="J90" s="115" t="str">
        <f>IF('statement of marks'!GN90="","",'statement of marks'!GN90)</f>
        <v/>
      </c>
      <c r="K90" s="213">
        <f>IF('statement of marks'!CS90="","",'statement of marks'!CS90)</f>
        <v>0</v>
      </c>
      <c r="L90" s="222">
        <f>IF('statement of marks'!CT90="","",'statement of marks'!CT90)</f>
        <v>0</v>
      </c>
      <c r="M90" s="115" t="str">
        <f>IF('statement of marks'!CU90="","",'statement of marks'!CU90)</f>
        <v/>
      </c>
      <c r="N90" s="213" t="str">
        <f>(IF('result subject-wise'!Z90="","",'result subject-wise'!Z90))</f>
        <v xml:space="preserve">                        </v>
      </c>
      <c r="O90" s="115" t="str">
        <f>IF('result subject-wise'!AV90="","",'result subject-wise'!AV90)</f>
        <v/>
      </c>
      <c r="P90" s="223" t="str">
        <f>IF('result subject-wise'!AX90="","",'result subject-wise'!AX90)</f>
        <v/>
      </c>
      <c r="Q90" s="223" t="str">
        <f>IF('statement of marks'!II90="","",'statement of marks'!II90)</f>
        <v/>
      </c>
      <c r="R90" s="222">
        <f>IF('statement of marks'!IJ90="","",'statement of marks'!IJ90)</f>
        <v>0</v>
      </c>
      <c r="S90" s="469" t="str">
        <f>IF('statement of marks'!IK90="","",'statement of marks'!IK90)</f>
        <v/>
      </c>
      <c r="T90" s="224" t="str">
        <f>'statement of marks'!GY90</f>
        <v/>
      </c>
      <c r="U90" s="225" t="str">
        <f>'statement of marks'!GZ90</f>
        <v/>
      </c>
      <c r="V90" s="211"/>
      <c r="W90" s="211"/>
      <c r="X90" s="219" t="str">
        <f>'statement of marks'!G90</f>
        <v>A 084</v>
      </c>
      <c r="Y90" s="448" t="str">
        <f t="shared" si="12"/>
        <v/>
      </c>
      <c r="Z90" s="448" t="str">
        <f t="shared" si="13"/>
        <v/>
      </c>
      <c r="AA90" s="448" t="str">
        <f t="shared" si="14"/>
        <v/>
      </c>
      <c r="AB90" s="448" t="str">
        <f t="shared" si="15"/>
        <v/>
      </c>
      <c r="AC90" s="448" t="str">
        <f t="shared" si="16"/>
        <v/>
      </c>
      <c r="AD90" s="448" t="str">
        <f t="shared" si="17"/>
        <v/>
      </c>
      <c r="AE90" s="448" t="str">
        <f t="shared" si="18"/>
        <v/>
      </c>
      <c r="AF90" s="448" t="str">
        <f t="shared" si="19"/>
        <v/>
      </c>
      <c r="AG90" s="448" t="str">
        <f t="shared" si="20"/>
        <v/>
      </c>
      <c r="AH90" s="448" t="str">
        <f t="shared" si="21"/>
        <v/>
      </c>
      <c r="AI90" s="448" t="str">
        <f t="shared" si="22"/>
        <v/>
      </c>
      <c r="AJ90" s="449" t="str">
        <f t="shared" si="23"/>
        <v/>
      </c>
      <c r="AK90" s="226"/>
    </row>
    <row r="91" spans="1:37" ht="13" hidden="1" customHeight="1">
      <c r="A91" s="220">
        <f>'statement of marks'!A91</f>
        <v>85</v>
      </c>
      <c r="B91" s="221" t="str">
        <f>'statement of marks'!D91</f>
        <v/>
      </c>
      <c r="C91" s="115" t="str">
        <f>'statement of marks'!E91</f>
        <v/>
      </c>
      <c r="D91" s="470" t="str">
        <f>'statement of marks'!F91</f>
        <v/>
      </c>
      <c r="E91" s="112" t="str">
        <f>'statement of marks'!G91</f>
        <v>A 085</v>
      </c>
      <c r="F91" s="112" t="str">
        <f>'statement of marks'!H91</f>
        <v>B 085</v>
      </c>
      <c r="G91" s="112" t="str">
        <f>'statement of marks'!I91</f>
        <v>C 085</v>
      </c>
      <c r="H91" s="115" t="str">
        <f>IF('statement of marks'!B91="","",'statement of marks'!B91)</f>
        <v/>
      </c>
      <c r="I91" s="427" t="str">
        <f>IF('statement of marks'!C91="","",'statement of marks'!C91)</f>
        <v/>
      </c>
      <c r="J91" s="115" t="str">
        <f>IF('statement of marks'!GN91="","",'statement of marks'!GN91)</f>
        <v/>
      </c>
      <c r="K91" s="213">
        <f>IF('statement of marks'!CS91="","",'statement of marks'!CS91)</f>
        <v>0</v>
      </c>
      <c r="L91" s="222">
        <f>IF('statement of marks'!CT91="","",'statement of marks'!CT91)</f>
        <v>0</v>
      </c>
      <c r="M91" s="115" t="str">
        <f>IF('statement of marks'!CU91="","",'statement of marks'!CU91)</f>
        <v/>
      </c>
      <c r="N91" s="213" t="str">
        <f>(IF('result subject-wise'!Z91="","",'result subject-wise'!Z91))</f>
        <v xml:space="preserve">                        </v>
      </c>
      <c r="O91" s="115" t="str">
        <f>IF('result subject-wise'!AV91="","",'result subject-wise'!AV91)</f>
        <v/>
      </c>
      <c r="P91" s="223" t="str">
        <f>IF('result subject-wise'!AX91="","",'result subject-wise'!AX91)</f>
        <v/>
      </c>
      <c r="Q91" s="223" t="str">
        <f>IF('statement of marks'!II91="","",'statement of marks'!II91)</f>
        <v/>
      </c>
      <c r="R91" s="222">
        <f>IF('statement of marks'!IJ91="","",'statement of marks'!IJ91)</f>
        <v>0</v>
      </c>
      <c r="S91" s="469" t="str">
        <f>IF('statement of marks'!IK91="","",'statement of marks'!IK91)</f>
        <v/>
      </c>
      <c r="T91" s="224" t="str">
        <f>'statement of marks'!GY91</f>
        <v/>
      </c>
      <c r="U91" s="225" t="str">
        <f>'statement of marks'!GZ91</f>
        <v/>
      </c>
      <c r="V91" s="211"/>
      <c r="W91" s="211"/>
      <c r="X91" s="219" t="str">
        <f>'statement of marks'!G91</f>
        <v>A 085</v>
      </c>
      <c r="Y91" s="448" t="str">
        <f t="shared" si="12"/>
        <v/>
      </c>
      <c r="Z91" s="448" t="str">
        <f t="shared" si="13"/>
        <v/>
      </c>
      <c r="AA91" s="448" t="str">
        <f t="shared" si="14"/>
        <v/>
      </c>
      <c r="AB91" s="448" t="str">
        <f t="shared" si="15"/>
        <v/>
      </c>
      <c r="AC91" s="448" t="str">
        <f t="shared" si="16"/>
        <v/>
      </c>
      <c r="AD91" s="448" t="str">
        <f t="shared" si="17"/>
        <v/>
      </c>
      <c r="AE91" s="448" t="str">
        <f t="shared" si="18"/>
        <v/>
      </c>
      <c r="AF91" s="448" t="str">
        <f t="shared" si="19"/>
        <v/>
      </c>
      <c r="AG91" s="448" t="str">
        <f t="shared" si="20"/>
        <v/>
      </c>
      <c r="AH91" s="448" t="str">
        <f t="shared" si="21"/>
        <v/>
      </c>
      <c r="AI91" s="448" t="str">
        <f t="shared" si="22"/>
        <v/>
      </c>
      <c r="AJ91" s="449" t="str">
        <f t="shared" si="23"/>
        <v/>
      </c>
      <c r="AK91" s="226"/>
    </row>
    <row r="92" spans="1:37" ht="13" hidden="1" customHeight="1">
      <c r="A92" s="220">
        <f>'statement of marks'!A92</f>
        <v>86</v>
      </c>
      <c r="B92" s="221" t="str">
        <f>'statement of marks'!D92</f>
        <v/>
      </c>
      <c r="C92" s="115" t="str">
        <f>'statement of marks'!E92</f>
        <v/>
      </c>
      <c r="D92" s="470" t="str">
        <f>'statement of marks'!F92</f>
        <v/>
      </c>
      <c r="E92" s="112" t="str">
        <f>'statement of marks'!G92</f>
        <v>A 086</v>
      </c>
      <c r="F92" s="112" t="str">
        <f>'statement of marks'!H92</f>
        <v>B 086</v>
      </c>
      <c r="G92" s="112" t="str">
        <f>'statement of marks'!I92</f>
        <v>C 086</v>
      </c>
      <c r="H92" s="115" t="str">
        <f>IF('statement of marks'!B92="","",'statement of marks'!B92)</f>
        <v/>
      </c>
      <c r="I92" s="427" t="str">
        <f>IF('statement of marks'!C92="","",'statement of marks'!C92)</f>
        <v/>
      </c>
      <c r="J92" s="115" t="str">
        <f>IF('statement of marks'!GN92="","",'statement of marks'!GN92)</f>
        <v/>
      </c>
      <c r="K92" s="213">
        <f>IF('statement of marks'!CS92="","",'statement of marks'!CS92)</f>
        <v>0</v>
      </c>
      <c r="L92" s="222">
        <f>IF('statement of marks'!CT92="","",'statement of marks'!CT92)</f>
        <v>0</v>
      </c>
      <c r="M92" s="115" t="str">
        <f>IF('statement of marks'!CU92="","",'statement of marks'!CU92)</f>
        <v/>
      </c>
      <c r="N92" s="213" t="str">
        <f>(IF('result subject-wise'!Z92="","",'result subject-wise'!Z92))</f>
        <v xml:space="preserve">                        </v>
      </c>
      <c r="O92" s="115" t="str">
        <f>IF('result subject-wise'!AV92="","",'result subject-wise'!AV92)</f>
        <v/>
      </c>
      <c r="P92" s="223" t="str">
        <f>IF('result subject-wise'!AX92="","",'result subject-wise'!AX92)</f>
        <v/>
      </c>
      <c r="Q92" s="223" t="str">
        <f>IF('statement of marks'!II92="","",'statement of marks'!II92)</f>
        <v/>
      </c>
      <c r="R92" s="222">
        <f>IF('statement of marks'!IJ92="","",'statement of marks'!IJ92)</f>
        <v>0</v>
      </c>
      <c r="S92" s="469" t="str">
        <f>IF('statement of marks'!IK92="","",'statement of marks'!IK92)</f>
        <v/>
      </c>
      <c r="T92" s="224" t="str">
        <f>'statement of marks'!GY92</f>
        <v/>
      </c>
      <c r="U92" s="225" t="str">
        <f>'statement of marks'!GZ92</f>
        <v/>
      </c>
      <c r="V92" s="211"/>
      <c r="W92" s="211"/>
      <c r="X92" s="219" t="str">
        <f>'statement of marks'!G92</f>
        <v>A 086</v>
      </c>
      <c r="Y92" s="448" t="str">
        <f t="shared" si="12"/>
        <v/>
      </c>
      <c r="Z92" s="448" t="str">
        <f t="shared" si="13"/>
        <v/>
      </c>
      <c r="AA92" s="448" t="str">
        <f t="shared" si="14"/>
        <v/>
      </c>
      <c r="AB92" s="448" t="str">
        <f t="shared" si="15"/>
        <v/>
      </c>
      <c r="AC92" s="448" t="str">
        <f t="shared" si="16"/>
        <v/>
      </c>
      <c r="AD92" s="448" t="str">
        <f t="shared" si="17"/>
        <v/>
      </c>
      <c r="AE92" s="448" t="str">
        <f t="shared" si="18"/>
        <v/>
      </c>
      <c r="AF92" s="448" t="str">
        <f t="shared" si="19"/>
        <v/>
      </c>
      <c r="AG92" s="448" t="str">
        <f t="shared" si="20"/>
        <v/>
      </c>
      <c r="AH92" s="448" t="str">
        <f t="shared" si="21"/>
        <v/>
      </c>
      <c r="AI92" s="448" t="str">
        <f t="shared" si="22"/>
        <v/>
      </c>
      <c r="AJ92" s="449" t="str">
        <f t="shared" si="23"/>
        <v/>
      </c>
      <c r="AK92" s="226"/>
    </row>
    <row r="93" spans="1:37" ht="13" hidden="1" customHeight="1">
      <c r="A93" s="220">
        <f>'statement of marks'!A93</f>
        <v>87</v>
      </c>
      <c r="B93" s="221" t="str">
        <f>'statement of marks'!D93</f>
        <v/>
      </c>
      <c r="C93" s="115" t="str">
        <f>'statement of marks'!E93</f>
        <v/>
      </c>
      <c r="D93" s="470" t="str">
        <f>'statement of marks'!F93</f>
        <v/>
      </c>
      <c r="E93" s="112" t="str">
        <f>'statement of marks'!G93</f>
        <v>A 087</v>
      </c>
      <c r="F93" s="112" t="str">
        <f>'statement of marks'!H93</f>
        <v>B 087</v>
      </c>
      <c r="G93" s="112" t="str">
        <f>'statement of marks'!I93</f>
        <v>C 087</v>
      </c>
      <c r="H93" s="115" t="str">
        <f>IF('statement of marks'!B93="","",'statement of marks'!B93)</f>
        <v/>
      </c>
      <c r="I93" s="427" t="str">
        <f>IF('statement of marks'!C93="","",'statement of marks'!C93)</f>
        <v/>
      </c>
      <c r="J93" s="115" t="str">
        <f>IF('statement of marks'!GN93="","",'statement of marks'!GN93)</f>
        <v/>
      </c>
      <c r="K93" s="213">
        <f>IF('statement of marks'!CS93="","",'statement of marks'!CS93)</f>
        <v>0</v>
      </c>
      <c r="L93" s="222">
        <f>IF('statement of marks'!CT93="","",'statement of marks'!CT93)</f>
        <v>0</v>
      </c>
      <c r="M93" s="115" t="str">
        <f>IF('statement of marks'!CU93="","",'statement of marks'!CU93)</f>
        <v/>
      </c>
      <c r="N93" s="213" t="str">
        <f>(IF('result subject-wise'!Z93="","",'result subject-wise'!Z93))</f>
        <v xml:space="preserve">                        </v>
      </c>
      <c r="O93" s="115" t="str">
        <f>IF('result subject-wise'!AV93="","",'result subject-wise'!AV93)</f>
        <v/>
      </c>
      <c r="P93" s="223" t="str">
        <f>IF('result subject-wise'!AX93="","",'result subject-wise'!AX93)</f>
        <v/>
      </c>
      <c r="Q93" s="223" t="str">
        <f>IF('statement of marks'!II93="","",'statement of marks'!II93)</f>
        <v/>
      </c>
      <c r="R93" s="222">
        <f>IF('statement of marks'!IJ93="","",'statement of marks'!IJ93)</f>
        <v>0</v>
      </c>
      <c r="S93" s="469" t="str">
        <f>IF('statement of marks'!IK93="","",'statement of marks'!IK93)</f>
        <v/>
      </c>
      <c r="T93" s="224" t="str">
        <f>'statement of marks'!GY93</f>
        <v/>
      </c>
      <c r="U93" s="225" t="str">
        <f>'statement of marks'!GZ93</f>
        <v/>
      </c>
      <c r="V93" s="211"/>
      <c r="W93" s="211"/>
      <c r="X93" s="219" t="str">
        <f>'statement of marks'!G93</f>
        <v>A 087</v>
      </c>
      <c r="Y93" s="448" t="str">
        <f t="shared" si="12"/>
        <v/>
      </c>
      <c r="Z93" s="448" t="str">
        <f t="shared" si="13"/>
        <v/>
      </c>
      <c r="AA93" s="448" t="str">
        <f t="shared" si="14"/>
        <v/>
      </c>
      <c r="AB93" s="448" t="str">
        <f t="shared" si="15"/>
        <v/>
      </c>
      <c r="AC93" s="448" t="str">
        <f t="shared" si="16"/>
        <v/>
      </c>
      <c r="AD93" s="448" t="str">
        <f t="shared" si="17"/>
        <v/>
      </c>
      <c r="AE93" s="448" t="str">
        <f t="shared" si="18"/>
        <v/>
      </c>
      <c r="AF93" s="448" t="str">
        <f t="shared" si="19"/>
        <v/>
      </c>
      <c r="AG93" s="448" t="str">
        <f t="shared" si="20"/>
        <v/>
      </c>
      <c r="AH93" s="448" t="str">
        <f t="shared" si="21"/>
        <v/>
      </c>
      <c r="AI93" s="448" t="str">
        <f t="shared" si="22"/>
        <v/>
      </c>
      <c r="AJ93" s="449" t="str">
        <f t="shared" si="23"/>
        <v/>
      </c>
      <c r="AK93" s="226"/>
    </row>
    <row r="94" spans="1:37" ht="13" hidden="1" customHeight="1">
      <c r="A94" s="220">
        <f>'statement of marks'!A94</f>
        <v>88</v>
      </c>
      <c r="B94" s="221" t="str">
        <f>'statement of marks'!D94</f>
        <v/>
      </c>
      <c r="C94" s="115" t="str">
        <f>'statement of marks'!E94</f>
        <v/>
      </c>
      <c r="D94" s="470" t="str">
        <f>'statement of marks'!F94</f>
        <v/>
      </c>
      <c r="E94" s="112" t="str">
        <f>'statement of marks'!G94</f>
        <v>A 088</v>
      </c>
      <c r="F94" s="112" t="str">
        <f>'statement of marks'!H94</f>
        <v>B 088</v>
      </c>
      <c r="G94" s="112" t="str">
        <f>'statement of marks'!I94</f>
        <v>C 088</v>
      </c>
      <c r="H94" s="115" t="str">
        <f>IF('statement of marks'!B94="","",'statement of marks'!B94)</f>
        <v/>
      </c>
      <c r="I94" s="427" t="str">
        <f>IF('statement of marks'!C94="","",'statement of marks'!C94)</f>
        <v/>
      </c>
      <c r="J94" s="115" t="str">
        <f>IF('statement of marks'!GN94="","",'statement of marks'!GN94)</f>
        <v/>
      </c>
      <c r="K94" s="213">
        <f>IF('statement of marks'!CS94="","",'statement of marks'!CS94)</f>
        <v>0</v>
      </c>
      <c r="L94" s="222">
        <f>IF('statement of marks'!CT94="","",'statement of marks'!CT94)</f>
        <v>0</v>
      </c>
      <c r="M94" s="115" t="str">
        <f>IF('statement of marks'!CU94="","",'statement of marks'!CU94)</f>
        <v/>
      </c>
      <c r="N94" s="213" t="str">
        <f>(IF('result subject-wise'!Z94="","",'result subject-wise'!Z94))</f>
        <v xml:space="preserve">                        </v>
      </c>
      <c r="O94" s="115" t="str">
        <f>IF('result subject-wise'!AV94="","",'result subject-wise'!AV94)</f>
        <v/>
      </c>
      <c r="P94" s="223" t="str">
        <f>IF('result subject-wise'!AX94="","",'result subject-wise'!AX94)</f>
        <v/>
      </c>
      <c r="Q94" s="223" t="str">
        <f>IF('statement of marks'!II94="","",'statement of marks'!II94)</f>
        <v/>
      </c>
      <c r="R94" s="222">
        <f>IF('statement of marks'!IJ94="","",'statement of marks'!IJ94)</f>
        <v>0</v>
      </c>
      <c r="S94" s="469" t="str">
        <f>IF('statement of marks'!IK94="","",'statement of marks'!IK94)</f>
        <v/>
      </c>
      <c r="T94" s="224" t="str">
        <f>'statement of marks'!GY94</f>
        <v/>
      </c>
      <c r="U94" s="225" t="str">
        <f>'statement of marks'!GZ94</f>
        <v/>
      </c>
      <c r="V94" s="211"/>
      <c r="W94" s="211"/>
      <c r="X94" s="219" t="str">
        <f>'statement of marks'!G94</f>
        <v>A 088</v>
      </c>
      <c r="Y94" s="448" t="str">
        <f t="shared" si="12"/>
        <v/>
      </c>
      <c r="Z94" s="448" t="str">
        <f t="shared" si="13"/>
        <v/>
      </c>
      <c r="AA94" s="448" t="str">
        <f t="shared" si="14"/>
        <v/>
      </c>
      <c r="AB94" s="448" t="str">
        <f t="shared" si="15"/>
        <v/>
      </c>
      <c r="AC94" s="448" t="str">
        <f t="shared" si="16"/>
        <v/>
      </c>
      <c r="AD94" s="448" t="str">
        <f t="shared" si="17"/>
        <v/>
      </c>
      <c r="AE94" s="448" t="str">
        <f t="shared" si="18"/>
        <v/>
      </c>
      <c r="AF94" s="448" t="str">
        <f t="shared" si="19"/>
        <v/>
      </c>
      <c r="AG94" s="448" t="str">
        <f t="shared" si="20"/>
        <v/>
      </c>
      <c r="AH94" s="448" t="str">
        <f t="shared" si="21"/>
        <v/>
      </c>
      <c r="AI94" s="448" t="str">
        <f t="shared" si="22"/>
        <v/>
      </c>
      <c r="AJ94" s="449" t="str">
        <f t="shared" si="23"/>
        <v/>
      </c>
      <c r="AK94" s="226"/>
    </row>
    <row r="95" spans="1:37" ht="13" hidden="1" customHeight="1">
      <c r="A95" s="220">
        <f>'statement of marks'!A95</f>
        <v>89</v>
      </c>
      <c r="B95" s="221" t="str">
        <f>'statement of marks'!D95</f>
        <v/>
      </c>
      <c r="C95" s="115" t="str">
        <f>'statement of marks'!E95</f>
        <v/>
      </c>
      <c r="D95" s="470" t="str">
        <f>'statement of marks'!F95</f>
        <v/>
      </c>
      <c r="E95" s="112" t="str">
        <f>'statement of marks'!G95</f>
        <v>A 089</v>
      </c>
      <c r="F95" s="112" t="str">
        <f>'statement of marks'!H95</f>
        <v>B 089</v>
      </c>
      <c r="G95" s="112" t="str">
        <f>'statement of marks'!I95</f>
        <v>C 089</v>
      </c>
      <c r="H95" s="115" t="str">
        <f>IF('statement of marks'!B95="","",'statement of marks'!B95)</f>
        <v/>
      </c>
      <c r="I95" s="427" t="str">
        <f>IF('statement of marks'!C95="","",'statement of marks'!C95)</f>
        <v/>
      </c>
      <c r="J95" s="115" t="str">
        <f>IF('statement of marks'!GN95="","",'statement of marks'!GN95)</f>
        <v/>
      </c>
      <c r="K95" s="213">
        <f>IF('statement of marks'!CS95="","",'statement of marks'!CS95)</f>
        <v>0</v>
      </c>
      <c r="L95" s="222">
        <f>IF('statement of marks'!CT95="","",'statement of marks'!CT95)</f>
        <v>0</v>
      </c>
      <c r="M95" s="115" t="str">
        <f>IF('statement of marks'!CU95="","",'statement of marks'!CU95)</f>
        <v/>
      </c>
      <c r="N95" s="213" t="str">
        <f>(IF('result subject-wise'!Z95="","",'result subject-wise'!Z95))</f>
        <v xml:space="preserve">                        </v>
      </c>
      <c r="O95" s="115" t="str">
        <f>IF('result subject-wise'!AV95="","",'result subject-wise'!AV95)</f>
        <v/>
      </c>
      <c r="P95" s="223" t="str">
        <f>IF('result subject-wise'!AX95="","",'result subject-wise'!AX95)</f>
        <v/>
      </c>
      <c r="Q95" s="223" t="str">
        <f>IF('statement of marks'!II95="","",'statement of marks'!II95)</f>
        <v/>
      </c>
      <c r="R95" s="222">
        <f>IF('statement of marks'!IJ95="","",'statement of marks'!IJ95)</f>
        <v>0</v>
      </c>
      <c r="S95" s="469" t="str">
        <f>IF('statement of marks'!IK95="","",'statement of marks'!IK95)</f>
        <v/>
      </c>
      <c r="T95" s="224" t="str">
        <f>'statement of marks'!GY95</f>
        <v/>
      </c>
      <c r="U95" s="225" t="str">
        <f>'statement of marks'!GZ95</f>
        <v/>
      </c>
      <c r="V95" s="211"/>
      <c r="W95" s="211"/>
      <c r="X95" s="219" t="str">
        <f>'statement of marks'!G95</f>
        <v>A 089</v>
      </c>
      <c r="Y95" s="448" t="str">
        <f t="shared" si="12"/>
        <v/>
      </c>
      <c r="Z95" s="448" t="str">
        <f t="shared" si="13"/>
        <v/>
      </c>
      <c r="AA95" s="448" t="str">
        <f t="shared" si="14"/>
        <v/>
      </c>
      <c r="AB95" s="448" t="str">
        <f t="shared" si="15"/>
        <v/>
      </c>
      <c r="AC95" s="448" t="str">
        <f t="shared" si="16"/>
        <v/>
      </c>
      <c r="AD95" s="448" t="str">
        <f t="shared" si="17"/>
        <v/>
      </c>
      <c r="AE95" s="448" t="str">
        <f t="shared" si="18"/>
        <v/>
      </c>
      <c r="AF95" s="448" t="str">
        <f t="shared" si="19"/>
        <v/>
      </c>
      <c r="AG95" s="448" t="str">
        <f t="shared" si="20"/>
        <v/>
      </c>
      <c r="AH95" s="448" t="str">
        <f t="shared" si="21"/>
        <v/>
      </c>
      <c r="AI95" s="448" t="str">
        <f t="shared" si="22"/>
        <v/>
      </c>
      <c r="AJ95" s="449" t="str">
        <f t="shared" si="23"/>
        <v/>
      </c>
      <c r="AK95" s="226"/>
    </row>
    <row r="96" spans="1:37" ht="13" hidden="1" customHeight="1">
      <c r="A96" s="220">
        <f>'statement of marks'!A96</f>
        <v>90</v>
      </c>
      <c r="B96" s="221" t="str">
        <f>'statement of marks'!D96</f>
        <v/>
      </c>
      <c r="C96" s="115" t="str">
        <f>'statement of marks'!E96</f>
        <v/>
      </c>
      <c r="D96" s="470" t="str">
        <f>'statement of marks'!F96</f>
        <v/>
      </c>
      <c r="E96" s="112" t="str">
        <f>'statement of marks'!G96</f>
        <v>A 090</v>
      </c>
      <c r="F96" s="112" t="str">
        <f>'statement of marks'!H96</f>
        <v>B 090</v>
      </c>
      <c r="G96" s="112" t="str">
        <f>'statement of marks'!I96</f>
        <v>C 090</v>
      </c>
      <c r="H96" s="115" t="str">
        <f>IF('statement of marks'!B96="","",'statement of marks'!B96)</f>
        <v/>
      </c>
      <c r="I96" s="427" t="str">
        <f>IF('statement of marks'!C96="","",'statement of marks'!C96)</f>
        <v/>
      </c>
      <c r="J96" s="115" t="str">
        <f>IF('statement of marks'!GN96="","",'statement of marks'!GN96)</f>
        <v/>
      </c>
      <c r="K96" s="213">
        <f>IF('statement of marks'!CS96="","",'statement of marks'!CS96)</f>
        <v>0</v>
      </c>
      <c r="L96" s="222">
        <f>IF('statement of marks'!CT96="","",'statement of marks'!CT96)</f>
        <v>0</v>
      </c>
      <c r="M96" s="115" t="str">
        <f>IF('statement of marks'!CU96="","",'statement of marks'!CU96)</f>
        <v/>
      </c>
      <c r="N96" s="213" t="str">
        <f>(IF('result subject-wise'!Z96="","",'result subject-wise'!Z96))</f>
        <v xml:space="preserve">                        </v>
      </c>
      <c r="O96" s="115" t="str">
        <f>IF('result subject-wise'!AV96="","",'result subject-wise'!AV96)</f>
        <v/>
      </c>
      <c r="P96" s="223" t="str">
        <f>IF('result subject-wise'!AX96="","",'result subject-wise'!AX96)</f>
        <v/>
      </c>
      <c r="Q96" s="223" t="str">
        <f>IF('statement of marks'!II96="","",'statement of marks'!II96)</f>
        <v/>
      </c>
      <c r="R96" s="222">
        <f>IF('statement of marks'!IJ96="","",'statement of marks'!IJ96)</f>
        <v>0</v>
      </c>
      <c r="S96" s="469" t="str">
        <f>IF('statement of marks'!IK96="","",'statement of marks'!IK96)</f>
        <v/>
      </c>
      <c r="T96" s="224" t="str">
        <f>'statement of marks'!GY96</f>
        <v/>
      </c>
      <c r="U96" s="225" t="str">
        <f>'statement of marks'!GZ96</f>
        <v/>
      </c>
      <c r="V96" s="211"/>
      <c r="W96" s="211"/>
      <c r="X96" s="219" t="str">
        <f>'statement of marks'!G96</f>
        <v>A 090</v>
      </c>
      <c r="Y96" s="448" t="str">
        <f t="shared" si="12"/>
        <v/>
      </c>
      <c r="Z96" s="448" t="str">
        <f t="shared" si="13"/>
        <v/>
      </c>
      <c r="AA96" s="448" t="str">
        <f t="shared" si="14"/>
        <v/>
      </c>
      <c r="AB96" s="448" t="str">
        <f t="shared" si="15"/>
        <v/>
      </c>
      <c r="AC96" s="448" t="str">
        <f t="shared" si="16"/>
        <v/>
      </c>
      <c r="AD96" s="448" t="str">
        <f t="shared" si="17"/>
        <v/>
      </c>
      <c r="AE96" s="448" t="str">
        <f t="shared" si="18"/>
        <v/>
      </c>
      <c r="AF96" s="448" t="str">
        <f t="shared" si="19"/>
        <v/>
      </c>
      <c r="AG96" s="448" t="str">
        <f t="shared" si="20"/>
        <v/>
      </c>
      <c r="AH96" s="448" t="str">
        <f t="shared" si="21"/>
        <v/>
      </c>
      <c r="AI96" s="448" t="str">
        <f t="shared" si="22"/>
        <v/>
      </c>
      <c r="AJ96" s="449" t="str">
        <f t="shared" si="23"/>
        <v/>
      </c>
      <c r="AK96" s="226"/>
    </row>
    <row r="97" spans="1:37" ht="13" hidden="1" customHeight="1">
      <c r="A97" s="220">
        <f>'statement of marks'!A97</f>
        <v>91</v>
      </c>
      <c r="B97" s="221" t="str">
        <f>'statement of marks'!D97</f>
        <v/>
      </c>
      <c r="C97" s="115" t="str">
        <f>'statement of marks'!E97</f>
        <v/>
      </c>
      <c r="D97" s="470" t="str">
        <f>'statement of marks'!F97</f>
        <v/>
      </c>
      <c r="E97" s="112" t="str">
        <f>'statement of marks'!G97</f>
        <v>A 091</v>
      </c>
      <c r="F97" s="112" t="str">
        <f>'statement of marks'!H97</f>
        <v>B 091</v>
      </c>
      <c r="G97" s="112" t="str">
        <f>'statement of marks'!I97</f>
        <v>C 091</v>
      </c>
      <c r="H97" s="115" t="str">
        <f>IF('statement of marks'!B97="","",'statement of marks'!B97)</f>
        <v/>
      </c>
      <c r="I97" s="427" t="str">
        <f>IF('statement of marks'!C97="","",'statement of marks'!C97)</f>
        <v/>
      </c>
      <c r="J97" s="115" t="str">
        <f>IF('statement of marks'!GN97="","",'statement of marks'!GN97)</f>
        <v/>
      </c>
      <c r="K97" s="213">
        <f>IF('statement of marks'!CS97="","",'statement of marks'!CS97)</f>
        <v>0</v>
      </c>
      <c r="L97" s="222">
        <f>IF('statement of marks'!CT97="","",'statement of marks'!CT97)</f>
        <v>0</v>
      </c>
      <c r="M97" s="115" t="str">
        <f>IF('statement of marks'!CU97="","",'statement of marks'!CU97)</f>
        <v/>
      </c>
      <c r="N97" s="213" t="str">
        <f>(IF('result subject-wise'!Z97="","",'result subject-wise'!Z97))</f>
        <v xml:space="preserve">                        </v>
      </c>
      <c r="O97" s="115" t="str">
        <f>IF('result subject-wise'!AV97="","",'result subject-wise'!AV97)</f>
        <v/>
      </c>
      <c r="P97" s="223" t="str">
        <f>IF('result subject-wise'!AX97="","",'result subject-wise'!AX97)</f>
        <v/>
      </c>
      <c r="Q97" s="223" t="str">
        <f>IF('statement of marks'!II97="","",'statement of marks'!II97)</f>
        <v/>
      </c>
      <c r="R97" s="222">
        <f>IF('statement of marks'!IJ97="","",'statement of marks'!IJ97)</f>
        <v>0</v>
      </c>
      <c r="S97" s="469" t="str">
        <f>IF('statement of marks'!IK97="","",'statement of marks'!IK97)</f>
        <v/>
      </c>
      <c r="T97" s="224" t="str">
        <f>'statement of marks'!GY97</f>
        <v/>
      </c>
      <c r="U97" s="225" t="str">
        <f>'statement of marks'!GZ97</f>
        <v/>
      </c>
      <c r="V97" s="211"/>
      <c r="W97" s="211"/>
      <c r="X97" s="219" t="str">
        <f>'statement of marks'!G97</f>
        <v>A 091</v>
      </c>
      <c r="Y97" s="448" t="str">
        <f t="shared" si="12"/>
        <v/>
      </c>
      <c r="Z97" s="448" t="str">
        <f t="shared" si="13"/>
        <v/>
      </c>
      <c r="AA97" s="448" t="str">
        <f t="shared" si="14"/>
        <v/>
      </c>
      <c r="AB97" s="448" t="str">
        <f t="shared" si="15"/>
        <v/>
      </c>
      <c r="AC97" s="448" t="str">
        <f t="shared" si="16"/>
        <v/>
      </c>
      <c r="AD97" s="448" t="str">
        <f t="shared" si="17"/>
        <v/>
      </c>
      <c r="AE97" s="448" t="str">
        <f t="shared" si="18"/>
        <v/>
      </c>
      <c r="AF97" s="448" t="str">
        <f t="shared" si="19"/>
        <v/>
      </c>
      <c r="AG97" s="448" t="str">
        <f t="shared" si="20"/>
        <v/>
      </c>
      <c r="AH97" s="448" t="str">
        <f t="shared" si="21"/>
        <v/>
      </c>
      <c r="AI97" s="448" t="str">
        <f t="shared" si="22"/>
        <v/>
      </c>
      <c r="AJ97" s="449" t="str">
        <f t="shared" si="23"/>
        <v/>
      </c>
      <c r="AK97" s="226"/>
    </row>
    <row r="98" spans="1:37" ht="13" hidden="1" customHeight="1">
      <c r="A98" s="220">
        <f>'statement of marks'!A98</f>
        <v>92</v>
      </c>
      <c r="B98" s="221" t="str">
        <f>'statement of marks'!D98</f>
        <v/>
      </c>
      <c r="C98" s="115" t="str">
        <f>'statement of marks'!E98</f>
        <v/>
      </c>
      <c r="D98" s="470" t="str">
        <f>'statement of marks'!F98</f>
        <v/>
      </c>
      <c r="E98" s="112" t="str">
        <f>'statement of marks'!G98</f>
        <v>A 092</v>
      </c>
      <c r="F98" s="112" t="str">
        <f>'statement of marks'!H98</f>
        <v>B 092</v>
      </c>
      <c r="G98" s="112" t="str">
        <f>'statement of marks'!I98</f>
        <v>C 092</v>
      </c>
      <c r="H98" s="115" t="str">
        <f>IF('statement of marks'!B98="","",'statement of marks'!B98)</f>
        <v/>
      </c>
      <c r="I98" s="427" t="str">
        <f>IF('statement of marks'!C98="","",'statement of marks'!C98)</f>
        <v/>
      </c>
      <c r="J98" s="115" t="str">
        <f>IF('statement of marks'!GN98="","",'statement of marks'!GN98)</f>
        <v/>
      </c>
      <c r="K98" s="213">
        <f>IF('statement of marks'!CS98="","",'statement of marks'!CS98)</f>
        <v>0</v>
      </c>
      <c r="L98" s="222">
        <f>IF('statement of marks'!CT98="","",'statement of marks'!CT98)</f>
        <v>0</v>
      </c>
      <c r="M98" s="115" t="str">
        <f>IF('statement of marks'!CU98="","",'statement of marks'!CU98)</f>
        <v/>
      </c>
      <c r="N98" s="213" t="str">
        <f>(IF('result subject-wise'!Z98="","",'result subject-wise'!Z98))</f>
        <v xml:space="preserve">                        </v>
      </c>
      <c r="O98" s="115" t="str">
        <f>IF('result subject-wise'!AV98="","",'result subject-wise'!AV98)</f>
        <v/>
      </c>
      <c r="P98" s="223" t="str">
        <f>IF('result subject-wise'!AX98="","",'result subject-wise'!AX98)</f>
        <v/>
      </c>
      <c r="Q98" s="223" t="str">
        <f>IF('statement of marks'!II98="","",'statement of marks'!II98)</f>
        <v/>
      </c>
      <c r="R98" s="222">
        <f>IF('statement of marks'!IJ98="","",'statement of marks'!IJ98)</f>
        <v>0</v>
      </c>
      <c r="S98" s="469" t="str">
        <f>IF('statement of marks'!IK98="","",'statement of marks'!IK98)</f>
        <v/>
      </c>
      <c r="T98" s="224" t="str">
        <f>'statement of marks'!GY98</f>
        <v/>
      </c>
      <c r="U98" s="225" t="str">
        <f>'statement of marks'!GZ98</f>
        <v/>
      </c>
      <c r="V98" s="211"/>
      <c r="W98" s="211"/>
      <c r="X98" s="219" t="str">
        <f>'statement of marks'!G98</f>
        <v>A 092</v>
      </c>
      <c r="Y98" s="448" t="str">
        <f t="shared" si="12"/>
        <v/>
      </c>
      <c r="Z98" s="448" t="str">
        <f t="shared" si="13"/>
        <v/>
      </c>
      <c r="AA98" s="448" t="str">
        <f t="shared" si="14"/>
        <v/>
      </c>
      <c r="AB98" s="448" t="str">
        <f t="shared" si="15"/>
        <v/>
      </c>
      <c r="AC98" s="448" t="str">
        <f t="shared" si="16"/>
        <v/>
      </c>
      <c r="AD98" s="448" t="str">
        <f t="shared" si="17"/>
        <v/>
      </c>
      <c r="AE98" s="448" t="str">
        <f t="shared" si="18"/>
        <v/>
      </c>
      <c r="AF98" s="448" t="str">
        <f t="shared" si="19"/>
        <v/>
      </c>
      <c r="AG98" s="448" t="str">
        <f t="shared" si="20"/>
        <v/>
      </c>
      <c r="AH98" s="448" t="str">
        <f t="shared" si="21"/>
        <v/>
      </c>
      <c r="AI98" s="448" t="str">
        <f t="shared" si="22"/>
        <v/>
      </c>
      <c r="AJ98" s="449" t="str">
        <f t="shared" si="23"/>
        <v/>
      </c>
      <c r="AK98" s="226"/>
    </row>
    <row r="99" spans="1:37" ht="13" hidden="1" customHeight="1">
      <c r="A99" s="220">
        <f>'statement of marks'!A99</f>
        <v>93</v>
      </c>
      <c r="B99" s="221" t="str">
        <f>'statement of marks'!D99</f>
        <v/>
      </c>
      <c r="C99" s="115" t="str">
        <f>'statement of marks'!E99</f>
        <v/>
      </c>
      <c r="D99" s="470" t="str">
        <f>'statement of marks'!F99</f>
        <v/>
      </c>
      <c r="E99" s="112" t="str">
        <f>'statement of marks'!G99</f>
        <v>A 093</v>
      </c>
      <c r="F99" s="112" t="str">
        <f>'statement of marks'!H99</f>
        <v>B 093</v>
      </c>
      <c r="G99" s="112" t="str">
        <f>'statement of marks'!I99</f>
        <v>C 093</v>
      </c>
      <c r="H99" s="115" t="str">
        <f>IF('statement of marks'!B99="","",'statement of marks'!B99)</f>
        <v/>
      </c>
      <c r="I99" s="427" t="str">
        <f>IF('statement of marks'!C99="","",'statement of marks'!C99)</f>
        <v/>
      </c>
      <c r="J99" s="115" t="str">
        <f>IF('statement of marks'!GN99="","",'statement of marks'!GN99)</f>
        <v/>
      </c>
      <c r="K99" s="213">
        <f>IF('statement of marks'!CS99="","",'statement of marks'!CS99)</f>
        <v>0</v>
      </c>
      <c r="L99" s="222">
        <f>IF('statement of marks'!CT99="","",'statement of marks'!CT99)</f>
        <v>0</v>
      </c>
      <c r="M99" s="115" t="str">
        <f>IF('statement of marks'!CU99="","",'statement of marks'!CU99)</f>
        <v/>
      </c>
      <c r="N99" s="213" t="str">
        <f>(IF('result subject-wise'!Z99="","",'result subject-wise'!Z99))</f>
        <v xml:space="preserve">                        </v>
      </c>
      <c r="O99" s="115" t="str">
        <f>IF('result subject-wise'!AV99="","",'result subject-wise'!AV99)</f>
        <v/>
      </c>
      <c r="P99" s="223" t="str">
        <f>IF('result subject-wise'!AX99="","",'result subject-wise'!AX99)</f>
        <v/>
      </c>
      <c r="Q99" s="223" t="str">
        <f>IF('statement of marks'!II99="","",'statement of marks'!II99)</f>
        <v/>
      </c>
      <c r="R99" s="222">
        <f>IF('statement of marks'!IJ99="","",'statement of marks'!IJ99)</f>
        <v>0</v>
      </c>
      <c r="S99" s="469" t="str">
        <f>IF('statement of marks'!IK99="","",'statement of marks'!IK99)</f>
        <v/>
      </c>
      <c r="T99" s="224" t="str">
        <f>'statement of marks'!GY99</f>
        <v/>
      </c>
      <c r="U99" s="225" t="str">
        <f>'statement of marks'!GZ99</f>
        <v/>
      </c>
      <c r="V99" s="211"/>
      <c r="W99" s="211"/>
      <c r="X99" s="219" t="str">
        <f>'statement of marks'!G99</f>
        <v>A 093</v>
      </c>
      <c r="Y99" s="448" t="str">
        <f t="shared" si="12"/>
        <v/>
      </c>
      <c r="Z99" s="448" t="str">
        <f t="shared" si="13"/>
        <v/>
      </c>
      <c r="AA99" s="448" t="str">
        <f t="shared" si="14"/>
        <v/>
      </c>
      <c r="AB99" s="448" t="str">
        <f t="shared" si="15"/>
        <v/>
      </c>
      <c r="AC99" s="448" t="str">
        <f t="shared" si="16"/>
        <v/>
      </c>
      <c r="AD99" s="448" t="str">
        <f t="shared" si="17"/>
        <v/>
      </c>
      <c r="AE99" s="448" t="str">
        <f t="shared" si="18"/>
        <v/>
      </c>
      <c r="AF99" s="448" t="str">
        <f t="shared" si="19"/>
        <v/>
      </c>
      <c r="AG99" s="448" t="str">
        <f t="shared" si="20"/>
        <v/>
      </c>
      <c r="AH99" s="448" t="str">
        <f t="shared" si="21"/>
        <v/>
      </c>
      <c r="AI99" s="448" t="str">
        <f t="shared" si="22"/>
        <v/>
      </c>
      <c r="AJ99" s="449" t="str">
        <f t="shared" si="23"/>
        <v/>
      </c>
      <c r="AK99" s="226"/>
    </row>
    <row r="100" spans="1:37" ht="13" hidden="1" customHeight="1">
      <c r="A100" s="220">
        <f>'statement of marks'!A100</f>
        <v>94</v>
      </c>
      <c r="B100" s="221" t="str">
        <f>'statement of marks'!D100</f>
        <v/>
      </c>
      <c r="C100" s="115" t="str">
        <f>'statement of marks'!E100</f>
        <v/>
      </c>
      <c r="D100" s="470" t="str">
        <f>'statement of marks'!F100</f>
        <v/>
      </c>
      <c r="E100" s="112" t="str">
        <f>'statement of marks'!G100</f>
        <v>A 094</v>
      </c>
      <c r="F100" s="112" t="str">
        <f>'statement of marks'!H100</f>
        <v>B 094</v>
      </c>
      <c r="G100" s="112" t="str">
        <f>'statement of marks'!I100</f>
        <v>C 094</v>
      </c>
      <c r="H100" s="115" t="str">
        <f>IF('statement of marks'!B100="","",'statement of marks'!B100)</f>
        <v/>
      </c>
      <c r="I100" s="427" t="str">
        <f>IF('statement of marks'!C100="","",'statement of marks'!C100)</f>
        <v/>
      </c>
      <c r="J100" s="115" t="str">
        <f>IF('statement of marks'!GN100="","",'statement of marks'!GN100)</f>
        <v/>
      </c>
      <c r="K100" s="213">
        <f>IF('statement of marks'!CS100="","",'statement of marks'!CS100)</f>
        <v>0</v>
      </c>
      <c r="L100" s="222">
        <f>IF('statement of marks'!CT100="","",'statement of marks'!CT100)</f>
        <v>0</v>
      </c>
      <c r="M100" s="115" t="str">
        <f>IF('statement of marks'!CU100="","",'statement of marks'!CU100)</f>
        <v/>
      </c>
      <c r="N100" s="213" t="str">
        <f>(IF('result subject-wise'!Z100="","",'result subject-wise'!Z100))</f>
        <v xml:space="preserve">                        </v>
      </c>
      <c r="O100" s="115" t="str">
        <f>IF('result subject-wise'!AV100="","",'result subject-wise'!AV100)</f>
        <v/>
      </c>
      <c r="P100" s="223" t="str">
        <f>IF('result subject-wise'!AX100="","",'result subject-wise'!AX100)</f>
        <v/>
      </c>
      <c r="Q100" s="223" t="str">
        <f>IF('statement of marks'!II100="","",'statement of marks'!II100)</f>
        <v/>
      </c>
      <c r="R100" s="222">
        <f>IF('statement of marks'!IJ100="","",'statement of marks'!IJ100)</f>
        <v>0</v>
      </c>
      <c r="S100" s="469" t="str">
        <f>IF('statement of marks'!IK100="","",'statement of marks'!IK100)</f>
        <v/>
      </c>
      <c r="T100" s="224" t="str">
        <f>'statement of marks'!GY100</f>
        <v/>
      </c>
      <c r="U100" s="225" t="str">
        <f>'statement of marks'!GZ100</f>
        <v/>
      </c>
      <c r="V100" s="211"/>
      <c r="W100" s="211"/>
      <c r="X100" s="219" t="str">
        <f>'statement of marks'!G100</f>
        <v>A 094</v>
      </c>
      <c r="Y100" s="448" t="str">
        <f t="shared" si="12"/>
        <v/>
      </c>
      <c r="Z100" s="448" t="str">
        <f t="shared" si="13"/>
        <v/>
      </c>
      <c r="AA100" s="448" t="str">
        <f t="shared" si="14"/>
        <v/>
      </c>
      <c r="AB100" s="448" t="str">
        <f t="shared" si="15"/>
        <v/>
      </c>
      <c r="AC100" s="448" t="str">
        <f t="shared" si="16"/>
        <v/>
      </c>
      <c r="AD100" s="448" t="str">
        <f t="shared" si="17"/>
        <v/>
      </c>
      <c r="AE100" s="448" t="str">
        <f t="shared" si="18"/>
        <v/>
      </c>
      <c r="AF100" s="448" t="str">
        <f t="shared" si="19"/>
        <v/>
      </c>
      <c r="AG100" s="448" t="str">
        <f t="shared" si="20"/>
        <v/>
      </c>
      <c r="AH100" s="448" t="str">
        <f t="shared" si="21"/>
        <v/>
      </c>
      <c r="AI100" s="448" t="str">
        <f t="shared" si="22"/>
        <v/>
      </c>
      <c r="AJ100" s="449" t="str">
        <f t="shared" si="23"/>
        <v/>
      </c>
      <c r="AK100" s="226"/>
    </row>
    <row r="101" spans="1:37" ht="13" hidden="1" customHeight="1">
      <c r="A101" s="220">
        <f>'statement of marks'!A101</f>
        <v>95</v>
      </c>
      <c r="B101" s="221" t="str">
        <f>'statement of marks'!D101</f>
        <v/>
      </c>
      <c r="C101" s="115" t="str">
        <f>'statement of marks'!E101</f>
        <v/>
      </c>
      <c r="D101" s="470" t="str">
        <f>'statement of marks'!F101</f>
        <v/>
      </c>
      <c r="E101" s="112" t="str">
        <f>'statement of marks'!G101</f>
        <v>A 095</v>
      </c>
      <c r="F101" s="112" t="str">
        <f>'statement of marks'!H101</f>
        <v>B 095</v>
      </c>
      <c r="G101" s="112" t="str">
        <f>'statement of marks'!I101</f>
        <v>C 095</v>
      </c>
      <c r="H101" s="115" t="str">
        <f>IF('statement of marks'!B101="","",'statement of marks'!B101)</f>
        <v/>
      </c>
      <c r="I101" s="427" t="str">
        <f>IF('statement of marks'!C101="","",'statement of marks'!C101)</f>
        <v/>
      </c>
      <c r="J101" s="115" t="str">
        <f>IF('statement of marks'!GN101="","",'statement of marks'!GN101)</f>
        <v/>
      </c>
      <c r="K101" s="213">
        <f>IF('statement of marks'!CS101="","",'statement of marks'!CS101)</f>
        <v>0</v>
      </c>
      <c r="L101" s="222">
        <f>IF('statement of marks'!CT101="","",'statement of marks'!CT101)</f>
        <v>0</v>
      </c>
      <c r="M101" s="115" t="str">
        <f>IF('statement of marks'!CU101="","",'statement of marks'!CU101)</f>
        <v/>
      </c>
      <c r="N101" s="213" t="str">
        <f>(IF('result subject-wise'!Z101="","",'result subject-wise'!Z101))</f>
        <v xml:space="preserve">                        </v>
      </c>
      <c r="O101" s="115" t="str">
        <f>IF('result subject-wise'!AV101="","",'result subject-wise'!AV101)</f>
        <v/>
      </c>
      <c r="P101" s="223" t="str">
        <f>IF('result subject-wise'!AX101="","",'result subject-wise'!AX101)</f>
        <v/>
      </c>
      <c r="Q101" s="223" t="str">
        <f>IF('statement of marks'!II101="","",'statement of marks'!II101)</f>
        <v/>
      </c>
      <c r="R101" s="222">
        <f>IF('statement of marks'!IJ101="","",'statement of marks'!IJ101)</f>
        <v>0</v>
      </c>
      <c r="S101" s="469" t="str">
        <f>IF('statement of marks'!IK101="","",'statement of marks'!IK101)</f>
        <v/>
      </c>
      <c r="T101" s="224" t="str">
        <f>'statement of marks'!GY101</f>
        <v/>
      </c>
      <c r="U101" s="225" t="str">
        <f>'statement of marks'!GZ101</f>
        <v/>
      </c>
      <c r="V101" s="211"/>
      <c r="W101" s="211"/>
      <c r="X101" s="219" t="str">
        <f>'statement of marks'!G101</f>
        <v>A 095</v>
      </c>
      <c r="Y101" s="448" t="str">
        <f t="shared" si="12"/>
        <v/>
      </c>
      <c r="Z101" s="448" t="str">
        <f t="shared" si="13"/>
        <v/>
      </c>
      <c r="AA101" s="448" t="str">
        <f t="shared" si="14"/>
        <v/>
      </c>
      <c r="AB101" s="448" t="str">
        <f t="shared" si="15"/>
        <v/>
      </c>
      <c r="AC101" s="448" t="str">
        <f t="shared" si="16"/>
        <v/>
      </c>
      <c r="AD101" s="448" t="str">
        <f t="shared" si="17"/>
        <v/>
      </c>
      <c r="AE101" s="448" t="str">
        <f t="shared" si="18"/>
        <v/>
      </c>
      <c r="AF101" s="448" t="str">
        <f t="shared" si="19"/>
        <v/>
      </c>
      <c r="AG101" s="448" t="str">
        <f t="shared" si="20"/>
        <v/>
      </c>
      <c r="AH101" s="448" t="str">
        <f t="shared" si="21"/>
        <v/>
      </c>
      <c r="AI101" s="448" t="str">
        <f t="shared" si="22"/>
        <v/>
      </c>
      <c r="AJ101" s="449" t="str">
        <f t="shared" si="23"/>
        <v/>
      </c>
      <c r="AK101" s="226"/>
    </row>
    <row r="102" spans="1:37" ht="13" hidden="1" customHeight="1">
      <c r="A102" s="220">
        <f>'statement of marks'!A102</f>
        <v>96</v>
      </c>
      <c r="B102" s="221" t="str">
        <f>'statement of marks'!D102</f>
        <v/>
      </c>
      <c r="C102" s="115" t="str">
        <f>'statement of marks'!E102</f>
        <v/>
      </c>
      <c r="D102" s="470" t="str">
        <f>'statement of marks'!F102</f>
        <v/>
      </c>
      <c r="E102" s="112" t="str">
        <f>'statement of marks'!G102</f>
        <v>A 096</v>
      </c>
      <c r="F102" s="112" t="str">
        <f>'statement of marks'!H102</f>
        <v>B 096</v>
      </c>
      <c r="G102" s="112" t="str">
        <f>'statement of marks'!I102</f>
        <v>C 096</v>
      </c>
      <c r="H102" s="115" t="str">
        <f>IF('statement of marks'!B102="","",'statement of marks'!B102)</f>
        <v/>
      </c>
      <c r="I102" s="427" t="str">
        <f>IF('statement of marks'!C102="","",'statement of marks'!C102)</f>
        <v/>
      </c>
      <c r="J102" s="115" t="str">
        <f>IF('statement of marks'!GN102="","",'statement of marks'!GN102)</f>
        <v/>
      </c>
      <c r="K102" s="213">
        <f>IF('statement of marks'!CS102="","",'statement of marks'!CS102)</f>
        <v>0</v>
      </c>
      <c r="L102" s="222">
        <f>IF('statement of marks'!CT102="","",'statement of marks'!CT102)</f>
        <v>0</v>
      </c>
      <c r="M102" s="115" t="str">
        <f>IF('statement of marks'!CU102="","",'statement of marks'!CU102)</f>
        <v/>
      </c>
      <c r="N102" s="213" t="str">
        <f>(IF('result subject-wise'!Z102="","",'result subject-wise'!Z102))</f>
        <v xml:space="preserve">                        </v>
      </c>
      <c r="O102" s="115" t="str">
        <f>IF('result subject-wise'!AV102="","",'result subject-wise'!AV102)</f>
        <v/>
      </c>
      <c r="P102" s="223" t="str">
        <f>IF('result subject-wise'!AX102="","",'result subject-wise'!AX102)</f>
        <v/>
      </c>
      <c r="Q102" s="223" t="str">
        <f>IF('statement of marks'!II102="","",'statement of marks'!II102)</f>
        <v/>
      </c>
      <c r="R102" s="222">
        <f>IF('statement of marks'!IJ102="","",'statement of marks'!IJ102)</f>
        <v>0</v>
      </c>
      <c r="S102" s="469" t="str">
        <f>IF('statement of marks'!IK102="","",'statement of marks'!IK102)</f>
        <v/>
      </c>
      <c r="T102" s="224" t="str">
        <f>'statement of marks'!GY102</f>
        <v/>
      </c>
      <c r="U102" s="225" t="str">
        <f>'statement of marks'!GZ102</f>
        <v/>
      </c>
      <c r="V102" s="211"/>
      <c r="W102" s="211"/>
      <c r="X102" s="219" t="str">
        <f>'statement of marks'!G102</f>
        <v>A 096</v>
      </c>
      <c r="Y102" s="448" t="str">
        <f t="shared" si="12"/>
        <v/>
      </c>
      <c r="Z102" s="448" t="str">
        <f t="shared" si="13"/>
        <v/>
      </c>
      <c r="AA102" s="448" t="str">
        <f t="shared" si="14"/>
        <v/>
      </c>
      <c r="AB102" s="448" t="str">
        <f t="shared" si="15"/>
        <v/>
      </c>
      <c r="AC102" s="448" t="str">
        <f t="shared" si="16"/>
        <v/>
      </c>
      <c r="AD102" s="448" t="str">
        <f t="shared" si="17"/>
        <v/>
      </c>
      <c r="AE102" s="448" t="str">
        <f t="shared" si="18"/>
        <v/>
      </c>
      <c r="AF102" s="448" t="str">
        <f t="shared" si="19"/>
        <v/>
      </c>
      <c r="AG102" s="448" t="str">
        <f t="shared" si="20"/>
        <v/>
      </c>
      <c r="AH102" s="448" t="str">
        <f t="shared" si="21"/>
        <v/>
      </c>
      <c r="AI102" s="448" t="str">
        <f t="shared" si="22"/>
        <v/>
      </c>
      <c r="AJ102" s="449" t="str">
        <f t="shared" si="23"/>
        <v/>
      </c>
      <c r="AK102" s="226"/>
    </row>
    <row r="103" spans="1:37" ht="13" hidden="1" customHeight="1">
      <c r="A103" s="220">
        <f>'statement of marks'!A103</f>
        <v>97</v>
      </c>
      <c r="B103" s="221" t="str">
        <f>'statement of marks'!D103</f>
        <v/>
      </c>
      <c r="C103" s="115" t="str">
        <f>'statement of marks'!E103</f>
        <v/>
      </c>
      <c r="D103" s="470" t="str">
        <f>'statement of marks'!F103</f>
        <v/>
      </c>
      <c r="E103" s="112" t="str">
        <f>'statement of marks'!G103</f>
        <v>A 097</v>
      </c>
      <c r="F103" s="112" t="str">
        <f>'statement of marks'!H103</f>
        <v>B 097</v>
      </c>
      <c r="G103" s="112" t="str">
        <f>'statement of marks'!I103</f>
        <v>C 097</v>
      </c>
      <c r="H103" s="115" t="str">
        <f>IF('statement of marks'!B103="","",'statement of marks'!B103)</f>
        <v/>
      </c>
      <c r="I103" s="427" t="str">
        <f>IF('statement of marks'!C103="","",'statement of marks'!C103)</f>
        <v/>
      </c>
      <c r="J103" s="115" t="str">
        <f>IF('statement of marks'!GN103="","",'statement of marks'!GN103)</f>
        <v/>
      </c>
      <c r="K103" s="213">
        <f>IF('statement of marks'!CS103="","",'statement of marks'!CS103)</f>
        <v>0</v>
      </c>
      <c r="L103" s="222">
        <f>IF('statement of marks'!CT103="","",'statement of marks'!CT103)</f>
        <v>0</v>
      </c>
      <c r="M103" s="115" t="str">
        <f>IF('statement of marks'!CU103="","",'statement of marks'!CU103)</f>
        <v/>
      </c>
      <c r="N103" s="213" t="str">
        <f>(IF('result subject-wise'!Z103="","",'result subject-wise'!Z103))</f>
        <v xml:space="preserve">                        </v>
      </c>
      <c r="O103" s="115" t="str">
        <f>IF('result subject-wise'!AV103="","",'result subject-wise'!AV103)</f>
        <v/>
      </c>
      <c r="P103" s="223" t="str">
        <f>IF('result subject-wise'!AX103="","",'result subject-wise'!AX103)</f>
        <v/>
      </c>
      <c r="Q103" s="223" t="str">
        <f>IF('statement of marks'!II103="","",'statement of marks'!II103)</f>
        <v/>
      </c>
      <c r="R103" s="222">
        <f>IF('statement of marks'!IJ103="","",'statement of marks'!IJ103)</f>
        <v>0</v>
      </c>
      <c r="S103" s="469" t="str">
        <f>IF('statement of marks'!IK103="","",'statement of marks'!IK103)</f>
        <v/>
      </c>
      <c r="T103" s="224" t="str">
        <f>'statement of marks'!GY103</f>
        <v/>
      </c>
      <c r="U103" s="225" t="str">
        <f>'statement of marks'!GZ103</f>
        <v/>
      </c>
      <c r="V103" s="211"/>
      <c r="W103" s="211"/>
      <c r="X103" s="219" t="str">
        <f>'statement of marks'!G103</f>
        <v>A 097</v>
      </c>
      <c r="Y103" s="448" t="str">
        <f t="shared" si="12"/>
        <v/>
      </c>
      <c r="Z103" s="448" t="str">
        <f t="shared" si="13"/>
        <v/>
      </c>
      <c r="AA103" s="448" t="str">
        <f t="shared" si="14"/>
        <v/>
      </c>
      <c r="AB103" s="448" t="str">
        <f t="shared" si="15"/>
        <v/>
      </c>
      <c r="AC103" s="448" t="str">
        <f t="shared" si="16"/>
        <v/>
      </c>
      <c r="AD103" s="448" t="str">
        <f t="shared" si="17"/>
        <v/>
      </c>
      <c r="AE103" s="448" t="str">
        <f t="shared" si="18"/>
        <v/>
      </c>
      <c r="AF103" s="448" t="str">
        <f t="shared" si="19"/>
        <v/>
      </c>
      <c r="AG103" s="448" t="str">
        <f t="shared" si="20"/>
        <v/>
      </c>
      <c r="AH103" s="448" t="str">
        <f t="shared" si="21"/>
        <v/>
      </c>
      <c r="AI103" s="448" t="str">
        <f t="shared" si="22"/>
        <v/>
      </c>
      <c r="AJ103" s="449" t="str">
        <f t="shared" si="23"/>
        <v/>
      </c>
      <c r="AK103" s="226"/>
    </row>
    <row r="104" spans="1:37" ht="13" hidden="1" customHeight="1">
      <c r="A104" s="220">
        <f>'statement of marks'!A104</f>
        <v>98</v>
      </c>
      <c r="B104" s="221" t="str">
        <f>'statement of marks'!D104</f>
        <v/>
      </c>
      <c r="C104" s="115" t="str">
        <f>'statement of marks'!E104</f>
        <v/>
      </c>
      <c r="D104" s="470" t="str">
        <f>'statement of marks'!F104</f>
        <v/>
      </c>
      <c r="E104" s="112" t="str">
        <f>'statement of marks'!G104</f>
        <v>A 098</v>
      </c>
      <c r="F104" s="112" t="str">
        <f>'statement of marks'!H104</f>
        <v>B 098</v>
      </c>
      <c r="G104" s="112" t="str">
        <f>'statement of marks'!I104</f>
        <v>C 098</v>
      </c>
      <c r="H104" s="115" t="str">
        <f>IF('statement of marks'!B104="","",'statement of marks'!B104)</f>
        <v/>
      </c>
      <c r="I104" s="427" t="str">
        <f>IF('statement of marks'!C104="","",'statement of marks'!C104)</f>
        <v/>
      </c>
      <c r="J104" s="115" t="str">
        <f>IF('statement of marks'!GN104="","",'statement of marks'!GN104)</f>
        <v/>
      </c>
      <c r="K104" s="213">
        <f>IF('statement of marks'!CS104="","",'statement of marks'!CS104)</f>
        <v>0</v>
      </c>
      <c r="L104" s="222">
        <f>IF('statement of marks'!CT104="","",'statement of marks'!CT104)</f>
        <v>0</v>
      </c>
      <c r="M104" s="115" t="str">
        <f>IF('statement of marks'!CU104="","",'statement of marks'!CU104)</f>
        <v/>
      </c>
      <c r="N104" s="213" t="str">
        <f>(IF('result subject-wise'!Z104="","",'result subject-wise'!Z104))</f>
        <v xml:space="preserve">                        </v>
      </c>
      <c r="O104" s="115" t="str">
        <f>IF('result subject-wise'!AV104="","",'result subject-wise'!AV104)</f>
        <v/>
      </c>
      <c r="P104" s="223" t="str">
        <f>IF('result subject-wise'!AX104="","",'result subject-wise'!AX104)</f>
        <v/>
      </c>
      <c r="Q104" s="223" t="str">
        <f>IF('statement of marks'!II104="","",'statement of marks'!II104)</f>
        <v/>
      </c>
      <c r="R104" s="222">
        <f>IF('statement of marks'!IJ104="","",'statement of marks'!IJ104)</f>
        <v>0</v>
      </c>
      <c r="S104" s="469" t="str">
        <f>IF('statement of marks'!IK104="","",'statement of marks'!IK104)</f>
        <v/>
      </c>
      <c r="T104" s="224" t="str">
        <f>'statement of marks'!GY104</f>
        <v/>
      </c>
      <c r="U104" s="225" t="str">
        <f>'statement of marks'!GZ104</f>
        <v/>
      </c>
      <c r="V104" s="211"/>
      <c r="W104" s="211"/>
      <c r="X104" s="219" t="str">
        <f>'statement of marks'!G104</f>
        <v>A 098</v>
      </c>
      <c r="Y104" s="448" t="str">
        <f t="shared" si="12"/>
        <v/>
      </c>
      <c r="Z104" s="448" t="str">
        <f t="shared" si="13"/>
        <v/>
      </c>
      <c r="AA104" s="448" t="str">
        <f t="shared" si="14"/>
        <v/>
      </c>
      <c r="AB104" s="448" t="str">
        <f t="shared" si="15"/>
        <v/>
      </c>
      <c r="AC104" s="448" t="str">
        <f t="shared" si="16"/>
        <v/>
      </c>
      <c r="AD104" s="448" t="str">
        <f t="shared" si="17"/>
        <v/>
      </c>
      <c r="AE104" s="448" t="str">
        <f t="shared" si="18"/>
        <v/>
      </c>
      <c r="AF104" s="448" t="str">
        <f t="shared" si="19"/>
        <v/>
      </c>
      <c r="AG104" s="448" t="str">
        <f t="shared" si="20"/>
        <v/>
      </c>
      <c r="AH104" s="448" t="str">
        <f t="shared" si="21"/>
        <v/>
      </c>
      <c r="AI104" s="448" t="str">
        <f t="shared" si="22"/>
        <v/>
      </c>
      <c r="AJ104" s="449" t="str">
        <f t="shared" si="23"/>
        <v/>
      </c>
      <c r="AK104" s="226"/>
    </row>
    <row r="105" spans="1:37" ht="13" hidden="1" customHeight="1">
      <c r="A105" s="220">
        <f>'statement of marks'!A105</f>
        <v>99</v>
      </c>
      <c r="B105" s="221" t="str">
        <f>'statement of marks'!D105</f>
        <v/>
      </c>
      <c r="C105" s="115" t="str">
        <f>'statement of marks'!E105</f>
        <v/>
      </c>
      <c r="D105" s="470" t="str">
        <f>'statement of marks'!F105</f>
        <v/>
      </c>
      <c r="E105" s="112" t="str">
        <f>'statement of marks'!G105</f>
        <v>A 099</v>
      </c>
      <c r="F105" s="112" t="str">
        <f>'statement of marks'!H105</f>
        <v>B 099</v>
      </c>
      <c r="G105" s="112" t="str">
        <f>'statement of marks'!I105</f>
        <v>C 099</v>
      </c>
      <c r="H105" s="115" t="str">
        <f>IF('statement of marks'!B105="","",'statement of marks'!B105)</f>
        <v/>
      </c>
      <c r="I105" s="427" t="str">
        <f>IF('statement of marks'!C105="","",'statement of marks'!C105)</f>
        <v/>
      </c>
      <c r="J105" s="115" t="str">
        <f>IF('statement of marks'!GN105="","",'statement of marks'!GN105)</f>
        <v/>
      </c>
      <c r="K105" s="213">
        <f>IF('statement of marks'!CS105="","",'statement of marks'!CS105)</f>
        <v>0</v>
      </c>
      <c r="L105" s="222">
        <f>IF('statement of marks'!CT105="","",'statement of marks'!CT105)</f>
        <v>0</v>
      </c>
      <c r="M105" s="115" t="str">
        <f>IF('statement of marks'!CU105="","",'statement of marks'!CU105)</f>
        <v/>
      </c>
      <c r="N105" s="213" t="str">
        <f>(IF('result subject-wise'!Z105="","",'result subject-wise'!Z105))</f>
        <v xml:space="preserve">                        </v>
      </c>
      <c r="O105" s="115" t="str">
        <f>IF('result subject-wise'!AV105="","",'result subject-wise'!AV105)</f>
        <v/>
      </c>
      <c r="P105" s="223" t="str">
        <f>IF('result subject-wise'!AX105="","",'result subject-wise'!AX105)</f>
        <v/>
      </c>
      <c r="Q105" s="223" t="str">
        <f>IF('statement of marks'!II105="","",'statement of marks'!II105)</f>
        <v/>
      </c>
      <c r="R105" s="222">
        <f>IF('statement of marks'!IJ105="","",'statement of marks'!IJ105)</f>
        <v>0</v>
      </c>
      <c r="S105" s="469" t="str">
        <f>IF('statement of marks'!IK105="","",'statement of marks'!IK105)</f>
        <v/>
      </c>
      <c r="T105" s="224" t="str">
        <f>'statement of marks'!GY105</f>
        <v/>
      </c>
      <c r="U105" s="225" t="str">
        <f>'statement of marks'!GZ105</f>
        <v/>
      </c>
      <c r="V105" s="211"/>
      <c r="W105" s="211"/>
      <c r="X105" s="219" t="str">
        <f>'statement of marks'!G105</f>
        <v>A 099</v>
      </c>
      <c r="Y105" s="448" t="str">
        <f t="shared" si="12"/>
        <v/>
      </c>
      <c r="Z105" s="448" t="str">
        <f t="shared" si="13"/>
        <v/>
      </c>
      <c r="AA105" s="448" t="str">
        <f t="shared" si="14"/>
        <v/>
      </c>
      <c r="AB105" s="448" t="str">
        <f t="shared" si="15"/>
        <v/>
      </c>
      <c r="AC105" s="448" t="str">
        <f t="shared" si="16"/>
        <v/>
      </c>
      <c r="AD105" s="448" t="str">
        <f t="shared" si="17"/>
        <v/>
      </c>
      <c r="AE105" s="448" t="str">
        <f t="shared" si="18"/>
        <v/>
      </c>
      <c r="AF105" s="448" t="str">
        <f t="shared" si="19"/>
        <v/>
      </c>
      <c r="AG105" s="448" t="str">
        <f t="shared" si="20"/>
        <v/>
      </c>
      <c r="AH105" s="448" t="str">
        <f t="shared" si="21"/>
        <v/>
      </c>
      <c r="AI105" s="448" t="str">
        <f t="shared" si="22"/>
        <v/>
      </c>
      <c r="AJ105" s="449" t="str">
        <f t="shared" si="23"/>
        <v/>
      </c>
      <c r="AK105" s="226"/>
    </row>
    <row r="106" spans="1:37" ht="13" hidden="1" customHeight="1">
      <c r="A106" s="220">
        <f>'statement of marks'!A106</f>
        <v>100</v>
      </c>
      <c r="B106" s="221" t="str">
        <f>'statement of marks'!D106</f>
        <v/>
      </c>
      <c r="C106" s="115" t="str">
        <f>'statement of marks'!E106</f>
        <v/>
      </c>
      <c r="D106" s="470" t="str">
        <f>'statement of marks'!F106</f>
        <v/>
      </c>
      <c r="E106" s="112" t="str">
        <f>'statement of marks'!G106</f>
        <v/>
      </c>
      <c r="F106" s="112" t="str">
        <f>'statement of marks'!H106</f>
        <v/>
      </c>
      <c r="G106" s="112" t="str">
        <f>'statement of marks'!I106</f>
        <v/>
      </c>
      <c r="H106" s="115" t="str">
        <f>IF('statement of marks'!B106="","",'statement of marks'!B106)</f>
        <v/>
      </c>
      <c r="I106" s="427" t="str">
        <f>IF('statement of marks'!C106="","",'statement of marks'!C106)</f>
        <v/>
      </c>
      <c r="J106" s="115" t="str">
        <f>IF('statement of marks'!GN106="","",'statement of marks'!GN106)</f>
        <v/>
      </c>
      <c r="K106" s="213">
        <f>IF('statement of marks'!CS106="","",'statement of marks'!CS106)</f>
        <v>0</v>
      </c>
      <c r="L106" s="222">
        <f>IF('statement of marks'!CT106="","",'statement of marks'!CT106)</f>
        <v>0</v>
      </c>
      <c r="M106" s="115" t="str">
        <f>IF('statement of marks'!CU106="","",'statement of marks'!CU106)</f>
        <v/>
      </c>
      <c r="N106" s="213" t="str">
        <f>(IF('result subject-wise'!Z106="","",'result subject-wise'!Z106))</f>
        <v xml:space="preserve">                        </v>
      </c>
      <c r="O106" s="115" t="str">
        <f>IF('result subject-wise'!AV106="","",'result subject-wise'!AV106)</f>
        <v/>
      </c>
      <c r="P106" s="223" t="str">
        <f>IF('result subject-wise'!AX106="","",'result subject-wise'!AX106)</f>
        <v/>
      </c>
      <c r="Q106" s="223" t="str">
        <f>IF('statement of marks'!II106="","",'statement of marks'!II106)</f>
        <v/>
      </c>
      <c r="R106" s="222">
        <f>IF('statement of marks'!IJ106="","",'statement of marks'!IJ106)</f>
        <v>0</v>
      </c>
      <c r="S106" s="469" t="str">
        <f>IF('statement of marks'!IK106="","",'statement of marks'!IK106)</f>
        <v/>
      </c>
      <c r="T106" s="224" t="str">
        <f>'statement of marks'!GY106</f>
        <v/>
      </c>
      <c r="U106" s="225" t="str">
        <f>'statement of marks'!GZ106</f>
        <v/>
      </c>
      <c r="V106" s="211"/>
      <c r="W106" s="211"/>
      <c r="X106" s="219" t="str">
        <f>'statement of marks'!G106</f>
        <v/>
      </c>
      <c r="Y106" s="448" t="str">
        <f t="shared" si="12"/>
        <v/>
      </c>
      <c r="Z106" s="448" t="str">
        <f t="shared" si="13"/>
        <v/>
      </c>
      <c r="AA106" s="448" t="str">
        <f t="shared" si="14"/>
        <v/>
      </c>
      <c r="AB106" s="448" t="str">
        <f t="shared" si="15"/>
        <v/>
      </c>
      <c r="AC106" s="448" t="str">
        <f t="shared" si="16"/>
        <v/>
      </c>
      <c r="AD106" s="448" t="str">
        <f t="shared" si="17"/>
        <v/>
      </c>
      <c r="AE106" s="448" t="str">
        <f t="shared" si="18"/>
        <v/>
      </c>
      <c r="AF106" s="448" t="str">
        <f t="shared" si="19"/>
        <v/>
      </c>
      <c r="AG106" s="448" t="str">
        <f t="shared" si="20"/>
        <v/>
      </c>
      <c r="AH106" s="448" t="str">
        <f t="shared" si="21"/>
        <v/>
      </c>
      <c r="AI106" s="448" t="str">
        <f t="shared" si="22"/>
        <v/>
      </c>
      <c r="AJ106" s="449" t="str">
        <f t="shared" si="23"/>
        <v/>
      </c>
      <c r="AK106" s="226"/>
    </row>
    <row r="107" spans="1:37" ht="6" customHeight="1" thickBot="1">
      <c r="A107" s="1011"/>
      <c r="B107" s="843"/>
      <c r="C107" s="843"/>
      <c r="D107" s="843"/>
      <c r="E107" s="843"/>
      <c r="F107" s="843"/>
      <c r="G107" s="843"/>
      <c r="H107" s="843"/>
      <c r="I107" s="843"/>
      <c r="J107" s="843"/>
      <c r="K107" s="843"/>
      <c r="L107" s="843"/>
      <c r="M107" s="843"/>
      <c r="N107" s="843"/>
      <c r="O107" s="843"/>
      <c r="P107" s="843"/>
      <c r="Q107" s="843"/>
      <c r="R107" s="843"/>
      <c r="S107" s="843"/>
      <c r="T107" s="843"/>
      <c r="U107" s="1012"/>
      <c r="V107" s="211"/>
      <c r="W107" s="211"/>
      <c r="X107" s="974"/>
      <c r="Y107" s="975"/>
      <c r="Z107" s="975"/>
      <c r="AA107" s="975"/>
      <c r="AB107" s="975"/>
      <c r="AC107" s="975"/>
      <c r="AD107" s="975"/>
      <c r="AE107" s="975"/>
      <c r="AF107" s="975"/>
      <c r="AG107" s="975"/>
      <c r="AH107" s="975"/>
      <c r="AI107" s="975"/>
      <c r="AJ107" s="975"/>
      <c r="AK107" s="976"/>
    </row>
    <row r="108" spans="1:37" ht="13" customHeight="1" thickTop="1">
      <c r="A108" s="247"/>
      <c r="B108" s="383" t="s">
        <v>305</v>
      </c>
      <c r="C108" s="227"/>
      <c r="D108" s="227"/>
      <c r="E108" s="227"/>
      <c r="F108" s="227"/>
      <c r="G108" s="248"/>
      <c r="H108" s="228" t="s">
        <v>117</v>
      </c>
      <c r="I108" s="228"/>
      <c r="J108" s="239" t="s">
        <v>203</v>
      </c>
      <c r="K108" s="228" t="s">
        <v>39</v>
      </c>
      <c r="L108" s="1008" t="str">
        <f>'statement of marks'!GN108</f>
        <v>SIGNATURE OF THE RESULT MAKER</v>
      </c>
      <c r="M108" s="1009"/>
      <c r="N108" s="1010"/>
      <c r="O108" s="733"/>
      <c r="P108" s="733"/>
      <c r="Q108" s="733"/>
      <c r="R108" s="817"/>
      <c r="S108" s="818"/>
      <c r="T108" s="818"/>
      <c r="U108" s="998"/>
      <c r="V108" s="211"/>
      <c r="W108" s="211"/>
      <c r="X108" s="430"/>
      <c r="Y108" s="977" t="str">
        <f>A1</f>
        <v xml:space="preserve">GOVT. </v>
      </c>
      <c r="Z108" s="977"/>
      <c r="AA108" s="977"/>
      <c r="AB108" s="977"/>
      <c r="AC108" s="977"/>
      <c r="AD108" s="977"/>
      <c r="AE108" s="977"/>
      <c r="AF108" s="977"/>
      <c r="AG108" s="977" t="str">
        <f>X1</f>
        <v>RSULT CATEGORY-WISE</v>
      </c>
      <c r="AH108" s="977"/>
      <c r="AI108" s="977"/>
      <c r="AJ108" s="431" t="s">
        <v>153</v>
      </c>
      <c r="AK108" s="432" t="str">
        <f>T1</f>
        <v>2015-16</v>
      </c>
    </row>
    <row r="109" spans="1:37" ht="27" customHeight="1">
      <c r="A109" s="247"/>
      <c r="B109" s="383" t="s">
        <v>305</v>
      </c>
      <c r="C109" s="227"/>
      <c r="D109" s="227"/>
      <c r="E109" s="227"/>
      <c r="F109" s="227"/>
      <c r="G109" s="227" t="s">
        <v>149</v>
      </c>
      <c r="H109" s="115">
        <f>COUNTA(B7:B106)-COUNTIF(B7:B106,"nso")-COUNTBLANK(B7:B106)</f>
        <v>67</v>
      </c>
      <c r="I109" s="427"/>
      <c r="J109" s="115">
        <f>COUNTIF(J7:J106,"SUPPL.")+COUNTIF(J7:J106,"RE-EXAM.")</f>
        <v>0</v>
      </c>
      <c r="K109" s="115">
        <f>H109</f>
        <v>67</v>
      </c>
      <c r="L109" s="858" t="str">
        <f>'statement of marks'!GN110</f>
        <v>SIGNATURE OF THE CLASS TEACHER</v>
      </c>
      <c r="M109" s="858"/>
      <c r="N109" s="858"/>
      <c r="O109" s="733"/>
      <c r="P109" s="733"/>
      <c r="Q109" s="733"/>
      <c r="R109" s="733"/>
      <c r="S109" s="733"/>
      <c r="T109" s="733"/>
      <c r="U109" s="994"/>
      <c r="V109" s="211"/>
      <c r="W109" s="211"/>
      <c r="X109" s="433"/>
      <c r="Y109" s="434" t="str">
        <f t="shared" ref="Y109:AJ109" si="24">Y3</f>
        <v>SC BOYS</v>
      </c>
      <c r="Z109" s="434" t="str">
        <f t="shared" si="24"/>
        <v>SC GIRLS</v>
      </c>
      <c r="AA109" s="434" t="str">
        <f t="shared" si="24"/>
        <v>ST BOYS</v>
      </c>
      <c r="AB109" s="434" t="str">
        <f t="shared" si="24"/>
        <v>ST GIRLS</v>
      </c>
      <c r="AC109" s="434" t="str">
        <f t="shared" si="24"/>
        <v>OBC BOYS</v>
      </c>
      <c r="AD109" s="434" t="str">
        <f t="shared" si="24"/>
        <v>OBC GIRLS</v>
      </c>
      <c r="AE109" s="434" t="str">
        <f t="shared" si="24"/>
        <v>GEN BOYS</v>
      </c>
      <c r="AF109" s="434" t="str">
        <f t="shared" si="24"/>
        <v>GEN GIRLS</v>
      </c>
      <c r="AG109" s="434" t="str">
        <f t="shared" si="24"/>
        <v>MIN BOYS</v>
      </c>
      <c r="AH109" s="434" t="str">
        <f t="shared" si="24"/>
        <v>MIN GIRLS</v>
      </c>
      <c r="AI109" s="434" t="str">
        <f t="shared" si="24"/>
        <v>SBC BOYS</v>
      </c>
      <c r="AJ109" s="434" t="str">
        <f t="shared" si="24"/>
        <v>SBC GIRLS</v>
      </c>
      <c r="AK109" s="435" t="s">
        <v>39</v>
      </c>
    </row>
    <row r="110" spans="1:37" ht="13" customHeight="1">
      <c r="A110" s="247"/>
      <c r="B110" s="383" t="s">
        <v>305</v>
      </c>
      <c r="C110" s="248"/>
      <c r="D110" s="248"/>
      <c r="E110" s="248"/>
      <c r="F110" s="248"/>
      <c r="G110" s="227" t="s">
        <v>87</v>
      </c>
      <c r="H110" s="115">
        <f>COUNTIF(M7:M106,"FIRST")</f>
        <v>1</v>
      </c>
      <c r="I110" s="427"/>
      <c r="J110" s="115">
        <f>COUNTIF(P7:P106,"FIRST")</f>
        <v>0</v>
      </c>
      <c r="K110" s="115">
        <f>COUNTIF(S7:S106,"FIRST")</f>
        <v>1</v>
      </c>
      <c r="L110" s="858"/>
      <c r="M110" s="858"/>
      <c r="N110" s="858"/>
      <c r="O110" s="733"/>
      <c r="P110" s="733"/>
      <c r="Q110" s="733"/>
      <c r="R110" s="733"/>
      <c r="S110" s="733"/>
      <c r="T110" s="733"/>
      <c r="U110" s="994"/>
      <c r="V110" s="211"/>
      <c r="W110" s="211"/>
      <c r="X110" s="436" t="s">
        <v>199</v>
      </c>
      <c r="Y110" s="437">
        <f t="shared" ref="Y110:AJ110" si="25">COUNTIF(Y7:Y106,"FIRST")</f>
        <v>0</v>
      </c>
      <c r="Z110" s="437">
        <f t="shared" si="25"/>
        <v>0</v>
      </c>
      <c r="AA110" s="437">
        <f t="shared" si="25"/>
        <v>0</v>
      </c>
      <c r="AB110" s="437">
        <f t="shared" si="25"/>
        <v>0</v>
      </c>
      <c r="AC110" s="437">
        <f t="shared" si="25"/>
        <v>0</v>
      </c>
      <c r="AD110" s="437">
        <f t="shared" si="25"/>
        <v>1</v>
      </c>
      <c r="AE110" s="437">
        <f t="shared" si="25"/>
        <v>0</v>
      </c>
      <c r="AF110" s="437">
        <f t="shared" si="25"/>
        <v>0</v>
      </c>
      <c r="AG110" s="437">
        <f t="shared" si="25"/>
        <v>0</v>
      </c>
      <c r="AH110" s="437">
        <f t="shared" si="25"/>
        <v>0</v>
      </c>
      <c r="AI110" s="437">
        <f t="shared" si="25"/>
        <v>0</v>
      </c>
      <c r="AJ110" s="437">
        <f t="shared" si="25"/>
        <v>0</v>
      </c>
      <c r="AK110" s="438">
        <f t="shared" ref="AK110:AK114" si="26">SUM(Y110:AJ110)</f>
        <v>1</v>
      </c>
    </row>
    <row r="111" spans="1:37" ht="13" customHeight="1">
      <c r="A111" s="249"/>
      <c r="B111" s="383" t="s">
        <v>305</v>
      </c>
      <c r="C111" s="229"/>
      <c r="D111" s="230"/>
      <c r="E111" s="230"/>
      <c r="F111" s="231"/>
      <c r="G111" s="227" t="s">
        <v>88</v>
      </c>
      <c r="H111" s="115">
        <f>COUNTIF(M7:M106,"SECOND")</f>
        <v>0</v>
      </c>
      <c r="I111" s="427"/>
      <c r="J111" s="115">
        <f>COUNTIF(P7:P106,"SECOND")</f>
        <v>0</v>
      </c>
      <c r="K111" s="115">
        <f>COUNTIF(S7:S106,"SECOND")</f>
        <v>0</v>
      </c>
      <c r="L111" s="858" t="str">
        <f>'statement of marks'!GN112</f>
        <v>SIGNATURE OF THE CHECKER</v>
      </c>
      <c r="M111" s="858"/>
      <c r="N111" s="858"/>
      <c r="O111" s="733"/>
      <c r="P111" s="733"/>
      <c r="Q111" s="733"/>
      <c r="R111" s="733"/>
      <c r="S111" s="733"/>
      <c r="T111" s="733"/>
      <c r="U111" s="994"/>
      <c r="V111" s="211"/>
      <c r="W111" s="211"/>
      <c r="X111" s="436" t="s">
        <v>200</v>
      </c>
      <c r="Y111" s="437">
        <f t="shared" ref="Y111:AJ111" si="27">COUNTIF(Y7:Y106,"SECOND")</f>
        <v>0</v>
      </c>
      <c r="Z111" s="437">
        <f t="shared" si="27"/>
        <v>0</v>
      </c>
      <c r="AA111" s="437">
        <f t="shared" si="27"/>
        <v>0</v>
      </c>
      <c r="AB111" s="437">
        <f t="shared" si="27"/>
        <v>0</v>
      </c>
      <c r="AC111" s="437">
        <f t="shared" si="27"/>
        <v>0</v>
      </c>
      <c r="AD111" s="437">
        <f t="shared" si="27"/>
        <v>0</v>
      </c>
      <c r="AE111" s="437">
        <f t="shared" si="27"/>
        <v>0</v>
      </c>
      <c r="AF111" s="437">
        <f t="shared" si="27"/>
        <v>0</v>
      </c>
      <c r="AG111" s="437">
        <f t="shared" si="27"/>
        <v>0</v>
      </c>
      <c r="AH111" s="437">
        <f t="shared" si="27"/>
        <v>0</v>
      </c>
      <c r="AI111" s="437">
        <f t="shared" si="27"/>
        <v>0</v>
      </c>
      <c r="AJ111" s="437">
        <f t="shared" si="27"/>
        <v>0</v>
      </c>
      <c r="AK111" s="438">
        <f t="shared" si="26"/>
        <v>0</v>
      </c>
    </row>
    <row r="112" spans="1:37" ht="13" customHeight="1">
      <c r="A112" s="249"/>
      <c r="B112" s="383" t="s">
        <v>305</v>
      </c>
      <c r="C112" s="229"/>
      <c r="D112" s="230"/>
      <c r="E112" s="230"/>
      <c r="F112" s="232"/>
      <c r="G112" s="227" t="s">
        <v>89</v>
      </c>
      <c r="H112" s="115">
        <f>COUNTIF(M7:M106,"THIRD")</f>
        <v>0</v>
      </c>
      <c r="I112" s="427"/>
      <c r="J112" s="115">
        <f>COUNTIF(P7:P106,"THIRD")</f>
        <v>0</v>
      </c>
      <c r="K112" s="115">
        <f>COUNTIF(S7:S106,"THIRD")</f>
        <v>0</v>
      </c>
      <c r="L112" s="858"/>
      <c r="M112" s="858"/>
      <c r="N112" s="858"/>
      <c r="O112" s="733"/>
      <c r="P112" s="733"/>
      <c r="Q112" s="733"/>
      <c r="R112" s="733"/>
      <c r="S112" s="733"/>
      <c r="T112" s="733"/>
      <c r="U112" s="994"/>
      <c r="V112" s="211"/>
      <c r="W112" s="211"/>
      <c r="X112" s="436" t="s">
        <v>201</v>
      </c>
      <c r="Y112" s="437">
        <f t="shared" ref="Y112:AJ112" si="28">COUNTIF(Y7:Y106,"THIRD")</f>
        <v>0</v>
      </c>
      <c r="Z112" s="437">
        <f t="shared" si="28"/>
        <v>0</v>
      </c>
      <c r="AA112" s="437">
        <f t="shared" si="28"/>
        <v>0</v>
      </c>
      <c r="AB112" s="437">
        <f t="shared" si="28"/>
        <v>0</v>
      </c>
      <c r="AC112" s="437">
        <f t="shared" si="28"/>
        <v>0</v>
      </c>
      <c r="AD112" s="437">
        <f t="shared" si="28"/>
        <v>0</v>
      </c>
      <c r="AE112" s="437">
        <f t="shared" si="28"/>
        <v>0</v>
      </c>
      <c r="AF112" s="437">
        <f t="shared" si="28"/>
        <v>0</v>
      </c>
      <c r="AG112" s="437">
        <f t="shared" si="28"/>
        <v>0</v>
      </c>
      <c r="AH112" s="437">
        <f t="shared" si="28"/>
        <v>0</v>
      </c>
      <c r="AI112" s="437">
        <f t="shared" si="28"/>
        <v>0</v>
      </c>
      <c r="AJ112" s="437">
        <f t="shared" si="28"/>
        <v>0</v>
      </c>
      <c r="AK112" s="438">
        <f t="shared" si="26"/>
        <v>0</v>
      </c>
    </row>
    <row r="113" spans="1:37" ht="13" customHeight="1">
      <c r="A113" s="233"/>
      <c r="B113" s="383" t="s">
        <v>305</v>
      </c>
      <c r="C113" s="227"/>
      <c r="D113" s="227"/>
      <c r="E113" s="227"/>
      <c r="F113" s="227"/>
      <c r="G113" s="227" t="s">
        <v>125</v>
      </c>
      <c r="H113" s="115">
        <f>COUNTIF(J7:J106,"PASS")+COUNTIF(J7:J106,"PASS BY GRACE")</f>
        <v>1</v>
      </c>
      <c r="I113" s="427"/>
      <c r="J113" s="234">
        <f>COUNTIF(O7:O106,"PASS")</f>
        <v>0</v>
      </c>
      <c r="K113" s="228">
        <f>SUM(H113:J113)</f>
        <v>1</v>
      </c>
      <c r="L113" s="858" t="str">
        <f>'statement of marks'!GN114</f>
        <v>SIGNATURE OF THE EXAM. INCHARGE</v>
      </c>
      <c r="M113" s="858"/>
      <c r="N113" s="858"/>
      <c r="O113" s="733"/>
      <c r="P113" s="733"/>
      <c r="Q113" s="733"/>
      <c r="R113" s="733"/>
      <c r="S113" s="733"/>
      <c r="T113" s="733"/>
      <c r="U113" s="994"/>
      <c r="V113" s="211"/>
      <c r="W113" s="211"/>
      <c r="X113" s="436" t="s">
        <v>125</v>
      </c>
      <c r="Y113" s="437">
        <f t="shared" ref="Y113:AJ113" si="29">Y110+Y111+Y112</f>
        <v>0</v>
      </c>
      <c r="Z113" s="437">
        <f t="shared" si="29"/>
        <v>0</v>
      </c>
      <c r="AA113" s="437">
        <f t="shared" si="29"/>
        <v>0</v>
      </c>
      <c r="AB113" s="437">
        <f t="shared" si="29"/>
        <v>0</v>
      </c>
      <c r="AC113" s="437">
        <f t="shared" si="29"/>
        <v>0</v>
      </c>
      <c r="AD113" s="437">
        <f t="shared" si="29"/>
        <v>1</v>
      </c>
      <c r="AE113" s="437">
        <f t="shared" si="29"/>
        <v>0</v>
      </c>
      <c r="AF113" s="437">
        <f t="shared" si="29"/>
        <v>0</v>
      </c>
      <c r="AG113" s="437">
        <f t="shared" si="29"/>
        <v>0</v>
      </c>
      <c r="AH113" s="437">
        <f t="shared" si="29"/>
        <v>0</v>
      </c>
      <c r="AI113" s="437">
        <f t="shared" si="29"/>
        <v>0</v>
      </c>
      <c r="AJ113" s="437">
        <f t="shared" si="29"/>
        <v>0</v>
      </c>
      <c r="AK113" s="438">
        <f t="shared" si="26"/>
        <v>1</v>
      </c>
    </row>
    <row r="114" spans="1:37" ht="13" customHeight="1">
      <c r="A114" s="233"/>
      <c r="B114" s="383" t="s">
        <v>305</v>
      </c>
      <c r="C114" s="227"/>
      <c r="D114" s="227"/>
      <c r="E114" s="227"/>
      <c r="F114" s="227"/>
      <c r="G114" s="227" t="s">
        <v>107</v>
      </c>
      <c r="H114" s="235">
        <f>IF(H109=0,"",H113/H109*100)</f>
        <v>1.4925373134328357</v>
      </c>
      <c r="I114" s="235"/>
      <c r="J114" s="235" t="str">
        <f>IF(J109=0,"",J113/J109*100)</f>
        <v/>
      </c>
      <c r="K114" s="235">
        <f>IF(K109=0,"",K113/K109*100)</f>
        <v>1.4925373134328357</v>
      </c>
      <c r="L114" s="858"/>
      <c r="M114" s="858"/>
      <c r="N114" s="858"/>
      <c r="O114" s="733"/>
      <c r="P114" s="733"/>
      <c r="Q114" s="733"/>
      <c r="R114" s="733"/>
      <c r="S114" s="733"/>
      <c r="T114" s="733"/>
      <c r="U114" s="994"/>
      <c r="V114" s="211"/>
      <c r="W114" s="211"/>
      <c r="X114" s="436" t="s">
        <v>126</v>
      </c>
      <c r="Y114" s="437">
        <f>COUNTIF(Y7:Y106,"SUPPL.")</f>
        <v>0</v>
      </c>
      <c r="Z114" s="437">
        <f t="shared" ref="Z114:AJ114" si="30">COUNTIF(Z7:Z106,"SUPPL.")</f>
        <v>0</v>
      </c>
      <c r="AA114" s="437">
        <f t="shared" si="30"/>
        <v>0</v>
      </c>
      <c r="AB114" s="437">
        <f t="shared" si="30"/>
        <v>0</v>
      </c>
      <c r="AC114" s="437">
        <f t="shared" si="30"/>
        <v>0</v>
      </c>
      <c r="AD114" s="437">
        <f t="shared" si="30"/>
        <v>0</v>
      </c>
      <c r="AE114" s="437">
        <f t="shared" si="30"/>
        <v>0</v>
      </c>
      <c r="AF114" s="437">
        <f t="shared" si="30"/>
        <v>0</v>
      </c>
      <c r="AG114" s="437">
        <f t="shared" si="30"/>
        <v>0</v>
      </c>
      <c r="AH114" s="437">
        <f t="shared" si="30"/>
        <v>0</v>
      </c>
      <c r="AI114" s="437">
        <f t="shared" si="30"/>
        <v>0</v>
      </c>
      <c r="AJ114" s="437">
        <f t="shared" si="30"/>
        <v>0</v>
      </c>
      <c r="AK114" s="438">
        <f t="shared" si="26"/>
        <v>0</v>
      </c>
    </row>
    <row r="115" spans="1:37" ht="13" customHeight="1">
      <c r="A115" s="233"/>
      <c r="B115" s="383" t="s">
        <v>305</v>
      </c>
      <c r="C115" s="227"/>
      <c r="D115" s="227"/>
      <c r="E115" s="227"/>
      <c r="F115" s="227"/>
      <c r="G115" s="227" t="s">
        <v>202</v>
      </c>
      <c r="H115" s="236">
        <f>COUNTIF(J7:J106,"FAIL")</f>
        <v>0</v>
      </c>
      <c r="I115" s="236"/>
      <c r="J115" s="236">
        <f>COUNTIF(O7:O106,"FAIL")</f>
        <v>0</v>
      </c>
      <c r="K115" s="236">
        <f>H115+J115</f>
        <v>0</v>
      </c>
      <c r="L115" s="858" t="str">
        <f>'statement of marks'!GN116</f>
        <v>SIGNATURE OF THE HEAD OF THE INSTITUTION</v>
      </c>
      <c r="M115" s="858"/>
      <c r="N115" s="858"/>
      <c r="O115" s="733"/>
      <c r="P115" s="733"/>
      <c r="Q115" s="733"/>
      <c r="R115" s="733"/>
      <c r="S115" s="733"/>
      <c r="T115" s="733"/>
      <c r="U115" s="994"/>
      <c r="V115" s="211"/>
      <c r="W115" s="211"/>
      <c r="X115" s="436" t="s">
        <v>127</v>
      </c>
      <c r="Y115" s="437">
        <f t="shared" ref="Y115:AJ115" si="31">COUNTIF(Y7:Y106,"FAIL")</f>
        <v>0</v>
      </c>
      <c r="Z115" s="437">
        <f t="shared" si="31"/>
        <v>0</v>
      </c>
      <c r="AA115" s="437">
        <f t="shared" si="31"/>
        <v>0</v>
      </c>
      <c r="AB115" s="437">
        <f t="shared" si="31"/>
        <v>0</v>
      </c>
      <c r="AC115" s="437">
        <f t="shared" si="31"/>
        <v>0</v>
      </c>
      <c r="AD115" s="437">
        <f t="shared" si="31"/>
        <v>0</v>
      </c>
      <c r="AE115" s="437">
        <f t="shared" si="31"/>
        <v>0</v>
      </c>
      <c r="AF115" s="437">
        <f t="shared" si="31"/>
        <v>0</v>
      </c>
      <c r="AG115" s="437">
        <f t="shared" si="31"/>
        <v>0</v>
      </c>
      <c r="AH115" s="437">
        <f t="shared" si="31"/>
        <v>0</v>
      </c>
      <c r="AI115" s="437">
        <f t="shared" si="31"/>
        <v>0</v>
      </c>
      <c r="AJ115" s="437">
        <f t="shared" si="31"/>
        <v>0</v>
      </c>
      <c r="AK115" s="438">
        <f>SUM(Y115:AJ115)</f>
        <v>0</v>
      </c>
    </row>
    <row r="116" spans="1:37" ht="13" customHeight="1" thickBot="1">
      <c r="A116" s="237"/>
      <c r="B116" s="384" t="s">
        <v>305</v>
      </c>
      <c r="C116" s="238"/>
      <c r="D116" s="238"/>
      <c r="E116" s="238"/>
      <c r="F116" s="238"/>
      <c r="G116" s="250"/>
      <c r="H116" s="250"/>
      <c r="I116" s="250"/>
      <c r="J116" s="250"/>
      <c r="K116" s="250"/>
      <c r="L116" s="1013"/>
      <c r="M116" s="1013"/>
      <c r="N116" s="1013"/>
      <c r="O116" s="995"/>
      <c r="P116" s="995"/>
      <c r="Q116" s="995"/>
      <c r="R116" s="995"/>
      <c r="S116" s="995"/>
      <c r="T116" s="995"/>
      <c r="U116" s="996"/>
      <c r="V116" s="211"/>
      <c r="W116" s="211"/>
      <c r="X116" s="439" t="s">
        <v>121</v>
      </c>
      <c r="Y116" s="440">
        <f t="shared" ref="Y116:AJ116" si="32">SUM(Y113:Y115)</f>
        <v>0</v>
      </c>
      <c r="Z116" s="440">
        <f t="shared" si="32"/>
        <v>0</v>
      </c>
      <c r="AA116" s="440">
        <f t="shared" si="32"/>
        <v>0</v>
      </c>
      <c r="AB116" s="440">
        <f t="shared" si="32"/>
        <v>0</v>
      </c>
      <c r="AC116" s="440">
        <f t="shared" si="32"/>
        <v>0</v>
      </c>
      <c r="AD116" s="440">
        <f t="shared" si="32"/>
        <v>1</v>
      </c>
      <c r="AE116" s="440">
        <f t="shared" si="32"/>
        <v>0</v>
      </c>
      <c r="AF116" s="440">
        <f t="shared" si="32"/>
        <v>0</v>
      </c>
      <c r="AG116" s="440">
        <f t="shared" si="32"/>
        <v>0</v>
      </c>
      <c r="AH116" s="440">
        <f t="shared" si="32"/>
        <v>0</v>
      </c>
      <c r="AI116" s="440">
        <f t="shared" si="32"/>
        <v>0</v>
      </c>
      <c r="AJ116" s="440">
        <f t="shared" si="32"/>
        <v>0</v>
      </c>
      <c r="AK116" s="438">
        <f>SUM(Y116:AJ116)</f>
        <v>1</v>
      </c>
    </row>
    <row r="117" spans="1:37" ht="15" customHeight="1" thickTop="1">
      <c r="X117" s="441" t="s">
        <v>107</v>
      </c>
      <c r="Y117" s="442" t="str">
        <f t="shared" ref="Y117:AK117" si="33">IF(Y116=0,"",Y113*100/Y116)</f>
        <v/>
      </c>
      <c r="Z117" s="443" t="str">
        <f t="shared" si="33"/>
        <v/>
      </c>
      <c r="AA117" s="443" t="str">
        <f t="shared" si="33"/>
        <v/>
      </c>
      <c r="AB117" s="443" t="str">
        <f t="shared" si="33"/>
        <v/>
      </c>
      <c r="AC117" s="443" t="str">
        <f t="shared" si="33"/>
        <v/>
      </c>
      <c r="AD117" s="443">
        <f t="shared" si="33"/>
        <v>100</v>
      </c>
      <c r="AE117" s="443" t="str">
        <f t="shared" si="33"/>
        <v/>
      </c>
      <c r="AF117" s="443" t="str">
        <f t="shared" si="33"/>
        <v/>
      </c>
      <c r="AG117" s="443" t="str">
        <f t="shared" si="33"/>
        <v/>
      </c>
      <c r="AH117" s="443" t="str">
        <f t="shared" si="33"/>
        <v/>
      </c>
      <c r="AI117" s="443" t="str">
        <f t="shared" si="33"/>
        <v/>
      </c>
      <c r="AJ117" s="443" t="str">
        <f t="shared" si="33"/>
        <v/>
      </c>
      <c r="AK117" s="444">
        <f t="shared" si="33"/>
        <v>100</v>
      </c>
    </row>
    <row r="118" spans="1:37" ht="15" customHeight="1" thickBot="1">
      <c r="X118" s="445" t="s">
        <v>100</v>
      </c>
      <c r="Y118" s="446">
        <f>COUNTIF(Y7:Y106,"NSO")</f>
        <v>0</v>
      </c>
      <c r="Z118" s="446">
        <f t="shared" ref="Z118:AK118" si="34">COUNTIF(Z7:Z106,"NSO")</f>
        <v>1</v>
      </c>
      <c r="AA118" s="446">
        <f t="shared" si="34"/>
        <v>0</v>
      </c>
      <c r="AB118" s="446">
        <f t="shared" si="34"/>
        <v>0</v>
      </c>
      <c r="AC118" s="446">
        <f t="shared" si="34"/>
        <v>0</v>
      </c>
      <c r="AD118" s="446">
        <f t="shared" si="34"/>
        <v>2</v>
      </c>
      <c r="AE118" s="446">
        <f t="shared" si="34"/>
        <v>0</v>
      </c>
      <c r="AF118" s="446">
        <f t="shared" si="34"/>
        <v>0</v>
      </c>
      <c r="AG118" s="446">
        <f t="shared" si="34"/>
        <v>0</v>
      </c>
      <c r="AH118" s="446">
        <f t="shared" si="34"/>
        <v>1</v>
      </c>
      <c r="AI118" s="446">
        <f t="shared" si="34"/>
        <v>0</v>
      </c>
      <c r="AJ118" s="446">
        <f t="shared" si="34"/>
        <v>0</v>
      </c>
      <c r="AK118" s="447">
        <f t="shared" si="34"/>
        <v>0</v>
      </c>
    </row>
    <row r="119" spans="1:37" ht="15" customHeight="1" thickTop="1"/>
  </sheetData>
  <sheetProtection password="CC1C" sheet="1" objects="1" scenarios="1" formatCells="0" formatColumns="0" formatRows="0" autoFilter="0"/>
  <autoFilter ref="A7:U106">
    <filterColumn colId="1">
      <customFilters>
        <customFilter operator="notEqual" val=" "/>
      </customFilters>
    </filterColumn>
  </autoFilter>
  <mergeCells count="34">
    <mergeCell ref="L113:N114"/>
    <mergeCell ref="O109:Q110"/>
    <mergeCell ref="O111:Q112"/>
    <mergeCell ref="O113:Q114"/>
    <mergeCell ref="O115:Q116"/>
    <mergeCell ref="R109:U110"/>
    <mergeCell ref="R111:U112"/>
    <mergeCell ref="R113:U114"/>
    <mergeCell ref="R115:U116"/>
    <mergeCell ref="A1:J1"/>
    <mergeCell ref="R108:U108"/>
    <mergeCell ref="Q2:S2"/>
    <mergeCell ref="R3:R4"/>
    <mergeCell ref="O108:Q108"/>
    <mergeCell ref="S3:S4"/>
    <mergeCell ref="O2:P3"/>
    <mergeCell ref="L108:N108"/>
    <mergeCell ref="A107:U107"/>
    <mergeCell ref="L115:N116"/>
    <mergeCell ref="L109:N110"/>
    <mergeCell ref="L111:N112"/>
    <mergeCell ref="X107:AK107"/>
    <mergeCell ref="AG108:AI108"/>
    <mergeCell ref="Y108:AF108"/>
    <mergeCell ref="X1:AK2"/>
    <mergeCell ref="A2:A3"/>
    <mergeCell ref="B2:B3"/>
    <mergeCell ref="L2:L3"/>
    <mergeCell ref="M2:M3"/>
    <mergeCell ref="N2:N3"/>
    <mergeCell ref="T2:U2"/>
    <mergeCell ref="K1:N1"/>
    <mergeCell ref="T1:U1"/>
    <mergeCell ref="O1:P1"/>
  </mergeCells>
  <phoneticPr fontId="15" type="noConversion"/>
  <conditionalFormatting sqref="J7:J106">
    <cfRule type="containsText" dxfId="42" priority="57" stopIfTrue="1" operator="containsText" text="iwjd">
      <formula>NOT(ISERROR(SEARCH("iwjd",J7)))</formula>
    </cfRule>
  </conditionalFormatting>
  <conditionalFormatting sqref="H7:I106">
    <cfRule type="containsText" dxfId="41" priority="55" stopIfTrue="1" operator="containsText" text="SC">
      <formula>NOT(ISERROR(SEARCH("SC",H7)))</formula>
    </cfRule>
    <cfRule type="containsText" dxfId="40" priority="56" stopIfTrue="1" operator="containsText" text="ST">
      <formula>NOT(ISERROR(SEARCH("ST",H7)))</formula>
    </cfRule>
  </conditionalFormatting>
  <conditionalFormatting sqref="L7:L106">
    <cfRule type="top10" dxfId="39" priority="54" stopIfTrue="1" rank="3"/>
  </conditionalFormatting>
  <conditionalFormatting sqref="H109:I112 K109:K112 H2:I106">
    <cfRule type="containsText" dxfId="38" priority="51" stopIfTrue="1" operator="containsText" text="ST">
      <formula>NOT(ISERROR(SEARCH("ST",H2)))</formula>
    </cfRule>
    <cfRule type="containsText" dxfId="37" priority="52" stopIfTrue="1" operator="containsText" text="SC">
      <formula>NOT(ISERROR(SEARCH("SC",H2)))</formula>
    </cfRule>
  </conditionalFormatting>
  <conditionalFormatting sqref="L7:L106 J2:J106 L108:L109 L111 L113 L115 O7:T106">
    <cfRule type="containsText" dxfId="36" priority="49" stopIfTrue="1" operator="containsText" text="mRrh.kZ">
      <formula>NOT(ISERROR(SEARCH("mRrh.kZ",J2)))</formula>
    </cfRule>
    <cfRule type="containsText" dxfId="35" priority="50" stopIfTrue="1" operator="containsText" text="vuqRrh.kZ">
      <formula>NOT(ISERROR(SEARCH("vuqRrh.kZ",J2)))</formula>
    </cfRule>
  </conditionalFormatting>
  <conditionalFormatting sqref="AK3:AK6">
    <cfRule type="containsText" dxfId="34" priority="37" stopIfTrue="1" operator="containsText" text="S">
      <formula>NOT(ISERROR(SEARCH("S",AK3)))</formula>
    </cfRule>
  </conditionalFormatting>
  <conditionalFormatting sqref="AK3:AK6">
    <cfRule type="containsText" dxfId="33" priority="41" stopIfTrue="1" operator="containsText" text="G1">
      <formula>NOT(ISERROR(SEARCH("G1",AK3)))</formula>
    </cfRule>
    <cfRule type="containsText" dxfId="32" priority="42" stopIfTrue="1" operator="containsText" text="G2">
      <formula>NOT(ISERROR(SEARCH("G2",AK3)))</formula>
    </cfRule>
    <cfRule type="containsText" dxfId="31" priority="43" stopIfTrue="1" operator="containsText" text="G1">
      <formula>NOT(ISERROR(SEARCH("G1",AK3)))</formula>
    </cfRule>
    <cfRule type="containsText" dxfId="30" priority="44" stopIfTrue="1" operator="containsText" text="S">
      <formula>NOT(ISERROR(SEARCH("S",AK3)))</formula>
    </cfRule>
    <cfRule type="containsText" dxfId="29" priority="45" stopIfTrue="1" operator="containsText" text="F">
      <formula>NOT(ISERROR(SEARCH("F",AK3)))</formula>
    </cfRule>
  </conditionalFormatting>
  <conditionalFormatting sqref="AK3:AK6">
    <cfRule type="containsText" dxfId="28" priority="38" stopIfTrue="1" operator="containsText" text="RA">
      <formula>NOT(ISERROR(SEARCH("RA",AK3)))</formula>
    </cfRule>
    <cfRule type="containsText" dxfId="27" priority="39" stopIfTrue="1" operator="containsText" text="ML">
      <formula>NOT(ISERROR(SEARCH("ML",AK3)))</formula>
    </cfRule>
    <cfRule type="containsText" dxfId="26" priority="40" stopIfTrue="1" operator="containsText" text="ML">
      <formula>NOT(ISERROR(SEARCH("ML",AK3)))</formula>
    </cfRule>
  </conditionalFormatting>
  <conditionalFormatting sqref="AJ108:AK108 X108:Y108 AG108 X1:X107 J7:J106 R7:R106 L7:L106 B7:G106 H109:I113 K109:K112 X109:AK113 X115:AK117 Y1:AK6 AK7:AK106">
    <cfRule type="cellIs" dxfId="25" priority="36" stopIfTrue="1" operator="equal">
      <formula>0</formula>
    </cfRule>
  </conditionalFormatting>
  <conditionalFormatting sqref="J7:J106">
    <cfRule type="containsText" dxfId="24" priority="31" operator="containsText" text="iqu% ijh{kk">
      <formula>NOT(ISERROR(SEARCH("iqu% ijh{kk",J7)))</formula>
    </cfRule>
  </conditionalFormatting>
  <conditionalFormatting sqref="J7:J106">
    <cfRule type="containsText" dxfId="23" priority="26" operator="containsText" text="iqu% ijh{kk">
      <formula>NOT(ISERROR(SEARCH("iqu% ijh{kk",J7)))</formula>
    </cfRule>
  </conditionalFormatting>
  <conditionalFormatting sqref="H9:I106 K7:L106">
    <cfRule type="cellIs" dxfId="22" priority="25" operator="equal">
      <formula>0</formula>
    </cfRule>
  </conditionalFormatting>
  <conditionalFormatting sqref="X114">
    <cfRule type="cellIs" dxfId="21" priority="6" stopIfTrue="1" operator="equal">
      <formula>0</formula>
    </cfRule>
  </conditionalFormatting>
  <conditionalFormatting sqref="X118:AK118">
    <cfRule type="cellIs" dxfId="20" priority="5" stopIfTrue="1" operator="equal">
      <formula>0</formula>
    </cfRule>
  </conditionalFormatting>
  <conditionalFormatting sqref="Y114:AJ114">
    <cfRule type="cellIs" dxfId="19" priority="4" stopIfTrue="1" operator="equal">
      <formula>0</formula>
    </cfRule>
  </conditionalFormatting>
  <conditionalFormatting sqref="AK114">
    <cfRule type="cellIs" dxfId="18" priority="3" stopIfTrue="1" operator="equal">
      <formula>0</formula>
    </cfRule>
  </conditionalFormatting>
  <conditionalFormatting sqref="Y7:AJ106">
    <cfRule type="cellIs" dxfId="17" priority="2" stopIfTrue="1" operator="equal">
      <formula>0</formula>
    </cfRule>
  </conditionalFormatting>
  <conditionalFormatting sqref="T7:T77">
    <cfRule type="cellIs" dxfId="16" priority="1" operator="equal">
      <formula>0</formula>
    </cfRule>
  </conditionalFormatting>
  <pageMargins left="0.5" right="0.5" top="0.5" bottom="0.3" header="0.31" footer="0.31"/>
  <headerFooter>
    <oddFooter>Page &amp;P of &amp;N</oddFooter>
  </headerFooter>
  <legacy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C00000"/>
  </sheetPr>
  <dimension ref="A1:AB1951"/>
  <sheetViews>
    <sheetView view="pageLayout" topLeftCell="D1" zoomScale="125" workbookViewId="0">
      <selection sqref="A1:M1"/>
    </sheetView>
  </sheetViews>
  <sheetFormatPr baseColWidth="10" defaultColWidth="9.1640625" defaultRowHeight="19" customHeight="1" x14ac:dyDescent="0"/>
  <cols>
    <col min="1" max="1" width="18" style="57" customWidth="1"/>
    <col min="2" max="2" width="5.6640625" style="57" customWidth="1"/>
    <col min="3" max="3" width="5.1640625" style="57" customWidth="1"/>
    <col min="4" max="4" width="5.6640625" style="57" customWidth="1"/>
    <col min="5" max="5" width="5.5" style="57" customWidth="1"/>
    <col min="6" max="6" width="5.1640625" style="57" customWidth="1"/>
    <col min="7" max="7" width="6.5" style="57" customWidth="1"/>
    <col min="8" max="8" width="5.83203125" style="57" customWidth="1"/>
    <col min="9" max="9" width="6.6640625" style="57" customWidth="1"/>
    <col min="10" max="10" width="5.33203125" style="345" customWidth="1"/>
    <col min="11" max="11" width="4.5" style="345" customWidth="1"/>
    <col min="12" max="12" width="4.83203125" style="57" customWidth="1"/>
    <col min="13" max="13" width="8" style="57" customWidth="1"/>
    <col min="14" max="15" width="0" style="57" hidden="1" customWidth="1"/>
    <col min="16" max="16" width="18" style="57" customWidth="1"/>
    <col min="17" max="17" width="5.6640625" style="57" customWidth="1"/>
    <col min="18" max="18" width="5.1640625" style="57" customWidth="1"/>
    <col min="19" max="19" width="5.6640625" style="57" customWidth="1"/>
    <col min="20" max="20" width="5.5" style="57" customWidth="1"/>
    <col min="21" max="21" width="5.1640625" style="57" customWidth="1"/>
    <col min="22" max="22" width="6.5" style="57" customWidth="1"/>
    <col min="23" max="23" width="5.83203125" style="57" customWidth="1"/>
    <col min="24" max="24" width="6.6640625" style="57" customWidth="1"/>
    <col min="25" max="25" width="5.33203125" style="57" customWidth="1"/>
    <col min="26" max="26" width="4.5" style="57" customWidth="1"/>
    <col min="27" max="27" width="4.83203125" style="57" customWidth="1"/>
    <col min="28" max="28" width="8" style="57" customWidth="1"/>
    <col min="29" max="30" width="0" style="57" hidden="1" customWidth="1"/>
    <col min="31" max="16384" width="9.1640625" style="57"/>
  </cols>
  <sheetData>
    <row r="1" spans="1:28" ht="19" customHeight="1" thickTop="1">
      <c r="A1" s="1017" t="s">
        <v>220</v>
      </c>
      <c r="B1" s="1018"/>
      <c r="C1" s="1018"/>
      <c r="D1" s="1018"/>
      <c r="E1" s="1018"/>
      <c r="F1" s="1018"/>
      <c r="G1" s="1018"/>
      <c r="H1" s="1018"/>
      <c r="I1" s="1018"/>
      <c r="J1" s="1018"/>
      <c r="K1" s="1018"/>
      <c r="L1" s="1018"/>
      <c r="M1" s="1019"/>
      <c r="N1" s="1058"/>
      <c r="O1" s="1057"/>
      <c r="P1" s="1017" t="s">
        <v>220</v>
      </c>
      <c r="Q1" s="1018"/>
      <c r="R1" s="1018"/>
      <c r="S1" s="1018"/>
      <c r="T1" s="1018"/>
      <c r="U1" s="1018"/>
      <c r="V1" s="1018"/>
      <c r="W1" s="1018"/>
      <c r="X1" s="1018"/>
      <c r="Y1" s="1018"/>
      <c r="Z1" s="1018"/>
      <c r="AA1" s="1018"/>
      <c r="AB1" s="1019"/>
    </row>
    <row r="2" spans="1:28" ht="19" customHeight="1">
      <c r="A2" s="1020" t="str">
        <f>IF('statement of marks'!$A$2="","",'statement of marks'!$A$2)</f>
        <v xml:space="preserve">GOVT. </v>
      </c>
      <c r="B2" s="1021"/>
      <c r="C2" s="1021"/>
      <c r="D2" s="1021"/>
      <c r="E2" s="1021"/>
      <c r="F2" s="1021"/>
      <c r="G2" s="1021"/>
      <c r="H2" s="1021"/>
      <c r="I2" s="1021"/>
      <c r="J2" s="1021"/>
      <c r="K2" s="1021"/>
      <c r="L2" s="1021"/>
      <c r="M2" s="1022"/>
      <c r="N2" s="1058"/>
      <c r="O2" s="1057"/>
      <c r="P2" s="1020" t="str">
        <f>IF('statement of marks'!$A$2="","",'statement of marks'!$A$2)</f>
        <v xml:space="preserve">GOVT. </v>
      </c>
      <c r="Q2" s="1021"/>
      <c r="R2" s="1021"/>
      <c r="S2" s="1021"/>
      <c r="T2" s="1021"/>
      <c r="U2" s="1021"/>
      <c r="V2" s="1021"/>
      <c r="W2" s="1021"/>
      <c r="X2" s="1021"/>
      <c r="Y2" s="1021"/>
      <c r="Z2" s="1021"/>
      <c r="AA2" s="1021"/>
      <c r="AB2" s="1022"/>
    </row>
    <row r="3" spans="1:28" ht="19" customHeight="1">
      <c r="A3" s="1020"/>
      <c r="B3" s="1021"/>
      <c r="C3" s="1021"/>
      <c r="D3" s="1021"/>
      <c r="E3" s="1021"/>
      <c r="F3" s="1021"/>
      <c r="G3" s="1021"/>
      <c r="H3" s="1021"/>
      <c r="I3" s="1021"/>
      <c r="J3" s="1021"/>
      <c r="K3" s="1021"/>
      <c r="L3" s="1021"/>
      <c r="M3" s="1022"/>
      <c r="N3" s="1058"/>
      <c r="O3" s="1057"/>
      <c r="P3" s="1020"/>
      <c r="Q3" s="1021"/>
      <c r="R3" s="1021"/>
      <c r="S3" s="1021"/>
      <c r="T3" s="1021"/>
      <c r="U3" s="1021"/>
      <c r="V3" s="1021"/>
      <c r="W3" s="1021"/>
      <c r="X3" s="1021"/>
      <c r="Y3" s="1021"/>
      <c r="Z3" s="1021"/>
      <c r="AA3" s="1021"/>
      <c r="AB3" s="1022"/>
    </row>
    <row r="4" spans="1:28" ht="19" customHeight="1">
      <c r="A4" s="1023" t="s">
        <v>221</v>
      </c>
      <c r="B4" s="1024"/>
      <c r="C4" s="1025" t="str">
        <f>IF(L25="","MAIN EXAM.",IF(C31="SUPPL.","SUPPL. EXAM.",IF(C31="RE-EXAM.","RE-EXAM.",)))</f>
        <v>MAIN EXAM.</v>
      </c>
      <c r="D4" s="1025"/>
      <c r="E4" s="1025"/>
      <c r="F4" s="1025"/>
      <c r="G4" s="475" t="s">
        <v>153</v>
      </c>
      <c r="H4" s="1025" t="str">
        <f>IF('statement of marks'!$F$3="","",'statement of marks'!$F$3)</f>
        <v>2015-16</v>
      </c>
      <c r="I4" s="1025"/>
      <c r="J4" s="1025" t="s">
        <v>82</v>
      </c>
      <c r="K4" s="1025"/>
      <c r="L4" s="1025">
        <f>IF('statement of marks'!D7="","",'statement of marks'!D7)</f>
        <v>9101</v>
      </c>
      <c r="M4" s="1026"/>
      <c r="N4" s="1058"/>
      <c r="O4" s="1057"/>
      <c r="P4" s="1023" t="s">
        <v>221</v>
      </c>
      <c r="Q4" s="1024"/>
      <c r="R4" s="1025" t="str">
        <f>IF(AA25="","MAIN EXAM.",IF(R31="SUPPL.","SUPPL. EXAM.",IF(R31="RE-EXAM.","RE-EXAM.",)))</f>
        <v>MAIN EXAM.</v>
      </c>
      <c r="S4" s="1025"/>
      <c r="T4" s="1025"/>
      <c r="U4" s="1025"/>
      <c r="V4" s="475" t="s">
        <v>153</v>
      </c>
      <c r="W4" s="1025" t="str">
        <f>IF('statement of marks'!$F$3="","",'statement of marks'!$F$3)</f>
        <v>2015-16</v>
      </c>
      <c r="X4" s="1025"/>
      <c r="Y4" s="1025" t="s">
        <v>82</v>
      </c>
      <c r="Z4" s="1025"/>
      <c r="AA4" s="1025">
        <f>IF('statement of marks'!D8="","",'statement of marks'!D8)</f>
        <v>9102</v>
      </c>
      <c r="AB4" s="1026"/>
    </row>
    <row r="5" spans="1:28" ht="19" customHeight="1">
      <c r="A5" s="1023" t="s">
        <v>40</v>
      </c>
      <c r="B5" s="1024"/>
      <c r="C5" s="1024" t="str">
        <f>IF('statement of marks'!G7="","",'statement of marks'!G7)</f>
        <v>A 001</v>
      </c>
      <c r="D5" s="1024"/>
      <c r="E5" s="1024"/>
      <c r="F5" s="1024"/>
      <c r="G5" s="1024"/>
      <c r="H5" s="1024"/>
      <c r="I5" s="1024"/>
      <c r="J5" s="1024"/>
      <c r="K5" s="1024"/>
      <c r="L5" s="1024"/>
      <c r="M5" s="1036"/>
      <c r="N5" s="1058"/>
      <c r="O5" s="1057"/>
      <c r="P5" s="1023" t="s">
        <v>40</v>
      </c>
      <c r="Q5" s="1024"/>
      <c r="R5" s="1024" t="str">
        <f>IF('statement of marks'!G8="","",'statement of marks'!G8)</f>
        <v>A 002</v>
      </c>
      <c r="S5" s="1024"/>
      <c r="T5" s="1024"/>
      <c r="U5" s="1024"/>
      <c r="V5" s="1024"/>
      <c r="W5" s="1024"/>
      <c r="X5" s="1024"/>
      <c r="Y5" s="1024"/>
      <c r="Z5" s="1024"/>
      <c r="AA5" s="1024"/>
      <c r="AB5" s="1036"/>
    </row>
    <row r="6" spans="1:28" ht="19" customHeight="1">
      <c r="A6" s="1023" t="s">
        <v>41</v>
      </c>
      <c r="B6" s="1024"/>
      <c r="C6" s="1024" t="str">
        <f>IF('statement of marks'!H7="","",'statement of marks'!H7)</f>
        <v>B 001</v>
      </c>
      <c r="D6" s="1024"/>
      <c r="E6" s="1024"/>
      <c r="F6" s="1024"/>
      <c r="G6" s="1024"/>
      <c r="H6" s="1024"/>
      <c r="I6" s="1024"/>
      <c r="J6" s="1024"/>
      <c r="K6" s="1024"/>
      <c r="L6" s="1024"/>
      <c r="M6" s="1036"/>
      <c r="N6" s="1058"/>
      <c r="O6" s="1057"/>
      <c r="P6" s="1023" t="s">
        <v>41</v>
      </c>
      <c r="Q6" s="1024"/>
      <c r="R6" s="1024" t="str">
        <f>IF('statement of marks'!H8="","",'statement of marks'!H8)</f>
        <v>B 002</v>
      </c>
      <c r="S6" s="1024"/>
      <c r="T6" s="1024"/>
      <c r="U6" s="1024"/>
      <c r="V6" s="1024"/>
      <c r="W6" s="1024"/>
      <c r="X6" s="1024"/>
      <c r="Y6" s="1024"/>
      <c r="Z6" s="1024"/>
      <c r="AA6" s="1024"/>
      <c r="AB6" s="1036"/>
    </row>
    <row r="7" spans="1:28" ht="19" customHeight="1">
      <c r="A7" s="1023" t="s">
        <v>42</v>
      </c>
      <c r="B7" s="1024"/>
      <c r="C7" s="1024" t="str">
        <f>IF('statement of marks'!I7="","",'statement of marks'!I7)</f>
        <v>C 001</v>
      </c>
      <c r="D7" s="1024"/>
      <c r="E7" s="1024"/>
      <c r="F7" s="1024"/>
      <c r="G7" s="1024"/>
      <c r="H7" s="1024"/>
      <c r="I7" s="1024"/>
      <c r="J7" s="1024"/>
      <c r="K7" s="1024"/>
      <c r="L7" s="1024"/>
      <c r="M7" s="1036"/>
      <c r="N7" s="1058"/>
      <c r="O7" s="1057"/>
      <c r="P7" s="1023" t="s">
        <v>42</v>
      </c>
      <c r="Q7" s="1024"/>
      <c r="R7" s="1024" t="str">
        <f>IF('statement of marks'!I8="","",'statement of marks'!I8)</f>
        <v>C 002</v>
      </c>
      <c r="S7" s="1024"/>
      <c r="T7" s="1024"/>
      <c r="U7" s="1024"/>
      <c r="V7" s="1024"/>
      <c r="W7" s="1024"/>
      <c r="X7" s="1024"/>
      <c r="Y7" s="1024"/>
      <c r="Z7" s="1024"/>
      <c r="AA7" s="1024"/>
      <c r="AB7" s="1036"/>
    </row>
    <row r="8" spans="1:28" ht="19" customHeight="1">
      <c r="A8" s="1023" t="s">
        <v>274</v>
      </c>
      <c r="B8" s="1024"/>
      <c r="C8" s="1024" t="str">
        <f>IF('statement of marks'!$A$3="","",'statement of marks'!$A$3)</f>
        <v>9 'A'</v>
      </c>
      <c r="D8" s="1024"/>
      <c r="E8" s="1025" t="s">
        <v>83</v>
      </c>
      <c r="F8" s="1025"/>
      <c r="G8" s="1025">
        <f>IF('statement of marks'!E7="","",'statement of marks'!E7)</f>
        <v>11024</v>
      </c>
      <c r="H8" s="1025"/>
      <c r="I8" s="1025" t="s">
        <v>78</v>
      </c>
      <c r="J8" s="1025"/>
      <c r="K8" s="1014">
        <f>IF('statement of marks'!F7="","",'statement of marks'!F7)</f>
        <v>36624</v>
      </c>
      <c r="L8" s="1014"/>
      <c r="M8" s="1015"/>
      <c r="N8" s="1058"/>
      <c r="O8" s="1057"/>
      <c r="P8" s="1023" t="s">
        <v>274</v>
      </c>
      <c r="Q8" s="1024"/>
      <c r="R8" s="1024" t="str">
        <f>IF('statement of marks'!$A$3="","",'statement of marks'!$A$3)</f>
        <v>9 'A'</v>
      </c>
      <c r="S8" s="1024"/>
      <c r="T8" s="1025" t="s">
        <v>83</v>
      </c>
      <c r="U8" s="1025"/>
      <c r="V8" s="1025">
        <f>IF('statement of marks'!E8="","",'statement of marks'!E8)</f>
        <v>11121</v>
      </c>
      <c r="W8" s="1025"/>
      <c r="X8" s="1025" t="s">
        <v>78</v>
      </c>
      <c r="Y8" s="1025"/>
      <c r="Z8" s="1014">
        <f>IF('statement of marks'!F8="","",'statement of marks'!F8)</f>
        <v>36348</v>
      </c>
      <c r="AA8" s="1014"/>
      <c r="AB8" s="1015"/>
    </row>
    <row r="9" spans="1:28" ht="19" customHeight="1">
      <c r="A9" s="1037" t="s">
        <v>222</v>
      </c>
      <c r="B9" s="1034" t="s">
        <v>223</v>
      </c>
      <c r="C9" s="865" t="s">
        <v>87</v>
      </c>
      <c r="D9" s="865" t="s">
        <v>88</v>
      </c>
      <c r="E9" s="865" t="s">
        <v>89</v>
      </c>
      <c r="F9" s="865" t="s">
        <v>245</v>
      </c>
      <c r="G9" s="865" t="s">
        <v>242</v>
      </c>
      <c r="H9" s="865" t="s">
        <v>99</v>
      </c>
      <c r="I9" s="865" t="s">
        <v>193</v>
      </c>
      <c r="J9" s="1016" t="s">
        <v>146</v>
      </c>
      <c r="K9" s="1016" t="s">
        <v>224</v>
      </c>
      <c r="L9" s="1016" t="s">
        <v>225</v>
      </c>
      <c r="M9" s="1035" t="s">
        <v>243</v>
      </c>
      <c r="N9" s="1058"/>
      <c r="O9" s="1057"/>
      <c r="P9" s="1037" t="s">
        <v>222</v>
      </c>
      <c r="Q9" s="1034" t="s">
        <v>223</v>
      </c>
      <c r="R9" s="865" t="s">
        <v>87</v>
      </c>
      <c r="S9" s="865" t="s">
        <v>88</v>
      </c>
      <c r="T9" s="865" t="s">
        <v>89</v>
      </c>
      <c r="U9" s="865" t="s">
        <v>245</v>
      </c>
      <c r="V9" s="865" t="s">
        <v>242</v>
      </c>
      <c r="W9" s="865" t="s">
        <v>99</v>
      </c>
      <c r="X9" s="865" t="s">
        <v>193</v>
      </c>
      <c r="Y9" s="1016" t="s">
        <v>146</v>
      </c>
      <c r="Z9" s="1016" t="s">
        <v>224</v>
      </c>
      <c r="AA9" s="1016" t="s">
        <v>225</v>
      </c>
      <c r="AB9" s="1035" t="s">
        <v>243</v>
      </c>
    </row>
    <row r="10" spans="1:28" ht="19" customHeight="1">
      <c r="A10" s="1037"/>
      <c r="B10" s="1034"/>
      <c r="C10" s="865"/>
      <c r="D10" s="865"/>
      <c r="E10" s="865"/>
      <c r="F10" s="865"/>
      <c r="G10" s="865"/>
      <c r="H10" s="865"/>
      <c r="I10" s="865"/>
      <c r="J10" s="865"/>
      <c r="K10" s="865"/>
      <c r="L10" s="865"/>
      <c r="M10" s="1035"/>
      <c r="N10" s="1058"/>
      <c r="O10" s="1057"/>
      <c r="P10" s="1037"/>
      <c r="Q10" s="1034"/>
      <c r="R10" s="865"/>
      <c r="S10" s="865"/>
      <c r="T10" s="865"/>
      <c r="U10" s="865"/>
      <c r="V10" s="865"/>
      <c r="W10" s="865"/>
      <c r="X10" s="865"/>
      <c r="Y10" s="865"/>
      <c r="Z10" s="865"/>
      <c r="AA10" s="865"/>
      <c r="AB10" s="1035"/>
    </row>
    <row r="11" spans="1:28" ht="19" customHeight="1">
      <c r="A11" s="1037"/>
      <c r="B11" s="1034"/>
      <c r="C11" s="865"/>
      <c r="D11" s="865"/>
      <c r="E11" s="865"/>
      <c r="F11" s="865"/>
      <c r="G11" s="865"/>
      <c r="H11" s="865"/>
      <c r="I11" s="865"/>
      <c r="J11" s="865"/>
      <c r="K11" s="865"/>
      <c r="L11" s="865"/>
      <c r="M11" s="1035"/>
      <c r="N11" s="1058"/>
      <c r="O11" s="1057"/>
      <c r="P11" s="1037"/>
      <c r="Q11" s="1034"/>
      <c r="R11" s="865"/>
      <c r="S11" s="865"/>
      <c r="T11" s="865"/>
      <c r="U11" s="865"/>
      <c r="V11" s="865"/>
      <c r="W11" s="865"/>
      <c r="X11" s="865"/>
      <c r="Y11" s="865"/>
      <c r="Z11" s="865"/>
      <c r="AA11" s="865"/>
      <c r="AB11" s="1035"/>
    </row>
    <row r="12" spans="1:28" ht="19" customHeight="1">
      <c r="A12" s="1038" t="s">
        <v>169</v>
      </c>
      <c r="B12" s="1039"/>
      <c r="C12" s="474">
        <v>10</v>
      </c>
      <c r="D12" s="474">
        <v>10</v>
      </c>
      <c r="E12" s="474">
        <v>10</v>
      </c>
      <c r="F12" s="474">
        <v>70</v>
      </c>
      <c r="G12" s="478">
        <v>100</v>
      </c>
      <c r="H12" s="478">
        <v>100</v>
      </c>
      <c r="I12" s="478">
        <v>200</v>
      </c>
      <c r="J12" s="484"/>
      <c r="K12" s="478" t="str">
        <f>IF(L20=0,"",100)</f>
        <v/>
      </c>
      <c r="L12" s="478"/>
      <c r="M12" s="251" t="str">
        <f>IF(L20=0,"","200/100")</f>
        <v/>
      </c>
      <c r="N12" s="1058"/>
      <c r="O12" s="1057"/>
      <c r="P12" s="1038" t="s">
        <v>169</v>
      </c>
      <c r="Q12" s="1039"/>
      <c r="R12" s="474">
        <v>10</v>
      </c>
      <c r="S12" s="474">
        <v>10</v>
      </c>
      <c r="T12" s="474">
        <v>10</v>
      </c>
      <c r="U12" s="474">
        <v>70</v>
      </c>
      <c r="V12" s="478">
        <v>100</v>
      </c>
      <c r="W12" s="478">
        <v>100</v>
      </c>
      <c r="X12" s="478">
        <v>200</v>
      </c>
      <c r="Y12" s="484"/>
      <c r="Z12" s="478" t="str">
        <f>IF(AA20=0,"",100)</f>
        <v/>
      </c>
      <c r="AA12" s="478"/>
      <c r="AB12" s="251" t="str">
        <f>IF(AA20=0,"","200/100")</f>
        <v/>
      </c>
    </row>
    <row r="13" spans="1:28" ht="19" customHeight="1">
      <c r="A13" s="1023" t="s">
        <v>61</v>
      </c>
      <c r="B13" s="1024"/>
      <c r="C13" s="482">
        <f>IF('statement of marks'!J7="","",'statement of marks'!J7)</f>
        <v>5</v>
      </c>
      <c r="D13" s="482">
        <f>IF('statement of marks'!K7="","",'statement of marks'!K7)</f>
        <v>7</v>
      </c>
      <c r="E13" s="482">
        <f>IF('statement of marks'!L7="","",'statement of marks'!L7)</f>
        <v>9</v>
      </c>
      <c r="F13" s="482">
        <f>IF('statement of marks'!N7="","",'statement of marks'!N7)</f>
        <v>55</v>
      </c>
      <c r="G13" s="478">
        <f t="shared" ref="G13:G18" si="0">IF(F13="","",SUM(C13:F13))</f>
        <v>76</v>
      </c>
      <c r="H13" s="252">
        <f>IF('statement of marks'!P7="","",'statement of marks'!P7)</f>
        <v>79</v>
      </c>
      <c r="I13" s="253">
        <f t="shared" ref="I13:I18" si="1">IF(H13="","",SUM(G13:H13))</f>
        <v>155</v>
      </c>
      <c r="J13" s="479" t="str">
        <f>CONCATENATE('statement of marks'!HB7,'statement of marks'!HC7,'statement of marks'!HD7)</f>
        <v>D</v>
      </c>
      <c r="K13" s="482" t="str">
        <f>IF('result subject-wise'!AB7="","",'result subject-wise'!AB7)</f>
        <v/>
      </c>
      <c r="L13" s="482" t="str">
        <f>IF('result subject-wise'!AK7="","",'result subject-wise'!AK7)</f>
        <v/>
      </c>
      <c r="M13" s="480" t="str">
        <f>IF(L20=0,"",IF(J13="S",K13,IF(K13="",I13,I13+K13)))</f>
        <v/>
      </c>
      <c r="N13" s="1058"/>
      <c r="O13" s="1057"/>
      <c r="P13" s="1023" t="s">
        <v>61</v>
      </c>
      <c r="Q13" s="1024"/>
      <c r="R13" s="482" t="str">
        <f>IF('statement of marks'!J8="","",'statement of marks'!J8)</f>
        <v/>
      </c>
      <c r="S13" s="482" t="str">
        <f>IF('statement of marks'!K8="","",'statement of marks'!K8)</f>
        <v/>
      </c>
      <c r="T13" s="482" t="str">
        <f>IF('statement of marks'!L8="","",'statement of marks'!L8)</f>
        <v/>
      </c>
      <c r="U13" s="482" t="str">
        <f>IF('statement of marks'!N8="","",'statement of marks'!N8)</f>
        <v/>
      </c>
      <c r="V13" s="478" t="str">
        <f t="shared" ref="V13:V18" si="2">IF(U13="","",SUM(R13:U13))</f>
        <v/>
      </c>
      <c r="W13" s="252" t="str">
        <f>IF('statement of marks'!P8="","",'statement of marks'!P8)</f>
        <v/>
      </c>
      <c r="X13" s="253" t="str">
        <f t="shared" ref="X13:X18" si="3">IF(W13="","",SUM(V13:W13))</f>
        <v/>
      </c>
      <c r="Y13" s="479" t="str">
        <f>CONCATENATE('statement of marks'!HB8,'statement of marks'!HC8,'statement of marks'!HD8)</f>
        <v/>
      </c>
      <c r="Z13" s="482" t="str">
        <f>IF('result subject-wise'!AB8="","",'result subject-wise'!AB8)</f>
        <v/>
      </c>
      <c r="AA13" s="482" t="str">
        <f>IF('result subject-wise'!AK8="","",'result subject-wise'!AK8)</f>
        <v/>
      </c>
      <c r="AB13" s="480" t="str">
        <f>IF(AA20=0,"",IF(Y13="S",Z13,IF(Z13="",X13,X13+Z13)))</f>
        <v/>
      </c>
    </row>
    <row r="14" spans="1:28" ht="19" customHeight="1">
      <c r="A14" s="1023" t="s">
        <v>63</v>
      </c>
      <c r="B14" s="1024"/>
      <c r="C14" s="482">
        <f>IF('statement of marks'!X7="","",'statement of marks'!X7)</f>
        <v>8</v>
      </c>
      <c r="D14" s="482">
        <f>IF('statement of marks'!Y7="","",'statement of marks'!Y7)</f>
        <v>6</v>
      </c>
      <c r="E14" s="482">
        <f>IF('statement of marks'!Z7="","",'statement of marks'!Z7)</f>
        <v>10</v>
      </c>
      <c r="F14" s="482">
        <f>IF('statement of marks'!AB7="","",'statement of marks'!AB7)</f>
        <v>41</v>
      </c>
      <c r="G14" s="478">
        <f t="shared" si="0"/>
        <v>65</v>
      </c>
      <c r="H14" s="252">
        <f>IF('statement of marks'!AD7="","",'statement of marks'!AD7)</f>
        <v>72</v>
      </c>
      <c r="I14" s="253">
        <f t="shared" si="1"/>
        <v>137</v>
      </c>
      <c r="J14" s="479" t="str">
        <f>CONCATENATE('statement of marks'!HE7,'statement of marks'!HF7,'statement of marks'!HG7,)</f>
        <v>I</v>
      </c>
      <c r="K14" s="482" t="str">
        <f>IF('result subject-wise'!AC7="","",'result subject-wise'!AC7)</f>
        <v/>
      </c>
      <c r="L14" s="482" t="str">
        <f>IF('result subject-wise'!AL7="","",'result subject-wise'!AL7)</f>
        <v/>
      </c>
      <c r="M14" s="480" t="str">
        <f>IF(L20=0,"",IF(J14="S",K14,IF(K14="",I14,I14+K14)))</f>
        <v/>
      </c>
      <c r="N14" s="1058"/>
      <c r="O14" s="1057"/>
      <c r="P14" s="1023" t="s">
        <v>63</v>
      </c>
      <c r="Q14" s="1024"/>
      <c r="R14" s="482" t="str">
        <f>IF('statement of marks'!X8="","",'statement of marks'!X8)</f>
        <v/>
      </c>
      <c r="S14" s="482" t="str">
        <f>IF('statement of marks'!Y8="","",'statement of marks'!Y8)</f>
        <v/>
      </c>
      <c r="T14" s="482" t="str">
        <f>IF('statement of marks'!Z8="","",'statement of marks'!Z8)</f>
        <v/>
      </c>
      <c r="U14" s="482" t="str">
        <f>IF('statement of marks'!AB8="","",'statement of marks'!AB8)</f>
        <v/>
      </c>
      <c r="V14" s="478" t="str">
        <f t="shared" si="2"/>
        <v/>
      </c>
      <c r="W14" s="252" t="str">
        <f>IF('statement of marks'!AD8="","",'statement of marks'!AD8)</f>
        <v/>
      </c>
      <c r="X14" s="253" t="str">
        <f t="shared" si="3"/>
        <v/>
      </c>
      <c r="Y14" s="479" t="str">
        <f>CONCATENATE('statement of marks'!HE8,'statement of marks'!HF8,'statement of marks'!HG8,)</f>
        <v/>
      </c>
      <c r="Z14" s="482" t="str">
        <f>IF('result subject-wise'!AC8="","",'result subject-wise'!AC8)</f>
        <v/>
      </c>
      <c r="AA14" s="482" t="str">
        <f>IF('result subject-wise'!AL8="","",'result subject-wise'!AL8)</f>
        <v/>
      </c>
      <c r="AB14" s="480" t="str">
        <f>IF(AA20=0,"",IF(Y14="S",Z14,IF(Z14="",X14,X14+Z14)))</f>
        <v/>
      </c>
    </row>
    <row r="15" spans="1:28" ht="19" customHeight="1">
      <c r="A15" s="1023" t="str">
        <f>'statement of marks'!AM7</f>
        <v xml:space="preserve"> SANSKRIT</v>
      </c>
      <c r="B15" s="1024"/>
      <c r="C15" s="482">
        <f>IF('statement of marks'!AN7="","",'statement of marks'!AN7)</f>
        <v>6</v>
      </c>
      <c r="D15" s="482">
        <f>IF('statement of marks'!AO7="","",'statement of marks'!AO7)</f>
        <v>10</v>
      </c>
      <c r="E15" s="482">
        <f>IF('statement of marks'!AP7="","",'statement of marks'!AP7)</f>
        <v>10</v>
      </c>
      <c r="F15" s="482">
        <f>IF('statement of marks'!AR7="","",'statement of marks'!AR7)</f>
        <v>51</v>
      </c>
      <c r="G15" s="478">
        <f t="shared" si="0"/>
        <v>77</v>
      </c>
      <c r="H15" s="252">
        <f>IF('statement of marks'!AT7="","",'statement of marks'!AT7)</f>
        <v>54</v>
      </c>
      <c r="I15" s="253">
        <f t="shared" si="1"/>
        <v>131</v>
      </c>
      <c r="J15" s="479" t="str">
        <f>CONCATENATE('statement of marks'!HH7,'statement of marks'!HN7,'statement of marks'!HO7)</f>
        <v>I</v>
      </c>
      <c r="K15" s="482" t="str">
        <f>IF('result subject-wise'!AD7="","",'result subject-wise'!AD7)</f>
        <v/>
      </c>
      <c r="L15" s="482" t="str">
        <f>IF('result subject-wise'!AM7="","",'result subject-wise'!AM7)</f>
        <v/>
      </c>
      <c r="M15" s="480" t="str">
        <f>IF(L20=0,"",IF(J15="S",K15,IF(K15="",I15,I15+K15)))</f>
        <v/>
      </c>
      <c r="N15" s="1058"/>
      <c r="O15" s="1057"/>
      <c r="P15" s="1023" t="str">
        <f>'statement of marks'!AM8</f>
        <v/>
      </c>
      <c r="Q15" s="1024"/>
      <c r="R15" s="482" t="str">
        <f>IF('statement of marks'!AN8="","",'statement of marks'!AN8)</f>
        <v/>
      </c>
      <c r="S15" s="482" t="str">
        <f>IF('statement of marks'!AO8="","",'statement of marks'!AO8)</f>
        <v/>
      </c>
      <c r="T15" s="482" t="str">
        <f>IF('statement of marks'!AP8="","",'statement of marks'!AP8)</f>
        <v/>
      </c>
      <c r="U15" s="482" t="str">
        <f>IF('statement of marks'!AR8="","",'statement of marks'!AR8)</f>
        <v/>
      </c>
      <c r="V15" s="478" t="str">
        <f t="shared" si="2"/>
        <v/>
      </c>
      <c r="W15" s="252" t="str">
        <f>IF('statement of marks'!AT8="","",'statement of marks'!AT8)</f>
        <v/>
      </c>
      <c r="X15" s="253" t="str">
        <f t="shared" si="3"/>
        <v/>
      </c>
      <c r="Y15" s="479" t="str">
        <f>CONCATENATE('statement of marks'!HH8,'statement of marks'!HN8,'statement of marks'!HO8)</f>
        <v/>
      </c>
      <c r="Z15" s="482" t="str">
        <f>IF('result subject-wise'!AD8="","",'result subject-wise'!AD8)</f>
        <v/>
      </c>
      <c r="AA15" s="482" t="str">
        <f>IF('result subject-wise'!AM8="","",'result subject-wise'!AM8)</f>
        <v/>
      </c>
      <c r="AB15" s="480" t="str">
        <f>IF(AA20=0,"",IF(Y15="S",Z15,IF(Z15="",X15,X15+Z15)))</f>
        <v/>
      </c>
    </row>
    <row r="16" spans="1:28" ht="19" customHeight="1">
      <c r="A16" s="1023" t="s">
        <v>65</v>
      </c>
      <c r="B16" s="1024"/>
      <c r="C16" s="482">
        <f>IF('statement of marks'!BB7="","",'statement of marks'!BB7)</f>
        <v>1</v>
      </c>
      <c r="D16" s="482">
        <f>IF('statement of marks'!BC7="","",'statement of marks'!BC7)</f>
        <v>8</v>
      </c>
      <c r="E16" s="482">
        <f>IF('statement of marks'!BD7="","",'statement of marks'!BD7)</f>
        <v>9</v>
      </c>
      <c r="F16" s="482">
        <f>IF('statement of marks'!BF7="","",'statement of marks'!BF7)</f>
        <v>42</v>
      </c>
      <c r="G16" s="478">
        <f t="shared" si="0"/>
        <v>60</v>
      </c>
      <c r="H16" s="252">
        <f>IF('statement of marks'!BH7="","",'statement of marks'!BH7)</f>
        <v>70</v>
      </c>
      <c r="I16" s="253">
        <f t="shared" si="1"/>
        <v>130</v>
      </c>
      <c r="J16" s="479" t="str">
        <f>CONCATENATE('statement of marks'!HP7,'statement of marks'!HQ7,'statement of marks'!HR7)</f>
        <v>I</v>
      </c>
      <c r="K16" s="482" t="str">
        <f>IF('result subject-wise'!AE7="","",'result subject-wise'!AE7)</f>
        <v/>
      </c>
      <c r="L16" s="482" t="str">
        <f>IF('result subject-wise'!AN7="","",'result subject-wise'!AN7)</f>
        <v/>
      </c>
      <c r="M16" s="480" t="str">
        <f>IF(L20=0,"",IF(J16="S",K16,IF(K16="",I16,I16+K16)))</f>
        <v/>
      </c>
      <c r="N16" s="1058"/>
      <c r="O16" s="1057"/>
      <c r="P16" s="1023" t="s">
        <v>65</v>
      </c>
      <c r="Q16" s="1024"/>
      <c r="R16" s="482" t="str">
        <f>IF('statement of marks'!BB8="","",'statement of marks'!BB8)</f>
        <v/>
      </c>
      <c r="S16" s="482" t="str">
        <f>IF('statement of marks'!BC8="","",'statement of marks'!BC8)</f>
        <v/>
      </c>
      <c r="T16" s="482" t="str">
        <f>IF('statement of marks'!BD8="","",'statement of marks'!BD8)</f>
        <v/>
      </c>
      <c r="U16" s="482" t="str">
        <f>IF('statement of marks'!BF8="","",'statement of marks'!BF8)</f>
        <v/>
      </c>
      <c r="V16" s="478" t="str">
        <f t="shared" si="2"/>
        <v/>
      </c>
      <c r="W16" s="252" t="str">
        <f>IF('statement of marks'!BH8="","",'statement of marks'!BH8)</f>
        <v/>
      </c>
      <c r="X16" s="253" t="str">
        <f t="shared" si="3"/>
        <v/>
      </c>
      <c r="Y16" s="479" t="str">
        <f>CONCATENATE('statement of marks'!HP8,'statement of marks'!HQ8,'statement of marks'!HR8)</f>
        <v/>
      </c>
      <c r="Z16" s="482" t="str">
        <f>IF('result subject-wise'!AE8="","",'result subject-wise'!AE8)</f>
        <v/>
      </c>
      <c r="AA16" s="482" t="str">
        <f>IF('result subject-wise'!AN8="","",'result subject-wise'!AN8)</f>
        <v/>
      </c>
      <c r="AB16" s="480" t="str">
        <f>IF(AA20=0,"",IF(Y16="S",Z16,IF(Z16="",X16,X16+Z16)))</f>
        <v/>
      </c>
    </row>
    <row r="17" spans="1:28" ht="19" customHeight="1">
      <c r="A17" s="1023" t="s">
        <v>71</v>
      </c>
      <c r="B17" s="1024"/>
      <c r="C17" s="482">
        <f>IF('statement of marks'!BP7="","",'statement of marks'!BP7)</f>
        <v>6</v>
      </c>
      <c r="D17" s="482">
        <f>IF('statement of marks'!BQ7="","",'statement of marks'!BQ7)</f>
        <v>10</v>
      </c>
      <c r="E17" s="482">
        <f>IF('statement of marks'!BR7="","",'statement of marks'!BR7)</f>
        <v>10</v>
      </c>
      <c r="F17" s="482">
        <f>IF('statement of marks'!BT7="","",'statement of marks'!BT7)</f>
        <v>23</v>
      </c>
      <c r="G17" s="478">
        <f t="shared" si="0"/>
        <v>49</v>
      </c>
      <c r="H17" s="252">
        <f>IF('statement of marks'!BV7="","",'statement of marks'!BV7)</f>
        <v>69</v>
      </c>
      <c r="I17" s="253">
        <f t="shared" si="1"/>
        <v>118</v>
      </c>
      <c r="J17" s="479" t="str">
        <f>CONCATENATE('statement of marks'!HS7,'statement of marks'!HT7,'statement of marks'!HU7)</f>
        <v>II</v>
      </c>
      <c r="K17" s="482" t="str">
        <f>IF('result subject-wise'!AF7="","",'result subject-wise'!AF7)</f>
        <v/>
      </c>
      <c r="L17" s="482" t="str">
        <f>IF('result subject-wise'!AO7="","",'result subject-wise'!AO7)</f>
        <v/>
      </c>
      <c r="M17" s="480" t="str">
        <f>IF(L20=0,"",IF(J17="S",K17,IF(K17="",I17,I17+K17)))</f>
        <v/>
      </c>
      <c r="N17" s="1058"/>
      <c r="O17" s="1057"/>
      <c r="P17" s="1023" t="s">
        <v>71</v>
      </c>
      <c r="Q17" s="1024"/>
      <c r="R17" s="482" t="str">
        <f>IF('statement of marks'!BP8="","",'statement of marks'!BP8)</f>
        <v/>
      </c>
      <c r="S17" s="482" t="str">
        <f>IF('statement of marks'!BQ8="","",'statement of marks'!BQ8)</f>
        <v/>
      </c>
      <c r="T17" s="482" t="str">
        <f>IF('statement of marks'!BR8="","",'statement of marks'!BR8)</f>
        <v/>
      </c>
      <c r="U17" s="482" t="str">
        <f>IF('statement of marks'!BT8="","",'statement of marks'!BT8)</f>
        <v/>
      </c>
      <c r="V17" s="478" t="str">
        <f t="shared" si="2"/>
        <v/>
      </c>
      <c r="W17" s="252" t="str">
        <f>IF('statement of marks'!BV8="","",'statement of marks'!BV8)</f>
        <v/>
      </c>
      <c r="X17" s="253" t="str">
        <f t="shared" si="3"/>
        <v/>
      </c>
      <c r="Y17" s="479" t="str">
        <f>CONCATENATE('statement of marks'!HS8,'statement of marks'!HT8,'statement of marks'!HU8)</f>
        <v/>
      </c>
      <c r="Z17" s="482" t="str">
        <f>IF('result subject-wise'!AF8="","",'result subject-wise'!AF8)</f>
        <v/>
      </c>
      <c r="AA17" s="482" t="str">
        <f>IF('result subject-wise'!AO8="","",'result subject-wise'!AO8)</f>
        <v/>
      </c>
      <c r="AB17" s="480" t="str">
        <f>IF(AA20=0,"",IF(Y17="S",Z17,IF(Z17="",X17,X17+Z17)))</f>
        <v/>
      </c>
    </row>
    <row r="18" spans="1:28" ht="19" customHeight="1">
      <c r="A18" s="1023" t="s">
        <v>48</v>
      </c>
      <c r="B18" s="1024"/>
      <c r="C18" s="482">
        <f>IF('statement of marks'!CD7="","",'statement of marks'!CD7)</f>
        <v>8</v>
      </c>
      <c r="D18" s="482">
        <f>IF('statement of marks'!CE7="","",'statement of marks'!CE7)</f>
        <v>8</v>
      </c>
      <c r="E18" s="482">
        <f>IF('statement of marks'!CF7="","",'statement of marks'!CF7)</f>
        <v>8</v>
      </c>
      <c r="F18" s="482">
        <f>IF('statement of marks'!CH7="","",'statement of marks'!CH7)</f>
        <v>56</v>
      </c>
      <c r="G18" s="478">
        <f t="shared" si="0"/>
        <v>80</v>
      </c>
      <c r="H18" s="252">
        <f>IF('statement of marks'!CJ7="","",'statement of marks'!CJ7)</f>
        <v>41</v>
      </c>
      <c r="I18" s="253">
        <f t="shared" si="1"/>
        <v>121</v>
      </c>
      <c r="J18" s="479" t="str">
        <f>CONCATENATE('statement of marks'!HV7,'statement of marks'!HW7,'statement of marks'!HX7)</f>
        <v>I</v>
      </c>
      <c r="K18" s="482" t="str">
        <f>IF('result subject-wise'!AG7="","",'result subject-wise'!AG7)</f>
        <v/>
      </c>
      <c r="L18" s="482" t="str">
        <f>IF('result subject-wise'!AP7="","",'result subject-wise'!AP7)</f>
        <v/>
      </c>
      <c r="M18" s="480" t="str">
        <f>IF(L20=0,"",IF(J18="S",K18,IF(K18="",I18,I18+K18)))</f>
        <v/>
      </c>
      <c r="N18" s="1058"/>
      <c r="O18" s="1057"/>
      <c r="P18" s="1023" t="s">
        <v>48</v>
      </c>
      <c r="Q18" s="1024"/>
      <c r="R18" s="482" t="str">
        <f>IF('statement of marks'!CD8="","",'statement of marks'!CD8)</f>
        <v/>
      </c>
      <c r="S18" s="482" t="str">
        <f>IF('statement of marks'!CE8="","",'statement of marks'!CE8)</f>
        <v/>
      </c>
      <c r="T18" s="482" t="str">
        <f>IF('statement of marks'!CF8="","",'statement of marks'!CF8)</f>
        <v/>
      </c>
      <c r="U18" s="482" t="str">
        <f>IF('statement of marks'!CH8="","",'statement of marks'!CH8)</f>
        <v/>
      </c>
      <c r="V18" s="478" t="str">
        <f t="shared" si="2"/>
        <v/>
      </c>
      <c r="W18" s="252" t="str">
        <f>IF('statement of marks'!CJ8="","",'statement of marks'!CJ8)</f>
        <v/>
      </c>
      <c r="X18" s="253" t="str">
        <f t="shared" si="3"/>
        <v/>
      </c>
      <c r="Y18" s="479" t="str">
        <f>CONCATENATE('statement of marks'!HV8,'statement of marks'!HW8,'statement of marks'!HX8)</f>
        <v/>
      </c>
      <c r="Z18" s="482" t="str">
        <f>IF('result subject-wise'!AG8="","",'result subject-wise'!AG8)</f>
        <v/>
      </c>
      <c r="AA18" s="482" t="str">
        <f>IF('result subject-wise'!AP8="","",'result subject-wise'!AP8)</f>
        <v/>
      </c>
      <c r="AB18" s="480" t="str">
        <f>IF(AA20=0,"",IF(Y18="S",Z18,IF(Z18="",X18,X18+Z18)))</f>
        <v/>
      </c>
    </row>
    <row r="19" spans="1:28" ht="19" customHeight="1">
      <c r="A19" s="1027" t="s">
        <v>244</v>
      </c>
      <c r="B19" s="1028"/>
      <c r="C19" s="477">
        <f t="shared" ref="C19:I19" si="4">IF(C18="","",SUM(C13:C18))</f>
        <v>34</v>
      </c>
      <c r="D19" s="477">
        <f t="shared" si="4"/>
        <v>49</v>
      </c>
      <c r="E19" s="477">
        <f t="shared" si="4"/>
        <v>56</v>
      </c>
      <c r="F19" s="477">
        <f t="shared" si="4"/>
        <v>268</v>
      </c>
      <c r="G19" s="477">
        <f t="shared" si="4"/>
        <v>407</v>
      </c>
      <c r="H19" s="477">
        <f t="shared" si="4"/>
        <v>385</v>
      </c>
      <c r="I19" s="477">
        <f t="shared" si="4"/>
        <v>792</v>
      </c>
      <c r="J19" s="254" t="e">
        <f>IF(AND(L25="PASS",M21&gt;=60),"FIRST",IF(AND(L25="PASS",M21&gt;=48),"SECOND",IF(AND(L25="PASS",M21&gt;=36),"THIRD","")))</f>
        <v>#VALUE!</v>
      </c>
      <c r="K19" s="254">
        <f>COUNTIF(K13:K18,"AB")</f>
        <v>0</v>
      </c>
      <c r="L19" s="482"/>
      <c r="M19" s="476" t="str">
        <f>IF(K19&gt;0,"",IF(M18="","",SUM(M13:M18)))</f>
        <v/>
      </c>
      <c r="N19" s="1058"/>
      <c r="O19" s="1057"/>
      <c r="P19" s="1027" t="s">
        <v>244</v>
      </c>
      <c r="Q19" s="1028"/>
      <c r="R19" s="477" t="str">
        <f t="shared" ref="R19:X19" si="5">IF(R18="","",SUM(R13:R18))</f>
        <v/>
      </c>
      <c r="S19" s="477" t="str">
        <f t="shared" si="5"/>
        <v/>
      </c>
      <c r="T19" s="477" t="str">
        <f t="shared" si="5"/>
        <v/>
      </c>
      <c r="U19" s="477" t="str">
        <f t="shared" si="5"/>
        <v/>
      </c>
      <c r="V19" s="477" t="str">
        <f t="shared" si="5"/>
        <v/>
      </c>
      <c r="W19" s="477" t="str">
        <f t="shared" si="5"/>
        <v/>
      </c>
      <c r="X19" s="477" t="str">
        <f t="shared" si="5"/>
        <v/>
      </c>
      <c r="Y19" s="254" t="e">
        <f>IF(AND(AA25="PASS",AB21&gt;=60),"FIRST",IF(AND(AA25="PASS",AB21&gt;=48),"SECOND",IF(AND(AA25="PASS",AB21&gt;=36),"THIRD","")))</f>
        <v>#VALUE!</v>
      </c>
      <c r="Z19" s="254">
        <f>COUNTIF(Z13:Z18,"AB")</f>
        <v>0</v>
      </c>
      <c r="AA19" s="482"/>
      <c r="AB19" s="476" t="str">
        <f>IF(Z19&gt;0,"",IF(AB18="","",SUM(AB13:AB18)))</f>
        <v/>
      </c>
    </row>
    <row r="20" spans="1:28" ht="19" customHeight="1">
      <c r="A20" s="1027" t="s">
        <v>226</v>
      </c>
      <c r="B20" s="1028"/>
      <c r="C20" s="474">
        <f>60-(COUNTIF(C13:C18,"NA")*10+COUNTIF(C13:C18,"ML")*10)</f>
        <v>60</v>
      </c>
      <c r="D20" s="474">
        <f>60-(COUNTIF(D13:D18,"NA")*10+COUNTIF(D13:D18,"ML")*10)</f>
        <v>60</v>
      </c>
      <c r="E20" s="474">
        <f>60-(COUNTIF(E13:E18,"NA")*10+COUNTIF(E13:E18,"ML")*10)</f>
        <v>60</v>
      </c>
      <c r="F20" s="474">
        <f>420-(COUNTIF(F13:F18,"NA")*70+COUNTIF(F13:F18,"ML")*70)</f>
        <v>420</v>
      </c>
      <c r="G20" s="474">
        <f>SUM(C20:F20)</f>
        <v>600</v>
      </c>
      <c r="H20" s="474">
        <f>600-(COUNTIF(H13:H18,"ML")*100)</f>
        <v>600</v>
      </c>
      <c r="I20" s="478">
        <f>SUM(G20:H20)</f>
        <v>1200</v>
      </c>
      <c r="J20" s="254" t="str">
        <f>IF(AND(L25="PASS",I21&gt;=60),"FIRST",IF(AND(L25="PASS",I21&gt;=48),"SECOND",IF(AND(L25="PASS",I21&gt;=36),"THIRD","")))</f>
        <v/>
      </c>
      <c r="K20" s="482"/>
      <c r="L20" s="254">
        <f>COUNTIF(L13:L18,"P")+COUNTIF(L13:L18,"F")</f>
        <v>0</v>
      </c>
      <c r="M20" s="251" t="str">
        <f>IF(K19&gt;0,"",IF(L20=0,"",1200-L21*100))</f>
        <v/>
      </c>
      <c r="N20" s="1058"/>
      <c r="O20" s="1057"/>
      <c r="P20" s="1027" t="s">
        <v>226</v>
      </c>
      <c r="Q20" s="1028"/>
      <c r="R20" s="474">
        <f>60-(COUNTIF(R13:R18,"NA")*10+COUNTIF(R13:R18,"ML")*10)</f>
        <v>60</v>
      </c>
      <c r="S20" s="474">
        <f>60-(COUNTIF(S13:S18,"NA")*10+COUNTIF(S13:S18,"ML")*10)</f>
        <v>60</v>
      </c>
      <c r="T20" s="474">
        <f>60-(COUNTIF(T13:T18,"NA")*10+COUNTIF(T13:T18,"ML")*10)</f>
        <v>60</v>
      </c>
      <c r="U20" s="474">
        <f>420-(COUNTIF(U13:U18,"NA")*70+COUNTIF(U13:U18,"ML")*70)</f>
        <v>420</v>
      </c>
      <c r="V20" s="474">
        <f>SUM(R20:U20)</f>
        <v>600</v>
      </c>
      <c r="W20" s="474">
        <f>600-(COUNTIF(W13:W18,"ML")*100)</f>
        <v>600</v>
      </c>
      <c r="X20" s="478">
        <f>SUM(V20:W20)</f>
        <v>1200</v>
      </c>
      <c r="Y20" s="254" t="e">
        <f>IF(AND(AA25="PASS",X21&gt;=60),"FIRST",IF(AND(AA25="PASS",X21&gt;=48),"SECOND",IF(AND(AA25="PASS",X21&gt;=36),"THIRD","")))</f>
        <v>#VALUE!</v>
      </c>
      <c r="Z20" s="482"/>
      <c r="AA20" s="254">
        <f>COUNTIF(AA13:AA18,"P")+COUNTIF(AA13:AA18,"F")</f>
        <v>0</v>
      </c>
      <c r="AB20" s="251" t="str">
        <f>IF(Z19&gt;0,"",IF(AA20=0,"",1200-AA21*100))</f>
        <v/>
      </c>
    </row>
    <row r="21" spans="1:28" ht="19" customHeight="1">
      <c r="A21" s="1056" t="s">
        <v>150</v>
      </c>
      <c r="B21" s="1039"/>
      <c r="C21" s="255">
        <f t="shared" ref="C21:I21" si="6">C19/C20*100</f>
        <v>56.666666666666664</v>
      </c>
      <c r="D21" s="255">
        <f t="shared" si="6"/>
        <v>81.666666666666671</v>
      </c>
      <c r="E21" s="255">
        <f t="shared" si="6"/>
        <v>93.333333333333329</v>
      </c>
      <c r="F21" s="255">
        <f t="shared" si="6"/>
        <v>63.809523809523803</v>
      </c>
      <c r="G21" s="255">
        <f t="shared" si="6"/>
        <v>67.833333333333329</v>
      </c>
      <c r="H21" s="255">
        <f t="shared" si="6"/>
        <v>64.166666666666671</v>
      </c>
      <c r="I21" s="255">
        <f t="shared" si="6"/>
        <v>66</v>
      </c>
      <c r="J21" s="254" t="str">
        <f>IF(M20="",J20,J19)</f>
        <v/>
      </c>
      <c r="K21" s="482"/>
      <c r="L21" s="254">
        <f>COUNTIF(J13:J18,"S")</f>
        <v>0</v>
      </c>
      <c r="M21" s="256" t="e">
        <f>M19/M20*100</f>
        <v>#VALUE!</v>
      </c>
      <c r="N21" s="1058"/>
      <c r="O21" s="1057"/>
      <c r="P21" s="1056" t="s">
        <v>150</v>
      </c>
      <c r="Q21" s="1039"/>
      <c r="R21" s="255" t="e">
        <f t="shared" ref="R21:X21" si="7">R19/R20*100</f>
        <v>#VALUE!</v>
      </c>
      <c r="S21" s="255" t="e">
        <f t="shared" si="7"/>
        <v>#VALUE!</v>
      </c>
      <c r="T21" s="255" t="e">
        <f t="shared" si="7"/>
        <v>#VALUE!</v>
      </c>
      <c r="U21" s="255" t="e">
        <f t="shared" si="7"/>
        <v>#VALUE!</v>
      </c>
      <c r="V21" s="255" t="e">
        <f t="shared" si="7"/>
        <v>#VALUE!</v>
      </c>
      <c r="W21" s="255" t="e">
        <f t="shared" si="7"/>
        <v>#VALUE!</v>
      </c>
      <c r="X21" s="255" t="e">
        <f t="shared" si="7"/>
        <v>#VALUE!</v>
      </c>
      <c r="Y21" s="254" t="e">
        <f>IF(AB20="",Y20,Y19)</f>
        <v>#VALUE!</v>
      </c>
      <c r="Z21" s="482"/>
      <c r="AA21" s="254">
        <f>COUNTIF(Y13:Y18,"S")</f>
        <v>0</v>
      </c>
      <c r="AB21" s="256" t="e">
        <f>AB19/AB20*100</f>
        <v>#VALUE!</v>
      </c>
    </row>
    <row r="22" spans="1:28" ht="19" customHeight="1">
      <c r="A22" s="1023" t="s">
        <v>73</v>
      </c>
      <c r="B22" s="1024"/>
      <c r="C22" s="475">
        <f>IF('statement of marks'!CV7="","",'statement of marks'!CV7)</f>
        <v>8</v>
      </c>
      <c r="D22" s="475">
        <f>IF('statement of marks'!CW7="","",'statement of marks'!CW7)</f>
        <v>4</v>
      </c>
      <c r="E22" s="475">
        <f>IF('statement of marks'!CX7="","",'statement of marks'!CX7)</f>
        <v>9</v>
      </c>
      <c r="F22" s="475">
        <f>IF('statement of marks'!CZ7="","",'statement of marks'!CZ7)</f>
        <v>43</v>
      </c>
      <c r="G22" s="478">
        <f>IF(F22="","",SUM(C22:F22))</f>
        <v>64</v>
      </c>
      <c r="H22" s="475">
        <f>IF('statement of marks'!DB7="","",'statement of marks'!DB7)</f>
        <v>68</v>
      </c>
      <c r="I22" s="478">
        <f>IF(H22="","",SUM(G22:H22))</f>
        <v>132</v>
      </c>
      <c r="J22" s="479" t="str">
        <f>IF('statement of marks'!HY7="","",'statement of marks'!HY7)</f>
        <v>B</v>
      </c>
      <c r="K22" s="485" t="str">
        <f>IF('result subject-wise'!AQ7="","",'result subject-wise'!AQ7)</f>
        <v/>
      </c>
      <c r="L22" s="1046" t="s">
        <v>238</v>
      </c>
      <c r="M22" s="1061"/>
      <c r="N22" s="1058"/>
      <c r="O22" s="1057"/>
      <c r="P22" s="1023" t="s">
        <v>73</v>
      </c>
      <c r="Q22" s="1024"/>
      <c r="R22" s="475" t="str">
        <f>IF('statement of marks'!CV8="","",'statement of marks'!CV8)</f>
        <v/>
      </c>
      <c r="S22" s="475" t="str">
        <f>IF('statement of marks'!CW8="","",'statement of marks'!CW8)</f>
        <v/>
      </c>
      <c r="T22" s="475" t="str">
        <f>IF('statement of marks'!CX8="","",'statement of marks'!CX8)</f>
        <v/>
      </c>
      <c r="U22" s="475" t="str">
        <f>IF('statement of marks'!CZ8="","",'statement of marks'!CZ8)</f>
        <v/>
      </c>
      <c r="V22" s="478" t="str">
        <f>IF(U22="","",SUM(R22:U22))</f>
        <v/>
      </c>
      <c r="W22" s="475" t="str">
        <f>IF('statement of marks'!DB8="","",'statement of marks'!DB8)</f>
        <v/>
      </c>
      <c r="X22" s="478" t="str">
        <f>IF(W22="","",SUM(V22:W22))</f>
        <v/>
      </c>
      <c r="Y22" s="479" t="str">
        <f>IF('statement of marks'!HY8="","",'statement of marks'!HY8)</f>
        <v/>
      </c>
      <c r="Z22" s="485" t="str">
        <f>IF('result subject-wise'!AQ8="","",'result subject-wise'!AQ8)</f>
        <v/>
      </c>
      <c r="AA22" s="1046" t="s">
        <v>238</v>
      </c>
      <c r="AB22" s="1061"/>
    </row>
    <row r="23" spans="1:28" ht="19" customHeight="1">
      <c r="A23" s="1023" t="s">
        <v>74</v>
      </c>
      <c r="B23" s="1024"/>
      <c r="C23" s="475">
        <f>IF('statement of marks'!DL7="","",'statement of marks'!DL7)</f>
        <v>18</v>
      </c>
      <c r="D23" s="475">
        <f>IF('statement of marks'!DO7="","",'statement of marks'!DO7)</f>
        <v>16</v>
      </c>
      <c r="E23" s="475">
        <f>IF('statement of marks'!DR7="","",'statement of marks'!DR7)</f>
        <v>23</v>
      </c>
      <c r="F23" s="475">
        <f>IF('statement of marks'!DX7="","",'statement of marks'!DX7)</f>
        <v>34</v>
      </c>
      <c r="G23" s="478">
        <f>IF(F23="","",SUM(C23:F23))</f>
        <v>91</v>
      </c>
      <c r="H23" s="475">
        <f>IF('statement of marks'!EC7="","",'statement of marks'!EC7)</f>
        <v>91</v>
      </c>
      <c r="I23" s="478">
        <f>IF(H23="","",SUM(G23:H23))</f>
        <v>182</v>
      </c>
      <c r="J23" s="479" t="str">
        <f>IF('statement of marks'!HZ7="","",'statement of marks'!HZ7)</f>
        <v>A</v>
      </c>
      <c r="K23" s="477" t="str">
        <f>IF('result subject-wise'!AR7="","",'result subject-wise'!AR7)</f>
        <v/>
      </c>
      <c r="L23" s="1030"/>
      <c r="M23" s="1061"/>
      <c r="N23" s="1058"/>
      <c r="O23" s="1057"/>
      <c r="P23" s="1023" t="s">
        <v>74</v>
      </c>
      <c r="Q23" s="1024"/>
      <c r="R23" s="475" t="str">
        <f>IF('statement of marks'!DL8="","",'statement of marks'!DL8)</f>
        <v/>
      </c>
      <c r="S23" s="475" t="str">
        <f>IF('statement of marks'!DO8="","",'statement of marks'!DO8)</f>
        <v/>
      </c>
      <c r="T23" s="475" t="str">
        <f>IF('statement of marks'!DR8="","",'statement of marks'!DR8)</f>
        <v/>
      </c>
      <c r="U23" s="475" t="str">
        <f>IF('statement of marks'!DX8="","",'statement of marks'!DX8)</f>
        <v/>
      </c>
      <c r="V23" s="478" t="str">
        <f>IF(U23="","",SUM(R23:U23))</f>
        <v/>
      </c>
      <c r="W23" s="475" t="str">
        <f>IF('statement of marks'!EC8="","",'statement of marks'!EC8)</f>
        <v/>
      </c>
      <c r="X23" s="478" t="str">
        <f>IF(W23="","",SUM(V23:W23))</f>
        <v/>
      </c>
      <c r="Y23" s="479" t="str">
        <f>IF('statement of marks'!HZ8="","",'statement of marks'!HZ8)</f>
        <v/>
      </c>
      <c r="Z23" s="477" t="str">
        <f>IF('result subject-wise'!AR8="","",'result subject-wise'!AR8)</f>
        <v/>
      </c>
      <c r="AA23" s="1030"/>
      <c r="AB23" s="1061"/>
    </row>
    <row r="24" spans="1:28" ht="19" customHeight="1">
      <c r="A24" s="1023" t="s">
        <v>56</v>
      </c>
      <c r="B24" s="1024"/>
      <c r="C24" s="475">
        <f>IF('statement of marks'!EM7="","",'statement of marks'!EM7)</f>
        <v>9</v>
      </c>
      <c r="D24" s="475">
        <f>IF('statement of marks'!EN7="","",'statement of marks'!EN7)</f>
        <v>6</v>
      </c>
      <c r="E24" s="475">
        <f>IF('statement of marks'!EO7="","",'statement of marks'!EO7)</f>
        <v>8</v>
      </c>
      <c r="F24" s="475">
        <f>IF('statement of marks'!ES7="","",'statement of marks'!ES7)</f>
        <v>46</v>
      </c>
      <c r="G24" s="478">
        <f>IF(F24="","",SUM(C24:F24))</f>
        <v>69</v>
      </c>
      <c r="H24" s="475">
        <f>IF('statement of marks'!EX7="","",'statement of marks'!EX7)</f>
        <v>52</v>
      </c>
      <c r="I24" s="478">
        <f>IF(H24="","",SUM(G24:H24))</f>
        <v>121</v>
      </c>
      <c r="J24" s="479" t="str">
        <f>IF('statement of marks'!IA7="","",'statement of marks'!IA7)</f>
        <v>B</v>
      </c>
      <c r="K24" s="477" t="str">
        <f>IF('result subject-wise'!AS7="","",'result subject-wise'!AS7)</f>
        <v/>
      </c>
      <c r="L24" s="1030"/>
      <c r="M24" s="1061"/>
      <c r="N24" s="1058"/>
      <c r="O24" s="1057"/>
      <c r="P24" s="1023" t="s">
        <v>56</v>
      </c>
      <c r="Q24" s="1024"/>
      <c r="R24" s="475" t="str">
        <f>IF('statement of marks'!EM8="","",'statement of marks'!EM8)</f>
        <v/>
      </c>
      <c r="S24" s="475" t="str">
        <f>IF('statement of marks'!EN8="","",'statement of marks'!EN8)</f>
        <v/>
      </c>
      <c r="T24" s="475" t="str">
        <f>IF('statement of marks'!EO8="","",'statement of marks'!EO8)</f>
        <v/>
      </c>
      <c r="U24" s="475" t="str">
        <f>IF('statement of marks'!ES8="","",'statement of marks'!ES8)</f>
        <v/>
      </c>
      <c r="V24" s="478" t="str">
        <f>IF(U24="","",SUM(R24:U24))</f>
        <v/>
      </c>
      <c r="W24" s="475" t="str">
        <f>IF('statement of marks'!EX8="","",'statement of marks'!EX8)</f>
        <v/>
      </c>
      <c r="X24" s="478" t="str">
        <f>IF(W24="","",SUM(V24:W24))</f>
        <v/>
      </c>
      <c r="Y24" s="479" t="str">
        <f>IF('statement of marks'!IA8="","",'statement of marks'!IA8)</f>
        <v/>
      </c>
      <c r="Z24" s="477" t="str">
        <f>IF('result subject-wise'!AS8="","",'result subject-wise'!AS8)</f>
        <v/>
      </c>
      <c r="AA24" s="1030"/>
      <c r="AB24" s="1061"/>
    </row>
    <row r="25" spans="1:28" ht="19" customHeight="1">
      <c r="A25" s="1023" t="s">
        <v>26</v>
      </c>
      <c r="B25" s="1024"/>
      <c r="C25" s="1046" t="s">
        <v>275</v>
      </c>
      <c r="D25" s="1021"/>
      <c r="E25" s="1046" t="s">
        <v>94</v>
      </c>
      <c r="F25" s="1021"/>
      <c r="G25" s="1048" t="s">
        <v>95</v>
      </c>
      <c r="H25" s="1021"/>
      <c r="I25" s="478" t="s">
        <v>39</v>
      </c>
      <c r="J25" s="477" t="s">
        <v>57</v>
      </c>
      <c r="K25" s="1050"/>
      <c r="L25" s="1049" t="str">
        <f>IF('result subject-wise'!AV7="","",'result subject-wise'!AV7)</f>
        <v/>
      </c>
      <c r="M25" s="1052"/>
      <c r="N25" s="1058"/>
      <c r="O25" s="1057"/>
      <c r="P25" s="1023" t="s">
        <v>26</v>
      </c>
      <c r="Q25" s="1024"/>
      <c r="R25" s="1046" t="s">
        <v>275</v>
      </c>
      <c r="S25" s="1021"/>
      <c r="T25" s="1046" t="s">
        <v>94</v>
      </c>
      <c r="U25" s="1021"/>
      <c r="V25" s="1048" t="s">
        <v>95</v>
      </c>
      <c r="W25" s="1021"/>
      <c r="X25" s="478" t="s">
        <v>39</v>
      </c>
      <c r="Y25" s="477" t="s">
        <v>57</v>
      </c>
      <c r="Z25" s="1050"/>
      <c r="AA25" s="1049" t="str">
        <f>IF('result subject-wise'!AV8="","",'result subject-wise'!AV8)</f>
        <v/>
      </c>
      <c r="AB25" s="1052"/>
    </row>
    <row r="26" spans="1:28" ht="19" customHeight="1">
      <c r="A26" s="1023"/>
      <c r="B26" s="1024"/>
      <c r="C26" s="1021">
        <f>'statement of marks'!$FH$6</f>
        <v>25</v>
      </c>
      <c r="D26" s="1021"/>
      <c r="E26" s="1021">
        <f>'statement of marks'!$FI$6</f>
        <v>45</v>
      </c>
      <c r="F26" s="1021"/>
      <c r="G26" s="1021">
        <f>'statement of marks'!$FJ$6</f>
        <v>30</v>
      </c>
      <c r="H26" s="1021"/>
      <c r="I26" s="478">
        <f>SUM(C26,E26,G26)</f>
        <v>100</v>
      </c>
      <c r="J26" s="477"/>
      <c r="K26" s="1050"/>
      <c r="L26" s="1049"/>
      <c r="M26" s="1052"/>
      <c r="N26" s="1058"/>
      <c r="O26" s="1057"/>
      <c r="P26" s="1023"/>
      <c r="Q26" s="1024"/>
      <c r="R26" s="1021">
        <f>'statement of marks'!$FH$6</f>
        <v>25</v>
      </c>
      <c r="S26" s="1021"/>
      <c r="T26" s="1021">
        <f>'statement of marks'!$FI$6</f>
        <v>45</v>
      </c>
      <c r="U26" s="1021"/>
      <c r="V26" s="1021">
        <f>'statement of marks'!$FJ$6</f>
        <v>30</v>
      </c>
      <c r="W26" s="1021"/>
      <c r="X26" s="478">
        <f>SUM(R26,T26,V26)</f>
        <v>100</v>
      </c>
      <c r="Y26" s="477"/>
      <c r="Z26" s="1050"/>
      <c r="AA26" s="1049"/>
      <c r="AB26" s="1052"/>
    </row>
    <row r="27" spans="1:28" ht="19" customHeight="1">
      <c r="A27" s="1023"/>
      <c r="B27" s="1024"/>
      <c r="C27" s="1025">
        <f>IF('statement of marks'!FH7="","",'statement of marks'!FH7)</f>
        <v>23</v>
      </c>
      <c r="D27" s="1025"/>
      <c r="E27" s="1025">
        <f>'statement of marks'!FI7</f>
        <v>39</v>
      </c>
      <c r="F27" s="1025"/>
      <c r="G27" s="1025">
        <f>'statement of marks'!FJ7</f>
        <v>16</v>
      </c>
      <c r="H27" s="1025"/>
      <c r="I27" s="481">
        <f>IF(G27="","",SUM(C27,E27,G27))</f>
        <v>78</v>
      </c>
      <c r="J27" s="479" t="str">
        <f>IF('statement of marks'!IB7="","",'statement of marks'!IB7)</f>
        <v>B</v>
      </c>
      <c r="K27" s="1050"/>
      <c r="L27" s="1051" t="s">
        <v>241</v>
      </c>
      <c r="M27" s="1052"/>
      <c r="N27" s="1058"/>
      <c r="O27" s="1057"/>
      <c r="P27" s="1023"/>
      <c r="Q27" s="1024"/>
      <c r="R27" s="1025" t="str">
        <f>IF('statement of marks'!FH8="","",'statement of marks'!FH8)</f>
        <v/>
      </c>
      <c r="S27" s="1025"/>
      <c r="T27" s="1025" t="str">
        <f>'statement of marks'!FI8</f>
        <v/>
      </c>
      <c r="U27" s="1025"/>
      <c r="V27" s="1025" t="str">
        <f>'statement of marks'!FJ8</f>
        <v/>
      </c>
      <c r="W27" s="1025"/>
      <c r="X27" s="481" t="str">
        <f>IF(V27="","",SUM(R27,T27,V27))</f>
        <v/>
      </c>
      <c r="Y27" s="479" t="str">
        <f>IF('statement of marks'!IB8="","",'statement of marks'!IB8)</f>
        <v/>
      </c>
      <c r="Z27" s="1050"/>
      <c r="AA27" s="1051" t="s">
        <v>241</v>
      </c>
      <c r="AB27" s="1052"/>
    </row>
    <row r="28" spans="1:28" ht="19" customHeight="1">
      <c r="A28" s="1023" t="s">
        <v>77</v>
      </c>
      <c r="B28" s="1024"/>
      <c r="C28" s="1048" t="s">
        <v>96</v>
      </c>
      <c r="D28" s="1021"/>
      <c r="E28" s="1048" t="s">
        <v>97</v>
      </c>
      <c r="F28" s="1021"/>
      <c r="G28" s="1048" t="s">
        <v>98</v>
      </c>
      <c r="H28" s="1021"/>
      <c r="I28" s="478" t="s">
        <v>39</v>
      </c>
      <c r="J28" s="477" t="s">
        <v>57</v>
      </c>
      <c r="K28" s="1050"/>
      <c r="L28" s="1049" t="str">
        <f>J21</f>
        <v/>
      </c>
      <c r="M28" s="1052"/>
      <c r="N28" s="1058"/>
      <c r="O28" s="1057"/>
      <c r="P28" s="1023" t="s">
        <v>77</v>
      </c>
      <c r="Q28" s="1024"/>
      <c r="R28" s="1048" t="s">
        <v>96</v>
      </c>
      <c r="S28" s="1021"/>
      <c r="T28" s="1048" t="s">
        <v>97</v>
      </c>
      <c r="U28" s="1021"/>
      <c r="V28" s="1048" t="s">
        <v>98</v>
      </c>
      <c r="W28" s="1021"/>
      <c r="X28" s="478" t="s">
        <v>39</v>
      </c>
      <c r="Y28" s="477" t="s">
        <v>57</v>
      </c>
      <c r="Z28" s="1050"/>
      <c r="AA28" s="1049" t="e">
        <f>Y21</f>
        <v>#VALUE!</v>
      </c>
      <c r="AB28" s="1052"/>
    </row>
    <row r="29" spans="1:28" ht="19" customHeight="1">
      <c r="A29" s="1023"/>
      <c r="B29" s="1024"/>
      <c r="C29" s="1021">
        <f>'statement of marks'!$FQ$6</f>
        <v>25</v>
      </c>
      <c r="D29" s="1021"/>
      <c r="E29" s="474">
        <f>'statement of marks'!$FR$6</f>
        <v>30</v>
      </c>
      <c r="F29" s="474">
        <f>'statement of marks'!$FS$6</f>
        <v>30</v>
      </c>
      <c r="G29" s="1021">
        <f>'statement of marks'!$FT$6</f>
        <v>15</v>
      </c>
      <c r="H29" s="1021"/>
      <c r="I29" s="478">
        <f>SUM(C29,E29,F29,G29)</f>
        <v>100</v>
      </c>
      <c r="J29" s="477"/>
      <c r="K29" s="1050"/>
      <c r="L29" s="1049"/>
      <c r="M29" s="1052"/>
      <c r="N29" s="1058"/>
      <c r="O29" s="1057"/>
      <c r="P29" s="1023"/>
      <c r="Q29" s="1024"/>
      <c r="R29" s="1021">
        <f>'statement of marks'!$FQ$6</f>
        <v>25</v>
      </c>
      <c r="S29" s="1021"/>
      <c r="T29" s="474">
        <f>'statement of marks'!$FR$6</f>
        <v>30</v>
      </c>
      <c r="U29" s="474">
        <f>'statement of marks'!$FS$6</f>
        <v>30</v>
      </c>
      <c r="V29" s="1021">
        <f>'statement of marks'!$FT$6</f>
        <v>15</v>
      </c>
      <c r="W29" s="1021"/>
      <c r="X29" s="478">
        <f>SUM(R29,T29,U29,V29)</f>
        <v>100</v>
      </c>
      <c r="Y29" s="477"/>
      <c r="Z29" s="1050"/>
      <c r="AA29" s="1049"/>
      <c r="AB29" s="1052"/>
    </row>
    <row r="30" spans="1:28" ht="19" customHeight="1">
      <c r="A30" s="1023"/>
      <c r="B30" s="1024"/>
      <c r="C30" s="1025">
        <f>IF('statement of marks'!FQ7="","",'statement of marks'!FQ7)</f>
        <v>20</v>
      </c>
      <c r="D30" s="1025"/>
      <c r="E30" s="475">
        <f>'statement of marks'!FR7</f>
        <v>22</v>
      </c>
      <c r="F30" s="475">
        <f>'statement of marks'!FS7</f>
        <v>26</v>
      </c>
      <c r="G30" s="1025">
        <f>'statement of marks'!FT7</f>
        <v>12</v>
      </c>
      <c r="H30" s="1025"/>
      <c r="I30" s="478">
        <f>IF(G30="","",SUM(C30:G30))</f>
        <v>80</v>
      </c>
      <c r="J30" s="479" t="str">
        <f>IF('statement of marks'!IC7="","",'statement of marks'!IC7)</f>
        <v>B</v>
      </c>
      <c r="K30" s="1043" t="s">
        <v>240</v>
      </c>
      <c r="L30" s="1044"/>
      <c r="M30" s="1045"/>
      <c r="N30" s="1058"/>
      <c r="O30" s="1057"/>
      <c r="P30" s="1023"/>
      <c r="Q30" s="1024"/>
      <c r="R30" s="1025" t="str">
        <f>IF('statement of marks'!FQ8="","",'statement of marks'!FQ8)</f>
        <v/>
      </c>
      <c r="S30" s="1025"/>
      <c r="T30" s="475" t="str">
        <f>'statement of marks'!FR8</f>
        <v/>
      </c>
      <c r="U30" s="475" t="str">
        <f>'statement of marks'!FS8</f>
        <v/>
      </c>
      <c r="V30" s="1025" t="str">
        <f>'statement of marks'!FT8</f>
        <v/>
      </c>
      <c r="W30" s="1025"/>
      <c r="X30" s="478" t="str">
        <f>IF(V30="","",SUM(R30:V30))</f>
        <v/>
      </c>
      <c r="Y30" s="479" t="str">
        <f>IF('statement of marks'!IC8="","",'statement of marks'!IC8)</f>
        <v/>
      </c>
      <c r="Z30" s="1043" t="s">
        <v>240</v>
      </c>
      <c r="AA30" s="1044"/>
      <c r="AB30" s="1045"/>
    </row>
    <row r="31" spans="1:28" ht="19" customHeight="1">
      <c r="A31" s="1038" t="s">
        <v>135</v>
      </c>
      <c r="B31" s="1039"/>
      <c r="C31" s="1029" t="str">
        <f>'statement of marks'!GN7</f>
        <v>PASS</v>
      </c>
      <c r="D31" s="1029"/>
      <c r="E31" s="1029"/>
      <c r="F31" s="483" t="s">
        <v>241</v>
      </c>
      <c r="G31" s="479" t="str">
        <f>IF('statement of marks'!CU7="","",'statement of marks'!CU7)</f>
        <v>FIRST</v>
      </c>
      <c r="H31" s="1049" t="s">
        <v>237</v>
      </c>
      <c r="I31" s="1049"/>
      <c r="J31" s="475">
        <f>IF('statement of marks'!GP7="","",'statement of marks'!GP7)</f>
        <v>0.999999999999998</v>
      </c>
      <c r="K31" s="1044"/>
      <c r="L31" s="1044"/>
      <c r="M31" s="1045"/>
      <c r="N31" s="1058"/>
      <c r="O31" s="1057"/>
      <c r="P31" s="1038" t="s">
        <v>135</v>
      </c>
      <c r="Q31" s="1039"/>
      <c r="R31" s="1029" t="str">
        <f>'statement of marks'!GN8</f>
        <v/>
      </c>
      <c r="S31" s="1029"/>
      <c r="T31" s="1029"/>
      <c r="U31" s="483" t="s">
        <v>241</v>
      </c>
      <c r="V31" s="479" t="str">
        <f>IF('statement of marks'!CU8="","",'statement of marks'!CU8)</f>
        <v/>
      </c>
      <c r="W31" s="1049" t="s">
        <v>237</v>
      </c>
      <c r="X31" s="1049"/>
      <c r="Y31" s="475" t="str">
        <f>IF('statement of marks'!GP8="","",'statement of marks'!GP8)</f>
        <v/>
      </c>
      <c r="Z31" s="1044"/>
      <c r="AA31" s="1044"/>
      <c r="AB31" s="1045"/>
    </row>
    <row r="32" spans="1:28" ht="19" customHeight="1">
      <c r="A32" s="257" t="s">
        <v>230</v>
      </c>
      <c r="B32" s="1059" t="s">
        <v>229</v>
      </c>
      <c r="C32" s="1060"/>
      <c r="D32" s="1047" t="s">
        <v>231</v>
      </c>
      <c r="E32" s="1025"/>
      <c r="F32" s="1047" t="s">
        <v>232</v>
      </c>
      <c r="G32" s="1025"/>
      <c r="H32" s="1047" t="s">
        <v>233</v>
      </c>
      <c r="I32" s="1025"/>
      <c r="J32" s="481" t="s">
        <v>376</v>
      </c>
      <c r="K32" s="1044"/>
      <c r="L32" s="1044"/>
      <c r="M32" s="1045"/>
      <c r="N32" s="1058"/>
      <c r="O32" s="1057"/>
      <c r="P32" s="257" t="s">
        <v>230</v>
      </c>
      <c r="Q32" s="1059" t="s">
        <v>229</v>
      </c>
      <c r="R32" s="1060"/>
      <c r="S32" s="1047" t="s">
        <v>231</v>
      </c>
      <c r="T32" s="1025"/>
      <c r="U32" s="1047" t="s">
        <v>232</v>
      </c>
      <c r="V32" s="1025"/>
      <c r="W32" s="1047" t="s">
        <v>233</v>
      </c>
      <c r="X32" s="1025"/>
      <c r="Y32" s="481" t="s">
        <v>376</v>
      </c>
      <c r="Z32" s="1044"/>
      <c r="AA32" s="1044"/>
      <c r="AB32" s="1045"/>
    </row>
    <row r="33" spans="1:28" ht="19" customHeight="1">
      <c r="A33" s="1033" t="s">
        <v>227</v>
      </c>
      <c r="B33" s="1024"/>
      <c r="C33" s="482" t="str">
        <f>IF('statement of marks'!GR7="","",'statement of marks'!GR7)</f>
        <v/>
      </c>
      <c r="D33" s="1053" t="str">
        <f>IF('statement of marks'!GT7="","",'statement of marks'!GT7)</f>
        <v/>
      </c>
      <c r="E33" s="1053"/>
      <c r="F33" s="1053" t="str">
        <f>IF('statement of marks'!GV7="","",'statement of marks'!GV7)</f>
        <v/>
      </c>
      <c r="G33" s="1053"/>
      <c r="H33" s="1053" t="str">
        <f>IF('statement of marks'!GX7="","",'statement of marks'!GX7)</f>
        <v/>
      </c>
      <c r="I33" s="1053"/>
      <c r="J33" s="479" t="str">
        <f>'statement of marks'!GZ7</f>
        <v/>
      </c>
      <c r="K33" s="1062" t="str">
        <f>IF(OR(L25="PASS",L25="FAIL"),'result subject-wise'!$AV$112,"")</f>
        <v/>
      </c>
      <c r="L33" s="1062"/>
      <c r="M33" s="1063"/>
      <c r="N33" s="1058"/>
      <c r="O33" s="1057"/>
      <c r="P33" s="1033" t="s">
        <v>227</v>
      </c>
      <c r="Q33" s="1024"/>
      <c r="R33" s="482" t="str">
        <f>IF('statement of marks'!GR8="","",'statement of marks'!GR8)</f>
        <v/>
      </c>
      <c r="S33" s="1053" t="str">
        <f>IF('statement of marks'!GT8="","",'statement of marks'!GT8)</f>
        <v/>
      </c>
      <c r="T33" s="1053"/>
      <c r="U33" s="1053" t="str">
        <f>IF('statement of marks'!GV8="","",'statement of marks'!GV8)</f>
        <v/>
      </c>
      <c r="V33" s="1053"/>
      <c r="W33" s="1053" t="str">
        <f>IF('statement of marks'!GX8="","",'statement of marks'!GX8)</f>
        <v/>
      </c>
      <c r="X33" s="1053"/>
      <c r="Y33" s="479" t="str">
        <f>'statement of marks'!GZ8</f>
        <v/>
      </c>
      <c r="Z33" s="1062" t="str">
        <f>IF(OR(AA25="PASS",AA25="FAIL"),'result subject-wise'!$AV$112,"")</f>
        <v/>
      </c>
      <c r="AA33" s="1062"/>
      <c r="AB33" s="1063"/>
    </row>
    <row r="34" spans="1:28" ht="19" customHeight="1">
      <c r="A34" s="1031" t="s">
        <v>228</v>
      </c>
      <c r="B34" s="1032"/>
      <c r="C34" s="477" t="str">
        <f>IF('statement of marks'!GQ7="","",'statement of marks'!GQ7)</f>
        <v/>
      </c>
      <c r="D34" s="1030" t="str">
        <f>IF('statement of marks'!GS7="","",'statement of marks'!GS7)</f>
        <v/>
      </c>
      <c r="E34" s="1030"/>
      <c r="F34" s="1030" t="str">
        <f>IF('statement of marks'!GU7="","",'statement of marks'!GU7)</f>
        <v/>
      </c>
      <c r="G34" s="1030"/>
      <c r="H34" s="1030" t="str">
        <f>IF('statement of marks'!GW7="","",'statement of marks'!GW7)</f>
        <v/>
      </c>
      <c r="I34" s="1030"/>
      <c r="J34" s="477" t="str">
        <f>'statement of marks'!GY7</f>
        <v/>
      </c>
      <c r="K34" s="1062"/>
      <c r="L34" s="1062"/>
      <c r="M34" s="1063"/>
      <c r="N34" s="1058"/>
      <c r="O34" s="1057"/>
      <c r="P34" s="1031" t="s">
        <v>228</v>
      </c>
      <c r="Q34" s="1032"/>
      <c r="R34" s="477" t="str">
        <f>IF('statement of marks'!GQ8="","",'statement of marks'!GQ8)</f>
        <v/>
      </c>
      <c r="S34" s="1030" t="str">
        <f>IF('statement of marks'!GS8="","",'statement of marks'!GS8)</f>
        <v/>
      </c>
      <c r="T34" s="1030"/>
      <c r="U34" s="1030" t="str">
        <f>IF('statement of marks'!GU8="","",'statement of marks'!GU8)</f>
        <v/>
      </c>
      <c r="V34" s="1030"/>
      <c r="W34" s="1030" t="str">
        <f>IF('statement of marks'!GW8="","",'statement of marks'!GW8)</f>
        <v/>
      </c>
      <c r="X34" s="1030"/>
      <c r="Y34" s="477" t="str">
        <f>'statement of marks'!GY8</f>
        <v/>
      </c>
      <c r="Z34" s="1062"/>
      <c r="AA34" s="1062"/>
      <c r="AB34" s="1063"/>
    </row>
    <row r="35" spans="1:28" ht="19" customHeight="1">
      <c r="A35" s="1067" t="s">
        <v>375</v>
      </c>
      <c r="B35" s="1024"/>
      <c r="C35" s="52"/>
      <c r="D35" s="1029"/>
      <c r="E35" s="1029"/>
      <c r="F35" s="1029"/>
      <c r="G35" s="1029"/>
      <c r="H35" s="1029"/>
      <c r="I35" s="1029"/>
      <c r="J35" s="1029"/>
      <c r="K35" s="1029"/>
      <c r="L35" s="1029"/>
      <c r="M35" s="1040"/>
      <c r="N35" s="1058"/>
      <c r="O35" s="1057"/>
      <c r="P35" s="1067" t="s">
        <v>375</v>
      </c>
      <c r="Q35" s="1024"/>
      <c r="R35" s="52"/>
      <c r="S35" s="1029"/>
      <c r="T35" s="1029"/>
      <c r="U35" s="1029"/>
      <c r="V35" s="1029"/>
      <c r="W35" s="1029"/>
      <c r="X35" s="1029"/>
      <c r="Y35" s="1029"/>
      <c r="Z35" s="1029"/>
      <c r="AA35" s="1029"/>
      <c r="AB35" s="1040"/>
    </row>
    <row r="36" spans="1:28" ht="19" customHeight="1">
      <c r="A36" s="1033" t="s">
        <v>234</v>
      </c>
      <c r="B36" s="1024"/>
      <c r="C36" s="52"/>
      <c r="D36" s="1029"/>
      <c r="E36" s="1029"/>
      <c r="F36" s="1029"/>
      <c r="G36" s="1029"/>
      <c r="H36" s="1029"/>
      <c r="I36" s="1029"/>
      <c r="J36" s="1029"/>
      <c r="K36" s="1029"/>
      <c r="L36" s="1029"/>
      <c r="M36" s="1040"/>
      <c r="N36" s="1058"/>
      <c r="O36" s="1057"/>
      <c r="P36" s="1033" t="s">
        <v>234</v>
      </c>
      <c r="Q36" s="1024"/>
      <c r="R36" s="52"/>
      <c r="S36" s="1029"/>
      <c r="T36" s="1029"/>
      <c r="U36" s="1029"/>
      <c r="V36" s="1029"/>
      <c r="W36" s="1029"/>
      <c r="X36" s="1029"/>
      <c r="Y36" s="1029"/>
      <c r="Z36" s="1029"/>
      <c r="AA36" s="1029"/>
      <c r="AB36" s="1040"/>
    </row>
    <row r="37" spans="1:28" ht="19" customHeight="1">
      <c r="A37" s="1033" t="s">
        <v>374</v>
      </c>
      <c r="B37" s="1024"/>
      <c r="C37" s="52"/>
      <c r="D37" s="1029"/>
      <c r="E37" s="1029"/>
      <c r="F37" s="1029"/>
      <c r="G37" s="1029"/>
      <c r="H37" s="1029"/>
      <c r="I37" s="1029"/>
      <c r="J37" s="1051" t="s">
        <v>374</v>
      </c>
      <c r="K37" s="1029"/>
      <c r="L37" s="1029"/>
      <c r="M37" s="1040"/>
      <c r="N37" s="1058"/>
      <c r="O37" s="1057"/>
      <c r="P37" s="1033" t="s">
        <v>374</v>
      </c>
      <c r="Q37" s="1024"/>
      <c r="R37" s="52"/>
      <c r="S37" s="1029"/>
      <c r="T37" s="1029"/>
      <c r="U37" s="1029"/>
      <c r="V37" s="1029"/>
      <c r="W37" s="1029"/>
      <c r="X37" s="1029"/>
      <c r="Y37" s="1051" t="s">
        <v>374</v>
      </c>
      <c r="Z37" s="1029"/>
      <c r="AA37" s="1029"/>
      <c r="AB37" s="1040"/>
    </row>
    <row r="38" spans="1:28" ht="19" customHeight="1">
      <c r="A38" s="1033" t="s">
        <v>235</v>
      </c>
      <c r="B38" s="1024"/>
      <c r="C38" s="52"/>
      <c r="D38" s="1029"/>
      <c r="E38" s="1029"/>
      <c r="F38" s="1029"/>
      <c r="G38" s="1029"/>
      <c r="H38" s="1029"/>
      <c r="I38" s="1029"/>
      <c r="J38" s="1029"/>
      <c r="K38" s="1029"/>
      <c r="L38" s="1029"/>
      <c r="M38" s="1040"/>
      <c r="N38" s="1058"/>
      <c r="O38" s="1057"/>
      <c r="P38" s="1033" t="s">
        <v>235</v>
      </c>
      <c r="Q38" s="1024"/>
      <c r="R38" s="52"/>
      <c r="S38" s="1029"/>
      <c r="T38" s="1029"/>
      <c r="U38" s="1029"/>
      <c r="V38" s="1029"/>
      <c r="W38" s="1029"/>
      <c r="X38" s="1029"/>
      <c r="Y38" s="1029"/>
      <c r="Z38" s="1029"/>
      <c r="AA38" s="1029"/>
      <c r="AB38" s="1040"/>
    </row>
    <row r="39" spans="1:28" ht="19" customHeight="1" thickBot="1">
      <c r="A39" s="1054" t="s">
        <v>236</v>
      </c>
      <c r="B39" s="1055"/>
      <c r="C39" s="1055"/>
      <c r="D39" s="1055"/>
      <c r="E39" s="1055"/>
      <c r="F39" s="1064">
        <f>'statement of marks'!$GY$107</f>
        <v>42460</v>
      </c>
      <c r="G39" s="1064"/>
      <c r="H39" s="1065" t="s">
        <v>239</v>
      </c>
      <c r="I39" s="1066"/>
      <c r="J39" s="1041"/>
      <c r="K39" s="1041"/>
      <c r="L39" s="1041"/>
      <c r="M39" s="1042"/>
      <c r="N39" s="1058"/>
      <c r="O39" s="1057"/>
      <c r="P39" s="1054" t="s">
        <v>236</v>
      </c>
      <c r="Q39" s="1055"/>
      <c r="R39" s="1055"/>
      <c r="S39" s="1055"/>
      <c r="T39" s="1055"/>
      <c r="U39" s="1064">
        <f>'statement of marks'!$GY$107</f>
        <v>42460</v>
      </c>
      <c r="V39" s="1064"/>
      <c r="W39" s="1065" t="s">
        <v>239</v>
      </c>
      <c r="X39" s="1066"/>
      <c r="Y39" s="1041"/>
      <c r="Z39" s="1041"/>
      <c r="AA39" s="1041"/>
      <c r="AB39" s="1042"/>
    </row>
    <row r="40" spans="1:28" ht="19" customHeight="1" thickTop="1">
      <c r="A40" s="1017" t="s">
        <v>220</v>
      </c>
      <c r="B40" s="1018"/>
      <c r="C40" s="1018"/>
      <c r="D40" s="1018"/>
      <c r="E40" s="1018"/>
      <c r="F40" s="1018"/>
      <c r="G40" s="1018"/>
      <c r="H40" s="1018"/>
      <c r="I40" s="1018"/>
      <c r="J40" s="1018"/>
      <c r="K40" s="1018"/>
      <c r="L40" s="1018"/>
      <c r="M40" s="1019"/>
      <c r="N40" s="1058"/>
      <c r="O40" s="1057"/>
      <c r="P40" s="1017" t="s">
        <v>220</v>
      </c>
      <c r="Q40" s="1018"/>
      <c r="R40" s="1018"/>
      <c r="S40" s="1018"/>
      <c r="T40" s="1018"/>
      <c r="U40" s="1018"/>
      <c r="V40" s="1018"/>
      <c r="W40" s="1018"/>
      <c r="X40" s="1018"/>
      <c r="Y40" s="1018"/>
      <c r="Z40" s="1018"/>
      <c r="AA40" s="1018"/>
      <c r="AB40" s="1019"/>
    </row>
    <row r="41" spans="1:28" ht="19" customHeight="1">
      <c r="A41" s="1020" t="str">
        <f>IF('statement of marks'!$A$2="","",'statement of marks'!$A$2)</f>
        <v xml:space="preserve">GOVT. </v>
      </c>
      <c r="B41" s="1021"/>
      <c r="C41" s="1021"/>
      <c r="D41" s="1021"/>
      <c r="E41" s="1021"/>
      <c r="F41" s="1021"/>
      <c r="G41" s="1021"/>
      <c r="H41" s="1021"/>
      <c r="I41" s="1021"/>
      <c r="J41" s="1021"/>
      <c r="K41" s="1021"/>
      <c r="L41" s="1021"/>
      <c r="M41" s="1022"/>
      <c r="N41" s="1058"/>
      <c r="O41" s="1057"/>
      <c r="P41" s="1020" t="str">
        <f>IF('statement of marks'!$A$2="","",'statement of marks'!$A$2)</f>
        <v xml:space="preserve">GOVT. </v>
      </c>
      <c r="Q41" s="1021"/>
      <c r="R41" s="1021"/>
      <c r="S41" s="1021"/>
      <c r="T41" s="1021"/>
      <c r="U41" s="1021"/>
      <c r="V41" s="1021"/>
      <c r="W41" s="1021"/>
      <c r="X41" s="1021"/>
      <c r="Y41" s="1021"/>
      <c r="Z41" s="1021"/>
      <c r="AA41" s="1021"/>
      <c r="AB41" s="1022"/>
    </row>
    <row r="42" spans="1:28" ht="19" customHeight="1">
      <c r="A42" s="1020"/>
      <c r="B42" s="1021"/>
      <c r="C42" s="1021"/>
      <c r="D42" s="1021"/>
      <c r="E42" s="1021"/>
      <c r="F42" s="1021"/>
      <c r="G42" s="1021"/>
      <c r="H42" s="1021"/>
      <c r="I42" s="1021"/>
      <c r="J42" s="1021"/>
      <c r="K42" s="1021"/>
      <c r="L42" s="1021"/>
      <c r="M42" s="1022"/>
      <c r="N42" s="1058"/>
      <c r="O42" s="1057"/>
      <c r="P42" s="1020"/>
      <c r="Q42" s="1021"/>
      <c r="R42" s="1021"/>
      <c r="S42" s="1021"/>
      <c r="T42" s="1021"/>
      <c r="U42" s="1021"/>
      <c r="V42" s="1021"/>
      <c r="W42" s="1021"/>
      <c r="X42" s="1021"/>
      <c r="Y42" s="1021"/>
      <c r="Z42" s="1021"/>
      <c r="AA42" s="1021"/>
      <c r="AB42" s="1022"/>
    </row>
    <row r="43" spans="1:28" ht="19" customHeight="1">
      <c r="A43" s="1023" t="s">
        <v>221</v>
      </c>
      <c r="B43" s="1024"/>
      <c r="C43" s="1025" t="str">
        <f>IF(L64="","MAIN EXAM.",IF(C70="SUPPL.","SUPPL. EXAM.",IF(C70="RE-EXAM.","RE-EXAM.",)))</f>
        <v>MAIN EXAM.</v>
      </c>
      <c r="D43" s="1025"/>
      <c r="E43" s="1025"/>
      <c r="F43" s="1025"/>
      <c r="G43" s="475" t="s">
        <v>153</v>
      </c>
      <c r="H43" s="1025" t="str">
        <f>IF('statement of marks'!$F$3="","",'statement of marks'!$F$3)</f>
        <v>2015-16</v>
      </c>
      <c r="I43" s="1025"/>
      <c r="J43" s="1025" t="s">
        <v>82</v>
      </c>
      <c r="K43" s="1025"/>
      <c r="L43" s="1025">
        <f>IF('statement of marks'!D9="","",'statement of marks'!D9)</f>
        <v>9103</v>
      </c>
      <c r="M43" s="1026"/>
      <c r="N43" s="1058"/>
      <c r="O43" s="1057"/>
      <c r="P43" s="1023" t="s">
        <v>221</v>
      </c>
      <c r="Q43" s="1024"/>
      <c r="R43" s="1025" t="str">
        <f>IF(AA64="","MAIN EXAM.",IF(R70="SUPPL.","SUPPL. EXAM.",IF(R70="RE-EXAM.","RE-EXAM.",)))</f>
        <v>MAIN EXAM.</v>
      </c>
      <c r="S43" s="1025"/>
      <c r="T43" s="1025"/>
      <c r="U43" s="1025"/>
      <c r="V43" s="475" t="s">
        <v>153</v>
      </c>
      <c r="W43" s="1025" t="str">
        <f>IF('statement of marks'!$F$3="","",'statement of marks'!$F$3)</f>
        <v>2015-16</v>
      </c>
      <c r="X43" s="1025"/>
      <c r="Y43" s="1025" t="s">
        <v>82</v>
      </c>
      <c r="Z43" s="1025"/>
      <c r="AA43" s="1025">
        <f>IF('statement of marks'!D10="","",'statement of marks'!D10)</f>
        <v>9104</v>
      </c>
      <c r="AB43" s="1026"/>
    </row>
    <row r="44" spans="1:28" ht="19" customHeight="1">
      <c r="A44" s="1023" t="s">
        <v>40</v>
      </c>
      <c r="B44" s="1024"/>
      <c r="C44" s="1024" t="str">
        <f>IF('statement of marks'!G9="","",'statement of marks'!G9)</f>
        <v>A 003</v>
      </c>
      <c r="D44" s="1024"/>
      <c r="E44" s="1024"/>
      <c r="F44" s="1024"/>
      <c r="G44" s="1024"/>
      <c r="H44" s="1024"/>
      <c r="I44" s="1024"/>
      <c r="J44" s="1024"/>
      <c r="K44" s="1024"/>
      <c r="L44" s="1024"/>
      <c r="M44" s="1036"/>
      <c r="N44" s="1058"/>
      <c r="O44" s="1057"/>
      <c r="P44" s="1023" t="s">
        <v>40</v>
      </c>
      <c r="Q44" s="1024"/>
      <c r="R44" s="1024" t="str">
        <f>IF('statement of marks'!G10="","",'statement of marks'!G10)</f>
        <v>A 004</v>
      </c>
      <c r="S44" s="1024"/>
      <c r="T44" s="1024"/>
      <c r="U44" s="1024"/>
      <c r="V44" s="1024"/>
      <c r="W44" s="1024"/>
      <c r="X44" s="1024"/>
      <c r="Y44" s="1024"/>
      <c r="Z44" s="1024"/>
      <c r="AA44" s="1024"/>
      <c r="AB44" s="1036"/>
    </row>
    <row r="45" spans="1:28" ht="19" customHeight="1">
      <c r="A45" s="1023" t="s">
        <v>41</v>
      </c>
      <c r="B45" s="1024"/>
      <c r="C45" s="1024" t="str">
        <f>IF('statement of marks'!H9="","",'statement of marks'!H9)</f>
        <v>B 003</v>
      </c>
      <c r="D45" s="1024"/>
      <c r="E45" s="1024"/>
      <c r="F45" s="1024"/>
      <c r="G45" s="1024"/>
      <c r="H45" s="1024"/>
      <c r="I45" s="1024"/>
      <c r="J45" s="1024"/>
      <c r="K45" s="1024"/>
      <c r="L45" s="1024"/>
      <c r="M45" s="1036"/>
      <c r="N45" s="1058"/>
      <c r="O45" s="1057"/>
      <c r="P45" s="1023" t="s">
        <v>41</v>
      </c>
      <c r="Q45" s="1024"/>
      <c r="R45" s="1024" t="str">
        <f>IF('statement of marks'!H10="","",'statement of marks'!H10)</f>
        <v>B 004</v>
      </c>
      <c r="S45" s="1024"/>
      <c r="T45" s="1024"/>
      <c r="U45" s="1024"/>
      <c r="V45" s="1024"/>
      <c r="W45" s="1024"/>
      <c r="X45" s="1024"/>
      <c r="Y45" s="1024"/>
      <c r="Z45" s="1024"/>
      <c r="AA45" s="1024"/>
      <c r="AB45" s="1036"/>
    </row>
    <row r="46" spans="1:28" ht="19" customHeight="1">
      <c r="A46" s="1023" t="s">
        <v>42</v>
      </c>
      <c r="B46" s="1024"/>
      <c r="C46" s="1024" t="str">
        <f>IF('statement of marks'!I9="","",'statement of marks'!I9)</f>
        <v>C 003</v>
      </c>
      <c r="D46" s="1024"/>
      <c r="E46" s="1024"/>
      <c r="F46" s="1024"/>
      <c r="G46" s="1024"/>
      <c r="H46" s="1024"/>
      <c r="I46" s="1024"/>
      <c r="J46" s="1024"/>
      <c r="K46" s="1024"/>
      <c r="L46" s="1024"/>
      <c r="M46" s="1036"/>
      <c r="N46" s="1058"/>
      <c r="O46" s="1057"/>
      <c r="P46" s="1023" t="s">
        <v>42</v>
      </c>
      <c r="Q46" s="1024"/>
      <c r="R46" s="1024" t="str">
        <f>IF('statement of marks'!I10="","",'statement of marks'!I10)</f>
        <v>C 004</v>
      </c>
      <c r="S46" s="1024"/>
      <c r="T46" s="1024"/>
      <c r="U46" s="1024"/>
      <c r="V46" s="1024"/>
      <c r="W46" s="1024"/>
      <c r="X46" s="1024"/>
      <c r="Y46" s="1024"/>
      <c r="Z46" s="1024"/>
      <c r="AA46" s="1024"/>
      <c r="AB46" s="1036"/>
    </row>
    <row r="47" spans="1:28" ht="19" customHeight="1">
      <c r="A47" s="1023" t="s">
        <v>274</v>
      </c>
      <c r="B47" s="1024"/>
      <c r="C47" s="1024" t="str">
        <f>IF('statement of marks'!$A$3="","",'statement of marks'!$A$3)</f>
        <v>9 'A'</v>
      </c>
      <c r="D47" s="1024"/>
      <c r="E47" s="1025" t="s">
        <v>83</v>
      </c>
      <c r="F47" s="1025"/>
      <c r="G47" s="1025">
        <f>IF('statement of marks'!E9="","",'statement of marks'!E9)</f>
        <v>11041</v>
      </c>
      <c r="H47" s="1025"/>
      <c r="I47" s="1025" t="s">
        <v>78</v>
      </c>
      <c r="J47" s="1025"/>
      <c r="K47" s="1014">
        <f>IF('statement of marks'!F9="","",'statement of marks'!F9)</f>
        <v>36503</v>
      </c>
      <c r="L47" s="1014"/>
      <c r="M47" s="1015"/>
      <c r="N47" s="1058"/>
      <c r="O47" s="1057"/>
      <c r="P47" s="1023" t="s">
        <v>274</v>
      </c>
      <c r="Q47" s="1024"/>
      <c r="R47" s="1024" t="str">
        <f>IF('statement of marks'!$A$3="","",'statement of marks'!$A$3)</f>
        <v>9 'A'</v>
      </c>
      <c r="S47" s="1024"/>
      <c r="T47" s="1025" t="s">
        <v>83</v>
      </c>
      <c r="U47" s="1025"/>
      <c r="V47" s="1025">
        <f>IF('statement of marks'!E10="","",'statement of marks'!E10)</f>
        <v>11120</v>
      </c>
      <c r="W47" s="1025"/>
      <c r="X47" s="1025" t="s">
        <v>78</v>
      </c>
      <c r="Y47" s="1025"/>
      <c r="Z47" s="1014">
        <f>IF('statement of marks'!F10="","",'statement of marks'!F10)</f>
        <v>36287</v>
      </c>
      <c r="AA47" s="1014"/>
      <c r="AB47" s="1015"/>
    </row>
    <row r="48" spans="1:28" ht="19" customHeight="1">
      <c r="A48" s="1037" t="s">
        <v>222</v>
      </c>
      <c r="B48" s="1034" t="s">
        <v>223</v>
      </c>
      <c r="C48" s="865" t="s">
        <v>87</v>
      </c>
      <c r="D48" s="865" t="s">
        <v>88</v>
      </c>
      <c r="E48" s="865" t="s">
        <v>89</v>
      </c>
      <c r="F48" s="865" t="s">
        <v>245</v>
      </c>
      <c r="G48" s="865" t="s">
        <v>242</v>
      </c>
      <c r="H48" s="865" t="s">
        <v>99</v>
      </c>
      <c r="I48" s="865" t="s">
        <v>193</v>
      </c>
      <c r="J48" s="1016" t="s">
        <v>146</v>
      </c>
      <c r="K48" s="1016" t="s">
        <v>224</v>
      </c>
      <c r="L48" s="1016" t="s">
        <v>225</v>
      </c>
      <c r="M48" s="1035" t="s">
        <v>243</v>
      </c>
      <c r="N48" s="1058"/>
      <c r="O48" s="1057"/>
      <c r="P48" s="1037" t="s">
        <v>222</v>
      </c>
      <c r="Q48" s="1034" t="s">
        <v>223</v>
      </c>
      <c r="R48" s="865" t="s">
        <v>87</v>
      </c>
      <c r="S48" s="865" t="s">
        <v>88</v>
      </c>
      <c r="T48" s="865" t="s">
        <v>89</v>
      </c>
      <c r="U48" s="865" t="s">
        <v>245</v>
      </c>
      <c r="V48" s="865" t="s">
        <v>242</v>
      </c>
      <c r="W48" s="865" t="s">
        <v>99</v>
      </c>
      <c r="X48" s="865" t="s">
        <v>193</v>
      </c>
      <c r="Y48" s="1016" t="s">
        <v>146</v>
      </c>
      <c r="Z48" s="1016" t="s">
        <v>224</v>
      </c>
      <c r="AA48" s="1016" t="s">
        <v>225</v>
      </c>
      <c r="AB48" s="1035" t="s">
        <v>243</v>
      </c>
    </row>
    <row r="49" spans="1:28" ht="19" customHeight="1">
      <c r="A49" s="1037"/>
      <c r="B49" s="1034"/>
      <c r="C49" s="865"/>
      <c r="D49" s="865"/>
      <c r="E49" s="865"/>
      <c r="F49" s="865"/>
      <c r="G49" s="865"/>
      <c r="H49" s="865"/>
      <c r="I49" s="865"/>
      <c r="J49" s="865"/>
      <c r="K49" s="865"/>
      <c r="L49" s="865"/>
      <c r="M49" s="1035"/>
      <c r="N49" s="1058"/>
      <c r="O49" s="1057"/>
      <c r="P49" s="1037"/>
      <c r="Q49" s="1034"/>
      <c r="R49" s="865"/>
      <c r="S49" s="865"/>
      <c r="T49" s="865"/>
      <c r="U49" s="865"/>
      <c r="V49" s="865"/>
      <c r="W49" s="865"/>
      <c r="X49" s="865"/>
      <c r="Y49" s="865"/>
      <c r="Z49" s="865"/>
      <c r="AA49" s="865"/>
      <c r="AB49" s="1035"/>
    </row>
    <row r="50" spans="1:28" ht="19" customHeight="1">
      <c r="A50" s="1037"/>
      <c r="B50" s="1034"/>
      <c r="C50" s="865"/>
      <c r="D50" s="865"/>
      <c r="E50" s="865"/>
      <c r="F50" s="865"/>
      <c r="G50" s="865"/>
      <c r="H50" s="865"/>
      <c r="I50" s="865"/>
      <c r="J50" s="865"/>
      <c r="K50" s="865"/>
      <c r="L50" s="865"/>
      <c r="M50" s="1035"/>
      <c r="N50" s="1058"/>
      <c r="O50" s="1057"/>
      <c r="P50" s="1037"/>
      <c r="Q50" s="1034"/>
      <c r="R50" s="865"/>
      <c r="S50" s="865"/>
      <c r="T50" s="865"/>
      <c r="U50" s="865"/>
      <c r="V50" s="865"/>
      <c r="W50" s="865"/>
      <c r="X50" s="865"/>
      <c r="Y50" s="865"/>
      <c r="Z50" s="865"/>
      <c r="AA50" s="865"/>
      <c r="AB50" s="1035"/>
    </row>
    <row r="51" spans="1:28" ht="19" customHeight="1">
      <c r="A51" s="1038" t="s">
        <v>169</v>
      </c>
      <c r="B51" s="1039"/>
      <c r="C51" s="474">
        <v>10</v>
      </c>
      <c r="D51" s="474">
        <v>10</v>
      </c>
      <c r="E51" s="474">
        <v>10</v>
      </c>
      <c r="F51" s="474">
        <v>70</v>
      </c>
      <c r="G51" s="478">
        <v>100</v>
      </c>
      <c r="H51" s="478">
        <v>100</v>
      </c>
      <c r="I51" s="478">
        <v>200</v>
      </c>
      <c r="J51" s="484"/>
      <c r="K51" s="478" t="str">
        <f>IF(L59=0,"",100)</f>
        <v/>
      </c>
      <c r="L51" s="478"/>
      <c r="M51" s="251" t="str">
        <f>IF(L59=0,"","200/100")</f>
        <v/>
      </c>
      <c r="N51" s="1058"/>
      <c r="O51" s="1057"/>
      <c r="P51" s="1038" t="s">
        <v>169</v>
      </c>
      <c r="Q51" s="1039"/>
      <c r="R51" s="474">
        <v>10</v>
      </c>
      <c r="S51" s="474">
        <v>10</v>
      </c>
      <c r="T51" s="474">
        <v>10</v>
      </c>
      <c r="U51" s="474">
        <v>70</v>
      </c>
      <c r="V51" s="478">
        <v>100</v>
      </c>
      <c r="W51" s="478">
        <v>100</v>
      </c>
      <c r="X51" s="478">
        <v>200</v>
      </c>
      <c r="Y51" s="484"/>
      <c r="Z51" s="478" t="str">
        <f>IF(AA59=0,"",100)</f>
        <v/>
      </c>
      <c r="AA51" s="478"/>
      <c r="AB51" s="251" t="str">
        <f>IF(AA59=0,"","200/100")</f>
        <v/>
      </c>
    </row>
    <row r="52" spans="1:28" ht="19" customHeight="1">
      <c r="A52" s="1023" t="s">
        <v>61</v>
      </c>
      <c r="B52" s="1024"/>
      <c r="C52" s="482" t="str">
        <f>IF('statement of marks'!J9="","",'statement of marks'!J9)</f>
        <v/>
      </c>
      <c r="D52" s="482" t="str">
        <f>IF('statement of marks'!K9="","",'statement of marks'!K9)</f>
        <v/>
      </c>
      <c r="E52" s="482" t="str">
        <f>IF('statement of marks'!L9="","",'statement of marks'!L9)</f>
        <v/>
      </c>
      <c r="F52" s="482" t="str">
        <f>IF('statement of marks'!N9="","",'statement of marks'!N9)</f>
        <v/>
      </c>
      <c r="G52" s="478" t="str">
        <f t="shared" ref="G52:G57" si="8">IF(F52="","",SUM(C52:F52))</f>
        <v/>
      </c>
      <c r="H52" s="252" t="str">
        <f>IF('statement of marks'!P9="","",'statement of marks'!P9)</f>
        <v/>
      </c>
      <c r="I52" s="253" t="str">
        <f t="shared" ref="I52:I57" si="9">IF(H52="","",SUM(G52:H52))</f>
        <v/>
      </c>
      <c r="J52" s="479" t="str">
        <f>CONCATENATE('statement of marks'!HB9,'statement of marks'!HC9,'statement of marks'!HD9)</f>
        <v/>
      </c>
      <c r="K52" s="482" t="str">
        <f>IF('result subject-wise'!AB9="","",'result subject-wise'!AB9)</f>
        <v/>
      </c>
      <c r="L52" s="482" t="str">
        <f>IF('result subject-wise'!AK9="","",'result subject-wise'!AK9)</f>
        <v/>
      </c>
      <c r="M52" s="480" t="str">
        <f>IF(L59=0,"",IF(J52="S",K52,IF(K52="",I52,I52+K52)))</f>
        <v/>
      </c>
      <c r="N52" s="1058"/>
      <c r="O52" s="1057"/>
      <c r="P52" s="1023" t="s">
        <v>61</v>
      </c>
      <c r="Q52" s="1024"/>
      <c r="R52" s="482" t="str">
        <f>IF('statement of marks'!J10="","",'statement of marks'!J10)</f>
        <v/>
      </c>
      <c r="S52" s="482" t="str">
        <f>IF('statement of marks'!K10="","",'statement of marks'!K10)</f>
        <v/>
      </c>
      <c r="T52" s="482" t="str">
        <f>IF('statement of marks'!L10="","",'statement of marks'!L10)</f>
        <v/>
      </c>
      <c r="U52" s="482" t="str">
        <f>IF('statement of marks'!N10="","",'statement of marks'!N10)</f>
        <v/>
      </c>
      <c r="V52" s="478" t="str">
        <f t="shared" ref="V52:V57" si="10">IF(U52="","",SUM(R52:U52))</f>
        <v/>
      </c>
      <c r="W52" s="252" t="str">
        <f>IF('statement of marks'!P10="","",'statement of marks'!P10)</f>
        <v/>
      </c>
      <c r="X52" s="253" t="str">
        <f t="shared" ref="X52:X57" si="11">IF(W52="","",SUM(V52:W52))</f>
        <v/>
      </c>
      <c r="Y52" s="479" t="str">
        <f>CONCATENATE('statement of marks'!HB10,'statement of marks'!HC10,'statement of marks'!HD10)</f>
        <v/>
      </c>
      <c r="Z52" s="482" t="str">
        <f>IF('result subject-wise'!AB10="","",'result subject-wise'!AB10)</f>
        <v/>
      </c>
      <c r="AA52" s="482" t="str">
        <f>IF('result subject-wise'!AK10="","",'result subject-wise'!AK10)</f>
        <v/>
      </c>
      <c r="AB52" s="480" t="str">
        <f>IF(AA59=0,"",IF(Y52="S",Z52,IF(Z52="",X52,X52+Z52)))</f>
        <v/>
      </c>
    </row>
    <row r="53" spans="1:28" ht="19" customHeight="1">
      <c r="A53" s="1023" t="s">
        <v>63</v>
      </c>
      <c r="B53" s="1024"/>
      <c r="C53" s="482" t="str">
        <f>IF('statement of marks'!X9="","",'statement of marks'!X9)</f>
        <v/>
      </c>
      <c r="D53" s="482" t="str">
        <f>IF('statement of marks'!Y9="","",'statement of marks'!Y9)</f>
        <v/>
      </c>
      <c r="E53" s="482" t="str">
        <f>IF('statement of marks'!Z9="","",'statement of marks'!Z9)</f>
        <v/>
      </c>
      <c r="F53" s="482" t="str">
        <f>IF('statement of marks'!AB9="","",'statement of marks'!AB9)</f>
        <v/>
      </c>
      <c r="G53" s="478" t="str">
        <f t="shared" si="8"/>
        <v/>
      </c>
      <c r="H53" s="252" t="str">
        <f>IF('statement of marks'!AD9="","",'statement of marks'!AD9)</f>
        <v/>
      </c>
      <c r="I53" s="253" t="str">
        <f t="shared" si="9"/>
        <v/>
      </c>
      <c r="J53" s="479" t="str">
        <f>CONCATENATE('statement of marks'!HE9,'statement of marks'!HF9,'statement of marks'!HG9,)</f>
        <v/>
      </c>
      <c r="K53" s="482" t="str">
        <f>IF('result subject-wise'!AC9="","",'result subject-wise'!AC9)</f>
        <v/>
      </c>
      <c r="L53" s="482" t="str">
        <f>IF('result subject-wise'!AL9="","",'result subject-wise'!AL9)</f>
        <v/>
      </c>
      <c r="M53" s="480" t="str">
        <f>IF(L59=0,"",IF(J53="S",K53,IF(K53="",I53,I53+K53)))</f>
        <v/>
      </c>
      <c r="N53" s="1058"/>
      <c r="O53" s="1057"/>
      <c r="P53" s="1023" t="s">
        <v>63</v>
      </c>
      <c r="Q53" s="1024"/>
      <c r="R53" s="482" t="str">
        <f>IF('statement of marks'!X10="","",'statement of marks'!X10)</f>
        <v/>
      </c>
      <c r="S53" s="482" t="str">
        <f>IF('statement of marks'!Y10="","",'statement of marks'!Y10)</f>
        <v/>
      </c>
      <c r="T53" s="482" t="str">
        <f>IF('statement of marks'!Z10="","",'statement of marks'!Z10)</f>
        <v/>
      </c>
      <c r="U53" s="482" t="str">
        <f>IF('statement of marks'!AB10="","",'statement of marks'!AB10)</f>
        <v/>
      </c>
      <c r="V53" s="478" t="str">
        <f t="shared" si="10"/>
        <v/>
      </c>
      <c r="W53" s="252" t="str">
        <f>IF('statement of marks'!AD10="","",'statement of marks'!AD10)</f>
        <v/>
      </c>
      <c r="X53" s="253" t="str">
        <f t="shared" si="11"/>
        <v/>
      </c>
      <c r="Y53" s="479" t="str">
        <f>CONCATENATE('statement of marks'!HE10,'statement of marks'!HF10,'statement of marks'!HG10,)</f>
        <v/>
      </c>
      <c r="Z53" s="482" t="str">
        <f>IF('result subject-wise'!AC10="","",'result subject-wise'!AC10)</f>
        <v/>
      </c>
      <c r="AA53" s="482" t="str">
        <f>IF('result subject-wise'!AL10="","",'result subject-wise'!AL10)</f>
        <v/>
      </c>
      <c r="AB53" s="480" t="str">
        <f>IF(AA59=0,"",IF(Y53="S",Z53,IF(Z53="",X53,X53+Z53)))</f>
        <v/>
      </c>
    </row>
    <row r="54" spans="1:28" ht="19" customHeight="1">
      <c r="A54" s="1023" t="str">
        <f>'statement of marks'!AM9</f>
        <v/>
      </c>
      <c r="B54" s="1024"/>
      <c r="C54" s="482" t="str">
        <f>IF('statement of marks'!AN9="","",'statement of marks'!AN9)</f>
        <v/>
      </c>
      <c r="D54" s="482" t="str">
        <f>IF('statement of marks'!AO9="","",'statement of marks'!AO9)</f>
        <v/>
      </c>
      <c r="E54" s="482" t="str">
        <f>IF('statement of marks'!AP9="","",'statement of marks'!AP9)</f>
        <v/>
      </c>
      <c r="F54" s="482" t="str">
        <f>IF('statement of marks'!AR9="","",'statement of marks'!AR9)</f>
        <v/>
      </c>
      <c r="G54" s="478" t="str">
        <f t="shared" si="8"/>
        <v/>
      </c>
      <c r="H54" s="252" t="str">
        <f>IF('statement of marks'!AT9="","",'statement of marks'!AT9)</f>
        <v/>
      </c>
      <c r="I54" s="253" t="str">
        <f t="shared" si="9"/>
        <v/>
      </c>
      <c r="J54" s="479" t="str">
        <f>CONCATENATE('statement of marks'!HH9,'statement of marks'!HN9,'statement of marks'!HO9)</f>
        <v/>
      </c>
      <c r="K54" s="482" t="str">
        <f>IF('result subject-wise'!AD9="","",'result subject-wise'!AD9)</f>
        <v/>
      </c>
      <c r="L54" s="482" t="str">
        <f>IF('result subject-wise'!AM9="","",'result subject-wise'!AM9)</f>
        <v/>
      </c>
      <c r="M54" s="480" t="str">
        <f>IF(L59=0,"",IF(J54="S",K54,IF(K54="",I54,I54+K54)))</f>
        <v/>
      </c>
      <c r="N54" s="1058"/>
      <c r="O54" s="1057"/>
      <c r="P54" s="1023" t="str">
        <f>'statement of marks'!AM10</f>
        <v/>
      </c>
      <c r="Q54" s="1024"/>
      <c r="R54" s="482" t="str">
        <f>IF('statement of marks'!AN10="","",'statement of marks'!AN10)</f>
        <v/>
      </c>
      <c r="S54" s="482" t="str">
        <f>IF('statement of marks'!AO10="","",'statement of marks'!AO10)</f>
        <v/>
      </c>
      <c r="T54" s="482" t="str">
        <f>IF('statement of marks'!AP10="","",'statement of marks'!AP10)</f>
        <v/>
      </c>
      <c r="U54" s="482" t="str">
        <f>IF('statement of marks'!AR10="","",'statement of marks'!AR10)</f>
        <v/>
      </c>
      <c r="V54" s="478" t="str">
        <f t="shared" si="10"/>
        <v/>
      </c>
      <c r="W54" s="252" t="str">
        <f>IF('statement of marks'!AT10="","",'statement of marks'!AT10)</f>
        <v/>
      </c>
      <c r="X54" s="253" t="str">
        <f t="shared" si="11"/>
        <v/>
      </c>
      <c r="Y54" s="479" t="str">
        <f>CONCATENATE('statement of marks'!HH10,'statement of marks'!HN10,'statement of marks'!HO10)</f>
        <v/>
      </c>
      <c r="Z54" s="482" t="str">
        <f>IF('result subject-wise'!AD10="","",'result subject-wise'!AD10)</f>
        <v/>
      </c>
      <c r="AA54" s="482" t="str">
        <f>IF('result subject-wise'!AM10="","",'result subject-wise'!AM10)</f>
        <v/>
      </c>
      <c r="AB54" s="480" t="str">
        <f>IF(AA59=0,"",IF(Y54="S",Z54,IF(Z54="",X54,X54+Z54)))</f>
        <v/>
      </c>
    </row>
    <row r="55" spans="1:28" ht="19" customHeight="1">
      <c r="A55" s="1023" t="s">
        <v>65</v>
      </c>
      <c r="B55" s="1024"/>
      <c r="C55" s="482" t="str">
        <f>IF('statement of marks'!BB9="","",'statement of marks'!BB9)</f>
        <v/>
      </c>
      <c r="D55" s="482" t="str">
        <f>IF('statement of marks'!BC9="","",'statement of marks'!BC9)</f>
        <v/>
      </c>
      <c r="E55" s="482" t="str">
        <f>IF('statement of marks'!BD9="","",'statement of marks'!BD9)</f>
        <v/>
      </c>
      <c r="F55" s="482" t="str">
        <f>IF('statement of marks'!BF9="","",'statement of marks'!BF9)</f>
        <v/>
      </c>
      <c r="G55" s="478" t="str">
        <f t="shared" si="8"/>
        <v/>
      </c>
      <c r="H55" s="252" t="str">
        <f>IF('statement of marks'!BH9="","",'statement of marks'!BH9)</f>
        <v/>
      </c>
      <c r="I55" s="253" t="str">
        <f t="shared" si="9"/>
        <v/>
      </c>
      <c r="J55" s="479" t="str">
        <f>CONCATENATE('statement of marks'!HP9,'statement of marks'!HQ9,'statement of marks'!HR9)</f>
        <v/>
      </c>
      <c r="K55" s="482" t="str">
        <f>IF('result subject-wise'!AE9="","",'result subject-wise'!AE9)</f>
        <v/>
      </c>
      <c r="L55" s="482" t="str">
        <f>IF('result subject-wise'!AN9="","",'result subject-wise'!AN9)</f>
        <v/>
      </c>
      <c r="M55" s="480" t="str">
        <f>IF(L59=0,"",IF(J55="S",K55,IF(K55="",I55,I55+K55)))</f>
        <v/>
      </c>
      <c r="N55" s="1058"/>
      <c r="O55" s="1057"/>
      <c r="P55" s="1023" t="s">
        <v>65</v>
      </c>
      <c r="Q55" s="1024"/>
      <c r="R55" s="482" t="str">
        <f>IF('statement of marks'!BB10="","",'statement of marks'!BB10)</f>
        <v/>
      </c>
      <c r="S55" s="482" t="str">
        <f>IF('statement of marks'!BC10="","",'statement of marks'!BC10)</f>
        <v/>
      </c>
      <c r="T55" s="482" t="str">
        <f>IF('statement of marks'!BD10="","",'statement of marks'!BD10)</f>
        <v/>
      </c>
      <c r="U55" s="482" t="str">
        <f>IF('statement of marks'!BF10="","",'statement of marks'!BF10)</f>
        <v/>
      </c>
      <c r="V55" s="478" t="str">
        <f t="shared" si="10"/>
        <v/>
      </c>
      <c r="W55" s="252" t="str">
        <f>IF('statement of marks'!BH10="","",'statement of marks'!BH10)</f>
        <v/>
      </c>
      <c r="X55" s="253" t="str">
        <f t="shared" si="11"/>
        <v/>
      </c>
      <c r="Y55" s="479" t="str">
        <f>CONCATENATE('statement of marks'!HP10,'statement of marks'!HQ10,'statement of marks'!HR10)</f>
        <v/>
      </c>
      <c r="Z55" s="482" t="str">
        <f>IF('result subject-wise'!AE10="","",'result subject-wise'!AE10)</f>
        <v/>
      </c>
      <c r="AA55" s="482" t="str">
        <f>IF('result subject-wise'!AN10="","",'result subject-wise'!AN10)</f>
        <v/>
      </c>
      <c r="AB55" s="480" t="str">
        <f>IF(AA59=0,"",IF(Y55="S",Z55,IF(Z55="",X55,X55+Z55)))</f>
        <v/>
      </c>
    </row>
    <row r="56" spans="1:28" ht="19" customHeight="1">
      <c r="A56" s="1023" t="s">
        <v>71</v>
      </c>
      <c r="B56" s="1024"/>
      <c r="C56" s="482" t="str">
        <f>IF('statement of marks'!BP9="","",'statement of marks'!BP9)</f>
        <v/>
      </c>
      <c r="D56" s="482" t="str">
        <f>IF('statement of marks'!BQ9="","",'statement of marks'!BQ9)</f>
        <v/>
      </c>
      <c r="E56" s="482" t="str">
        <f>IF('statement of marks'!BR9="","",'statement of marks'!BR9)</f>
        <v/>
      </c>
      <c r="F56" s="482" t="str">
        <f>IF('statement of marks'!BT9="","",'statement of marks'!BT9)</f>
        <v/>
      </c>
      <c r="G56" s="478" t="str">
        <f t="shared" si="8"/>
        <v/>
      </c>
      <c r="H56" s="252" t="str">
        <f>IF('statement of marks'!BV9="","",'statement of marks'!BV9)</f>
        <v/>
      </c>
      <c r="I56" s="253" t="str">
        <f t="shared" si="9"/>
        <v/>
      </c>
      <c r="J56" s="479" t="str">
        <f>CONCATENATE('statement of marks'!HS9,'statement of marks'!HT9,'statement of marks'!HU9)</f>
        <v/>
      </c>
      <c r="K56" s="482" t="str">
        <f>IF('result subject-wise'!AF9="","",'result subject-wise'!AF9)</f>
        <v/>
      </c>
      <c r="L56" s="482" t="str">
        <f>IF('result subject-wise'!AO9="","",'result subject-wise'!AO9)</f>
        <v/>
      </c>
      <c r="M56" s="480" t="str">
        <f>IF(L59=0,"",IF(J56="S",K56,IF(K56="",I56,I56+K56)))</f>
        <v/>
      </c>
      <c r="N56" s="1058"/>
      <c r="O56" s="1057"/>
      <c r="P56" s="1023" t="s">
        <v>71</v>
      </c>
      <c r="Q56" s="1024"/>
      <c r="R56" s="482" t="str">
        <f>IF('statement of marks'!BP10="","",'statement of marks'!BP10)</f>
        <v/>
      </c>
      <c r="S56" s="482" t="str">
        <f>IF('statement of marks'!BQ10="","",'statement of marks'!BQ10)</f>
        <v/>
      </c>
      <c r="T56" s="482" t="str">
        <f>IF('statement of marks'!BR10="","",'statement of marks'!BR10)</f>
        <v/>
      </c>
      <c r="U56" s="482" t="str">
        <f>IF('statement of marks'!BT10="","",'statement of marks'!BT10)</f>
        <v/>
      </c>
      <c r="V56" s="478" t="str">
        <f t="shared" si="10"/>
        <v/>
      </c>
      <c r="W56" s="252" t="str">
        <f>IF('statement of marks'!BV10="","",'statement of marks'!BV10)</f>
        <v/>
      </c>
      <c r="X56" s="253" t="str">
        <f t="shared" si="11"/>
        <v/>
      </c>
      <c r="Y56" s="479" t="str">
        <f>CONCATENATE('statement of marks'!HS10,'statement of marks'!HT10,'statement of marks'!HU10)</f>
        <v/>
      </c>
      <c r="Z56" s="482" t="str">
        <f>IF('result subject-wise'!AF10="","",'result subject-wise'!AF10)</f>
        <v/>
      </c>
      <c r="AA56" s="482" t="str">
        <f>IF('result subject-wise'!AO10="","",'result subject-wise'!AO10)</f>
        <v/>
      </c>
      <c r="AB56" s="480" t="str">
        <f>IF(AA59=0,"",IF(Y56="S",Z56,IF(Z56="",X56,X56+Z56)))</f>
        <v/>
      </c>
    </row>
    <row r="57" spans="1:28" ht="19" customHeight="1">
      <c r="A57" s="1023" t="s">
        <v>48</v>
      </c>
      <c r="B57" s="1024"/>
      <c r="C57" s="482" t="str">
        <f>IF('statement of marks'!CD9="","",'statement of marks'!CD9)</f>
        <v/>
      </c>
      <c r="D57" s="482" t="str">
        <f>IF('statement of marks'!CE9="","",'statement of marks'!CE9)</f>
        <v/>
      </c>
      <c r="E57" s="482" t="str">
        <f>IF('statement of marks'!CF9="","",'statement of marks'!CF9)</f>
        <v/>
      </c>
      <c r="F57" s="482" t="str">
        <f>IF('statement of marks'!CH9="","",'statement of marks'!CH9)</f>
        <v/>
      </c>
      <c r="G57" s="478" t="str">
        <f t="shared" si="8"/>
        <v/>
      </c>
      <c r="H57" s="252" t="str">
        <f>IF('statement of marks'!CJ9="","",'statement of marks'!CJ9)</f>
        <v/>
      </c>
      <c r="I57" s="253" t="str">
        <f t="shared" si="9"/>
        <v/>
      </c>
      <c r="J57" s="479" t="str">
        <f>CONCATENATE('statement of marks'!HV9,'statement of marks'!HW9,'statement of marks'!HX9)</f>
        <v/>
      </c>
      <c r="K57" s="482" t="str">
        <f>IF('result subject-wise'!AG9="","",'result subject-wise'!AG9)</f>
        <v/>
      </c>
      <c r="L57" s="482" t="str">
        <f>IF('result subject-wise'!AP9="","",'result subject-wise'!AP9)</f>
        <v/>
      </c>
      <c r="M57" s="480" t="str">
        <f>IF(L59=0,"",IF(J57="S",K57,IF(K57="",I57,I57+K57)))</f>
        <v/>
      </c>
      <c r="N57" s="1058"/>
      <c r="O57" s="1057"/>
      <c r="P57" s="1023" t="s">
        <v>48</v>
      </c>
      <c r="Q57" s="1024"/>
      <c r="R57" s="482" t="str">
        <f>IF('statement of marks'!CD10="","",'statement of marks'!CD10)</f>
        <v/>
      </c>
      <c r="S57" s="482" t="str">
        <f>IF('statement of marks'!CE10="","",'statement of marks'!CE10)</f>
        <v/>
      </c>
      <c r="T57" s="482" t="str">
        <f>IF('statement of marks'!CF10="","",'statement of marks'!CF10)</f>
        <v/>
      </c>
      <c r="U57" s="482" t="str">
        <f>IF('statement of marks'!CH10="","",'statement of marks'!CH10)</f>
        <v/>
      </c>
      <c r="V57" s="478" t="str">
        <f t="shared" si="10"/>
        <v/>
      </c>
      <c r="W57" s="252" t="str">
        <f>IF('statement of marks'!CJ10="","",'statement of marks'!CJ10)</f>
        <v/>
      </c>
      <c r="X57" s="253" t="str">
        <f t="shared" si="11"/>
        <v/>
      </c>
      <c r="Y57" s="479" t="str">
        <f>CONCATENATE('statement of marks'!HV10,'statement of marks'!HW10,'statement of marks'!HX10)</f>
        <v/>
      </c>
      <c r="Z57" s="482" t="str">
        <f>IF('result subject-wise'!AG10="","",'result subject-wise'!AG10)</f>
        <v/>
      </c>
      <c r="AA57" s="482" t="str">
        <f>IF('result subject-wise'!AP10="","",'result subject-wise'!AP10)</f>
        <v/>
      </c>
      <c r="AB57" s="480" t="str">
        <f>IF(AA59=0,"",IF(Y57="S",Z57,IF(Z57="",X57,X57+Z57)))</f>
        <v/>
      </c>
    </row>
    <row r="58" spans="1:28" ht="19" customHeight="1">
      <c r="A58" s="1027" t="s">
        <v>244</v>
      </c>
      <c r="B58" s="1028"/>
      <c r="C58" s="477" t="str">
        <f t="shared" ref="C58:I58" si="12">IF(C57="","",SUM(C52:C57))</f>
        <v/>
      </c>
      <c r="D58" s="477" t="str">
        <f t="shared" si="12"/>
        <v/>
      </c>
      <c r="E58" s="477" t="str">
        <f t="shared" si="12"/>
        <v/>
      </c>
      <c r="F58" s="477" t="str">
        <f t="shared" si="12"/>
        <v/>
      </c>
      <c r="G58" s="477" t="str">
        <f t="shared" si="12"/>
        <v/>
      </c>
      <c r="H58" s="477" t="str">
        <f t="shared" si="12"/>
        <v/>
      </c>
      <c r="I58" s="477" t="str">
        <f t="shared" si="12"/>
        <v/>
      </c>
      <c r="J58" s="254" t="e">
        <f>IF(AND(L64="PASS",M60&gt;=60),"FIRST",IF(AND(L64="PASS",M60&gt;=48),"SECOND",IF(AND(L64="PASS",M60&gt;=36),"THIRD","")))</f>
        <v>#VALUE!</v>
      </c>
      <c r="K58" s="254">
        <f>COUNTIF(K52:K57,"AB")</f>
        <v>0</v>
      </c>
      <c r="L58" s="482"/>
      <c r="M58" s="476" t="str">
        <f>IF(K58&gt;0,"",IF(M57="","",SUM(M52:M57)))</f>
        <v/>
      </c>
      <c r="N58" s="1058"/>
      <c r="O58" s="1057"/>
      <c r="P58" s="1027" t="s">
        <v>244</v>
      </c>
      <c r="Q58" s="1028"/>
      <c r="R58" s="477" t="str">
        <f t="shared" ref="R58:X58" si="13">IF(R57="","",SUM(R52:R57))</f>
        <v/>
      </c>
      <c r="S58" s="477" t="str">
        <f t="shared" si="13"/>
        <v/>
      </c>
      <c r="T58" s="477" t="str">
        <f t="shared" si="13"/>
        <v/>
      </c>
      <c r="U58" s="477" t="str">
        <f t="shared" si="13"/>
        <v/>
      </c>
      <c r="V58" s="477" t="str">
        <f t="shared" si="13"/>
        <v/>
      </c>
      <c r="W58" s="477" t="str">
        <f t="shared" si="13"/>
        <v/>
      </c>
      <c r="X58" s="477" t="str">
        <f t="shared" si="13"/>
        <v/>
      </c>
      <c r="Y58" s="254" t="e">
        <f>IF(AND(AA64="PASS",AB60&gt;=60),"FIRST",IF(AND(AA64="PASS",AB60&gt;=48),"SECOND",IF(AND(AA64="PASS",AB60&gt;=36),"THIRD","")))</f>
        <v>#VALUE!</v>
      </c>
      <c r="Z58" s="254">
        <f>COUNTIF(Z52:Z57,"AB")</f>
        <v>0</v>
      </c>
      <c r="AA58" s="482"/>
      <c r="AB58" s="476" t="str">
        <f>IF(Z58&gt;0,"",IF(AB57="","",SUM(AB52:AB57)))</f>
        <v/>
      </c>
    </row>
    <row r="59" spans="1:28" ht="19" customHeight="1">
      <c r="A59" s="1027" t="s">
        <v>226</v>
      </c>
      <c r="B59" s="1028"/>
      <c r="C59" s="474">
        <f>60-(COUNTIF(C52:C57,"NA")*10+COUNTIF(C52:C57,"ML")*10)</f>
        <v>60</v>
      </c>
      <c r="D59" s="474">
        <f>60-(COUNTIF(D52:D57,"NA")*10+COUNTIF(D52:D57,"ML")*10)</f>
        <v>60</v>
      </c>
      <c r="E59" s="474">
        <f>60-(COUNTIF(E52:E57,"NA")*10+COUNTIF(E52:E57,"ML")*10)</f>
        <v>60</v>
      </c>
      <c r="F59" s="474">
        <f>420-(COUNTIF(F52:F57,"NA")*70+COUNTIF(F52:F57,"ML")*70)</f>
        <v>420</v>
      </c>
      <c r="G59" s="474">
        <f>SUM(C59:F59)</f>
        <v>600</v>
      </c>
      <c r="H59" s="474">
        <f>600-(COUNTIF(H52:H57,"ML")*100)</f>
        <v>600</v>
      </c>
      <c r="I59" s="478">
        <f>SUM(G59:H59)</f>
        <v>1200</v>
      </c>
      <c r="J59" s="254" t="e">
        <f>IF(AND(L64="PASS",I60&gt;=60),"FIRST",IF(AND(L64="PASS",I60&gt;=48),"SECOND",IF(AND(L64="PASS",I60&gt;=36),"THIRD","")))</f>
        <v>#VALUE!</v>
      </c>
      <c r="K59" s="482"/>
      <c r="L59" s="254">
        <f>COUNTIF(L52:L57,"P")+COUNTIF(L52:L57,"F")</f>
        <v>0</v>
      </c>
      <c r="M59" s="251" t="str">
        <f>IF(K58&gt;0,"",IF(L59=0,"",1200-L60*100))</f>
        <v/>
      </c>
      <c r="N59" s="1058"/>
      <c r="O59" s="1057"/>
      <c r="P59" s="1027" t="s">
        <v>226</v>
      </c>
      <c r="Q59" s="1028"/>
      <c r="R59" s="474">
        <f>60-(COUNTIF(R52:R57,"NA")*10+COUNTIF(R52:R57,"ML")*10)</f>
        <v>60</v>
      </c>
      <c r="S59" s="474">
        <f>60-(COUNTIF(S52:S57,"NA")*10+COUNTIF(S52:S57,"ML")*10)</f>
        <v>60</v>
      </c>
      <c r="T59" s="474">
        <f>60-(COUNTIF(T52:T57,"NA")*10+COUNTIF(T52:T57,"ML")*10)</f>
        <v>60</v>
      </c>
      <c r="U59" s="474">
        <f>420-(COUNTIF(U52:U57,"NA")*70+COUNTIF(U52:U57,"ML")*70)</f>
        <v>420</v>
      </c>
      <c r="V59" s="474">
        <f>SUM(R59:U59)</f>
        <v>600</v>
      </c>
      <c r="W59" s="474">
        <f>600-(COUNTIF(W52:W57,"ML")*100)</f>
        <v>600</v>
      </c>
      <c r="X59" s="478">
        <f>SUM(V59:W59)</f>
        <v>1200</v>
      </c>
      <c r="Y59" s="254" t="e">
        <f>IF(AND(AA64="PASS",X60&gt;=60),"FIRST",IF(AND(AA64="PASS",X60&gt;=48),"SECOND",IF(AND(AA64="PASS",X60&gt;=36),"THIRD","")))</f>
        <v>#VALUE!</v>
      </c>
      <c r="Z59" s="482"/>
      <c r="AA59" s="254">
        <f>COUNTIF(AA52:AA57,"P")+COUNTIF(AA52:AA57,"F")</f>
        <v>0</v>
      </c>
      <c r="AB59" s="251" t="str">
        <f>IF(Z58&gt;0,"",IF(AA59=0,"",1200-AA60*100))</f>
        <v/>
      </c>
    </row>
    <row r="60" spans="1:28" ht="19" customHeight="1">
      <c r="A60" s="1056" t="s">
        <v>150</v>
      </c>
      <c r="B60" s="1039"/>
      <c r="C60" s="255" t="e">
        <f t="shared" ref="C60:I60" si="14">C58/C59*100</f>
        <v>#VALUE!</v>
      </c>
      <c r="D60" s="255" t="e">
        <f t="shared" si="14"/>
        <v>#VALUE!</v>
      </c>
      <c r="E60" s="255" t="e">
        <f t="shared" si="14"/>
        <v>#VALUE!</v>
      </c>
      <c r="F60" s="255" t="e">
        <f t="shared" si="14"/>
        <v>#VALUE!</v>
      </c>
      <c r="G60" s="255" t="e">
        <f t="shared" si="14"/>
        <v>#VALUE!</v>
      </c>
      <c r="H60" s="255" t="e">
        <f t="shared" si="14"/>
        <v>#VALUE!</v>
      </c>
      <c r="I60" s="255" t="e">
        <f t="shared" si="14"/>
        <v>#VALUE!</v>
      </c>
      <c r="J60" s="254" t="e">
        <f>IF(M59="",J59,J58)</f>
        <v>#VALUE!</v>
      </c>
      <c r="K60" s="482"/>
      <c r="L60" s="254">
        <f>COUNTIF(J52:J57,"S")</f>
        <v>0</v>
      </c>
      <c r="M60" s="256" t="e">
        <f>M58/M59*100</f>
        <v>#VALUE!</v>
      </c>
      <c r="N60" s="1058"/>
      <c r="O60" s="1057"/>
      <c r="P60" s="1056" t="s">
        <v>150</v>
      </c>
      <c r="Q60" s="1039"/>
      <c r="R60" s="255" t="e">
        <f t="shared" ref="R60:X60" si="15">R58/R59*100</f>
        <v>#VALUE!</v>
      </c>
      <c r="S60" s="255" t="e">
        <f t="shared" si="15"/>
        <v>#VALUE!</v>
      </c>
      <c r="T60" s="255" t="e">
        <f t="shared" si="15"/>
        <v>#VALUE!</v>
      </c>
      <c r="U60" s="255" t="e">
        <f t="shared" si="15"/>
        <v>#VALUE!</v>
      </c>
      <c r="V60" s="255" t="e">
        <f t="shared" si="15"/>
        <v>#VALUE!</v>
      </c>
      <c r="W60" s="255" t="e">
        <f t="shared" si="15"/>
        <v>#VALUE!</v>
      </c>
      <c r="X60" s="255" t="e">
        <f t="shared" si="15"/>
        <v>#VALUE!</v>
      </c>
      <c r="Y60" s="254" t="e">
        <f>IF(AB59="",Y59,Y58)</f>
        <v>#VALUE!</v>
      </c>
      <c r="Z60" s="482"/>
      <c r="AA60" s="254">
        <f>COUNTIF(Y52:Y57,"S")</f>
        <v>0</v>
      </c>
      <c r="AB60" s="256" t="e">
        <f>AB58/AB59*100</f>
        <v>#VALUE!</v>
      </c>
    </row>
    <row r="61" spans="1:28" ht="19" customHeight="1">
      <c r="A61" s="1023" t="s">
        <v>73</v>
      </c>
      <c r="B61" s="1024"/>
      <c r="C61" s="475" t="str">
        <f>IF('statement of marks'!CV9="","",'statement of marks'!CV9)</f>
        <v/>
      </c>
      <c r="D61" s="475" t="str">
        <f>IF('statement of marks'!CW9="","",'statement of marks'!CW9)</f>
        <v/>
      </c>
      <c r="E61" s="475" t="str">
        <f>IF('statement of marks'!CX9="","",'statement of marks'!CX9)</f>
        <v/>
      </c>
      <c r="F61" s="475" t="str">
        <f>IF('statement of marks'!CZ9="","",'statement of marks'!CZ9)</f>
        <v/>
      </c>
      <c r="G61" s="478" t="str">
        <f>IF(F61="","",SUM(C61:F61))</f>
        <v/>
      </c>
      <c r="H61" s="475" t="str">
        <f>IF('statement of marks'!DB9="","",'statement of marks'!DB9)</f>
        <v/>
      </c>
      <c r="I61" s="478" t="str">
        <f>IF(H61="","",SUM(G61:H61))</f>
        <v/>
      </c>
      <c r="J61" s="479" t="str">
        <f>IF('statement of marks'!HY9="","",'statement of marks'!HY9)</f>
        <v/>
      </c>
      <c r="K61" s="485" t="str">
        <f>IF('result subject-wise'!AQ9="","",'result subject-wise'!AQ9)</f>
        <v/>
      </c>
      <c r="L61" s="1046" t="s">
        <v>238</v>
      </c>
      <c r="M61" s="1061"/>
      <c r="N61" s="1058"/>
      <c r="O61" s="1057"/>
      <c r="P61" s="1023" t="s">
        <v>73</v>
      </c>
      <c r="Q61" s="1024"/>
      <c r="R61" s="475" t="str">
        <f>IF('statement of marks'!CV10="","",'statement of marks'!CV10)</f>
        <v/>
      </c>
      <c r="S61" s="475" t="str">
        <f>IF('statement of marks'!CW10="","",'statement of marks'!CW10)</f>
        <v/>
      </c>
      <c r="T61" s="475" t="str">
        <f>IF('statement of marks'!CX10="","",'statement of marks'!CX10)</f>
        <v/>
      </c>
      <c r="U61" s="475" t="str">
        <f>IF('statement of marks'!CZ10="","",'statement of marks'!CZ10)</f>
        <v/>
      </c>
      <c r="V61" s="478" t="str">
        <f>IF(U61="","",SUM(R61:U61))</f>
        <v/>
      </c>
      <c r="W61" s="475" t="str">
        <f>IF('statement of marks'!DB10="","",'statement of marks'!DB10)</f>
        <v/>
      </c>
      <c r="X61" s="478" t="str">
        <f>IF(W61="","",SUM(V61:W61))</f>
        <v/>
      </c>
      <c r="Y61" s="479" t="str">
        <f>IF('statement of marks'!HY10="","",'statement of marks'!HY10)</f>
        <v/>
      </c>
      <c r="Z61" s="485" t="str">
        <f>IF('result subject-wise'!AQ10="","",'result subject-wise'!AQ10)</f>
        <v/>
      </c>
      <c r="AA61" s="1046" t="s">
        <v>238</v>
      </c>
      <c r="AB61" s="1061"/>
    </row>
    <row r="62" spans="1:28" ht="19" customHeight="1">
      <c r="A62" s="1023" t="s">
        <v>74</v>
      </c>
      <c r="B62" s="1024"/>
      <c r="C62" s="475" t="str">
        <f>IF('statement of marks'!DL9="","",'statement of marks'!DL9)</f>
        <v/>
      </c>
      <c r="D62" s="475" t="str">
        <f>IF('statement of marks'!DO9="","",'statement of marks'!DO9)</f>
        <v/>
      </c>
      <c r="E62" s="475" t="str">
        <f>IF('statement of marks'!DR9="","",'statement of marks'!DR9)</f>
        <v/>
      </c>
      <c r="F62" s="475" t="str">
        <f>IF('statement of marks'!DX9="","",'statement of marks'!DX9)</f>
        <v/>
      </c>
      <c r="G62" s="478" t="str">
        <f>IF(F62="","",SUM(C62:F62))</f>
        <v/>
      </c>
      <c r="H62" s="475" t="str">
        <f>IF('statement of marks'!EC9="","",'statement of marks'!EC9)</f>
        <v/>
      </c>
      <c r="I62" s="478" t="str">
        <f>IF(H62="","",SUM(G62:H62))</f>
        <v/>
      </c>
      <c r="J62" s="479" t="str">
        <f>IF('statement of marks'!HZ9="","",'statement of marks'!HZ9)</f>
        <v/>
      </c>
      <c r="K62" s="477" t="str">
        <f>IF('result subject-wise'!AR9="","",'result subject-wise'!AR9)</f>
        <v/>
      </c>
      <c r="L62" s="1030"/>
      <c r="M62" s="1061"/>
      <c r="N62" s="1058"/>
      <c r="O62" s="1057"/>
      <c r="P62" s="1023" t="s">
        <v>74</v>
      </c>
      <c r="Q62" s="1024"/>
      <c r="R62" s="475" t="str">
        <f>IF('statement of marks'!DL10="","",'statement of marks'!DL10)</f>
        <v/>
      </c>
      <c r="S62" s="475" t="str">
        <f>IF('statement of marks'!DO10="","",'statement of marks'!DO10)</f>
        <v/>
      </c>
      <c r="T62" s="475" t="str">
        <f>IF('statement of marks'!DR10="","",'statement of marks'!DR10)</f>
        <v/>
      </c>
      <c r="U62" s="475" t="str">
        <f>IF('statement of marks'!DX10="","",'statement of marks'!DX10)</f>
        <v/>
      </c>
      <c r="V62" s="478" t="str">
        <f>IF(U62="","",SUM(R62:U62))</f>
        <v/>
      </c>
      <c r="W62" s="475" t="str">
        <f>IF('statement of marks'!EC10="","",'statement of marks'!EC10)</f>
        <v/>
      </c>
      <c r="X62" s="478" t="str">
        <f>IF(W62="","",SUM(V62:W62))</f>
        <v/>
      </c>
      <c r="Y62" s="479" t="str">
        <f>IF('statement of marks'!HZ10="","",'statement of marks'!HZ10)</f>
        <v/>
      </c>
      <c r="Z62" s="477" t="str">
        <f>IF('result subject-wise'!AR10="","",'result subject-wise'!AR10)</f>
        <v/>
      </c>
      <c r="AA62" s="1030"/>
      <c r="AB62" s="1061"/>
    </row>
    <row r="63" spans="1:28" ht="19" customHeight="1">
      <c r="A63" s="1023" t="s">
        <v>56</v>
      </c>
      <c r="B63" s="1024"/>
      <c r="C63" s="475" t="str">
        <f>IF('statement of marks'!EM9="","",'statement of marks'!EM9)</f>
        <v/>
      </c>
      <c r="D63" s="475" t="str">
        <f>IF('statement of marks'!EN9="","",'statement of marks'!EN9)</f>
        <v/>
      </c>
      <c r="E63" s="475" t="str">
        <f>IF('statement of marks'!EO9="","",'statement of marks'!EO9)</f>
        <v/>
      </c>
      <c r="F63" s="475" t="str">
        <f>IF('statement of marks'!ES9="","",'statement of marks'!ES9)</f>
        <v/>
      </c>
      <c r="G63" s="478" t="str">
        <f>IF(F63="","",SUM(C63:F63))</f>
        <v/>
      </c>
      <c r="H63" s="475" t="str">
        <f>IF('statement of marks'!EX9="","",'statement of marks'!EX9)</f>
        <v/>
      </c>
      <c r="I63" s="478" t="str">
        <f>IF(H63="","",SUM(G63:H63))</f>
        <v/>
      </c>
      <c r="J63" s="479" t="str">
        <f>IF('statement of marks'!IA9="","",'statement of marks'!IA9)</f>
        <v/>
      </c>
      <c r="K63" s="477" t="str">
        <f>IF('result subject-wise'!AS9="","",'result subject-wise'!AS9)</f>
        <v/>
      </c>
      <c r="L63" s="1030"/>
      <c r="M63" s="1061"/>
      <c r="N63" s="1058"/>
      <c r="O63" s="1057"/>
      <c r="P63" s="1023" t="s">
        <v>56</v>
      </c>
      <c r="Q63" s="1024"/>
      <c r="R63" s="475" t="str">
        <f>IF('statement of marks'!EM10="","",'statement of marks'!EM10)</f>
        <v/>
      </c>
      <c r="S63" s="475" t="str">
        <f>IF('statement of marks'!EN10="","",'statement of marks'!EN10)</f>
        <v/>
      </c>
      <c r="T63" s="475" t="str">
        <f>IF('statement of marks'!EO10="","",'statement of marks'!EO10)</f>
        <v/>
      </c>
      <c r="U63" s="475" t="str">
        <f>IF('statement of marks'!ES10="","",'statement of marks'!ES10)</f>
        <v/>
      </c>
      <c r="V63" s="478" t="str">
        <f>IF(U63="","",SUM(R63:U63))</f>
        <v/>
      </c>
      <c r="W63" s="475" t="str">
        <f>IF('statement of marks'!EX10="","",'statement of marks'!EX10)</f>
        <v/>
      </c>
      <c r="X63" s="478" t="str">
        <f>IF(W63="","",SUM(V63:W63))</f>
        <v/>
      </c>
      <c r="Y63" s="479" t="str">
        <f>IF('statement of marks'!IA10="","",'statement of marks'!IA10)</f>
        <v/>
      </c>
      <c r="Z63" s="477" t="str">
        <f>IF('result subject-wise'!AS10="","",'result subject-wise'!AS10)</f>
        <v/>
      </c>
      <c r="AA63" s="1030"/>
      <c r="AB63" s="1061"/>
    </row>
    <row r="64" spans="1:28" ht="19" customHeight="1">
      <c r="A64" s="1023" t="s">
        <v>26</v>
      </c>
      <c r="B64" s="1024"/>
      <c r="C64" s="1046" t="s">
        <v>275</v>
      </c>
      <c r="D64" s="1021"/>
      <c r="E64" s="1046" t="s">
        <v>94</v>
      </c>
      <c r="F64" s="1021"/>
      <c r="G64" s="1048" t="s">
        <v>95</v>
      </c>
      <c r="H64" s="1021"/>
      <c r="I64" s="478" t="s">
        <v>39</v>
      </c>
      <c r="J64" s="477" t="s">
        <v>57</v>
      </c>
      <c r="K64" s="1050"/>
      <c r="L64" s="1049" t="str">
        <f>IF('result subject-wise'!AV9="","",'result subject-wise'!AV9)</f>
        <v/>
      </c>
      <c r="M64" s="1052"/>
      <c r="N64" s="1058"/>
      <c r="O64" s="1057"/>
      <c r="P64" s="1023" t="s">
        <v>26</v>
      </c>
      <c r="Q64" s="1024"/>
      <c r="R64" s="1046" t="s">
        <v>275</v>
      </c>
      <c r="S64" s="1021"/>
      <c r="T64" s="1046" t="s">
        <v>94</v>
      </c>
      <c r="U64" s="1021"/>
      <c r="V64" s="1048" t="s">
        <v>95</v>
      </c>
      <c r="W64" s="1021"/>
      <c r="X64" s="478" t="s">
        <v>39</v>
      </c>
      <c r="Y64" s="477" t="s">
        <v>57</v>
      </c>
      <c r="Z64" s="1050"/>
      <c r="AA64" s="1049" t="str">
        <f>IF('result subject-wise'!AV10="","",'result subject-wise'!AV10)</f>
        <v/>
      </c>
      <c r="AB64" s="1052"/>
    </row>
    <row r="65" spans="1:28" ht="19" customHeight="1">
      <c r="A65" s="1023"/>
      <c r="B65" s="1024"/>
      <c r="C65" s="1021">
        <f>'statement of marks'!$FH$6</f>
        <v>25</v>
      </c>
      <c r="D65" s="1021"/>
      <c r="E65" s="1021">
        <f>'statement of marks'!$FI$6</f>
        <v>45</v>
      </c>
      <c r="F65" s="1021"/>
      <c r="G65" s="1021">
        <f>'statement of marks'!$FJ$6</f>
        <v>30</v>
      </c>
      <c r="H65" s="1021"/>
      <c r="I65" s="478">
        <f>SUM(C65,E65,G65)</f>
        <v>100</v>
      </c>
      <c r="J65" s="477"/>
      <c r="K65" s="1050"/>
      <c r="L65" s="1049"/>
      <c r="M65" s="1052"/>
      <c r="N65" s="1058"/>
      <c r="O65" s="1057"/>
      <c r="P65" s="1023"/>
      <c r="Q65" s="1024"/>
      <c r="R65" s="1021">
        <f>'statement of marks'!$FH$6</f>
        <v>25</v>
      </c>
      <c r="S65" s="1021"/>
      <c r="T65" s="1021">
        <f>'statement of marks'!$FI$6</f>
        <v>45</v>
      </c>
      <c r="U65" s="1021"/>
      <c r="V65" s="1021">
        <f>'statement of marks'!$FJ$6</f>
        <v>30</v>
      </c>
      <c r="W65" s="1021"/>
      <c r="X65" s="478">
        <f>SUM(R65,T65,V65)</f>
        <v>100</v>
      </c>
      <c r="Y65" s="477"/>
      <c r="Z65" s="1050"/>
      <c r="AA65" s="1049"/>
      <c r="AB65" s="1052"/>
    </row>
    <row r="66" spans="1:28" ht="19" customHeight="1">
      <c r="A66" s="1023"/>
      <c r="B66" s="1024"/>
      <c r="C66" s="1025" t="str">
        <f>IF('statement of marks'!FH9="","",'statement of marks'!FH9)</f>
        <v/>
      </c>
      <c r="D66" s="1025"/>
      <c r="E66" s="1025" t="str">
        <f>'statement of marks'!FI9</f>
        <v/>
      </c>
      <c r="F66" s="1025"/>
      <c r="G66" s="1025" t="str">
        <f>'statement of marks'!FJ9</f>
        <v/>
      </c>
      <c r="H66" s="1025"/>
      <c r="I66" s="481" t="str">
        <f>IF(G66="","",SUM(C66,E66,G66))</f>
        <v/>
      </c>
      <c r="J66" s="479" t="str">
        <f>IF('statement of marks'!IB9="","",'statement of marks'!IB9)</f>
        <v/>
      </c>
      <c r="K66" s="1050"/>
      <c r="L66" s="1051" t="s">
        <v>241</v>
      </c>
      <c r="M66" s="1052"/>
      <c r="N66" s="1058"/>
      <c r="O66" s="1057"/>
      <c r="P66" s="1023"/>
      <c r="Q66" s="1024"/>
      <c r="R66" s="1025" t="str">
        <f>IF('statement of marks'!FH10="","",'statement of marks'!FH10)</f>
        <v/>
      </c>
      <c r="S66" s="1025"/>
      <c r="T66" s="1025" t="str">
        <f>'statement of marks'!FI10</f>
        <v/>
      </c>
      <c r="U66" s="1025"/>
      <c r="V66" s="1025" t="str">
        <f>'statement of marks'!FJ10</f>
        <v/>
      </c>
      <c r="W66" s="1025"/>
      <c r="X66" s="481" t="str">
        <f>IF(V66="","",SUM(R66,T66,V66))</f>
        <v/>
      </c>
      <c r="Y66" s="479" t="str">
        <f>IF('statement of marks'!IB10="","",'statement of marks'!IB10)</f>
        <v/>
      </c>
      <c r="Z66" s="1050"/>
      <c r="AA66" s="1051" t="s">
        <v>241</v>
      </c>
      <c r="AB66" s="1052"/>
    </row>
    <row r="67" spans="1:28" ht="19" customHeight="1">
      <c r="A67" s="1023" t="s">
        <v>77</v>
      </c>
      <c r="B67" s="1024"/>
      <c r="C67" s="1048" t="s">
        <v>96</v>
      </c>
      <c r="D67" s="1021"/>
      <c r="E67" s="1048" t="s">
        <v>97</v>
      </c>
      <c r="F67" s="1021"/>
      <c r="G67" s="1048" t="s">
        <v>98</v>
      </c>
      <c r="H67" s="1021"/>
      <c r="I67" s="478" t="s">
        <v>39</v>
      </c>
      <c r="J67" s="477" t="s">
        <v>57</v>
      </c>
      <c r="K67" s="1050"/>
      <c r="L67" s="1049" t="e">
        <f>J60</f>
        <v>#VALUE!</v>
      </c>
      <c r="M67" s="1052"/>
      <c r="N67" s="1058"/>
      <c r="O67" s="1057"/>
      <c r="P67" s="1023" t="s">
        <v>77</v>
      </c>
      <c r="Q67" s="1024"/>
      <c r="R67" s="1048" t="s">
        <v>96</v>
      </c>
      <c r="S67" s="1021"/>
      <c r="T67" s="1048" t="s">
        <v>97</v>
      </c>
      <c r="U67" s="1021"/>
      <c r="V67" s="1048" t="s">
        <v>98</v>
      </c>
      <c r="W67" s="1021"/>
      <c r="X67" s="478" t="s">
        <v>39</v>
      </c>
      <c r="Y67" s="477" t="s">
        <v>57</v>
      </c>
      <c r="Z67" s="1050"/>
      <c r="AA67" s="1049" t="e">
        <f>Y60</f>
        <v>#VALUE!</v>
      </c>
      <c r="AB67" s="1052"/>
    </row>
    <row r="68" spans="1:28" ht="19" customHeight="1">
      <c r="A68" s="1023"/>
      <c r="B68" s="1024"/>
      <c r="C68" s="1021">
        <f>'statement of marks'!$FQ$6</f>
        <v>25</v>
      </c>
      <c r="D68" s="1021"/>
      <c r="E68" s="474">
        <f>'statement of marks'!$FR$6</f>
        <v>30</v>
      </c>
      <c r="F68" s="474">
        <f>'statement of marks'!$FS$6</f>
        <v>30</v>
      </c>
      <c r="G68" s="1021">
        <f>'statement of marks'!$FT$6</f>
        <v>15</v>
      </c>
      <c r="H68" s="1021"/>
      <c r="I68" s="478">
        <f>SUM(C68,E68,F68,G68)</f>
        <v>100</v>
      </c>
      <c r="J68" s="477"/>
      <c r="K68" s="1050"/>
      <c r="L68" s="1049"/>
      <c r="M68" s="1052"/>
      <c r="N68" s="1058"/>
      <c r="O68" s="1057"/>
      <c r="P68" s="1023"/>
      <c r="Q68" s="1024"/>
      <c r="R68" s="1021">
        <f>'statement of marks'!$FQ$6</f>
        <v>25</v>
      </c>
      <c r="S68" s="1021"/>
      <c r="T68" s="474">
        <f>'statement of marks'!$FR$6</f>
        <v>30</v>
      </c>
      <c r="U68" s="474">
        <f>'statement of marks'!$FS$6</f>
        <v>30</v>
      </c>
      <c r="V68" s="1021">
        <f>'statement of marks'!$FT$6</f>
        <v>15</v>
      </c>
      <c r="W68" s="1021"/>
      <c r="X68" s="478">
        <f>SUM(R68,T68,U68,V68)</f>
        <v>100</v>
      </c>
      <c r="Y68" s="477"/>
      <c r="Z68" s="1050"/>
      <c r="AA68" s="1049"/>
      <c r="AB68" s="1052"/>
    </row>
    <row r="69" spans="1:28" ht="19" customHeight="1">
      <c r="A69" s="1023"/>
      <c r="B69" s="1024"/>
      <c r="C69" s="1025" t="str">
        <f>IF('statement of marks'!FQ9="","",'statement of marks'!FQ9)</f>
        <v/>
      </c>
      <c r="D69" s="1025"/>
      <c r="E69" s="475" t="str">
        <f>'statement of marks'!FR9</f>
        <v/>
      </c>
      <c r="F69" s="475" t="str">
        <f>'statement of marks'!FS9</f>
        <v/>
      </c>
      <c r="G69" s="1025" t="str">
        <f>'statement of marks'!FT9</f>
        <v/>
      </c>
      <c r="H69" s="1025"/>
      <c r="I69" s="478" t="str">
        <f>IF(G69="","",SUM(C69:G69))</f>
        <v/>
      </c>
      <c r="J69" s="479" t="str">
        <f>IF('statement of marks'!IC9="","",'statement of marks'!IC9)</f>
        <v/>
      </c>
      <c r="K69" s="1043" t="s">
        <v>240</v>
      </c>
      <c r="L69" s="1044"/>
      <c r="M69" s="1045"/>
      <c r="N69" s="1058"/>
      <c r="O69" s="1057"/>
      <c r="P69" s="1023"/>
      <c r="Q69" s="1024"/>
      <c r="R69" s="1025" t="str">
        <f>IF('statement of marks'!FQ10="","",'statement of marks'!FQ10)</f>
        <v/>
      </c>
      <c r="S69" s="1025"/>
      <c r="T69" s="475" t="str">
        <f>'statement of marks'!FR10</f>
        <v/>
      </c>
      <c r="U69" s="475" t="str">
        <f>'statement of marks'!FS10</f>
        <v/>
      </c>
      <c r="V69" s="1025" t="str">
        <f>'statement of marks'!FT10</f>
        <v/>
      </c>
      <c r="W69" s="1025"/>
      <c r="X69" s="478" t="str">
        <f>IF(V69="","",SUM(R69:V69))</f>
        <v/>
      </c>
      <c r="Y69" s="479" t="str">
        <f>IF('statement of marks'!IC10="","",'statement of marks'!IC10)</f>
        <v/>
      </c>
      <c r="Z69" s="1043" t="s">
        <v>240</v>
      </c>
      <c r="AA69" s="1044"/>
      <c r="AB69" s="1045"/>
    </row>
    <row r="70" spans="1:28" ht="19" customHeight="1">
      <c r="A70" s="1038" t="s">
        <v>135</v>
      </c>
      <c r="B70" s="1039"/>
      <c r="C70" s="1029" t="str">
        <f>'statement of marks'!GN9</f>
        <v/>
      </c>
      <c r="D70" s="1029"/>
      <c r="E70" s="1029"/>
      <c r="F70" s="483" t="s">
        <v>241</v>
      </c>
      <c r="G70" s="479" t="str">
        <f>IF('statement of marks'!CU9="","",'statement of marks'!CU9)</f>
        <v/>
      </c>
      <c r="H70" s="1049" t="s">
        <v>237</v>
      </c>
      <c r="I70" s="1049"/>
      <c r="J70" s="475" t="str">
        <f>IF('statement of marks'!GP9="","",'statement of marks'!GP9)</f>
        <v/>
      </c>
      <c r="K70" s="1044"/>
      <c r="L70" s="1044"/>
      <c r="M70" s="1045"/>
      <c r="N70" s="1058"/>
      <c r="O70" s="1057"/>
      <c r="P70" s="1038" t="s">
        <v>135</v>
      </c>
      <c r="Q70" s="1039"/>
      <c r="R70" s="1029" t="str">
        <f>'statement of marks'!GN10</f>
        <v/>
      </c>
      <c r="S70" s="1029"/>
      <c r="T70" s="1029"/>
      <c r="U70" s="483" t="s">
        <v>241</v>
      </c>
      <c r="V70" s="479" t="str">
        <f>IF('statement of marks'!CU10="","",'statement of marks'!CU10)</f>
        <v/>
      </c>
      <c r="W70" s="1049" t="s">
        <v>237</v>
      </c>
      <c r="X70" s="1049"/>
      <c r="Y70" s="475" t="str">
        <f>IF('statement of marks'!GP10="","",'statement of marks'!GP10)</f>
        <v/>
      </c>
      <c r="Z70" s="1044"/>
      <c r="AA70" s="1044"/>
      <c r="AB70" s="1045"/>
    </row>
    <row r="71" spans="1:28" ht="19" customHeight="1">
      <c r="A71" s="257" t="s">
        <v>230</v>
      </c>
      <c r="B71" s="1059" t="s">
        <v>229</v>
      </c>
      <c r="C71" s="1060"/>
      <c r="D71" s="1047" t="s">
        <v>231</v>
      </c>
      <c r="E71" s="1025"/>
      <c r="F71" s="1047" t="s">
        <v>232</v>
      </c>
      <c r="G71" s="1025"/>
      <c r="H71" s="1047" t="s">
        <v>233</v>
      </c>
      <c r="I71" s="1025"/>
      <c r="J71" s="481" t="s">
        <v>376</v>
      </c>
      <c r="K71" s="1044"/>
      <c r="L71" s="1044"/>
      <c r="M71" s="1045"/>
      <c r="N71" s="1058"/>
      <c r="O71" s="1057"/>
      <c r="P71" s="257" t="s">
        <v>230</v>
      </c>
      <c r="Q71" s="1059" t="s">
        <v>229</v>
      </c>
      <c r="R71" s="1060"/>
      <c r="S71" s="1047" t="s">
        <v>231</v>
      </c>
      <c r="T71" s="1025"/>
      <c r="U71" s="1047" t="s">
        <v>232</v>
      </c>
      <c r="V71" s="1025"/>
      <c r="W71" s="1047" t="s">
        <v>233</v>
      </c>
      <c r="X71" s="1025"/>
      <c r="Y71" s="481" t="s">
        <v>376</v>
      </c>
      <c r="Z71" s="1044"/>
      <c r="AA71" s="1044"/>
      <c r="AB71" s="1045"/>
    </row>
    <row r="72" spans="1:28" ht="19" customHeight="1">
      <c r="A72" s="1033" t="s">
        <v>227</v>
      </c>
      <c r="B72" s="1024"/>
      <c r="C72" s="482" t="str">
        <f>IF('statement of marks'!GR9="","",'statement of marks'!GR9)</f>
        <v/>
      </c>
      <c r="D72" s="1053" t="str">
        <f>IF('statement of marks'!GT9="","",'statement of marks'!GT9)</f>
        <v/>
      </c>
      <c r="E72" s="1053"/>
      <c r="F72" s="1053" t="str">
        <f>IF('statement of marks'!GV9="","",'statement of marks'!GV9)</f>
        <v/>
      </c>
      <c r="G72" s="1053"/>
      <c r="H72" s="1053" t="str">
        <f>IF('statement of marks'!GX9="","",'statement of marks'!GX9)</f>
        <v/>
      </c>
      <c r="I72" s="1053"/>
      <c r="J72" s="479" t="str">
        <f>'statement of marks'!GZ9</f>
        <v/>
      </c>
      <c r="K72" s="1062" t="str">
        <f>IF(OR(L64="PASS",L64="FAIL"),'result subject-wise'!$AV$112,"")</f>
        <v/>
      </c>
      <c r="L72" s="1062"/>
      <c r="M72" s="1063"/>
      <c r="N72" s="1058"/>
      <c r="O72" s="1057"/>
      <c r="P72" s="1033" t="s">
        <v>227</v>
      </c>
      <c r="Q72" s="1024"/>
      <c r="R72" s="482" t="str">
        <f>IF('statement of marks'!GR10="","",'statement of marks'!GR10)</f>
        <v/>
      </c>
      <c r="S72" s="1053" t="str">
        <f>IF('statement of marks'!GT10="","",'statement of marks'!GT10)</f>
        <v/>
      </c>
      <c r="T72" s="1053"/>
      <c r="U72" s="1053" t="str">
        <f>IF('statement of marks'!GV10="","",'statement of marks'!GV10)</f>
        <v/>
      </c>
      <c r="V72" s="1053"/>
      <c r="W72" s="1053" t="str">
        <f>IF('statement of marks'!GX10="","",'statement of marks'!GX10)</f>
        <v/>
      </c>
      <c r="X72" s="1053"/>
      <c r="Y72" s="479" t="str">
        <f>'statement of marks'!GZ10</f>
        <v/>
      </c>
      <c r="Z72" s="1062" t="str">
        <f>IF(OR(AA64="PASS",AA64="FAIL"),'result subject-wise'!$AV$112,"")</f>
        <v/>
      </c>
      <c r="AA72" s="1062"/>
      <c r="AB72" s="1063"/>
    </row>
    <row r="73" spans="1:28" ht="19" customHeight="1">
      <c r="A73" s="1031" t="s">
        <v>228</v>
      </c>
      <c r="B73" s="1032"/>
      <c r="C73" s="477" t="str">
        <f>IF('statement of marks'!GQ9="","",'statement of marks'!GQ9)</f>
        <v/>
      </c>
      <c r="D73" s="1030" t="str">
        <f>IF('statement of marks'!GS9="","",'statement of marks'!GS9)</f>
        <v/>
      </c>
      <c r="E73" s="1030"/>
      <c r="F73" s="1030" t="str">
        <f>IF('statement of marks'!GU9="","",'statement of marks'!GU9)</f>
        <v/>
      </c>
      <c r="G73" s="1030"/>
      <c r="H73" s="1030" t="str">
        <f>IF('statement of marks'!GW9="","",'statement of marks'!GW9)</f>
        <v/>
      </c>
      <c r="I73" s="1030"/>
      <c r="J73" s="477" t="str">
        <f>'statement of marks'!GY9</f>
        <v/>
      </c>
      <c r="K73" s="1062"/>
      <c r="L73" s="1062"/>
      <c r="M73" s="1063"/>
      <c r="N73" s="1058"/>
      <c r="O73" s="1057"/>
      <c r="P73" s="1031" t="s">
        <v>228</v>
      </c>
      <c r="Q73" s="1032"/>
      <c r="R73" s="477" t="str">
        <f>IF('statement of marks'!GQ10="","",'statement of marks'!GQ10)</f>
        <v/>
      </c>
      <c r="S73" s="1030" t="str">
        <f>IF('statement of marks'!GS10="","",'statement of marks'!GS10)</f>
        <v/>
      </c>
      <c r="T73" s="1030"/>
      <c r="U73" s="1030" t="str">
        <f>IF('statement of marks'!GU10="","",'statement of marks'!GU10)</f>
        <v/>
      </c>
      <c r="V73" s="1030"/>
      <c r="W73" s="1030" t="str">
        <f>IF('statement of marks'!GW10="","",'statement of marks'!GW10)</f>
        <v/>
      </c>
      <c r="X73" s="1030"/>
      <c r="Y73" s="477" t="str">
        <f>'statement of marks'!GY10</f>
        <v/>
      </c>
      <c r="Z73" s="1062"/>
      <c r="AA73" s="1062"/>
      <c r="AB73" s="1063"/>
    </row>
    <row r="74" spans="1:28" ht="19" customHeight="1">
      <c r="A74" s="1067" t="s">
        <v>375</v>
      </c>
      <c r="B74" s="1024"/>
      <c r="C74" s="52"/>
      <c r="D74" s="1029"/>
      <c r="E74" s="1029"/>
      <c r="F74" s="1029"/>
      <c r="G74" s="1029"/>
      <c r="H74" s="1029"/>
      <c r="I74" s="1029"/>
      <c r="J74" s="1029"/>
      <c r="K74" s="1029"/>
      <c r="L74" s="1029"/>
      <c r="M74" s="1040"/>
      <c r="N74" s="1058"/>
      <c r="O74" s="1057"/>
      <c r="P74" s="1067" t="s">
        <v>375</v>
      </c>
      <c r="Q74" s="1024"/>
      <c r="R74" s="52"/>
      <c r="S74" s="1029"/>
      <c r="T74" s="1029"/>
      <c r="U74" s="1029"/>
      <c r="V74" s="1029"/>
      <c r="W74" s="1029"/>
      <c r="X74" s="1029"/>
      <c r="Y74" s="1029"/>
      <c r="Z74" s="1029"/>
      <c r="AA74" s="1029"/>
      <c r="AB74" s="1040"/>
    </row>
    <row r="75" spans="1:28" ht="19" customHeight="1">
      <c r="A75" s="1033" t="s">
        <v>234</v>
      </c>
      <c r="B75" s="1024"/>
      <c r="C75" s="52"/>
      <c r="D75" s="1029"/>
      <c r="E75" s="1029"/>
      <c r="F75" s="1029"/>
      <c r="G75" s="1029"/>
      <c r="H75" s="1029"/>
      <c r="I75" s="1029"/>
      <c r="J75" s="1029"/>
      <c r="K75" s="1029"/>
      <c r="L75" s="1029"/>
      <c r="M75" s="1040"/>
      <c r="N75" s="1058"/>
      <c r="O75" s="1057"/>
      <c r="P75" s="1033" t="s">
        <v>234</v>
      </c>
      <c r="Q75" s="1024"/>
      <c r="R75" s="52"/>
      <c r="S75" s="1029"/>
      <c r="T75" s="1029"/>
      <c r="U75" s="1029"/>
      <c r="V75" s="1029"/>
      <c r="W75" s="1029"/>
      <c r="X75" s="1029"/>
      <c r="Y75" s="1029"/>
      <c r="Z75" s="1029"/>
      <c r="AA75" s="1029"/>
      <c r="AB75" s="1040"/>
    </row>
    <row r="76" spans="1:28" ht="19" customHeight="1">
      <c r="A76" s="1033" t="s">
        <v>374</v>
      </c>
      <c r="B76" s="1024"/>
      <c r="C76" s="52"/>
      <c r="D76" s="1029"/>
      <c r="E76" s="1029"/>
      <c r="F76" s="1029"/>
      <c r="G76" s="1029"/>
      <c r="H76" s="1029"/>
      <c r="I76" s="1029"/>
      <c r="J76" s="1051" t="s">
        <v>374</v>
      </c>
      <c r="K76" s="1029"/>
      <c r="L76" s="1029"/>
      <c r="M76" s="1040"/>
      <c r="N76" s="1058"/>
      <c r="O76" s="1057"/>
      <c r="P76" s="1033" t="s">
        <v>374</v>
      </c>
      <c r="Q76" s="1024"/>
      <c r="R76" s="52"/>
      <c r="S76" s="1029"/>
      <c r="T76" s="1029"/>
      <c r="U76" s="1029"/>
      <c r="V76" s="1029"/>
      <c r="W76" s="1029"/>
      <c r="X76" s="1029"/>
      <c r="Y76" s="1051" t="s">
        <v>374</v>
      </c>
      <c r="Z76" s="1029"/>
      <c r="AA76" s="1029"/>
      <c r="AB76" s="1040"/>
    </row>
    <row r="77" spans="1:28" ht="19" customHeight="1">
      <c r="A77" s="1033" t="s">
        <v>235</v>
      </c>
      <c r="B77" s="1024"/>
      <c r="C77" s="52"/>
      <c r="D77" s="1029"/>
      <c r="E77" s="1029"/>
      <c r="F77" s="1029"/>
      <c r="G77" s="1029"/>
      <c r="H77" s="1029"/>
      <c r="I77" s="1029"/>
      <c r="J77" s="1029"/>
      <c r="K77" s="1029"/>
      <c r="L77" s="1029"/>
      <c r="M77" s="1040"/>
      <c r="N77" s="1058"/>
      <c r="O77" s="1057"/>
      <c r="P77" s="1033" t="s">
        <v>235</v>
      </c>
      <c r="Q77" s="1024"/>
      <c r="R77" s="52"/>
      <c r="S77" s="1029"/>
      <c r="T77" s="1029"/>
      <c r="U77" s="1029"/>
      <c r="V77" s="1029"/>
      <c r="W77" s="1029"/>
      <c r="X77" s="1029"/>
      <c r="Y77" s="1029"/>
      <c r="Z77" s="1029"/>
      <c r="AA77" s="1029"/>
      <c r="AB77" s="1040"/>
    </row>
    <row r="78" spans="1:28" ht="19" customHeight="1" thickBot="1">
      <c r="A78" s="1054" t="s">
        <v>236</v>
      </c>
      <c r="B78" s="1055"/>
      <c r="C78" s="1055"/>
      <c r="D78" s="1055"/>
      <c r="E78" s="1055"/>
      <c r="F78" s="1064">
        <f>'statement of marks'!$GY$107</f>
        <v>42460</v>
      </c>
      <c r="G78" s="1064"/>
      <c r="H78" s="1065" t="s">
        <v>239</v>
      </c>
      <c r="I78" s="1066"/>
      <c r="J78" s="1041"/>
      <c r="K78" s="1041"/>
      <c r="L78" s="1041"/>
      <c r="M78" s="1042"/>
      <c r="N78" s="1058"/>
      <c r="O78" s="1057"/>
      <c r="P78" s="1054" t="s">
        <v>236</v>
      </c>
      <c r="Q78" s="1055"/>
      <c r="R78" s="1055"/>
      <c r="S78" s="1055"/>
      <c r="T78" s="1055"/>
      <c r="U78" s="1064">
        <f>'statement of marks'!$GY$107</f>
        <v>42460</v>
      </c>
      <c r="V78" s="1064"/>
      <c r="W78" s="1065" t="s">
        <v>239</v>
      </c>
      <c r="X78" s="1066"/>
      <c r="Y78" s="1041"/>
      <c r="Z78" s="1041"/>
      <c r="AA78" s="1041"/>
      <c r="AB78" s="1042"/>
    </row>
    <row r="79" spans="1:28" ht="19" customHeight="1" thickTop="1">
      <c r="A79" s="1017" t="s">
        <v>220</v>
      </c>
      <c r="B79" s="1018"/>
      <c r="C79" s="1018"/>
      <c r="D79" s="1018"/>
      <c r="E79" s="1018"/>
      <c r="F79" s="1018"/>
      <c r="G79" s="1018"/>
      <c r="H79" s="1018"/>
      <c r="I79" s="1018"/>
      <c r="J79" s="1018"/>
      <c r="K79" s="1018"/>
      <c r="L79" s="1018"/>
      <c r="M79" s="1019"/>
      <c r="N79" s="1058"/>
      <c r="O79" s="1057"/>
      <c r="P79" s="1017" t="s">
        <v>220</v>
      </c>
      <c r="Q79" s="1018"/>
      <c r="R79" s="1018"/>
      <c r="S79" s="1018"/>
      <c r="T79" s="1018"/>
      <c r="U79" s="1018"/>
      <c r="V79" s="1018"/>
      <c r="W79" s="1018"/>
      <c r="X79" s="1018"/>
      <c r="Y79" s="1018"/>
      <c r="Z79" s="1018"/>
      <c r="AA79" s="1018"/>
      <c r="AB79" s="1019"/>
    </row>
    <row r="80" spans="1:28" ht="19" customHeight="1">
      <c r="A80" s="1020" t="str">
        <f>IF('statement of marks'!$A$2="","",'statement of marks'!$A$2)</f>
        <v xml:space="preserve">GOVT. </v>
      </c>
      <c r="B80" s="1021"/>
      <c r="C80" s="1021"/>
      <c r="D80" s="1021"/>
      <c r="E80" s="1021"/>
      <c r="F80" s="1021"/>
      <c r="G80" s="1021"/>
      <c r="H80" s="1021"/>
      <c r="I80" s="1021"/>
      <c r="J80" s="1021"/>
      <c r="K80" s="1021"/>
      <c r="L80" s="1021"/>
      <c r="M80" s="1022"/>
      <c r="N80" s="1058"/>
      <c r="O80" s="1057"/>
      <c r="P80" s="1020" t="str">
        <f>IF('statement of marks'!$A$2="","",'statement of marks'!$A$2)</f>
        <v xml:space="preserve">GOVT. </v>
      </c>
      <c r="Q80" s="1021"/>
      <c r="R80" s="1021"/>
      <c r="S80" s="1021"/>
      <c r="T80" s="1021"/>
      <c r="U80" s="1021"/>
      <c r="V80" s="1021"/>
      <c r="W80" s="1021"/>
      <c r="X80" s="1021"/>
      <c r="Y80" s="1021"/>
      <c r="Z80" s="1021"/>
      <c r="AA80" s="1021"/>
      <c r="AB80" s="1022"/>
    </row>
    <row r="81" spans="1:28" ht="19" customHeight="1">
      <c r="A81" s="1020"/>
      <c r="B81" s="1021"/>
      <c r="C81" s="1021"/>
      <c r="D81" s="1021"/>
      <c r="E81" s="1021"/>
      <c r="F81" s="1021"/>
      <c r="G81" s="1021"/>
      <c r="H81" s="1021"/>
      <c r="I81" s="1021"/>
      <c r="J81" s="1021"/>
      <c r="K81" s="1021"/>
      <c r="L81" s="1021"/>
      <c r="M81" s="1022"/>
      <c r="N81" s="1058"/>
      <c r="O81" s="1057"/>
      <c r="P81" s="1020"/>
      <c r="Q81" s="1021"/>
      <c r="R81" s="1021"/>
      <c r="S81" s="1021"/>
      <c r="T81" s="1021"/>
      <c r="U81" s="1021"/>
      <c r="V81" s="1021"/>
      <c r="W81" s="1021"/>
      <c r="X81" s="1021"/>
      <c r="Y81" s="1021"/>
      <c r="Z81" s="1021"/>
      <c r="AA81" s="1021"/>
      <c r="AB81" s="1022"/>
    </row>
    <row r="82" spans="1:28" ht="19" customHeight="1">
      <c r="A82" s="1023" t="s">
        <v>221</v>
      </c>
      <c r="B82" s="1024"/>
      <c r="C82" s="1025" t="str">
        <f>IF(L103="","MAIN EXAM.",IF(C109="SUPPL.","SUPPL. EXAM.",IF(C109="RE-EXAM.","RE-EXAM.",)))</f>
        <v>MAIN EXAM.</v>
      </c>
      <c r="D82" s="1025"/>
      <c r="E82" s="1025"/>
      <c r="F82" s="1025"/>
      <c r="G82" s="475" t="s">
        <v>153</v>
      </c>
      <c r="H82" s="1025" t="str">
        <f>IF('statement of marks'!$F$3="","",'statement of marks'!$F$3)</f>
        <v>2015-16</v>
      </c>
      <c r="I82" s="1025"/>
      <c r="J82" s="1025" t="s">
        <v>82</v>
      </c>
      <c r="K82" s="1025"/>
      <c r="L82" s="1025">
        <f>IF('statement of marks'!D11="","",'statement of marks'!D11)</f>
        <v>9105</v>
      </c>
      <c r="M82" s="1026"/>
      <c r="N82" s="1058"/>
      <c r="O82" s="1057"/>
      <c r="P82" s="1023" t="s">
        <v>221</v>
      </c>
      <c r="Q82" s="1024"/>
      <c r="R82" s="1025" t="str">
        <f>IF(AA103="","MAIN EXAM.",IF(R109="SUPPL.","SUPPL. EXAM.",IF(R109="RE-EXAM.","RE-EXAM.",)))</f>
        <v>MAIN EXAM.</v>
      </c>
      <c r="S82" s="1025"/>
      <c r="T82" s="1025"/>
      <c r="U82" s="1025"/>
      <c r="V82" s="475" t="s">
        <v>153</v>
      </c>
      <c r="W82" s="1025" t="str">
        <f>IF('statement of marks'!$F$3="","",'statement of marks'!$F$3)</f>
        <v>2015-16</v>
      </c>
      <c r="X82" s="1025"/>
      <c r="Y82" s="1025" t="s">
        <v>82</v>
      </c>
      <c r="Z82" s="1025"/>
      <c r="AA82" s="1025">
        <f>IF('statement of marks'!D12="","",'statement of marks'!D12)</f>
        <v>9106</v>
      </c>
      <c r="AB82" s="1026"/>
    </row>
    <row r="83" spans="1:28" ht="19" customHeight="1">
      <c r="A83" s="1023" t="s">
        <v>40</v>
      </c>
      <c r="B83" s="1024"/>
      <c r="C83" s="1024" t="str">
        <f>IF('statement of marks'!G11="","",'statement of marks'!G11)</f>
        <v>A 005</v>
      </c>
      <c r="D83" s="1024"/>
      <c r="E83" s="1024"/>
      <c r="F83" s="1024"/>
      <c r="G83" s="1024"/>
      <c r="H83" s="1024"/>
      <c r="I83" s="1024"/>
      <c r="J83" s="1024"/>
      <c r="K83" s="1024"/>
      <c r="L83" s="1024"/>
      <c r="M83" s="1036"/>
      <c r="N83" s="1058"/>
      <c r="O83" s="1057"/>
      <c r="P83" s="1023" t="s">
        <v>40</v>
      </c>
      <c r="Q83" s="1024"/>
      <c r="R83" s="1024" t="str">
        <f>IF('statement of marks'!G12="","",'statement of marks'!G12)</f>
        <v>A 006</v>
      </c>
      <c r="S83" s="1024"/>
      <c r="T83" s="1024"/>
      <c r="U83" s="1024"/>
      <c r="V83" s="1024"/>
      <c r="W83" s="1024"/>
      <c r="X83" s="1024"/>
      <c r="Y83" s="1024"/>
      <c r="Z83" s="1024"/>
      <c r="AA83" s="1024"/>
      <c r="AB83" s="1036"/>
    </row>
    <row r="84" spans="1:28" ht="19" customHeight="1">
      <c r="A84" s="1023" t="s">
        <v>41</v>
      </c>
      <c r="B84" s="1024"/>
      <c r="C84" s="1024" t="str">
        <f>IF('statement of marks'!H11="","",'statement of marks'!H11)</f>
        <v>B 005</v>
      </c>
      <c r="D84" s="1024"/>
      <c r="E84" s="1024"/>
      <c r="F84" s="1024"/>
      <c r="G84" s="1024"/>
      <c r="H84" s="1024"/>
      <c r="I84" s="1024"/>
      <c r="J84" s="1024"/>
      <c r="K84" s="1024"/>
      <c r="L84" s="1024"/>
      <c r="M84" s="1036"/>
      <c r="N84" s="1058"/>
      <c r="O84" s="1057"/>
      <c r="P84" s="1023" t="s">
        <v>41</v>
      </c>
      <c r="Q84" s="1024"/>
      <c r="R84" s="1024" t="str">
        <f>IF('statement of marks'!H12="","",'statement of marks'!H12)</f>
        <v>B 006</v>
      </c>
      <c r="S84" s="1024"/>
      <c r="T84" s="1024"/>
      <c r="U84" s="1024"/>
      <c r="V84" s="1024"/>
      <c r="W84" s="1024"/>
      <c r="X84" s="1024"/>
      <c r="Y84" s="1024"/>
      <c r="Z84" s="1024"/>
      <c r="AA84" s="1024"/>
      <c r="AB84" s="1036"/>
    </row>
    <row r="85" spans="1:28" ht="19" customHeight="1">
      <c r="A85" s="1023" t="s">
        <v>42</v>
      </c>
      <c r="B85" s="1024"/>
      <c r="C85" s="1024" t="str">
        <f>IF('statement of marks'!I11="","",'statement of marks'!I11)</f>
        <v>C 005</v>
      </c>
      <c r="D85" s="1024"/>
      <c r="E85" s="1024"/>
      <c r="F85" s="1024"/>
      <c r="G85" s="1024"/>
      <c r="H85" s="1024"/>
      <c r="I85" s="1024"/>
      <c r="J85" s="1024"/>
      <c r="K85" s="1024"/>
      <c r="L85" s="1024"/>
      <c r="M85" s="1036"/>
      <c r="N85" s="1058"/>
      <c r="O85" s="1057"/>
      <c r="P85" s="1023" t="s">
        <v>42</v>
      </c>
      <c r="Q85" s="1024"/>
      <c r="R85" s="1024" t="str">
        <f>IF('statement of marks'!I12="","",'statement of marks'!I12)</f>
        <v>C 006</v>
      </c>
      <c r="S85" s="1024"/>
      <c r="T85" s="1024"/>
      <c r="U85" s="1024"/>
      <c r="V85" s="1024"/>
      <c r="W85" s="1024"/>
      <c r="X85" s="1024"/>
      <c r="Y85" s="1024"/>
      <c r="Z85" s="1024"/>
      <c r="AA85" s="1024"/>
      <c r="AB85" s="1036"/>
    </row>
    <row r="86" spans="1:28" ht="19" customHeight="1">
      <c r="A86" s="1023" t="s">
        <v>274</v>
      </c>
      <c r="B86" s="1024"/>
      <c r="C86" s="1024" t="str">
        <f>IF('statement of marks'!$A$3="","",'statement of marks'!$A$3)</f>
        <v>9 'A'</v>
      </c>
      <c r="D86" s="1024"/>
      <c r="E86" s="1025" t="s">
        <v>83</v>
      </c>
      <c r="F86" s="1025"/>
      <c r="G86" s="1025">
        <f>IF('statement of marks'!E11="","",'statement of marks'!E11)</f>
        <v>11165</v>
      </c>
      <c r="H86" s="1025"/>
      <c r="I86" s="1025" t="s">
        <v>78</v>
      </c>
      <c r="J86" s="1025"/>
      <c r="K86" s="1014">
        <f>IF('statement of marks'!F11="","",'statement of marks'!F11)</f>
        <v>36255</v>
      </c>
      <c r="L86" s="1014"/>
      <c r="M86" s="1015"/>
      <c r="N86" s="1058"/>
      <c r="O86" s="1057"/>
      <c r="P86" s="1023" t="s">
        <v>274</v>
      </c>
      <c r="Q86" s="1024"/>
      <c r="R86" s="1024" t="str">
        <f>IF('statement of marks'!$A$3="","",'statement of marks'!$A$3)</f>
        <v>9 'A'</v>
      </c>
      <c r="S86" s="1024"/>
      <c r="T86" s="1025" t="s">
        <v>83</v>
      </c>
      <c r="U86" s="1025"/>
      <c r="V86" s="1025">
        <f>IF('statement of marks'!E12="","",'statement of marks'!E12)</f>
        <v>11211</v>
      </c>
      <c r="W86" s="1025"/>
      <c r="X86" s="1025" t="s">
        <v>78</v>
      </c>
      <c r="Y86" s="1025"/>
      <c r="Z86" s="1014">
        <f>IF('statement of marks'!F12="","",'statement of marks'!F12)</f>
        <v>35591</v>
      </c>
      <c r="AA86" s="1014"/>
      <c r="AB86" s="1015"/>
    </row>
    <row r="87" spans="1:28" ht="19" customHeight="1">
      <c r="A87" s="1037" t="s">
        <v>222</v>
      </c>
      <c r="B87" s="1034" t="s">
        <v>223</v>
      </c>
      <c r="C87" s="865" t="s">
        <v>87</v>
      </c>
      <c r="D87" s="865" t="s">
        <v>88</v>
      </c>
      <c r="E87" s="865" t="s">
        <v>89</v>
      </c>
      <c r="F87" s="865" t="s">
        <v>245</v>
      </c>
      <c r="G87" s="865" t="s">
        <v>242</v>
      </c>
      <c r="H87" s="865" t="s">
        <v>99</v>
      </c>
      <c r="I87" s="865" t="s">
        <v>193</v>
      </c>
      <c r="J87" s="1016" t="s">
        <v>146</v>
      </c>
      <c r="K87" s="1016" t="s">
        <v>224</v>
      </c>
      <c r="L87" s="1016" t="s">
        <v>225</v>
      </c>
      <c r="M87" s="1035" t="s">
        <v>243</v>
      </c>
      <c r="N87" s="1058"/>
      <c r="O87" s="1057"/>
      <c r="P87" s="1037" t="s">
        <v>222</v>
      </c>
      <c r="Q87" s="1034" t="s">
        <v>223</v>
      </c>
      <c r="R87" s="865" t="s">
        <v>87</v>
      </c>
      <c r="S87" s="865" t="s">
        <v>88</v>
      </c>
      <c r="T87" s="865" t="s">
        <v>89</v>
      </c>
      <c r="U87" s="865" t="s">
        <v>245</v>
      </c>
      <c r="V87" s="865" t="s">
        <v>242</v>
      </c>
      <c r="W87" s="865" t="s">
        <v>99</v>
      </c>
      <c r="X87" s="865" t="s">
        <v>193</v>
      </c>
      <c r="Y87" s="1016" t="s">
        <v>146</v>
      </c>
      <c r="Z87" s="1016" t="s">
        <v>224</v>
      </c>
      <c r="AA87" s="1016" t="s">
        <v>225</v>
      </c>
      <c r="AB87" s="1035" t="s">
        <v>243</v>
      </c>
    </row>
    <row r="88" spans="1:28" ht="19" customHeight="1">
      <c r="A88" s="1037"/>
      <c r="B88" s="1034"/>
      <c r="C88" s="865"/>
      <c r="D88" s="865"/>
      <c r="E88" s="865"/>
      <c r="F88" s="865"/>
      <c r="G88" s="865"/>
      <c r="H88" s="865"/>
      <c r="I88" s="865"/>
      <c r="J88" s="865"/>
      <c r="K88" s="865"/>
      <c r="L88" s="865"/>
      <c r="M88" s="1035"/>
      <c r="N88" s="1058"/>
      <c r="O88" s="1057"/>
      <c r="P88" s="1037"/>
      <c r="Q88" s="1034"/>
      <c r="R88" s="865"/>
      <c r="S88" s="865"/>
      <c r="T88" s="865"/>
      <c r="U88" s="865"/>
      <c r="V88" s="865"/>
      <c r="W88" s="865"/>
      <c r="X88" s="865"/>
      <c r="Y88" s="865"/>
      <c r="Z88" s="865"/>
      <c r="AA88" s="865"/>
      <c r="AB88" s="1035"/>
    </row>
    <row r="89" spans="1:28" ht="19" customHeight="1">
      <c r="A89" s="1037"/>
      <c r="B89" s="1034"/>
      <c r="C89" s="865"/>
      <c r="D89" s="865"/>
      <c r="E89" s="865"/>
      <c r="F89" s="865"/>
      <c r="G89" s="865"/>
      <c r="H89" s="865"/>
      <c r="I89" s="865"/>
      <c r="J89" s="865"/>
      <c r="K89" s="865"/>
      <c r="L89" s="865"/>
      <c r="M89" s="1035"/>
      <c r="N89" s="1058"/>
      <c r="O89" s="1057"/>
      <c r="P89" s="1037"/>
      <c r="Q89" s="1034"/>
      <c r="R89" s="865"/>
      <c r="S89" s="865"/>
      <c r="T89" s="865"/>
      <c r="U89" s="865"/>
      <c r="V89" s="865"/>
      <c r="W89" s="865"/>
      <c r="X89" s="865"/>
      <c r="Y89" s="865"/>
      <c r="Z89" s="865"/>
      <c r="AA89" s="865"/>
      <c r="AB89" s="1035"/>
    </row>
    <row r="90" spans="1:28" ht="19" customHeight="1">
      <c r="A90" s="1038" t="s">
        <v>169</v>
      </c>
      <c r="B90" s="1039"/>
      <c r="C90" s="474">
        <v>10</v>
      </c>
      <c r="D90" s="474">
        <v>10</v>
      </c>
      <c r="E90" s="474">
        <v>10</v>
      </c>
      <c r="F90" s="474">
        <v>70</v>
      </c>
      <c r="G90" s="478">
        <v>100</v>
      </c>
      <c r="H90" s="478">
        <v>100</v>
      </c>
      <c r="I90" s="478">
        <v>200</v>
      </c>
      <c r="J90" s="484"/>
      <c r="K90" s="478" t="str">
        <f>IF(L98=0,"",100)</f>
        <v/>
      </c>
      <c r="L90" s="478"/>
      <c r="M90" s="251" t="str">
        <f>IF(L98=0,"","200/100")</f>
        <v/>
      </c>
      <c r="N90" s="1058"/>
      <c r="O90" s="1057"/>
      <c r="P90" s="1038" t="s">
        <v>169</v>
      </c>
      <c r="Q90" s="1039"/>
      <c r="R90" s="474">
        <v>10</v>
      </c>
      <c r="S90" s="474">
        <v>10</v>
      </c>
      <c r="T90" s="474">
        <v>10</v>
      </c>
      <c r="U90" s="474">
        <v>70</v>
      </c>
      <c r="V90" s="478">
        <v>100</v>
      </c>
      <c r="W90" s="478">
        <v>100</v>
      </c>
      <c r="X90" s="478">
        <v>200</v>
      </c>
      <c r="Y90" s="484"/>
      <c r="Z90" s="478" t="str">
        <f>IF(AA98=0,"",100)</f>
        <v/>
      </c>
      <c r="AA90" s="478"/>
      <c r="AB90" s="251" t="str">
        <f>IF(AA98=0,"","200/100")</f>
        <v/>
      </c>
    </row>
    <row r="91" spans="1:28" ht="19" customHeight="1">
      <c r="A91" s="1023" t="s">
        <v>61</v>
      </c>
      <c r="B91" s="1024"/>
      <c r="C91" s="482" t="str">
        <f>IF('statement of marks'!J11="","",'statement of marks'!J11)</f>
        <v/>
      </c>
      <c r="D91" s="482" t="str">
        <f>IF('statement of marks'!K11="","",'statement of marks'!K11)</f>
        <v/>
      </c>
      <c r="E91" s="482" t="str">
        <f>IF('statement of marks'!L11="","",'statement of marks'!L11)</f>
        <v/>
      </c>
      <c r="F91" s="482" t="str">
        <f>IF('statement of marks'!N11="","",'statement of marks'!N11)</f>
        <v/>
      </c>
      <c r="G91" s="478" t="str">
        <f t="shared" ref="G91:G96" si="16">IF(F91="","",SUM(C91:F91))</f>
        <v/>
      </c>
      <c r="H91" s="252" t="str">
        <f>IF('statement of marks'!P11="","",'statement of marks'!P11)</f>
        <v/>
      </c>
      <c r="I91" s="253" t="str">
        <f t="shared" ref="I91:I96" si="17">IF(H91="","",SUM(G91:H91))</f>
        <v/>
      </c>
      <c r="J91" s="479" t="str">
        <f>CONCATENATE('statement of marks'!HB11,'statement of marks'!HC11,'statement of marks'!HD11)</f>
        <v/>
      </c>
      <c r="K91" s="482" t="str">
        <f>IF('result subject-wise'!AB11="","",'result subject-wise'!AB11)</f>
        <v/>
      </c>
      <c r="L91" s="482" t="str">
        <f>IF('result subject-wise'!AK11="","",'result subject-wise'!AK11)</f>
        <v/>
      </c>
      <c r="M91" s="480" t="str">
        <f>IF(L98=0,"",IF(J91="S",K91,IF(K91="",I91,I91+K91)))</f>
        <v/>
      </c>
      <c r="N91" s="1058"/>
      <c r="O91" s="1057"/>
      <c r="P91" s="1023" t="s">
        <v>61</v>
      </c>
      <c r="Q91" s="1024"/>
      <c r="R91" s="482" t="str">
        <f>IF('statement of marks'!J12="","",'statement of marks'!J12)</f>
        <v/>
      </c>
      <c r="S91" s="482" t="str">
        <f>IF('statement of marks'!K12="","",'statement of marks'!K12)</f>
        <v/>
      </c>
      <c r="T91" s="482" t="str">
        <f>IF('statement of marks'!L12="","",'statement of marks'!L12)</f>
        <v/>
      </c>
      <c r="U91" s="482" t="str">
        <f>IF('statement of marks'!N12="","",'statement of marks'!N12)</f>
        <v/>
      </c>
      <c r="V91" s="478" t="str">
        <f t="shared" ref="V91:V96" si="18">IF(U91="","",SUM(R91:U91))</f>
        <v/>
      </c>
      <c r="W91" s="252" t="str">
        <f>IF('statement of marks'!P12="","",'statement of marks'!P12)</f>
        <v/>
      </c>
      <c r="X91" s="253" t="str">
        <f t="shared" ref="X91:X96" si="19">IF(W91="","",SUM(V91:W91))</f>
        <v/>
      </c>
      <c r="Y91" s="479" t="str">
        <f>CONCATENATE('statement of marks'!HB12,'statement of marks'!HC12,'statement of marks'!HD12)</f>
        <v/>
      </c>
      <c r="Z91" s="482" t="str">
        <f>IF('result subject-wise'!AB12="","",'result subject-wise'!AB12)</f>
        <v/>
      </c>
      <c r="AA91" s="482" t="str">
        <f>IF('result subject-wise'!AK12="","",'result subject-wise'!AK12)</f>
        <v/>
      </c>
      <c r="AB91" s="480" t="str">
        <f>IF(AA98=0,"",IF(Y91="S",Z91,IF(Z91="",X91,X91+Z91)))</f>
        <v/>
      </c>
    </row>
    <row r="92" spans="1:28" ht="19" customHeight="1">
      <c r="A92" s="1023" t="s">
        <v>63</v>
      </c>
      <c r="B92" s="1024"/>
      <c r="C92" s="482" t="str">
        <f>IF('statement of marks'!X11="","",'statement of marks'!X11)</f>
        <v/>
      </c>
      <c r="D92" s="482" t="str">
        <f>IF('statement of marks'!Y11="","",'statement of marks'!Y11)</f>
        <v/>
      </c>
      <c r="E92" s="482" t="str">
        <f>IF('statement of marks'!Z11="","",'statement of marks'!Z11)</f>
        <v/>
      </c>
      <c r="F92" s="482" t="str">
        <f>IF('statement of marks'!AB11="","",'statement of marks'!AB11)</f>
        <v/>
      </c>
      <c r="G92" s="478" t="str">
        <f t="shared" si="16"/>
        <v/>
      </c>
      <c r="H92" s="252" t="str">
        <f>IF('statement of marks'!AD11="","",'statement of marks'!AD11)</f>
        <v/>
      </c>
      <c r="I92" s="253" t="str">
        <f t="shared" si="17"/>
        <v/>
      </c>
      <c r="J92" s="479" t="str">
        <f>CONCATENATE('statement of marks'!HE11,'statement of marks'!HF11,'statement of marks'!HG11,)</f>
        <v/>
      </c>
      <c r="K92" s="482" t="str">
        <f>IF('result subject-wise'!AC11="","",'result subject-wise'!AC11)</f>
        <v/>
      </c>
      <c r="L92" s="482" t="str">
        <f>IF('result subject-wise'!AL11="","",'result subject-wise'!AL11)</f>
        <v/>
      </c>
      <c r="M92" s="480" t="str">
        <f>IF(L98=0,"",IF(J92="S",K92,IF(K92="",I92,I92+K92)))</f>
        <v/>
      </c>
      <c r="N92" s="1058"/>
      <c r="O92" s="1057"/>
      <c r="P92" s="1023" t="s">
        <v>63</v>
      </c>
      <c r="Q92" s="1024"/>
      <c r="R92" s="482" t="str">
        <f>IF('statement of marks'!X12="","",'statement of marks'!X12)</f>
        <v/>
      </c>
      <c r="S92" s="482" t="str">
        <f>IF('statement of marks'!Y12="","",'statement of marks'!Y12)</f>
        <v/>
      </c>
      <c r="T92" s="482" t="str">
        <f>IF('statement of marks'!Z12="","",'statement of marks'!Z12)</f>
        <v/>
      </c>
      <c r="U92" s="482" t="str">
        <f>IF('statement of marks'!AB12="","",'statement of marks'!AB12)</f>
        <v/>
      </c>
      <c r="V92" s="478" t="str">
        <f t="shared" si="18"/>
        <v/>
      </c>
      <c r="W92" s="252" t="str">
        <f>IF('statement of marks'!AD12="","",'statement of marks'!AD12)</f>
        <v/>
      </c>
      <c r="X92" s="253" t="str">
        <f t="shared" si="19"/>
        <v/>
      </c>
      <c r="Y92" s="479" t="str">
        <f>CONCATENATE('statement of marks'!HE12,'statement of marks'!HF12,'statement of marks'!HG12,)</f>
        <v/>
      </c>
      <c r="Z92" s="482" t="str">
        <f>IF('result subject-wise'!AC12="","",'result subject-wise'!AC12)</f>
        <v/>
      </c>
      <c r="AA92" s="482" t="str">
        <f>IF('result subject-wise'!AL12="","",'result subject-wise'!AL12)</f>
        <v/>
      </c>
      <c r="AB92" s="480" t="str">
        <f>IF(AA98=0,"",IF(Y92="S",Z92,IF(Z92="",X92,X92+Z92)))</f>
        <v/>
      </c>
    </row>
    <row r="93" spans="1:28" ht="19" customHeight="1">
      <c r="A93" s="1023" t="str">
        <f>'statement of marks'!AM11</f>
        <v/>
      </c>
      <c r="B93" s="1024"/>
      <c r="C93" s="482" t="str">
        <f>IF('statement of marks'!AN11="","",'statement of marks'!AN11)</f>
        <v/>
      </c>
      <c r="D93" s="482" t="str">
        <f>IF('statement of marks'!AO11="","",'statement of marks'!AO11)</f>
        <v/>
      </c>
      <c r="E93" s="482" t="str">
        <f>IF('statement of marks'!AP11="","",'statement of marks'!AP11)</f>
        <v/>
      </c>
      <c r="F93" s="482" t="str">
        <f>IF('statement of marks'!AR11="","",'statement of marks'!AR11)</f>
        <v/>
      </c>
      <c r="G93" s="478" t="str">
        <f t="shared" si="16"/>
        <v/>
      </c>
      <c r="H93" s="252" t="str">
        <f>IF('statement of marks'!AT11="","",'statement of marks'!AT11)</f>
        <v/>
      </c>
      <c r="I93" s="253" t="str">
        <f t="shared" si="17"/>
        <v/>
      </c>
      <c r="J93" s="479" t="str">
        <f>CONCATENATE('statement of marks'!HH11,'statement of marks'!HN11,'statement of marks'!HO11)</f>
        <v/>
      </c>
      <c r="K93" s="482" t="str">
        <f>IF('result subject-wise'!AD11="","",'result subject-wise'!AD11)</f>
        <v/>
      </c>
      <c r="L93" s="482" t="str">
        <f>IF('result subject-wise'!AM11="","",'result subject-wise'!AM11)</f>
        <v/>
      </c>
      <c r="M93" s="480" t="str">
        <f>IF(L98=0,"",IF(J93="S",K93,IF(K93="",I93,I93+K93)))</f>
        <v/>
      </c>
      <c r="N93" s="1058"/>
      <c r="O93" s="1057"/>
      <c r="P93" s="1023" t="str">
        <f>'statement of marks'!AM12</f>
        <v/>
      </c>
      <c r="Q93" s="1024"/>
      <c r="R93" s="482" t="str">
        <f>IF('statement of marks'!AN12="","",'statement of marks'!AN12)</f>
        <v/>
      </c>
      <c r="S93" s="482" t="str">
        <f>IF('statement of marks'!AO12="","",'statement of marks'!AO12)</f>
        <v/>
      </c>
      <c r="T93" s="482" t="str">
        <f>IF('statement of marks'!AP12="","",'statement of marks'!AP12)</f>
        <v/>
      </c>
      <c r="U93" s="482" t="str">
        <f>IF('statement of marks'!AR12="","",'statement of marks'!AR12)</f>
        <v/>
      </c>
      <c r="V93" s="478" t="str">
        <f t="shared" si="18"/>
        <v/>
      </c>
      <c r="W93" s="252" t="str">
        <f>IF('statement of marks'!AT12="","",'statement of marks'!AT12)</f>
        <v/>
      </c>
      <c r="X93" s="253" t="str">
        <f t="shared" si="19"/>
        <v/>
      </c>
      <c r="Y93" s="479" t="str">
        <f>CONCATENATE('statement of marks'!HH12,'statement of marks'!HN12,'statement of marks'!HO12)</f>
        <v/>
      </c>
      <c r="Z93" s="482" t="str">
        <f>IF('result subject-wise'!AD12="","",'result subject-wise'!AD12)</f>
        <v/>
      </c>
      <c r="AA93" s="482" t="str">
        <f>IF('result subject-wise'!AM12="","",'result subject-wise'!AM12)</f>
        <v/>
      </c>
      <c r="AB93" s="480" t="str">
        <f>IF(AA98=0,"",IF(Y93="S",Z93,IF(Z93="",X93,X93+Z93)))</f>
        <v/>
      </c>
    </row>
    <row r="94" spans="1:28" ht="19" customHeight="1">
      <c r="A94" s="1023" t="s">
        <v>65</v>
      </c>
      <c r="B94" s="1024"/>
      <c r="C94" s="482" t="str">
        <f>IF('statement of marks'!BB11="","",'statement of marks'!BB11)</f>
        <v/>
      </c>
      <c r="D94" s="482" t="str">
        <f>IF('statement of marks'!BC11="","",'statement of marks'!BC11)</f>
        <v/>
      </c>
      <c r="E94" s="482" t="str">
        <f>IF('statement of marks'!BD11="","",'statement of marks'!BD11)</f>
        <v/>
      </c>
      <c r="F94" s="482" t="str">
        <f>IF('statement of marks'!BF11="","",'statement of marks'!BF11)</f>
        <v/>
      </c>
      <c r="G94" s="478" t="str">
        <f t="shared" si="16"/>
        <v/>
      </c>
      <c r="H94" s="252" t="str">
        <f>IF('statement of marks'!BH11="","",'statement of marks'!BH11)</f>
        <v/>
      </c>
      <c r="I94" s="253" t="str">
        <f t="shared" si="17"/>
        <v/>
      </c>
      <c r="J94" s="479" t="str">
        <f>CONCATENATE('statement of marks'!HP11,'statement of marks'!HQ11,'statement of marks'!HR11)</f>
        <v/>
      </c>
      <c r="K94" s="482" t="str">
        <f>IF('result subject-wise'!AE11="","",'result subject-wise'!AE11)</f>
        <v/>
      </c>
      <c r="L94" s="482" t="str">
        <f>IF('result subject-wise'!AN11="","",'result subject-wise'!AN11)</f>
        <v/>
      </c>
      <c r="M94" s="480" t="str">
        <f>IF(L98=0,"",IF(J94="S",K94,IF(K94="",I94,I94+K94)))</f>
        <v/>
      </c>
      <c r="N94" s="1058"/>
      <c r="O94" s="1057"/>
      <c r="P94" s="1023" t="s">
        <v>65</v>
      </c>
      <c r="Q94" s="1024"/>
      <c r="R94" s="482" t="str">
        <f>IF('statement of marks'!BB12="","",'statement of marks'!BB12)</f>
        <v/>
      </c>
      <c r="S94" s="482" t="str">
        <f>IF('statement of marks'!BC12="","",'statement of marks'!BC12)</f>
        <v/>
      </c>
      <c r="T94" s="482" t="str">
        <f>IF('statement of marks'!BD12="","",'statement of marks'!BD12)</f>
        <v/>
      </c>
      <c r="U94" s="482" t="str">
        <f>IF('statement of marks'!BF12="","",'statement of marks'!BF12)</f>
        <v/>
      </c>
      <c r="V94" s="478" t="str">
        <f t="shared" si="18"/>
        <v/>
      </c>
      <c r="W94" s="252" t="str">
        <f>IF('statement of marks'!BH12="","",'statement of marks'!BH12)</f>
        <v/>
      </c>
      <c r="X94" s="253" t="str">
        <f t="shared" si="19"/>
        <v/>
      </c>
      <c r="Y94" s="479" t="str">
        <f>CONCATENATE('statement of marks'!HP12,'statement of marks'!HQ12,'statement of marks'!HR12)</f>
        <v/>
      </c>
      <c r="Z94" s="482" t="str">
        <f>IF('result subject-wise'!AE12="","",'result subject-wise'!AE12)</f>
        <v/>
      </c>
      <c r="AA94" s="482" t="str">
        <f>IF('result subject-wise'!AN12="","",'result subject-wise'!AN12)</f>
        <v/>
      </c>
      <c r="AB94" s="480" t="str">
        <f>IF(AA98=0,"",IF(Y94="S",Z94,IF(Z94="",X94,X94+Z94)))</f>
        <v/>
      </c>
    </row>
    <row r="95" spans="1:28" ht="19" customHeight="1">
      <c r="A95" s="1023" t="s">
        <v>71</v>
      </c>
      <c r="B95" s="1024"/>
      <c r="C95" s="482" t="str">
        <f>IF('statement of marks'!BP11="","",'statement of marks'!BP11)</f>
        <v/>
      </c>
      <c r="D95" s="482" t="str">
        <f>IF('statement of marks'!BQ11="","",'statement of marks'!BQ11)</f>
        <v/>
      </c>
      <c r="E95" s="482" t="str">
        <f>IF('statement of marks'!BR11="","",'statement of marks'!BR11)</f>
        <v/>
      </c>
      <c r="F95" s="482" t="str">
        <f>IF('statement of marks'!BT11="","",'statement of marks'!BT11)</f>
        <v/>
      </c>
      <c r="G95" s="478" t="str">
        <f t="shared" si="16"/>
        <v/>
      </c>
      <c r="H95" s="252" t="str">
        <f>IF('statement of marks'!BV11="","",'statement of marks'!BV11)</f>
        <v/>
      </c>
      <c r="I95" s="253" t="str">
        <f t="shared" si="17"/>
        <v/>
      </c>
      <c r="J95" s="479" t="str">
        <f>CONCATENATE('statement of marks'!HS11,'statement of marks'!HT11,'statement of marks'!HU11)</f>
        <v/>
      </c>
      <c r="K95" s="482" t="str">
        <f>IF('result subject-wise'!AF11="","",'result subject-wise'!AF11)</f>
        <v/>
      </c>
      <c r="L95" s="482" t="str">
        <f>IF('result subject-wise'!AO11="","",'result subject-wise'!AO11)</f>
        <v/>
      </c>
      <c r="M95" s="480" t="str">
        <f>IF(L98=0,"",IF(J95="S",K95,IF(K95="",I95,I95+K95)))</f>
        <v/>
      </c>
      <c r="N95" s="1058"/>
      <c r="O95" s="1057"/>
      <c r="P95" s="1023" t="s">
        <v>71</v>
      </c>
      <c r="Q95" s="1024"/>
      <c r="R95" s="482" t="str">
        <f>IF('statement of marks'!BP12="","",'statement of marks'!BP12)</f>
        <v/>
      </c>
      <c r="S95" s="482" t="str">
        <f>IF('statement of marks'!BQ12="","",'statement of marks'!BQ12)</f>
        <v/>
      </c>
      <c r="T95" s="482" t="str">
        <f>IF('statement of marks'!BR12="","",'statement of marks'!BR12)</f>
        <v/>
      </c>
      <c r="U95" s="482" t="str">
        <f>IF('statement of marks'!BT12="","",'statement of marks'!BT12)</f>
        <v/>
      </c>
      <c r="V95" s="478" t="str">
        <f t="shared" si="18"/>
        <v/>
      </c>
      <c r="W95" s="252" t="str">
        <f>IF('statement of marks'!BV12="","",'statement of marks'!BV12)</f>
        <v/>
      </c>
      <c r="X95" s="253" t="str">
        <f t="shared" si="19"/>
        <v/>
      </c>
      <c r="Y95" s="479" t="str">
        <f>CONCATENATE('statement of marks'!HS12,'statement of marks'!HT12,'statement of marks'!HU12)</f>
        <v/>
      </c>
      <c r="Z95" s="482" t="str">
        <f>IF('result subject-wise'!AF12="","",'result subject-wise'!AF12)</f>
        <v/>
      </c>
      <c r="AA95" s="482" t="str">
        <f>IF('result subject-wise'!AO12="","",'result subject-wise'!AO12)</f>
        <v/>
      </c>
      <c r="AB95" s="480" t="str">
        <f>IF(AA98=0,"",IF(Y95="S",Z95,IF(Z95="",X95,X95+Z95)))</f>
        <v/>
      </c>
    </row>
    <row r="96" spans="1:28" ht="19" customHeight="1">
      <c r="A96" s="1023" t="s">
        <v>48</v>
      </c>
      <c r="B96" s="1024"/>
      <c r="C96" s="482" t="str">
        <f>IF('statement of marks'!CD11="","",'statement of marks'!CD11)</f>
        <v/>
      </c>
      <c r="D96" s="482" t="str">
        <f>IF('statement of marks'!CE11="","",'statement of marks'!CE11)</f>
        <v/>
      </c>
      <c r="E96" s="482" t="str">
        <f>IF('statement of marks'!CF11="","",'statement of marks'!CF11)</f>
        <v/>
      </c>
      <c r="F96" s="482" t="str">
        <f>IF('statement of marks'!CH11="","",'statement of marks'!CH11)</f>
        <v/>
      </c>
      <c r="G96" s="478" t="str">
        <f t="shared" si="16"/>
        <v/>
      </c>
      <c r="H96" s="252" t="str">
        <f>IF('statement of marks'!CJ11="","",'statement of marks'!CJ11)</f>
        <v/>
      </c>
      <c r="I96" s="253" t="str">
        <f t="shared" si="17"/>
        <v/>
      </c>
      <c r="J96" s="479" t="str">
        <f>CONCATENATE('statement of marks'!HV11,'statement of marks'!HW11,'statement of marks'!HX11)</f>
        <v/>
      </c>
      <c r="K96" s="482" t="str">
        <f>IF('result subject-wise'!AG11="","",'result subject-wise'!AG11)</f>
        <v/>
      </c>
      <c r="L96" s="482" t="str">
        <f>IF('result subject-wise'!AP11="","",'result subject-wise'!AP11)</f>
        <v/>
      </c>
      <c r="M96" s="480" t="str">
        <f>IF(L98=0,"",IF(J96="S",K96,IF(K96="",I96,I96+K96)))</f>
        <v/>
      </c>
      <c r="N96" s="1058"/>
      <c r="O96" s="1057"/>
      <c r="P96" s="1023" t="s">
        <v>48</v>
      </c>
      <c r="Q96" s="1024"/>
      <c r="R96" s="482" t="str">
        <f>IF('statement of marks'!CD12="","",'statement of marks'!CD12)</f>
        <v/>
      </c>
      <c r="S96" s="482" t="str">
        <f>IF('statement of marks'!CE12="","",'statement of marks'!CE12)</f>
        <v/>
      </c>
      <c r="T96" s="482" t="str">
        <f>IF('statement of marks'!CF12="","",'statement of marks'!CF12)</f>
        <v/>
      </c>
      <c r="U96" s="482" t="str">
        <f>IF('statement of marks'!CH12="","",'statement of marks'!CH12)</f>
        <v/>
      </c>
      <c r="V96" s="478" t="str">
        <f t="shared" si="18"/>
        <v/>
      </c>
      <c r="W96" s="252" t="str">
        <f>IF('statement of marks'!CJ12="","",'statement of marks'!CJ12)</f>
        <v/>
      </c>
      <c r="X96" s="253" t="str">
        <f t="shared" si="19"/>
        <v/>
      </c>
      <c r="Y96" s="479" t="str">
        <f>CONCATENATE('statement of marks'!HV12,'statement of marks'!HW12,'statement of marks'!HX12)</f>
        <v/>
      </c>
      <c r="Z96" s="482" t="str">
        <f>IF('result subject-wise'!AG12="","",'result subject-wise'!AG12)</f>
        <v/>
      </c>
      <c r="AA96" s="482" t="str">
        <f>IF('result subject-wise'!AP12="","",'result subject-wise'!AP12)</f>
        <v/>
      </c>
      <c r="AB96" s="480" t="str">
        <f>IF(AA98=0,"",IF(Y96="S",Z96,IF(Z96="",X96,X96+Z96)))</f>
        <v/>
      </c>
    </row>
    <row r="97" spans="1:28" ht="19" customHeight="1">
      <c r="A97" s="1027" t="s">
        <v>244</v>
      </c>
      <c r="B97" s="1028"/>
      <c r="C97" s="477" t="str">
        <f t="shared" ref="C97:I97" si="20">IF(C96="","",SUM(C91:C96))</f>
        <v/>
      </c>
      <c r="D97" s="477" t="str">
        <f t="shared" si="20"/>
        <v/>
      </c>
      <c r="E97" s="477" t="str">
        <f t="shared" si="20"/>
        <v/>
      </c>
      <c r="F97" s="477" t="str">
        <f t="shared" si="20"/>
        <v/>
      </c>
      <c r="G97" s="477" t="str">
        <f t="shared" si="20"/>
        <v/>
      </c>
      <c r="H97" s="477" t="str">
        <f t="shared" si="20"/>
        <v/>
      </c>
      <c r="I97" s="477" t="str">
        <f t="shared" si="20"/>
        <v/>
      </c>
      <c r="J97" s="254" t="e">
        <f>IF(AND(L103="PASS",M99&gt;=60),"FIRST",IF(AND(L103="PASS",M99&gt;=48),"SECOND",IF(AND(L103="PASS",M99&gt;=36),"THIRD","")))</f>
        <v>#VALUE!</v>
      </c>
      <c r="K97" s="254">
        <f>COUNTIF(K91:K96,"AB")</f>
        <v>0</v>
      </c>
      <c r="L97" s="482"/>
      <c r="M97" s="476" t="str">
        <f>IF(K97&gt;0,"",IF(M96="","",SUM(M91:M96)))</f>
        <v/>
      </c>
      <c r="N97" s="1058"/>
      <c r="O97" s="1057"/>
      <c r="P97" s="1027" t="s">
        <v>244</v>
      </c>
      <c r="Q97" s="1028"/>
      <c r="R97" s="477" t="str">
        <f t="shared" ref="R97:X97" si="21">IF(R96="","",SUM(R91:R96))</f>
        <v/>
      </c>
      <c r="S97" s="477" t="str">
        <f t="shared" si="21"/>
        <v/>
      </c>
      <c r="T97" s="477" t="str">
        <f t="shared" si="21"/>
        <v/>
      </c>
      <c r="U97" s="477" t="str">
        <f t="shared" si="21"/>
        <v/>
      </c>
      <c r="V97" s="477" t="str">
        <f t="shared" si="21"/>
        <v/>
      </c>
      <c r="W97" s="477" t="str">
        <f t="shared" si="21"/>
        <v/>
      </c>
      <c r="X97" s="477" t="str">
        <f t="shared" si="21"/>
        <v/>
      </c>
      <c r="Y97" s="254" t="e">
        <f>IF(AND(AA103="PASS",AB99&gt;=60),"FIRST",IF(AND(AA103="PASS",AB99&gt;=48),"SECOND",IF(AND(AA103="PASS",AB99&gt;=36),"THIRD","")))</f>
        <v>#VALUE!</v>
      </c>
      <c r="Z97" s="254">
        <f>COUNTIF(Z91:Z96,"AB")</f>
        <v>0</v>
      </c>
      <c r="AA97" s="482"/>
      <c r="AB97" s="476" t="str">
        <f>IF(Z97&gt;0,"",IF(AB96="","",SUM(AB91:AB96)))</f>
        <v/>
      </c>
    </row>
    <row r="98" spans="1:28" ht="19" customHeight="1">
      <c r="A98" s="1027" t="s">
        <v>226</v>
      </c>
      <c r="B98" s="1028"/>
      <c r="C98" s="474">
        <f>60-(COUNTIF(C91:C96,"NA")*10+COUNTIF(C91:C96,"ML")*10)</f>
        <v>60</v>
      </c>
      <c r="D98" s="474">
        <f>60-(COUNTIF(D91:D96,"NA")*10+COUNTIF(D91:D96,"ML")*10)</f>
        <v>60</v>
      </c>
      <c r="E98" s="474">
        <f>60-(COUNTIF(E91:E96,"NA")*10+COUNTIF(E91:E96,"ML")*10)</f>
        <v>60</v>
      </c>
      <c r="F98" s="474">
        <f>420-(COUNTIF(F91:F96,"NA")*70+COUNTIF(F91:F96,"ML")*70)</f>
        <v>420</v>
      </c>
      <c r="G98" s="474">
        <f>SUM(C98:F98)</f>
        <v>600</v>
      </c>
      <c r="H98" s="474">
        <f>600-(COUNTIF(H91:H96,"ML")*100)</f>
        <v>600</v>
      </c>
      <c r="I98" s="478">
        <f>SUM(G98:H98)</f>
        <v>1200</v>
      </c>
      <c r="J98" s="254" t="e">
        <f>IF(AND(L103="PASS",I99&gt;=60),"FIRST",IF(AND(L103="PASS",I99&gt;=48),"SECOND",IF(AND(L103="PASS",I99&gt;=36),"THIRD","")))</f>
        <v>#VALUE!</v>
      </c>
      <c r="K98" s="482"/>
      <c r="L98" s="254">
        <f>COUNTIF(L91:L96,"P")+COUNTIF(L91:L96,"F")</f>
        <v>0</v>
      </c>
      <c r="M98" s="251" t="str">
        <f>IF(K97&gt;0,"",IF(L98=0,"",1200-L99*100))</f>
        <v/>
      </c>
      <c r="N98" s="1058"/>
      <c r="O98" s="1057"/>
      <c r="P98" s="1027" t="s">
        <v>226</v>
      </c>
      <c r="Q98" s="1028"/>
      <c r="R98" s="474">
        <f>60-(COUNTIF(R91:R96,"NA")*10+COUNTIF(R91:R96,"ML")*10)</f>
        <v>60</v>
      </c>
      <c r="S98" s="474">
        <f>60-(COUNTIF(S91:S96,"NA")*10+COUNTIF(S91:S96,"ML")*10)</f>
        <v>60</v>
      </c>
      <c r="T98" s="474">
        <f>60-(COUNTIF(T91:T96,"NA")*10+COUNTIF(T91:T96,"ML")*10)</f>
        <v>60</v>
      </c>
      <c r="U98" s="474">
        <f>420-(COUNTIF(U91:U96,"NA")*70+COUNTIF(U91:U96,"ML")*70)</f>
        <v>420</v>
      </c>
      <c r="V98" s="474">
        <f>SUM(R98:U98)</f>
        <v>600</v>
      </c>
      <c r="W98" s="474">
        <f>600-(COUNTIF(W91:W96,"ML")*100)</f>
        <v>600</v>
      </c>
      <c r="X98" s="478">
        <f>SUM(V98:W98)</f>
        <v>1200</v>
      </c>
      <c r="Y98" s="254" t="e">
        <f>IF(AND(AA103="PASS",X99&gt;=60),"FIRST",IF(AND(AA103="PASS",X99&gt;=48),"SECOND",IF(AND(AA103="PASS",X99&gt;=36),"THIRD","")))</f>
        <v>#VALUE!</v>
      </c>
      <c r="Z98" s="482"/>
      <c r="AA98" s="254">
        <f>COUNTIF(AA91:AA96,"P")+COUNTIF(AA91:AA96,"F")</f>
        <v>0</v>
      </c>
      <c r="AB98" s="251" t="str">
        <f>IF(Z97&gt;0,"",IF(AA98=0,"",1200-AA99*100))</f>
        <v/>
      </c>
    </row>
    <row r="99" spans="1:28" ht="19" customHeight="1">
      <c r="A99" s="1056" t="s">
        <v>150</v>
      </c>
      <c r="B99" s="1039"/>
      <c r="C99" s="255" t="e">
        <f t="shared" ref="C99:I99" si="22">C97/C98*100</f>
        <v>#VALUE!</v>
      </c>
      <c r="D99" s="255" t="e">
        <f t="shared" si="22"/>
        <v>#VALUE!</v>
      </c>
      <c r="E99" s="255" t="e">
        <f t="shared" si="22"/>
        <v>#VALUE!</v>
      </c>
      <c r="F99" s="255" t="e">
        <f t="shared" si="22"/>
        <v>#VALUE!</v>
      </c>
      <c r="G99" s="255" t="e">
        <f t="shared" si="22"/>
        <v>#VALUE!</v>
      </c>
      <c r="H99" s="255" t="e">
        <f t="shared" si="22"/>
        <v>#VALUE!</v>
      </c>
      <c r="I99" s="255" t="e">
        <f t="shared" si="22"/>
        <v>#VALUE!</v>
      </c>
      <c r="J99" s="254" t="e">
        <f>IF(M98="",J98,J97)</f>
        <v>#VALUE!</v>
      </c>
      <c r="K99" s="482"/>
      <c r="L99" s="254">
        <f>COUNTIF(J91:J96,"S")</f>
        <v>0</v>
      </c>
      <c r="M99" s="256" t="e">
        <f>M97/M98*100</f>
        <v>#VALUE!</v>
      </c>
      <c r="N99" s="1058"/>
      <c r="O99" s="1057"/>
      <c r="P99" s="1056" t="s">
        <v>150</v>
      </c>
      <c r="Q99" s="1039"/>
      <c r="R99" s="255" t="e">
        <f t="shared" ref="R99:X99" si="23">R97/R98*100</f>
        <v>#VALUE!</v>
      </c>
      <c r="S99" s="255" t="e">
        <f t="shared" si="23"/>
        <v>#VALUE!</v>
      </c>
      <c r="T99" s="255" t="e">
        <f t="shared" si="23"/>
        <v>#VALUE!</v>
      </c>
      <c r="U99" s="255" t="e">
        <f t="shared" si="23"/>
        <v>#VALUE!</v>
      </c>
      <c r="V99" s="255" t="e">
        <f t="shared" si="23"/>
        <v>#VALUE!</v>
      </c>
      <c r="W99" s="255" t="e">
        <f t="shared" si="23"/>
        <v>#VALUE!</v>
      </c>
      <c r="X99" s="255" t="e">
        <f t="shared" si="23"/>
        <v>#VALUE!</v>
      </c>
      <c r="Y99" s="254" t="e">
        <f>IF(AB98="",Y98,Y97)</f>
        <v>#VALUE!</v>
      </c>
      <c r="Z99" s="482"/>
      <c r="AA99" s="254">
        <f>COUNTIF(Y91:Y96,"S")</f>
        <v>0</v>
      </c>
      <c r="AB99" s="256" t="e">
        <f>AB97/AB98*100</f>
        <v>#VALUE!</v>
      </c>
    </row>
    <row r="100" spans="1:28" ht="19" customHeight="1">
      <c r="A100" s="1023" t="s">
        <v>73</v>
      </c>
      <c r="B100" s="1024"/>
      <c r="C100" s="475" t="str">
        <f>IF('statement of marks'!CV11="","",'statement of marks'!CV11)</f>
        <v/>
      </c>
      <c r="D100" s="475" t="str">
        <f>IF('statement of marks'!CW11="","",'statement of marks'!CW11)</f>
        <v/>
      </c>
      <c r="E100" s="475" t="str">
        <f>IF('statement of marks'!CX11="","",'statement of marks'!CX11)</f>
        <v/>
      </c>
      <c r="F100" s="475" t="str">
        <f>IF('statement of marks'!CZ11="","",'statement of marks'!CZ11)</f>
        <v/>
      </c>
      <c r="G100" s="478" t="str">
        <f>IF(F100="","",SUM(C100:F100))</f>
        <v/>
      </c>
      <c r="H100" s="475" t="str">
        <f>IF('statement of marks'!DB11="","",'statement of marks'!DB11)</f>
        <v/>
      </c>
      <c r="I100" s="478" t="str">
        <f>IF(H100="","",SUM(G100:H100))</f>
        <v/>
      </c>
      <c r="J100" s="479" t="str">
        <f>IF('statement of marks'!HY11="","",'statement of marks'!HY11)</f>
        <v/>
      </c>
      <c r="K100" s="485" t="str">
        <f>IF('result subject-wise'!AQ11="","",'result subject-wise'!AQ11)</f>
        <v/>
      </c>
      <c r="L100" s="1046" t="s">
        <v>238</v>
      </c>
      <c r="M100" s="1061"/>
      <c r="N100" s="1058"/>
      <c r="O100" s="1057"/>
      <c r="P100" s="1023" t="s">
        <v>73</v>
      </c>
      <c r="Q100" s="1024"/>
      <c r="R100" s="475" t="str">
        <f>IF('statement of marks'!CV12="","",'statement of marks'!CV12)</f>
        <v/>
      </c>
      <c r="S100" s="475" t="str">
        <f>IF('statement of marks'!CW12="","",'statement of marks'!CW12)</f>
        <v/>
      </c>
      <c r="T100" s="475" t="str">
        <f>IF('statement of marks'!CX12="","",'statement of marks'!CX12)</f>
        <v/>
      </c>
      <c r="U100" s="475" t="str">
        <f>IF('statement of marks'!CZ12="","",'statement of marks'!CZ12)</f>
        <v/>
      </c>
      <c r="V100" s="478" t="str">
        <f>IF(U100="","",SUM(R100:U100))</f>
        <v/>
      </c>
      <c r="W100" s="475" t="str">
        <f>IF('statement of marks'!DB12="","",'statement of marks'!DB12)</f>
        <v/>
      </c>
      <c r="X100" s="478" t="str">
        <f>IF(W100="","",SUM(V100:W100))</f>
        <v/>
      </c>
      <c r="Y100" s="479" t="str">
        <f>IF('statement of marks'!HY12="","",'statement of marks'!HY12)</f>
        <v/>
      </c>
      <c r="Z100" s="485" t="str">
        <f>IF('result subject-wise'!AQ12="","",'result subject-wise'!AQ12)</f>
        <v/>
      </c>
      <c r="AA100" s="1046" t="s">
        <v>238</v>
      </c>
      <c r="AB100" s="1061"/>
    </row>
    <row r="101" spans="1:28" ht="19" customHeight="1">
      <c r="A101" s="1023" t="s">
        <v>74</v>
      </c>
      <c r="B101" s="1024"/>
      <c r="C101" s="475" t="str">
        <f>IF('statement of marks'!DL11="","",'statement of marks'!DL11)</f>
        <v/>
      </c>
      <c r="D101" s="475" t="str">
        <f>IF('statement of marks'!DO11="","",'statement of marks'!DO11)</f>
        <v/>
      </c>
      <c r="E101" s="475" t="str">
        <f>IF('statement of marks'!DR11="","",'statement of marks'!DR11)</f>
        <v/>
      </c>
      <c r="F101" s="475" t="str">
        <f>IF('statement of marks'!DX11="","",'statement of marks'!DX11)</f>
        <v/>
      </c>
      <c r="G101" s="478" t="str">
        <f>IF(F101="","",SUM(C101:F101))</f>
        <v/>
      </c>
      <c r="H101" s="475" t="str">
        <f>IF('statement of marks'!EC11="","",'statement of marks'!EC11)</f>
        <v/>
      </c>
      <c r="I101" s="478" t="str">
        <f>IF(H101="","",SUM(G101:H101))</f>
        <v/>
      </c>
      <c r="J101" s="479" t="str">
        <f>IF('statement of marks'!HZ11="","",'statement of marks'!HZ11)</f>
        <v/>
      </c>
      <c r="K101" s="477" t="str">
        <f>IF('result subject-wise'!AR11="","",'result subject-wise'!AR11)</f>
        <v/>
      </c>
      <c r="L101" s="1030"/>
      <c r="M101" s="1061"/>
      <c r="N101" s="1058"/>
      <c r="O101" s="1057"/>
      <c r="P101" s="1023" t="s">
        <v>74</v>
      </c>
      <c r="Q101" s="1024"/>
      <c r="R101" s="475" t="str">
        <f>IF('statement of marks'!DL12="","",'statement of marks'!DL12)</f>
        <v/>
      </c>
      <c r="S101" s="475" t="str">
        <f>IF('statement of marks'!DO12="","",'statement of marks'!DO12)</f>
        <v/>
      </c>
      <c r="T101" s="475" t="str">
        <f>IF('statement of marks'!DR12="","",'statement of marks'!DR12)</f>
        <v/>
      </c>
      <c r="U101" s="475" t="str">
        <f>IF('statement of marks'!DX12="","",'statement of marks'!DX12)</f>
        <v/>
      </c>
      <c r="V101" s="478" t="str">
        <f>IF(U101="","",SUM(R101:U101))</f>
        <v/>
      </c>
      <c r="W101" s="475" t="str">
        <f>IF('statement of marks'!EC12="","",'statement of marks'!EC12)</f>
        <v/>
      </c>
      <c r="X101" s="478" t="str">
        <f>IF(W101="","",SUM(V101:W101))</f>
        <v/>
      </c>
      <c r="Y101" s="479" t="str">
        <f>IF('statement of marks'!HZ12="","",'statement of marks'!HZ12)</f>
        <v/>
      </c>
      <c r="Z101" s="477" t="str">
        <f>IF('result subject-wise'!AR12="","",'result subject-wise'!AR12)</f>
        <v/>
      </c>
      <c r="AA101" s="1030"/>
      <c r="AB101" s="1061"/>
    </row>
    <row r="102" spans="1:28" ht="19" customHeight="1">
      <c r="A102" s="1023" t="s">
        <v>56</v>
      </c>
      <c r="B102" s="1024"/>
      <c r="C102" s="475" t="str">
        <f>IF('statement of marks'!EM11="","",'statement of marks'!EM11)</f>
        <v/>
      </c>
      <c r="D102" s="475" t="str">
        <f>IF('statement of marks'!EN11="","",'statement of marks'!EN11)</f>
        <v/>
      </c>
      <c r="E102" s="475" t="str">
        <f>IF('statement of marks'!EO11="","",'statement of marks'!EO11)</f>
        <v/>
      </c>
      <c r="F102" s="475" t="str">
        <f>IF('statement of marks'!ES11="","",'statement of marks'!ES11)</f>
        <v/>
      </c>
      <c r="G102" s="478" t="str">
        <f>IF(F102="","",SUM(C102:F102))</f>
        <v/>
      </c>
      <c r="H102" s="475" t="str">
        <f>IF('statement of marks'!EX11="","",'statement of marks'!EX11)</f>
        <v/>
      </c>
      <c r="I102" s="478" t="str">
        <f>IF(H102="","",SUM(G102:H102))</f>
        <v/>
      </c>
      <c r="J102" s="479" t="str">
        <f>IF('statement of marks'!IA11="","",'statement of marks'!IA11)</f>
        <v/>
      </c>
      <c r="K102" s="477" t="str">
        <f>IF('result subject-wise'!AS11="","",'result subject-wise'!AS11)</f>
        <v/>
      </c>
      <c r="L102" s="1030"/>
      <c r="M102" s="1061"/>
      <c r="N102" s="1058"/>
      <c r="O102" s="1057"/>
      <c r="P102" s="1023" t="s">
        <v>56</v>
      </c>
      <c r="Q102" s="1024"/>
      <c r="R102" s="475" t="str">
        <f>IF('statement of marks'!EM12="","",'statement of marks'!EM12)</f>
        <v/>
      </c>
      <c r="S102" s="475" t="str">
        <f>IF('statement of marks'!EN12="","",'statement of marks'!EN12)</f>
        <v/>
      </c>
      <c r="T102" s="475" t="str">
        <f>IF('statement of marks'!EO12="","",'statement of marks'!EO12)</f>
        <v/>
      </c>
      <c r="U102" s="475" t="str">
        <f>IF('statement of marks'!ES12="","",'statement of marks'!ES12)</f>
        <v/>
      </c>
      <c r="V102" s="478" t="str">
        <f>IF(U102="","",SUM(R102:U102))</f>
        <v/>
      </c>
      <c r="W102" s="475" t="str">
        <f>IF('statement of marks'!EX12="","",'statement of marks'!EX12)</f>
        <v/>
      </c>
      <c r="X102" s="478" t="str">
        <f>IF(W102="","",SUM(V102:W102))</f>
        <v/>
      </c>
      <c r="Y102" s="479" t="str">
        <f>IF('statement of marks'!IA12="","",'statement of marks'!IA12)</f>
        <v/>
      </c>
      <c r="Z102" s="477" t="str">
        <f>IF('result subject-wise'!AS12="","",'result subject-wise'!AS12)</f>
        <v/>
      </c>
      <c r="AA102" s="1030"/>
      <c r="AB102" s="1061"/>
    </row>
    <row r="103" spans="1:28" ht="19" customHeight="1">
      <c r="A103" s="1023" t="s">
        <v>26</v>
      </c>
      <c r="B103" s="1024"/>
      <c r="C103" s="1046" t="s">
        <v>275</v>
      </c>
      <c r="D103" s="1021"/>
      <c r="E103" s="1046" t="s">
        <v>94</v>
      </c>
      <c r="F103" s="1021"/>
      <c r="G103" s="1048" t="s">
        <v>95</v>
      </c>
      <c r="H103" s="1021"/>
      <c r="I103" s="478" t="s">
        <v>39</v>
      </c>
      <c r="J103" s="477" t="s">
        <v>57</v>
      </c>
      <c r="K103" s="1050"/>
      <c r="L103" s="1049" t="str">
        <f>IF('result subject-wise'!AV11="","",'result subject-wise'!AV11)</f>
        <v/>
      </c>
      <c r="M103" s="1052"/>
      <c r="N103" s="1058"/>
      <c r="O103" s="1057"/>
      <c r="P103" s="1023" t="s">
        <v>26</v>
      </c>
      <c r="Q103" s="1024"/>
      <c r="R103" s="1046" t="s">
        <v>275</v>
      </c>
      <c r="S103" s="1021"/>
      <c r="T103" s="1046" t="s">
        <v>94</v>
      </c>
      <c r="U103" s="1021"/>
      <c r="V103" s="1048" t="s">
        <v>95</v>
      </c>
      <c r="W103" s="1021"/>
      <c r="X103" s="478" t="s">
        <v>39</v>
      </c>
      <c r="Y103" s="477" t="s">
        <v>57</v>
      </c>
      <c r="Z103" s="1050"/>
      <c r="AA103" s="1049" t="str">
        <f>IF('result subject-wise'!AV12="","",'result subject-wise'!AV12)</f>
        <v/>
      </c>
      <c r="AB103" s="1052"/>
    </row>
    <row r="104" spans="1:28" ht="19" customHeight="1">
      <c r="A104" s="1023"/>
      <c r="B104" s="1024"/>
      <c r="C104" s="1021">
        <f>'statement of marks'!$FH$6</f>
        <v>25</v>
      </c>
      <c r="D104" s="1021"/>
      <c r="E104" s="1021">
        <f>'statement of marks'!$FI$6</f>
        <v>45</v>
      </c>
      <c r="F104" s="1021"/>
      <c r="G104" s="1021">
        <f>'statement of marks'!$FJ$6</f>
        <v>30</v>
      </c>
      <c r="H104" s="1021"/>
      <c r="I104" s="478">
        <f>SUM(C104,E104,G104)</f>
        <v>100</v>
      </c>
      <c r="J104" s="477"/>
      <c r="K104" s="1050"/>
      <c r="L104" s="1049"/>
      <c r="M104" s="1052"/>
      <c r="N104" s="1058"/>
      <c r="O104" s="1057"/>
      <c r="P104" s="1023"/>
      <c r="Q104" s="1024"/>
      <c r="R104" s="1021">
        <f>'statement of marks'!$FH$6</f>
        <v>25</v>
      </c>
      <c r="S104" s="1021"/>
      <c r="T104" s="1021">
        <f>'statement of marks'!$FI$6</f>
        <v>45</v>
      </c>
      <c r="U104" s="1021"/>
      <c r="V104" s="1021">
        <f>'statement of marks'!$FJ$6</f>
        <v>30</v>
      </c>
      <c r="W104" s="1021"/>
      <c r="X104" s="478">
        <f>SUM(R104,T104,V104)</f>
        <v>100</v>
      </c>
      <c r="Y104" s="477"/>
      <c r="Z104" s="1050"/>
      <c r="AA104" s="1049"/>
      <c r="AB104" s="1052"/>
    </row>
    <row r="105" spans="1:28" ht="19" customHeight="1">
      <c r="A105" s="1023"/>
      <c r="B105" s="1024"/>
      <c r="C105" s="1025" t="str">
        <f>IF('statement of marks'!FH11="","",'statement of marks'!FH11)</f>
        <v/>
      </c>
      <c r="D105" s="1025"/>
      <c r="E105" s="1025" t="str">
        <f>'statement of marks'!FI11</f>
        <v/>
      </c>
      <c r="F105" s="1025"/>
      <c r="G105" s="1025" t="str">
        <f>'statement of marks'!FJ11</f>
        <v/>
      </c>
      <c r="H105" s="1025"/>
      <c r="I105" s="481" t="str">
        <f>IF(G105="","",SUM(C105,E105,G105))</f>
        <v/>
      </c>
      <c r="J105" s="479" t="str">
        <f>IF('statement of marks'!IB11="","",'statement of marks'!IB11)</f>
        <v/>
      </c>
      <c r="K105" s="1050"/>
      <c r="L105" s="1051" t="s">
        <v>241</v>
      </c>
      <c r="M105" s="1052"/>
      <c r="N105" s="1058"/>
      <c r="O105" s="1057"/>
      <c r="P105" s="1023"/>
      <c r="Q105" s="1024"/>
      <c r="R105" s="1025" t="str">
        <f>IF('statement of marks'!FH12="","",'statement of marks'!FH12)</f>
        <v/>
      </c>
      <c r="S105" s="1025"/>
      <c r="T105" s="1025" t="str">
        <f>'statement of marks'!FI12</f>
        <v/>
      </c>
      <c r="U105" s="1025"/>
      <c r="V105" s="1025" t="str">
        <f>'statement of marks'!FJ12</f>
        <v/>
      </c>
      <c r="W105" s="1025"/>
      <c r="X105" s="481" t="str">
        <f>IF(V105="","",SUM(R105,T105,V105))</f>
        <v/>
      </c>
      <c r="Y105" s="479" t="str">
        <f>IF('statement of marks'!IB12="","",'statement of marks'!IB12)</f>
        <v/>
      </c>
      <c r="Z105" s="1050"/>
      <c r="AA105" s="1051" t="s">
        <v>241</v>
      </c>
      <c r="AB105" s="1052"/>
    </row>
    <row r="106" spans="1:28" ht="19" customHeight="1">
      <c r="A106" s="1023" t="s">
        <v>77</v>
      </c>
      <c r="B106" s="1024"/>
      <c r="C106" s="1048" t="s">
        <v>96</v>
      </c>
      <c r="D106" s="1021"/>
      <c r="E106" s="1048" t="s">
        <v>97</v>
      </c>
      <c r="F106" s="1021"/>
      <c r="G106" s="1048" t="s">
        <v>98</v>
      </c>
      <c r="H106" s="1021"/>
      <c r="I106" s="478" t="s">
        <v>39</v>
      </c>
      <c r="J106" s="477" t="s">
        <v>57</v>
      </c>
      <c r="K106" s="1050"/>
      <c r="L106" s="1049" t="e">
        <f>J99</f>
        <v>#VALUE!</v>
      </c>
      <c r="M106" s="1052"/>
      <c r="N106" s="1058"/>
      <c r="O106" s="1057"/>
      <c r="P106" s="1023" t="s">
        <v>77</v>
      </c>
      <c r="Q106" s="1024"/>
      <c r="R106" s="1048" t="s">
        <v>96</v>
      </c>
      <c r="S106" s="1021"/>
      <c r="T106" s="1048" t="s">
        <v>97</v>
      </c>
      <c r="U106" s="1021"/>
      <c r="V106" s="1048" t="s">
        <v>98</v>
      </c>
      <c r="W106" s="1021"/>
      <c r="X106" s="478" t="s">
        <v>39</v>
      </c>
      <c r="Y106" s="477" t="s">
        <v>57</v>
      </c>
      <c r="Z106" s="1050"/>
      <c r="AA106" s="1049" t="e">
        <f>Y99</f>
        <v>#VALUE!</v>
      </c>
      <c r="AB106" s="1052"/>
    </row>
    <row r="107" spans="1:28" ht="19" customHeight="1">
      <c r="A107" s="1023"/>
      <c r="B107" s="1024"/>
      <c r="C107" s="1021">
        <f>'statement of marks'!$FQ$6</f>
        <v>25</v>
      </c>
      <c r="D107" s="1021"/>
      <c r="E107" s="474">
        <f>'statement of marks'!$FR$6</f>
        <v>30</v>
      </c>
      <c r="F107" s="474">
        <f>'statement of marks'!$FS$6</f>
        <v>30</v>
      </c>
      <c r="G107" s="1021">
        <f>'statement of marks'!$FT$6</f>
        <v>15</v>
      </c>
      <c r="H107" s="1021"/>
      <c r="I107" s="478">
        <f>SUM(C107,E107,F107,G107)</f>
        <v>100</v>
      </c>
      <c r="J107" s="477"/>
      <c r="K107" s="1050"/>
      <c r="L107" s="1049"/>
      <c r="M107" s="1052"/>
      <c r="N107" s="1058"/>
      <c r="O107" s="1057"/>
      <c r="P107" s="1023"/>
      <c r="Q107" s="1024"/>
      <c r="R107" s="1021">
        <f>'statement of marks'!$FQ$6</f>
        <v>25</v>
      </c>
      <c r="S107" s="1021"/>
      <c r="T107" s="474">
        <f>'statement of marks'!$FR$6</f>
        <v>30</v>
      </c>
      <c r="U107" s="474">
        <f>'statement of marks'!$FS$6</f>
        <v>30</v>
      </c>
      <c r="V107" s="1021">
        <f>'statement of marks'!$FT$6</f>
        <v>15</v>
      </c>
      <c r="W107" s="1021"/>
      <c r="X107" s="478">
        <f>SUM(R107,T107,U107,V107)</f>
        <v>100</v>
      </c>
      <c r="Y107" s="477"/>
      <c r="Z107" s="1050"/>
      <c r="AA107" s="1049"/>
      <c r="AB107" s="1052"/>
    </row>
    <row r="108" spans="1:28" ht="19" customHeight="1">
      <c r="A108" s="1023"/>
      <c r="B108" s="1024"/>
      <c r="C108" s="1025" t="str">
        <f>IF('statement of marks'!FQ11="","",'statement of marks'!FQ11)</f>
        <v/>
      </c>
      <c r="D108" s="1025"/>
      <c r="E108" s="475" t="str">
        <f>'statement of marks'!FR11</f>
        <v/>
      </c>
      <c r="F108" s="475" t="str">
        <f>'statement of marks'!FS11</f>
        <v/>
      </c>
      <c r="G108" s="1025" t="str">
        <f>'statement of marks'!FT11</f>
        <v/>
      </c>
      <c r="H108" s="1025"/>
      <c r="I108" s="478" t="str">
        <f>IF(G108="","",SUM(C108:G108))</f>
        <v/>
      </c>
      <c r="J108" s="479" t="str">
        <f>IF('statement of marks'!IC11="","",'statement of marks'!IC11)</f>
        <v/>
      </c>
      <c r="K108" s="1043" t="s">
        <v>240</v>
      </c>
      <c r="L108" s="1044"/>
      <c r="M108" s="1045"/>
      <c r="N108" s="1058"/>
      <c r="O108" s="1057"/>
      <c r="P108" s="1023"/>
      <c r="Q108" s="1024"/>
      <c r="R108" s="1025" t="str">
        <f>IF('statement of marks'!FQ12="","",'statement of marks'!FQ12)</f>
        <v/>
      </c>
      <c r="S108" s="1025"/>
      <c r="T108" s="475" t="str">
        <f>'statement of marks'!FR12</f>
        <v/>
      </c>
      <c r="U108" s="475" t="str">
        <f>'statement of marks'!FS12</f>
        <v/>
      </c>
      <c r="V108" s="1025" t="str">
        <f>'statement of marks'!FT12</f>
        <v/>
      </c>
      <c r="W108" s="1025"/>
      <c r="X108" s="478" t="str">
        <f>IF(V108="","",SUM(R108:V108))</f>
        <v/>
      </c>
      <c r="Y108" s="479" t="str">
        <f>IF('statement of marks'!IC12="","",'statement of marks'!IC12)</f>
        <v/>
      </c>
      <c r="Z108" s="1043" t="s">
        <v>240</v>
      </c>
      <c r="AA108" s="1044"/>
      <c r="AB108" s="1045"/>
    </row>
    <row r="109" spans="1:28" ht="19" customHeight="1">
      <c r="A109" s="1038" t="s">
        <v>135</v>
      </c>
      <c r="B109" s="1039"/>
      <c r="C109" s="1029" t="str">
        <f>'statement of marks'!GN11</f>
        <v/>
      </c>
      <c r="D109" s="1029"/>
      <c r="E109" s="1029"/>
      <c r="F109" s="483" t="s">
        <v>241</v>
      </c>
      <c r="G109" s="479" t="str">
        <f>IF('statement of marks'!CU11="","",'statement of marks'!CU11)</f>
        <v/>
      </c>
      <c r="H109" s="1049" t="s">
        <v>237</v>
      </c>
      <c r="I109" s="1049"/>
      <c r="J109" s="475" t="str">
        <f>IF('statement of marks'!GP11="","",'statement of marks'!GP11)</f>
        <v/>
      </c>
      <c r="K109" s="1044"/>
      <c r="L109" s="1044"/>
      <c r="M109" s="1045"/>
      <c r="N109" s="1058"/>
      <c r="O109" s="1057"/>
      <c r="P109" s="1038" t="s">
        <v>135</v>
      </c>
      <c r="Q109" s="1039"/>
      <c r="R109" s="1029" t="str">
        <f>'statement of marks'!GN12</f>
        <v/>
      </c>
      <c r="S109" s="1029"/>
      <c r="T109" s="1029"/>
      <c r="U109" s="483" t="s">
        <v>241</v>
      </c>
      <c r="V109" s="479" t="str">
        <f>IF('statement of marks'!CU12="","",'statement of marks'!CU12)</f>
        <v/>
      </c>
      <c r="W109" s="1049" t="s">
        <v>237</v>
      </c>
      <c r="X109" s="1049"/>
      <c r="Y109" s="475" t="str">
        <f>IF('statement of marks'!GP12="","",'statement of marks'!GP12)</f>
        <v/>
      </c>
      <c r="Z109" s="1044"/>
      <c r="AA109" s="1044"/>
      <c r="AB109" s="1045"/>
    </row>
    <row r="110" spans="1:28" ht="19" customHeight="1">
      <c r="A110" s="257" t="s">
        <v>230</v>
      </c>
      <c r="B110" s="1059" t="s">
        <v>229</v>
      </c>
      <c r="C110" s="1060"/>
      <c r="D110" s="1047" t="s">
        <v>231</v>
      </c>
      <c r="E110" s="1025"/>
      <c r="F110" s="1047" t="s">
        <v>232</v>
      </c>
      <c r="G110" s="1025"/>
      <c r="H110" s="1047" t="s">
        <v>233</v>
      </c>
      <c r="I110" s="1025"/>
      <c r="J110" s="481" t="s">
        <v>376</v>
      </c>
      <c r="K110" s="1044"/>
      <c r="L110" s="1044"/>
      <c r="M110" s="1045"/>
      <c r="N110" s="1058"/>
      <c r="O110" s="1057"/>
      <c r="P110" s="257" t="s">
        <v>230</v>
      </c>
      <c r="Q110" s="1059" t="s">
        <v>229</v>
      </c>
      <c r="R110" s="1060"/>
      <c r="S110" s="1047" t="s">
        <v>231</v>
      </c>
      <c r="T110" s="1025"/>
      <c r="U110" s="1047" t="s">
        <v>232</v>
      </c>
      <c r="V110" s="1025"/>
      <c r="W110" s="1047" t="s">
        <v>233</v>
      </c>
      <c r="X110" s="1025"/>
      <c r="Y110" s="481" t="s">
        <v>376</v>
      </c>
      <c r="Z110" s="1044"/>
      <c r="AA110" s="1044"/>
      <c r="AB110" s="1045"/>
    </row>
    <row r="111" spans="1:28" ht="19" customHeight="1">
      <c r="A111" s="1033" t="s">
        <v>227</v>
      </c>
      <c r="B111" s="1024"/>
      <c r="C111" s="482" t="str">
        <f>IF('statement of marks'!GR11="","",'statement of marks'!GR11)</f>
        <v/>
      </c>
      <c r="D111" s="1053" t="str">
        <f>IF('statement of marks'!GT11="","",'statement of marks'!GT11)</f>
        <v/>
      </c>
      <c r="E111" s="1053"/>
      <c r="F111" s="1053" t="str">
        <f>IF('statement of marks'!GV11="","",'statement of marks'!GV11)</f>
        <v/>
      </c>
      <c r="G111" s="1053"/>
      <c r="H111" s="1053" t="str">
        <f>IF('statement of marks'!GX11="","",'statement of marks'!GX11)</f>
        <v/>
      </c>
      <c r="I111" s="1053"/>
      <c r="J111" s="479" t="str">
        <f>'statement of marks'!GZ11</f>
        <v/>
      </c>
      <c r="K111" s="1062" t="str">
        <f>IF(OR(L103="PASS",L103="FAIL"),'result subject-wise'!$AV$112,"")</f>
        <v/>
      </c>
      <c r="L111" s="1062"/>
      <c r="M111" s="1063"/>
      <c r="N111" s="1058"/>
      <c r="O111" s="1057"/>
      <c r="P111" s="1033" t="s">
        <v>227</v>
      </c>
      <c r="Q111" s="1024"/>
      <c r="R111" s="482" t="str">
        <f>IF('statement of marks'!GR12="","",'statement of marks'!GR12)</f>
        <v/>
      </c>
      <c r="S111" s="1053" t="str">
        <f>IF('statement of marks'!GT12="","",'statement of marks'!GT12)</f>
        <v/>
      </c>
      <c r="T111" s="1053"/>
      <c r="U111" s="1053" t="str">
        <f>IF('statement of marks'!GV12="","",'statement of marks'!GV12)</f>
        <v/>
      </c>
      <c r="V111" s="1053"/>
      <c r="W111" s="1053" t="str">
        <f>IF('statement of marks'!GX12="","",'statement of marks'!GX12)</f>
        <v/>
      </c>
      <c r="X111" s="1053"/>
      <c r="Y111" s="479" t="str">
        <f>'statement of marks'!GZ12</f>
        <v/>
      </c>
      <c r="Z111" s="1062" t="str">
        <f>IF(OR(AA103="PASS",AA103="FAIL"),'result subject-wise'!$AV$112,"")</f>
        <v/>
      </c>
      <c r="AA111" s="1062"/>
      <c r="AB111" s="1063"/>
    </row>
    <row r="112" spans="1:28" ht="19" customHeight="1">
      <c r="A112" s="1031" t="s">
        <v>228</v>
      </c>
      <c r="B112" s="1032"/>
      <c r="C112" s="477" t="str">
        <f>IF('statement of marks'!GQ11="","",'statement of marks'!GQ11)</f>
        <v/>
      </c>
      <c r="D112" s="1030" t="str">
        <f>IF('statement of marks'!GS11="","",'statement of marks'!GS11)</f>
        <v/>
      </c>
      <c r="E112" s="1030"/>
      <c r="F112" s="1030" t="str">
        <f>IF('statement of marks'!GU11="","",'statement of marks'!GU11)</f>
        <v/>
      </c>
      <c r="G112" s="1030"/>
      <c r="H112" s="1030" t="str">
        <f>IF('statement of marks'!GW11="","",'statement of marks'!GW11)</f>
        <v/>
      </c>
      <c r="I112" s="1030"/>
      <c r="J112" s="477" t="str">
        <f>'statement of marks'!GY11</f>
        <v/>
      </c>
      <c r="K112" s="1062"/>
      <c r="L112" s="1062"/>
      <c r="M112" s="1063"/>
      <c r="N112" s="1058"/>
      <c r="O112" s="1057"/>
      <c r="P112" s="1031" t="s">
        <v>228</v>
      </c>
      <c r="Q112" s="1032"/>
      <c r="R112" s="477" t="str">
        <f>IF('statement of marks'!GQ12="","",'statement of marks'!GQ12)</f>
        <v/>
      </c>
      <c r="S112" s="1030" t="str">
        <f>IF('statement of marks'!GS12="","",'statement of marks'!GS12)</f>
        <v/>
      </c>
      <c r="T112" s="1030"/>
      <c r="U112" s="1030" t="str">
        <f>IF('statement of marks'!GU12="","",'statement of marks'!GU12)</f>
        <v/>
      </c>
      <c r="V112" s="1030"/>
      <c r="W112" s="1030" t="str">
        <f>IF('statement of marks'!GW12="","",'statement of marks'!GW12)</f>
        <v/>
      </c>
      <c r="X112" s="1030"/>
      <c r="Y112" s="477" t="str">
        <f>'statement of marks'!GY12</f>
        <v/>
      </c>
      <c r="Z112" s="1062"/>
      <c r="AA112" s="1062"/>
      <c r="AB112" s="1063"/>
    </row>
    <row r="113" spans="1:28" ht="19" customHeight="1">
      <c r="A113" s="1067" t="s">
        <v>375</v>
      </c>
      <c r="B113" s="1024"/>
      <c r="C113" s="52"/>
      <c r="D113" s="1029"/>
      <c r="E113" s="1029"/>
      <c r="F113" s="1029"/>
      <c r="G113" s="1029"/>
      <c r="H113" s="1029"/>
      <c r="I113" s="1029"/>
      <c r="J113" s="1029"/>
      <c r="K113" s="1029"/>
      <c r="L113" s="1029"/>
      <c r="M113" s="1040"/>
      <c r="N113" s="1058"/>
      <c r="O113" s="1057"/>
      <c r="P113" s="1067" t="s">
        <v>375</v>
      </c>
      <c r="Q113" s="1024"/>
      <c r="R113" s="52"/>
      <c r="S113" s="1029"/>
      <c r="T113" s="1029"/>
      <c r="U113" s="1029"/>
      <c r="V113" s="1029"/>
      <c r="W113" s="1029"/>
      <c r="X113" s="1029"/>
      <c r="Y113" s="1029"/>
      <c r="Z113" s="1029"/>
      <c r="AA113" s="1029"/>
      <c r="AB113" s="1040"/>
    </row>
    <row r="114" spans="1:28" ht="19" customHeight="1">
      <c r="A114" s="1033" t="s">
        <v>234</v>
      </c>
      <c r="B114" s="1024"/>
      <c r="C114" s="52"/>
      <c r="D114" s="1029"/>
      <c r="E114" s="1029"/>
      <c r="F114" s="1029"/>
      <c r="G114" s="1029"/>
      <c r="H114" s="1029"/>
      <c r="I114" s="1029"/>
      <c r="J114" s="1029"/>
      <c r="K114" s="1029"/>
      <c r="L114" s="1029"/>
      <c r="M114" s="1040"/>
      <c r="N114" s="1058"/>
      <c r="O114" s="1057"/>
      <c r="P114" s="1033" t="s">
        <v>234</v>
      </c>
      <c r="Q114" s="1024"/>
      <c r="R114" s="52"/>
      <c r="S114" s="1029"/>
      <c r="T114" s="1029"/>
      <c r="U114" s="1029"/>
      <c r="V114" s="1029"/>
      <c r="W114" s="1029"/>
      <c r="X114" s="1029"/>
      <c r="Y114" s="1029"/>
      <c r="Z114" s="1029"/>
      <c r="AA114" s="1029"/>
      <c r="AB114" s="1040"/>
    </row>
    <row r="115" spans="1:28" ht="19" customHeight="1">
      <c r="A115" s="1033" t="s">
        <v>374</v>
      </c>
      <c r="B115" s="1024"/>
      <c r="C115" s="52"/>
      <c r="D115" s="1029"/>
      <c r="E115" s="1029"/>
      <c r="F115" s="1029"/>
      <c r="G115" s="1029"/>
      <c r="H115" s="1029"/>
      <c r="I115" s="1029"/>
      <c r="J115" s="1051" t="s">
        <v>374</v>
      </c>
      <c r="K115" s="1029"/>
      <c r="L115" s="1029"/>
      <c r="M115" s="1040"/>
      <c r="N115" s="1058"/>
      <c r="O115" s="1057"/>
      <c r="P115" s="1033" t="s">
        <v>374</v>
      </c>
      <c r="Q115" s="1024"/>
      <c r="R115" s="52"/>
      <c r="S115" s="1029"/>
      <c r="T115" s="1029"/>
      <c r="U115" s="1029"/>
      <c r="V115" s="1029"/>
      <c r="W115" s="1029"/>
      <c r="X115" s="1029"/>
      <c r="Y115" s="1051" t="s">
        <v>374</v>
      </c>
      <c r="Z115" s="1029"/>
      <c r="AA115" s="1029"/>
      <c r="AB115" s="1040"/>
    </row>
    <row r="116" spans="1:28" ht="19" customHeight="1">
      <c r="A116" s="1033" t="s">
        <v>235</v>
      </c>
      <c r="B116" s="1024"/>
      <c r="C116" s="52"/>
      <c r="D116" s="1029"/>
      <c r="E116" s="1029"/>
      <c r="F116" s="1029"/>
      <c r="G116" s="1029"/>
      <c r="H116" s="1029"/>
      <c r="I116" s="1029"/>
      <c r="J116" s="1029"/>
      <c r="K116" s="1029"/>
      <c r="L116" s="1029"/>
      <c r="M116" s="1040"/>
      <c r="N116" s="1058"/>
      <c r="O116" s="1057"/>
      <c r="P116" s="1033" t="s">
        <v>235</v>
      </c>
      <c r="Q116" s="1024"/>
      <c r="R116" s="52"/>
      <c r="S116" s="1029"/>
      <c r="T116" s="1029"/>
      <c r="U116" s="1029"/>
      <c r="V116" s="1029"/>
      <c r="W116" s="1029"/>
      <c r="X116" s="1029"/>
      <c r="Y116" s="1029"/>
      <c r="Z116" s="1029"/>
      <c r="AA116" s="1029"/>
      <c r="AB116" s="1040"/>
    </row>
    <row r="117" spans="1:28" ht="19" customHeight="1" thickBot="1">
      <c r="A117" s="1054" t="s">
        <v>236</v>
      </c>
      <c r="B117" s="1055"/>
      <c r="C117" s="1055"/>
      <c r="D117" s="1055"/>
      <c r="E117" s="1055"/>
      <c r="F117" s="1064">
        <f>'statement of marks'!$GY$107</f>
        <v>42460</v>
      </c>
      <c r="G117" s="1064"/>
      <c r="H117" s="1065" t="s">
        <v>239</v>
      </c>
      <c r="I117" s="1066"/>
      <c r="J117" s="1041"/>
      <c r="K117" s="1041"/>
      <c r="L117" s="1041"/>
      <c r="M117" s="1042"/>
      <c r="N117" s="1058"/>
      <c r="O117" s="1057"/>
      <c r="P117" s="1054" t="s">
        <v>236</v>
      </c>
      <c r="Q117" s="1055"/>
      <c r="R117" s="1055"/>
      <c r="S117" s="1055"/>
      <c r="T117" s="1055"/>
      <c r="U117" s="1064">
        <f>'statement of marks'!$GY$107</f>
        <v>42460</v>
      </c>
      <c r="V117" s="1064"/>
      <c r="W117" s="1065" t="s">
        <v>239</v>
      </c>
      <c r="X117" s="1066"/>
      <c r="Y117" s="1041"/>
      <c r="Z117" s="1041"/>
      <c r="AA117" s="1041"/>
      <c r="AB117" s="1042"/>
    </row>
    <row r="118" spans="1:28" ht="19" customHeight="1" thickTop="1">
      <c r="A118" s="1017" t="s">
        <v>220</v>
      </c>
      <c r="B118" s="1018"/>
      <c r="C118" s="1018"/>
      <c r="D118" s="1018"/>
      <c r="E118" s="1018"/>
      <c r="F118" s="1018"/>
      <c r="G118" s="1018"/>
      <c r="H118" s="1018"/>
      <c r="I118" s="1018"/>
      <c r="J118" s="1018"/>
      <c r="K118" s="1018"/>
      <c r="L118" s="1018"/>
      <c r="M118" s="1019"/>
      <c r="N118" s="1058"/>
      <c r="O118" s="1057"/>
      <c r="P118" s="1017" t="s">
        <v>220</v>
      </c>
      <c r="Q118" s="1018"/>
      <c r="R118" s="1018"/>
      <c r="S118" s="1018"/>
      <c r="T118" s="1018"/>
      <c r="U118" s="1018"/>
      <c r="V118" s="1018"/>
      <c r="W118" s="1018"/>
      <c r="X118" s="1018"/>
      <c r="Y118" s="1018"/>
      <c r="Z118" s="1018"/>
      <c r="AA118" s="1018"/>
      <c r="AB118" s="1019"/>
    </row>
    <row r="119" spans="1:28" ht="19" customHeight="1">
      <c r="A119" s="1020" t="str">
        <f>IF('statement of marks'!$A$2="","",'statement of marks'!$A$2)</f>
        <v xml:space="preserve">GOVT. </v>
      </c>
      <c r="B119" s="1021"/>
      <c r="C119" s="1021"/>
      <c r="D119" s="1021"/>
      <c r="E119" s="1021"/>
      <c r="F119" s="1021"/>
      <c r="G119" s="1021"/>
      <c r="H119" s="1021"/>
      <c r="I119" s="1021"/>
      <c r="J119" s="1021"/>
      <c r="K119" s="1021"/>
      <c r="L119" s="1021"/>
      <c r="M119" s="1022"/>
      <c r="N119" s="1058"/>
      <c r="O119" s="1057"/>
      <c r="P119" s="1020" t="str">
        <f>IF('statement of marks'!$A$2="","",'statement of marks'!$A$2)</f>
        <v xml:space="preserve">GOVT. </v>
      </c>
      <c r="Q119" s="1021"/>
      <c r="R119" s="1021"/>
      <c r="S119" s="1021"/>
      <c r="T119" s="1021"/>
      <c r="U119" s="1021"/>
      <c r="V119" s="1021"/>
      <c r="W119" s="1021"/>
      <c r="X119" s="1021"/>
      <c r="Y119" s="1021"/>
      <c r="Z119" s="1021"/>
      <c r="AA119" s="1021"/>
      <c r="AB119" s="1022"/>
    </row>
    <row r="120" spans="1:28" ht="19" customHeight="1">
      <c r="A120" s="1020"/>
      <c r="B120" s="1021"/>
      <c r="C120" s="1021"/>
      <c r="D120" s="1021"/>
      <c r="E120" s="1021"/>
      <c r="F120" s="1021"/>
      <c r="G120" s="1021"/>
      <c r="H120" s="1021"/>
      <c r="I120" s="1021"/>
      <c r="J120" s="1021"/>
      <c r="K120" s="1021"/>
      <c r="L120" s="1021"/>
      <c r="M120" s="1022"/>
      <c r="N120" s="1058"/>
      <c r="O120" s="1057"/>
      <c r="P120" s="1020"/>
      <c r="Q120" s="1021"/>
      <c r="R120" s="1021"/>
      <c r="S120" s="1021"/>
      <c r="T120" s="1021"/>
      <c r="U120" s="1021"/>
      <c r="V120" s="1021"/>
      <c r="W120" s="1021"/>
      <c r="X120" s="1021"/>
      <c r="Y120" s="1021"/>
      <c r="Z120" s="1021"/>
      <c r="AA120" s="1021"/>
      <c r="AB120" s="1022"/>
    </row>
    <row r="121" spans="1:28" ht="19" customHeight="1">
      <c r="A121" s="1023" t="s">
        <v>221</v>
      </c>
      <c r="B121" s="1024"/>
      <c r="C121" s="1025" t="str">
        <f>IF(L142="","MAIN EXAM.",IF(C148="SUPPL.","SUPPL. EXAM.",IF(C148="RE-EXAM.","RE-EXAM.",)))</f>
        <v>MAIN EXAM.</v>
      </c>
      <c r="D121" s="1025"/>
      <c r="E121" s="1025"/>
      <c r="F121" s="1025"/>
      <c r="G121" s="475" t="s">
        <v>153</v>
      </c>
      <c r="H121" s="1025" t="str">
        <f>IF('statement of marks'!$F$3="","",'statement of marks'!$F$3)</f>
        <v>2015-16</v>
      </c>
      <c r="I121" s="1025"/>
      <c r="J121" s="1025" t="s">
        <v>82</v>
      </c>
      <c r="K121" s="1025"/>
      <c r="L121" s="1025">
        <f>IF('statement of marks'!D13="","",'statement of marks'!D13)</f>
        <v>9107</v>
      </c>
      <c r="M121" s="1026"/>
      <c r="N121" s="1058"/>
      <c r="O121" s="1057"/>
      <c r="P121" s="1023" t="s">
        <v>221</v>
      </c>
      <c r="Q121" s="1024"/>
      <c r="R121" s="1025" t="str">
        <f>IF(AA142="","MAIN EXAM.",IF(R148="SUPPL.","SUPPL. EXAM.",IF(R148="RE-EXAM.","RE-EXAM.",)))</f>
        <v>MAIN EXAM.</v>
      </c>
      <c r="S121" s="1025"/>
      <c r="T121" s="1025"/>
      <c r="U121" s="1025"/>
      <c r="V121" s="475" t="s">
        <v>153</v>
      </c>
      <c r="W121" s="1025" t="str">
        <f>IF('statement of marks'!$F$3="","",'statement of marks'!$F$3)</f>
        <v>2015-16</v>
      </c>
      <c r="X121" s="1025"/>
      <c r="Y121" s="1025" t="s">
        <v>82</v>
      </c>
      <c r="Z121" s="1025"/>
      <c r="AA121" s="1025">
        <f>IF('statement of marks'!D14="","",'statement of marks'!D14)</f>
        <v>9108</v>
      </c>
      <c r="AB121" s="1026"/>
    </row>
    <row r="122" spans="1:28" ht="19" customHeight="1">
      <c r="A122" s="1023" t="s">
        <v>40</v>
      </c>
      <c r="B122" s="1024"/>
      <c r="C122" s="1024" t="str">
        <f>IF('statement of marks'!G13="","",'statement of marks'!G13)</f>
        <v>A 007</v>
      </c>
      <c r="D122" s="1024"/>
      <c r="E122" s="1024"/>
      <c r="F122" s="1024"/>
      <c r="G122" s="1024"/>
      <c r="H122" s="1024"/>
      <c r="I122" s="1024"/>
      <c r="J122" s="1024"/>
      <c r="K122" s="1024"/>
      <c r="L122" s="1024"/>
      <c r="M122" s="1036"/>
      <c r="N122" s="1058"/>
      <c r="O122" s="1057"/>
      <c r="P122" s="1023" t="s">
        <v>40</v>
      </c>
      <c r="Q122" s="1024"/>
      <c r="R122" s="1024" t="str">
        <f>IF('statement of marks'!G14="","",'statement of marks'!G14)</f>
        <v>A 008</v>
      </c>
      <c r="S122" s="1024"/>
      <c r="T122" s="1024"/>
      <c r="U122" s="1024"/>
      <c r="V122" s="1024"/>
      <c r="W122" s="1024"/>
      <c r="X122" s="1024"/>
      <c r="Y122" s="1024"/>
      <c r="Z122" s="1024"/>
      <c r="AA122" s="1024"/>
      <c r="AB122" s="1036"/>
    </row>
    <row r="123" spans="1:28" ht="19" customHeight="1">
      <c r="A123" s="1023" t="s">
        <v>41</v>
      </c>
      <c r="B123" s="1024"/>
      <c r="C123" s="1024" t="str">
        <f>IF('statement of marks'!H13="","",'statement of marks'!H13)</f>
        <v>B 007</v>
      </c>
      <c r="D123" s="1024"/>
      <c r="E123" s="1024"/>
      <c r="F123" s="1024"/>
      <c r="G123" s="1024"/>
      <c r="H123" s="1024"/>
      <c r="I123" s="1024"/>
      <c r="J123" s="1024"/>
      <c r="K123" s="1024"/>
      <c r="L123" s="1024"/>
      <c r="M123" s="1036"/>
      <c r="N123" s="1058"/>
      <c r="O123" s="1057"/>
      <c r="P123" s="1023" t="s">
        <v>41</v>
      </c>
      <c r="Q123" s="1024"/>
      <c r="R123" s="1024" t="str">
        <f>IF('statement of marks'!H14="","",'statement of marks'!H14)</f>
        <v>B 008</v>
      </c>
      <c r="S123" s="1024"/>
      <c r="T123" s="1024"/>
      <c r="U123" s="1024"/>
      <c r="V123" s="1024"/>
      <c r="W123" s="1024"/>
      <c r="X123" s="1024"/>
      <c r="Y123" s="1024"/>
      <c r="Z123" s="1024"/>
      <c r="AA123" s="1024"/>
      <c r="AB123" s="1036"/>
    </row>
    <row r="124" spans="1:28" ht="19" customHeight="1">
      <c r="A124" s="1023" t="s">
        <v>42</v>
      </c>
      <c r="B124" s="1024"/>
      <c r="C124" s="1024" t="str">
        <f>IF('statement of marks'!I13="","",'statement of marks'!I13)</f>
        <v>C 007</v>
      </c>
      <c r="D124" s="1024"/>
      <c r="E124" s="1024"/>
      <c r="F124" s="1024"/>
      <c r="G124" s="1024"/>
      <c r="H124" s="1024"/>
      <c r="I124" s="1024"/>
      <c r="J124" s="1024"/>
      <c r="K124" s="1024"/>
      <c r="L124" s="1024"/>
      <c r="M124" s="1036"/>
      <c r="N124" s="1058"/>
      <c r="O124" s="1057"/>
      <c r="P124" s="1023" t="s">
        <v>42</v>
      </c>
      <c r="Q124" s="1024"/>
      <c r="R124" s="1024" t="str">
        <f>IF('statement of marks'!I14="","",'statement of marks'!I14)</f>
        <v>C 008</v>
      </c>
      <c r="S124" s="1024"/>
      <c r="T124" s="1024"/>
      <c r="U124" s="1024"/>
      <c r="V124" s="1024"/>
      <c r="W124" s="1024"/>
      <c r="X124" s="1024"/>
      <c r="Y124" s="1024"/>
      <c r="Z124" s="1024"/>
      <c r="AA124" s="1024"/>
      <c r="AB124" s="1036"/>
    </row>
    <row r="125" spans="1:28" ht="19" customHeight="1">
      <c r="A125" s="1023" t="s">
        <v>274</v>
      </c>
      <c r="B125" s="1024"/>
      <c r="C125" s="1024" t="str">
        <f>IF('statement of marks'!$A$3="","",'statement of marks'!$A$3)</f>
        <v>9 'A'</v>
      </c>
      <c r="D125" s="1024"/>
      <c r="E125" s="1025" t="s">
        <v>83</v>
      </c>
      <c r="F125" s="1025"/>
      <c r="G125" s="1025">
        <f>IF('statement of marks'!E13="","",'statement of marks'!E13)</f>
        <v>11130</v>
      </c>
      <c r="H125" s="1025"/>
      <c r="I125" s="1025" t="s">
        <v>78</v>
      </c>
      <c r="J125" s="1025"/>
      <c r="K125" s="1014">
        <f>IF('statement of marks'!F13="","",'statement of marks'!F13)</f>
        <v>35716</v>
      </c>
      <c r="L125" s="1014"/>
      <c r="M125" s="1015"/>
      <c r="N125" s="1058"/>
      <c r="O125" s="1057"/>
      <c r="P125" s="1023" t="s">
        <v>274</v>
      </c>
      <c r="Q125" s="1024"/>
      <c r="R125" s="1024" t="str">
        <f>IF('statement of marks'!$A$3="","",'statement of marks'!$A$3)</f>
        <v>9 'A'</v>
      </c>
      <c r="S125" s="1024"/>
      <c r="T125" s="1025" t="s">
        <v>83</v>
      </c>
      <c r="U125" s="1025"/>
      <c r="V125" s="1025">
        <f>IF('statement of marks'!E14="","",'statement of marks'!E14)</f>
        <v>11023</v>
      </c>
      <c r="W125" s="1025"/>
      <c r="X125" s="1025" t="s">
        <v>78</v>
      </c>
      <c r="Y125" s="1025"/>
      <c r="Z125" s="1014">
        <f>IF('statement of marks'!F14="","",'statement of marks'!F14)</f>
        <v>36856</v>
      </c>
      <c r="AA125" s="1014"/>
      <c r="AB125" s="1015"/>
    </row>
    <row r="126" spans="1:28" ht="19" customHeight="1">
      <c r="A126" s="1037" t="s">
        <v>222</v>
      </c>
      <c r="B126" s="1034" t="s">
        <v>223</v>
      </c>
      <c r="C126" s="865" t="s">
        <v>87</v>
      </c>
      <c r="D126" s="865" t="s">
        <v>88</v>
      </c>
      <c r="E126" s="865" t="s">
        <v>89</v>
      </c>
      <c r="F126" s="865" t="s">
        <v>245</v>
      </c>
      <c r="G126" s="865" t="s">
        <v>242</v>
      </c>
      <c r="H126" s="865" t="s">
        <v>99</v>
      </c>
      <c r="I126" s="865" t="s">
        <v>193</v>
      </c>
      <c r="J126" s="1016" t="s">
        <v>146</v>
      </c>
      <c r="K126" s="1016" t="s">
        <v>224</v>
      </c>
      <c r="L126" s="1016" t="s">
        <v>225</v>
      </c>
      <c r="M126" s="1035" t="s">
        <v>243</v>
      </c>
      <c r="N126" s="1058"/>
      <c r="O126" s="1057"/>
      <c r="P126" s="1037" t="s">
        <v>222</v>
      </c>
      <c r="Q126" s="1034" t="s">
        <v>223</v>
      </c>
      <c r="R126" s="865" t="s">
        <v>87</v>
      </c>
      <c r="S126" s="865" t="s">
        <v>88</v>
      </c>
      <c r="T126" s="865" t="s">
        <v>89</v>
      </c>
      <c r="U126" s="865" t="s">
        <v>245</v>
      </c>
      <c r="V126" s="865" t="s">
        <v>242</v>
      </c>
      <c r="W126" s="865" t="s">
        <v>99</v>
      </c>
      <c r="X126" s="865" t="s">
        <v>193</v>
      </c>
      <c r="Y126" s="1016" t="s">
        <v>146</v>
      </c>
      <c r="Z126" s="1016" t="s">
        <v>224</v>
      </c>
      <c r="AA126" s="1016" t="s">
        <v>225</v>
      </c>
      <c r="AB126" s="1035" t="s">
        <v>243</v>
      </c>
    </row>
    <row r="127" spans="1:28" ht="19" customHeight="1">
      <c r="A127" s="1037"/>
      <c r="B127" s="1034"/>
      <c r="C127" s="865"/>
      <c r="D127" s="865"/>
      <c r="E127" s="865"/>
      <c r="F127" s="865"/>
      <c r="G127" s="865"/>
      <c r="H127" s="865"/>
      <c r="I127" s="865"/>
      <c r="J127" s="865"/>
      <c r="K127" s="865"/>
      <c r="L127" s="865"/>
      <c r="M127" s="1035"/>
      <c r="N127" s="1058"/>
      <c r="O127" s="1057"/>
      <c r="P127" s="1037"/>
      <c r="Q127" s="1034"/>
      <c r="R127" s="865"/>
      <c r="S127" s="865"/>
      <c r="T127" s="865"/>
      <c r="U127" s="865"/>
      <c r="V127" s="865"/>
      <c r="W127" s="865"/>
      <c r="X127" s="865"/>
      <c r="Y127" s="865"/>
      <c r="Z127" s="865"/>
      <c r="AA127" s="865"/>
      <c r="AB127" s="1035"/>
    </row>
    <row r="128" spans="1:28" ht="19" customHeight="1">
      <c r="A128" s="1037"/>
      <c r="B128" s="1034"/>
      <c r="C128" s="865"/>
      <c r="D128" s="865"/>
      <c r="E128" s="865"/>
      <c r="F128" s="865"/>
      <c r="G128" s="865"/>
      <c r="H128" s="865"/>
      <c r="I128" s="865"/>
      <c r="J128" s="865"/>
      <c r="K128" s="865"/>
      <c r="L128" s="865"/>
      <c r="M128" s="1035"/>
      <c r="N128" s="1058"/>
      <c r="O128" s="1057"/>
      <c r="P128" s="1037"/>
      <c r="Q128" s="1034"/>
      <c r="R128" s="865"/>
      <c r="S128" s="865"/>
      <c r="T128" s="865"/>
      <c r="U128" s="865"/>
      <c r="V128" s="865"/>
      <c r="W128" s="865"/>
      <c r="X128" s="865"/>
      <c r="Y128" s="865"/>
      <c r="Z128" s="865"/>
      <c r="AA128" s="865"/>
      <c r="AB128" s="1035"/>
    </row>
    <row r="129" spans="1:28" ht="19" customHeight="1">
      <c r="A129" s="1038" t="s">
        <v>169</v>
      </c>
      <c r="B129" s="1039"/>
      <c r="C129" s="474">
        <v>10</v>
      </c>
      <c r="D129" s="474">
        <v>10</v>
      </c>
      <c r="E129" s="474">
        <v>10</v>
      </c>
      <c r="F129" s="474">
        <v>70</v>
      </c>
      <c r="G129" s="478">
        <v>100</v>
      </c>
      <c r="H129" s="478">
        <v>100</v>
      </c>
      <c r="I129" s="478">
        <v>200</v>
      </c>
      <c r="J129" s="484"/>
      <c r="K129" s="478" t="str">
        <f>IF(L137=0,"",100)</f>
        <v/>
      </c>
      <c r="L129" s="478"/>
      <c r="M129" s="251" t="str">
        <f>IF(L137=0,"","200/100")</f>
        <v/>
      </c>
      <c r="N129" s="1058"/>
      <c r="O129" s="1057"/>
      <c r="P129" s="1038" t="s">
        <v>169</v>
      </c>
      <c r="Q129" s="1039"/>
      <c r="R129" s="474">
        <v>10</v>
      </c>
      <c r="S129" s="474">
        <v>10</v>
      </c>
      <c r="T129" s="474">
        <v>10</v>
      </c>
      <c r="U129" s="474">
        <v>70</v>
      </c>
      <c r="V129" s="478">
        <v>100</v>
      </c>
      <c r="W129" s="478">
        <v>100</v>
      </c>
      <c r="X129" s="478">
        <v>200</v>
      </c>
      <c r="Y129" s="484"/>
      <c r="Z129" s="478" t="str">
        <f>IF(AA137=0,"",100)</f>
        <v/>
      </c>
      <c r="AA129" s="478"/>
      <c r="AB129" s="251" t="str">
        <f>IF(AA137=0,"","200/100")</f>
        <v/>
      </c>
    </row>
    <row r="130" spans="1:28" ht="19" customHeight="1">
      <c r="A130" s="1023" t="s">
        <v>61</v>
      </c>
      <c r="B130" s="1024"/>
      <c r="C130" s="482" t="str">
        <f>IF('statement of marks'!J13="","",'statement of marks'!J13)</f>
        <v/>
      </c>
      <c r="D130" s="482" t="str">
        <f>IF('statement of marks'!K13="","",'statement of marks'!K13)</f>
        <v/>
      </c>
      <c r="E130" s="482" t="str">
        <f>IF('statement of marks'!L13="","",'statement of marks'!L13)</f>
        <v/>
      </c>
      <c r="F130" s="482" t="str">
        <f>IF('statement of marks'!N13="","",'statement of marks'!N13)</f>
        <v/>
      </c>
      <c r="G130" s="478" t="str">
        <f t="shared" ref="G130:G135" si="24">IF(F130="","",SUM(C130:F130))</f>
        <v/>
      </c>
      <c r="H130" s="252" t="str">
        <f>IF('statement of marks'!P13="","",'statement of marks'!P13)</f>
        <v/>
      </c>
      <c r="I130" s="253" t="str">
        <f t="shared" ref="I130:I135" si="25">IF(H130="","",SUM(G130:H130))</f>
        <v/>
      </c>
      <c r="J130" s="479" t="str">
        <f>CONCATENATE('statement of marks'!HB13,'statement of marks'!HC13,'statement of marks'!HD13)</f>
        <v/>
      </c>
      <c r="K130" s="482" t="str">
        <f>IF('result subject-wise'!AB13="","",'result subject-wise'!AB13)</f>
        <v/>
      </c>
      <c r="L130" s="482" t="str">
        <f>IF('result subject-wise'!AK13="","",'result subject-wise'!AK13)</f>
        <v/>
      </c>
      <c r="M130" s="480" t="str">
        <f>IF(L137=0,"",IF(J130="S",K130,IF(K130="",I130,I130+K130)))</f>
        <v/>
      </c>
      <c r="N130" s="1058"/>
      <c r="O130" s="1057"/>
      <c r="P130" s="1023" t="s">
        <v>61</v>
      </c>
      <c r="Q130" s="1024"/>
      <c r="R130" s="482" t="str">
        <f>IF('statement of marks'!J14="","",'statement of marks'!J14)</f>
        <v/>
      </c>
      <c r="S130" s="482" t="str">
        <f>IF('statement of marks'!K14="","",'statement of marks'!K14)</f>
        <v/>
      </c>
      <c r="T130" s="482" t="str">
        <f>IF('statement of marks'!L14="","",'statement of marks'!L14)</f>
        <v/>
      </c>
      <c r="U130" s="482" t="str">
        <f>IF('statement of marks'!N14="","",'statement of marks'!N14)</f>
        <v/>
      </c>
      <c r="V130" s="478" t="str">
        <f t="shared" ref="V130:V135" si="26">IF(U130="","",SUM(R130:U130))</f>
        <v/>
      </c>
      <c r="W130" s="252" t="str">
        <f>IF('statement of marks'!P14="","",'statement of marks'!P14)</f>
        <v/>
      </c>
      <c r="X130" s="253" t="str">
        <f t="shared" ref="X130:X135" si="27">IF(W130="","",SUM(V130:W130))</f>
        <v/>
      </c>
      <c r="Y130" s="479" t="str">
        <f>CONCATENATE('statement of marks'!HB14,'statement of marks'!HC14,'statement of marks'!HD14)</f>
        <v/>
      </c>
      <c r="Z130" s="482" t="str">
        <f>IF('result subject-wise'!AB14="","",'result subject-wise'!AB14)</f>
        <v/>
      </c>
      <c r="AA130" s="482" t="str">
        <f>IF('result subject-wise'!AK14="","",'result subject-wise'!AK14)</f>
        <v/>
      </c>
      <c r="AB130" s="480" t="str">
        <f>IF(AA137=0,"",IF(Y130="S",Z130,IF(Z130="",X130,X130+Z130)))</f>
        <v/>
      </c>
    </row>
    <row r="131" spans="1:28" ht="19" customHeight="1">
      <c r="A131" s="1023" t="s">
        <v>63</v>
      </c>
      <c r="B131" s="1024"/>
      <c r="C131" s="482" t="str">
        <f>IF('statement of marks'!X13="","",'statement of marks'!X13)</f>
        <v/>
      </c>
      <c r="D131" s="482" t="str">
        <f>IF('statement of marks'!Y13="","",'statement of marks'!Y13)</f>
        <v/>
      </c>
      <c r="E131" s="482" t="str">
        <f>IF('statement of marks'!Z13="","",'statement of marks'!Z13)</f>
        <v/>
      </c>
      <c r="F131" s="482" t="str">
        <f>IF('statement of marks'!AB13="","",'statement of marks'!AB13)</f>
        <v/>
      </c>
      <c r="G131" s="478" t="str">
        <f t="shared" si="24"/>
        <v/>
      </c>
      <c r="H131" s="252" t="str">
        <f>IF('statement of marks'!AD13="","",'statement of marks'!AD13)</f>
        <v/>
      </c>
      <c r="I131" s="253" t="str">
        <f t="shared" si="25"/>
        <v/>
      </c>
      <c r="J131" s="479" t="str">
        <f>CONCATENATE('statement of marks'!HE13,'statement of marks'!HF13,'statement of marks'!HG13,)</f>
        <v/>
      </c>
      <c r="K131" s="482" t="str">
        <f>IF('result subject-wise'!AC13="","",'result subject-wise'!AC13)</f>
        <v/>
      </c>
      <c r="L131" s="482" t="str">
        <f>IF('result subject-wise'!AL13="","",'result subject-wise'!AL13)</f>
        <v/>
      </c>
      <c r="M131" s="480" t="str">
        <f>IF(L137=0,"",IF(J131="S",K131,IF(K131="",I131,I131+K131)))</f>
        <v/>
      </c>
      <c r="N131" s="1058"/>
      <c r="O131" s="1057"/>
      <c r="P131" s="1023" t="s">
        <v>63</v>
      </c>
      <c r="Q131" s="1024"/>
      <c r="R131" s="482" t="str">
        <f>IF('statement of marks'!X14="","",'statement of marks'!X14)</f>
        <v/>
      </c>
      <c r="S131" s="482" t="str">
        <f>IF('statement of marks'!Y14="","",'statement of marks'!Y14)</f>
        <v/>
      </c>
      <c r="T131" s="482" t="str">
        <f>IF('statement of marks'!Z14="","",'statement of marks'!Z14)</f>
        <v/>
      </c>
      <c r="U131" s="482" t="str">
        <f>IF('statement of marks'!AB14="","",'statement of marks'!AB14)</f>
        <v/>
      </c>
      <c r="V131" s="478" t="str">
        <f t="shared" si="26"/>
        <v/>
      </c>
      <c r="W131" s="252" t="str">
        <f>IF('statement of marks'!AD14="","",'statement of marks'!AD14)</f>
        <v/>
      </c>
      <c r="X131" s="253" t="str">
        <f t="shared" si="27"/>
        <v/>
      </c>
      <c r="Y131" s="479" t="str">
        <f>CONCATENATE('statement of marks'!HE14,'statement of marks'!HF14,'statement of marks'!HG14,)</f>
        <v/>
      </c>
      <c r="Z131" s="482" t="str">
        <f>IF('result subject-wise'!AC14="","",'result subject-wise'!AC14)</f>
        <v/>
      </c>
      <c r="AA131" s="482" t="str">
        <f>IF('result subject-wise'!AL14="","",'result subject-wise'!AL14)</f>
        <v/>
      </c>
      <c r="AB131" s="480" t="str">
        <f>IF(AA137=0,"",IF(Y131="S",Z131,IF(Z131="",X131,X131+Z131)))</f>
        <v/>
      </c>
    </row>
    <row r="132" spans="1:28" ht="19" customHeight="1">
      <c r="A132" s="1023" t="str">
        <f>'statement of marks'!AM13</f>
        <v/>
      </c>
      <c r="B132" s="1024"/>
      <c r="C132" s="482" t="str">
        <f>IF('statement of marks'!AN13="","",'statement of marks'!AN13)</f>
        <v/>
      </c>
      <c r="D132" s="482" t="str">
        <f>IF('statement of marks'!AO13="","",'statement of marks'!AO13)</f>
        <v/>
      </c>
      <c r="E132" s="482" t="str">
        <f>IF('statement of marks'!AP13="","",'statement of marks'!AP13)</f>
        <v/>
      </c>
      <c r="F132" s="482" t="str">
        <f>IF('statement of marks'!AR13="","",'statement of marks'!AR13)</f>
        <v/>
      </c>
      <c r="G132" s="478" t="str">
        <f t="shared" si="24"/>
        <v/>
      </c>
      <c r="H132" s="252" t="str">
        <f>IF('statement of marks'!AT13="","",'statement of marks'!AT13)</f>
        <v/>
      </c>
      <c r="I132" s="253" t="str">
        <f t="shared" si="25"/>
        <v/>
      </c>
      <c r="J132" s="479" t="str">
        <f>CONCATENATE('statement of marks'!HH13,'statement of marks'!HN13,'statement of marks'!HO13)</f>
        <v/>
      </c>
      <c r="K132" s="482" t="str">
        <f>IF('result subject-wise'!AD13="","",'result subject-wise'!AD13)</f>
        <v/>
      </c>
      <c r="L132" s="482" t="str">
        <f>IF('result subject-wise'!AM13="","",'result subject-wise'!AM13)</f>
        <v/>
      </c>
      <c r="M132" s="480" t="str">
        <f>IF(L137=0,"",IF(J132="S",K132,IF(K132="",I132,I132+K132)))</f>
        <v/>
      </c>
      <c r="N132" s="1058"/>
      <c r="O132" s="1057"/>
      <c r="P132" s="1023" t="str">
        <f>'statement of marks'!AM14</f>
        <v/>
      </c>
      <c r="Q132" s="1024"/>
      <c r="R132" s="482" t="str">
        <f>IF('statement of marks'!AN14="","",'statement of marks'!AN14)</f>
        <v/>
      </c>
      <c r="S132" s="482" t="str">
        <f>IF('statement of marks'!AO14="","",'statement of marks'!AO14)</f>
        <v/>
      </c>
      <c r="T132" s="482" t="str">
        <f>IF('statement of marks'!AP14="","",'statement of marks'!AP14)</f>
        <v/>
      </c>
      <c r="U132" s="482" t="str">
        <f>IF('statement of marks'!AR14="","",'statement of marks'!AR14)</f>
        <v/>
      </c>
      <c r="V132" s="478" t="str">
        <f t="shared" si="26"/>
        <v/>
      </c>
      <c r="W132" s="252" t="str">
        <f>IF('statement of marks'!AT14="","",'statement of marks'!AT14)</f>
        <v/>
      </c>
      <c r="X132" s="253" t="str">
        <f t="shared" si="27"/>
        <v/>
      </c>
      <c r="Y132" s="479" t="str">
        <f>CONCATENATE('statement of marks'!HH14,'statement of marks'!HN14,'statement of marks'!HO14)</f>
        <v/>
      </c>
      <c r="Z132" s="482" t="str">
        <f>IF('result subject-wise'!AD14="","",'result subject-wise'!AD14)</f>
        <v/>
      </c>
      <c r="AA132" s="482" t="str">
        <f>IF('result subject-wise'!AM14="","",'result subject-wise'!AM14)</f>
        <v/>
      </c>
      <c r="AB132" s="480" t="str">
        <f>IF(AA137=0,"",IF(Y132="S",Z132,IF(Z132="",X132,X132+Z132)))</f>
        <v/>
      </c>
    </row>
    <row r="133" spans="1:28" ht="19" customHeight="1">
      <c r="A133" s="1023" t="s">
        <v>65</v>
      </c>
      <c r="B133" s="1024"/>
      <c r="C133" s="482" t="str">
        <f>IF('statement of marks'!BB13="","",'statement of marks'!BB13)</f>
        <v/>
      </c>
      <c r="D133" s="482" t="str">
        <f>IF('statement of marks'!BC13="","",'statement of marks'!BC13)</f>
        <v/>
      </c>
      <c r="E133" s="482" t="str">
        <f>IF('statement of marks'!BD13="","",'statement of marks'!BD13)</f>
        <v/>
      </c>
      <c r="F133" s="482" t="str">
        <f>IF('statement of marks'!BF13="","",'statement of marks'!BF13)</f>
        <v/>
      </c>
      <c r="G133" s="478" t="str">
        <f t="shared" si="24"/>
        <v/>
      </c>
      <c r="H133" s="252" t="str">
        <f>IF('statement of marks'!BH13="","",'statement of marks'!BH13)</f>
        <v/>
      </c>
      <c r="I133" s="253" t="str">
        <f t="shared" si="25"/>
        <v/>
      </c>
      <c r="J133" s="479" t="str">
        <f>CONCATENATE('statement of marks'!HP13,'statement of marks'!HQ13,'statement of marks'!HR13)</f>
        <v/>
      </c>
      <c r="K133" s="482" t="str">
        <f>IF('result subject-wise'!AE13="","",'result subject-wise'!AE13)</f>
        <v/>
      </c>
      <c r="L133" s="482" t="str">
        <f>IF('result subject-wise'!AN13="","",'result subject-wise'!AN13)</f>
        <v/>
      </c>
      <c r="M133" s="480" t="str">
        <f>IF(L137=0,"",IF(J133="S",K133,IF(K133="",I133,I133+K133)))</f>
        <v/>
      </c>
      <c r="N133" s="1058"/>
      <c r="O133" s="1057"/>
      <c r="P133" s="1023" t="s">
        <v>65</v>
      </c>
      <c r="Q133" s="1024"/>
      <c r="R133" s="482" t="str">
        <f>IF('statement of marks'!BB14="","",'statement of marks'!BB14)</f>
        <v/>
      </c>
      <c r="S133" s="482" t="str">
        <f>IF('statement of marks'!BC14="","",'statement of marks'!BC14)</f>
        <v/>
      </c>
      <c r="T133" s="482" t="str">
        <f>IF('statement of marks'!BD14="","",'statement of marks'!BD14)</f>
        <v/>
      </c>
      <c r="U133" s="482" t="str">
        <f>IF('statement of marks'!BF14="","",'statement of marks'!BF14)</f>
        <v/>
      </c>
      <c r="V133" s="478" t="str">
        <f t="shared" si="26"/>
        <v/>
      </c>
      <c r="W133" s="252" t="str">
        <f>IF('statement of marks'!BH14="","",'statement of marks'!BH14)</f>
        <v/>
      </c>
      <c r="X133" s="253" t="str">
        <f t="shared" si="27"/>
        <v/>
      </c>
      <c r="Y133" s="479" t="str">
        <f>CONCATENATE('statement of marks'!HP14,'statement of marks'!HQ14,'statement of marks'!HR14)</f>
        <v/>
      </c>
      <c r="Z133" s="482" t="str">
        <f>IF('result subject-wise'!AE14="","",'result subject-wise'!AE14)</f>
        <v/>
      </c>
      <c r="AA133" s="482" t="str">
        <f>IF('result subject-wise'!AN14="","",'result subject-wise'!AN14)</f>
        <v/>
      </c>
      <c r="AB133" s="480" t="str">
        <f>IF(AA137=0,"",IF(Y133="S",Z133,IF(Z133="",X133,X133+Z133)))</f>
        <v/>
      </c>
    </row>
    <row r="134" spans="1:28" ht="19" customHeight="1">
      <c r="A134" s="1023" t="s">
        <v>71</v>
      </c>
      <c r="B134" s="1024"/>
      <c r="C134" s="482" t="str">
        <f>IF('statement of marks'!BP13="","",'statement of marks'!BP13)</f>
        <v/>
      </c>
      <c r="D134" s="482" t="str">
        <f>IF('statement of marks'!BQ13="","",'statement of marks'!BQ13)</f>
        <v/>
      </c>
      <c r="E134" s="482" t="str">
        <f>IF('statement of marks'!BR13="","",'statement of marks'!BR13)</f>
        <v/>
      </c>
      <c r="F134" s="482" t="str">
        <f>IF('statement of marks'!BT13="","",'statement of marks'!BT13)</f>
        <v/>
      </c>
      <c r="G134" s="478" t="str">
        <f t="shared" si="24"/>
        <v/>
      </c>
      <c r="H134" s="252" t="str">
        <f>IF('statement of marks'!BV13="","",'statement of marks'!BV13)</f>
        <v/>
      </c>
      <c r="I134" s="253" t="str">
        <f t="shared" si="25"/>
        <v/>
      </c>
      <c r="J134" s="479" t="str">
        <f>CONCATENATE('statement of marks'!HS13,'statement of marks'!HT13,'statement of marks'!HU13)</f>
        <v/>
      </c>
      <c r="K134" s="482" t="str">
        <f>IF('result subject-wise'!AF13="","",'result subject-wise'!AF13)</f>
        <v/>
      </c>
      <c r="L134" s="482" t="str">
        <f>IF('result subject-wise'!AO13="","",'result subject-wise'!AO13)</f>
        <v/>
      </c>
      <c r="M134" s="480" t="str">
        <f>IF(L137=0,"",IF(J134="S",K134,IF(K134="",I134,I134+K134)))</f>
        <v/>
      </c>
      <c r="N134" s="1058"/>
      <c r="O134" s="1057"/>
      <c r="P134" s="1023" t="s">
        <v>71</v>
      </c>
      <c r="Q134" s="1024"/>
      <c r="R134" s="482" t="str">
        <f>IF('statement of marks'!BP14="","",'statement of marks'!BP14)</f>
        <v/>
      </c>
      <c r="S134" s="482" t="str">
        <f>IF('statement of marks'!BQ14="","",'statement of marks'!BQ14)</f>
        <v/>
      </c>
      <c r="T134" s="482" t="str">
        <f>IF('statement of marks'!BR14="","",'statement of marks'!BR14)</f>
        <v/>
      </c>
      <c r="U134" s="482" t="str">
        <f>IF('statement of marks'!BT14="","",'statement of marks'!BT14)</f>
        <v/>
      </c>
      <c r="V134" s="478" t="str">
        <f t="shared" si="26"/>
        <v/>
      </c>
      <c r="W134" s="252" t="str">
        <f>IF('statement of marks'!BV14="","",'statement of marks'!BV14)</f>
        <v/>
      </c>
      <c r="X134" s="253" t="str">
        <f t="shared" si="27"/>
        <v/>
      </c>
      <c r="Y134" s="479" t="str">
        <f>CONCATENATE('statement of marks'!HS14,'statement of marks'!HT14,'statement of marks'!HU14)</f>
        <v/>
      </c>
      <c r="Z134" s="482" t="str">
        <f>IF('result subject-wise'!AF14="","",'result subject-wise'!AF14)</f>
        <v/>
      </c>
      <c r="AA134" s="482" t="str">
        <f>IF('result subject-wise'!AO14="","",'result subject-wise'!AO14)</f>
        <v/>
      </c>
      <c r="AB134" s="480" t="str">
        <f>IF(AA137=0,"",IF(Y134="S",Z134,IF(Z134="",X134,X134+Z134)))</f>
        <v/>
      </c>
    </row>
    <row r="135" spans="1:28" ht="19" customHeight="1">
      <c r="A135" s="1023" t="s">
        <v>48</v>
      </c>
      <c r="B135" s="1024"/>
      <c r="C135" s="482" t="str">
        <f>IF('statement of marks'!CD13="","",'statement of marks'!CD13)</f>
        <v/>
      </c>
      <c r="D135" s="482" t="str">
        <f>IF('statement of marks'!CE13="","",'statement of marks'!CE13)</f>
        <v/>
      </c>
      <c r="E135" s="482" t="str">
        <f>IF('statement of marks'!CF13="","",'statement of marks'!CF13)</f>
        <v/>
      </c>
      <c r="F135" s="482" t="str">
        <f>IF('statement of marks'!CH13="","",'statement of marks'!CH13)</f>
        <v/>
      </c>
      <c r="G135" s="478" t="str">
        <f t="shared" si="24"/>
        <v/>
      </c>
      <c r="H135" s="252" t="str">
        <f>IF('statement of marks'!CJ13="","",'statement of marks'!CJ13)</f>
        <v/>
      </c>
      <c r="I135" s="253" t="str">
        <f t="shared" si="25"/>
        <v/>
      </c>
      <c r="J135" s="479" t="str">
        <f>CONCATENATE('statement of marks'!HV13,'statement of marks'!HW13,'statement of marks'!HX13)</f>
        <v/>
      </c>
      <c r="K135" s="482" t="str">
        <f>IF('result subject-wise'!AG13="","",'result subject-wise'!AG13)</f>
        <v/>
      </c>
      <c r="L135" s="482" t="str">
        <f>IF('result subject-wise'!AP13="","",'result subject-wise'!AP13)</f>
        <v/>
      </c>
      <c r="M135" s="480" t="str">
        <f>IF(L137=0,"",IF(J135="S",K135,IF(K135="",I135,I135+K135)))</f>
        <v/>
      </c>
      <c r="N135" s="1058"/>
      <c r="O135" s="1057"/>
      <c r="P135" s="1023" t="s">
        <v>48</v>
      </c>
      <c r="Q135" s="1024"/>
      <c r="R135" s="482" t="str">
        <f>IF('statement of marks'!CD14="","",'statement of marks'!CD14)</f>
        <v/>
      </c>
      <c r="S135" s="482" t="str">
        <f>IF('statement of marks'!CE14="","",'statement of marks'!CE14)</f>
        <v/>
      </c>
      <c r="T135" s="482" t="str">
        <f>IF('statement of marks'!CF14="","",'statement of marks'!CF14)</f>
        <v/>
      </c>
      <c r="U135" s="482" t="str">
        <f>IF('statement of marks'!CH14="","",'statement of marks'!CH14)</f>
        <v/>
      </c>
      <c r="V135" s="478" t="str">
        <f t="shared" si="26"/>
        <v/>
      </c>
      <c r="W135" s="252" t="str">
        <f>IF('statement of marks'!CJ14="","",'statement of marks'!CJ14)</f>
        <v/>
      </c>
      <c r="X135" s="253" t="str">
        <f t="shared" si="27"/>
        <v/>
      </c>
      <c r="Y135" s="479" t="str">
        <f>CONCATENATE('statement of marks'!HV14,'statement of marks'!HW14,'statement of marks'!HX14)</f>
        <v/>
      </c>
      <c r="Z135" s="482" t="str">
        <f>IF('result subject-wise'!AG14="","",'result subject-wise'!AG14)</f>
        <v/>
      </c>
      <c r="AA135" s="482" t="str">
        <f>IF('result subject-wise'!AP14="","",'result subject-wise'!AP14)</f>
        <v/>
      </c>
      <c r="AB135" s="480" t="str">
        <f>IF(AA137=0,"",IF(Y135="S",Z135,IF(Z135="",X135,X135+Z135)))</f>
        <v/>
      </c>
    </row>
    <row r="136" spans="1:28" ht="19" customHeight="1">
      <c r="A136" s="1027" t="s">
        <v>244</v>
      </c>
      <c r="B136" s="1028"/>
      <c r="C136" s="477" t="str">
        <f t="shared" ref="C136:I136" si="28">IF(C135="","",SUM(C130:C135))</f>
        <v/>
      </c>
      <c r="D136" s="477" t="str">
        <f t="shared" si="28"/>
        <v/>
      </c>
      <c r="E136" s="477" t="str">
        <f t="shared" si="28"/>
        <v/>
      </c>
      <c r="F136" s="477" t="str">
        <f t="shared" si="28"/>
        <v/>
      </c>
      <c r="G136" s="477" t="str">
        <f t="shared" si="28"/>
        <v/>
      </c>
      <c r="H136" s="477" t="str">
        <f t="shared" si="28"/>
        <v/>
      </c>
      <c r="I136" s="477" t="str">
        <f t="shared" si="28"/>
        <v/>
      </c>
      <c r="J136" s="254" t="e">
        <f>IF(AND(L142="PASS",M138&gt;=60),"FIRST",IF(AND(L142="PASS",M138&gt;=48),"SECOND",IF(AND(L142="PASS",M138&gt;=36),"THIRD","")))</f>
        <v>#VALUE!</v>
      </c>
      <c r="K136" s="254">
        <f>COUNTIF(K130:K135,"AB")</f>
        <v>0</v>
      </c>
      <c r="L136" s="482"/>
      <c r="M136" s="476" t="str">
        <f>IF(K136&gt;0,"",IF(M135="","",SUM(M130:M135)))</f>
        <v/>
      </c>
      <c r="N136" s="1058"/>
      <c r="O136" s="1057"/>
      <c r="P136" s="1027" t="s">
        <v>244</v>
      </c>
      <c r="Q136" s="1028"/>
      <c r="R136" s="477" t="str">
        <f t="shared" ref="R136:X136" si="29">IF(R135="","",SUM(R130:R135))</f>
        <v/>
      </c>
      <c r="S136" s="477" t="str">
        <f t="shared" si="29"/>
        <v/>
      </c>
      <c r="T136" s="477" t="str">
        <f t="shared" si="29"/>
        <v/>
      </c>
      <c r="U136" s="477" t="str">
        <f t="shared" si="29"/>
        <v/>
      </c>
      <c r="V136" s="477" t="str">
        <f t="shared" si="29"/>
        <v/>
      </c>
      <c r="W136" s="477" t="str">
        <f t="shared" si="29"/>
        <v/>
      </c>
      <c r="X136" s="477" t="str">
        <f t="shared" si="29"/>
        <v/>
      </c>
      <c r="Y136" s="254" t="e">
        <f>IF(AND(AA142="PASS",AB138&gt;=60),"FIRST",IF(AND(AA142="PASS",AB138&gt;=48),"SECOND",IF(AND(AA142="PASS",AB138&gt;=36),"THIRD","")))</f>
        <v>#VALUE!</v>
      </c>
      <c r="Z136" s="254">
        <f>COUNTIF(Z130:Z135,"AB")</f>
        <v>0</v>
      </c>
      <c r="AA136" s="482"/>
      <c r="AB136" s="476" t="str">
        <f>IF(Z136&gt;0,"",IF(AB135="","",SUM(AB130:AB135)))</f>
        <v/>
      </c>
    </row>
    <row r="137" spans="1:28" ht="19" customHeight="1">
      <c r="A137" s="1027" t="s">
        <v>226</v>
      </c>
      <c r="B137" s="1028"/>
      <c r="C137" s="474">
        <f>60-(COUNTIF(C130:C135,"NA")*10+COUNTIF(C130:C135,"ML")*10)</f>
        <v>60</v>
      </c>
      <c r="D137" s="474">
        <f>60-(COUNTIF(D130:D135,"NA")*10+COUNTIF(D130:D135,"ML")*10)</f>
        <v>60</v>
      </c>
      <c r="E137" s="474">
        <f>60-(COUNTIF(E130:E135,"NA")*10+COUNTIF(E130:E135,"ML")*10)</f>
        <v>60</v>
      </c>
      <c r="F137" s="474">
        <f>420-(COUNTIF(F130:F135,"NA")*70+COUNTIF(F130:F135,"ML")*70)</f>
        <v>420</v>
      </c>
      <c r="G137" s="474">
        <f>SUM(C137:F137)</f>
        <v>600</v>
      </c>
      <c r="H137" s="474">
        <f>600-(COUNTIF(H130:H135,"ML")*100)</f>
        <v>600</v>
      </c>
      <c r="I137" s="478">
        <f>SUM(G137:H137)</f>
        <v>1200</v>
      </c>
      <c r="J137" s="254" t="e">
        <f>IF(AND(L142="PASS",I138&gt;=60),"FIRST",IF(AND(L142="PASS",I138&gt;=48),"SECOND",IF(AND(L142="PASS",I138&gt;=36),"THIRD","")))</f>
        <v>#VALUE!</v>
      </c>
      <c r="K137" s="482"/>
      <c r="L137" s="254">
        <f>COUNTIF(L130:L135,"P")+COUNTIF(L130:L135,"F")</f>
        <v>0</v>
      </c>
      <c r="M137" s="251" t="str">
        <f>IF(K136&gt;0,"",IF(L137=0,"",1200-L138*100))</f>
        <v/>
      </c>
      <c r="N137" s="1058"/>
      <c r="O137" s="1057"/>
      <c r="P137" s="1027" t="s">
        <v>226</v>
      </c>
      <c r="Q137" s="1028"/>
      <c r="R137" s="474">
        <f>60-(COUNTIF(R130:R135,"NA")*10+COUNTIF(R130:R135,"ML")*10)</f>
        <v>60</v>
      </c>
      <c r="S137" s="474">
        <f>60-(COUNTIF(S130:S135,"NA")*10+COUNTIF(S130:S135,"ML")*10)</f>
        <v>60</v>
      </c>
      <c r="T137" s="474">
        <f>60-(COUNTIF(T130:T135,"NA")*10+COUNTIF(T130:T135,"ML")*10)</f>
        <v>60</v>
      </c>
      <c r="U137" s="474">
        <f>420-(COUNTIF(U130:U135,"NA")*70+COUNTIF(U130:U135,"ML")*70)</f>
        <v>420</v>
      </c>
      <c r="V137" s="474">
        <f>SUM(R137:U137)</f>
        <v>600</v>
      </c>
      <c r="W137" s="474">
        <f>600-(COUNTIF(W130:W135,"ML")*100)</f>
        <v>600</v>
      </c>
      <c r="X137" s="478">
        <f>SUM(V137:W137)</f>
        <v>1200</v>
      </c>
      <c r="Y137" s="254" t="e">
        <f>IF(AND(AA142="PASS",X138&gt;=60),"FIRST",IF(AND(AA142="PASS",X138&gt;=48),"SECOND",IF(AND(AA142="PASS",X138&gt;=36),"THIRD","")))</f>
        <v>#VALUE!</v>
      </c>
      <c r="Z137" s="482"/>
      <c r="AA137" s="254">
        <f>COUNTIF(AA130:AA135,"P")+COUNTIF(AA130:AA135,"F")</f>
        <v>0</v>
      </c>
      <c r="AB137" s="251" t="str">
        <f>IF(Z136&gt;0,"",IF(AA137=0,"",1200-AA138*100))</f>
        <v/>
      </c>
    </row>
    <row r="138" spans="1:28" ht="19" customHeight="1">
      <c r="A138" s="1056" t="s">
        <v>150</v>
      </c>
      <c r="B138" s="1039"/>
      <c r="C138" s="255" t="e">
        <f t="shared" ref="C138:I138" si="30">C136/C137*100</f>
        <v>#VALUE!</v>
      </c>
      <c r="D138" s="255" t="e">
        <f t="shared" si="30"/>
        <v>#VALUE!</v>
      </c>
      <c r="E138" s="255" t="e">
        <f t="shared" si="30"/>
        <v>#VALUE!</v>
      </c>
      <c r="F138" s="255" t="e">
        <f t="shared" si="30"/>
        <v>#VALUE!</v>
      </c>
      <c r="G138" s="255" t="e">
        <f t="shared" si="30"/>
        <v>#VALUE!</v>
      </c>
      <c r="H138" s="255" t="e">
        <f t="shared" si="30"/>
        <v>#VALUE!</v>
      </c>
      <c r="I138" s="255" t="e">
        <f t="shared" si="30"/>
        <v>#VALUE!</v>
      </c>
      <c r="J138" s="254" t="e">
        <f>IF(M137="",J137,J136)</f>
        <v>#VALUE!</v>
      </c>
      <c r="K138" s="482"/>
      <c r="L138" s="254">
        <f>COUNTIF(J130:J135,"S")</f>
        <v>0</v>
      </c>
      <c r="M138" s="256" t="e">
        <f>M136/M137*100</f>
        <v>#VALUE!</v>
      </c>
      <c r="N138" s="1058"/>
      <c r="O138" s="1057"/>
      <c r="P138" s="1056" t="s">
        <v>150</v>
      </c>
      <c r="Q138" s="1039"/>
      <c r="R138" s="255" t="e">
        <f t="shared" ref="R138:X138" si="31">R136/R137*100</f>
        <v>#VALUE!</v>
      </c>
      <c r="S138" s="255" t="e">
        <f t="shared" si="31"/>
        <v>#VALUE!</v>
      </c>
      <c r="T138" s="255" t="e">
        <f t="shared" si="31"/>
        <v>#VALUE!</v>
      </c>
      <c r="U138" s="255" t="e">
        <f t="shared" si="31"/>
        <v>#VALUE!</v>
      </c>
      <c r="V138" s="255" t="e">
        <f t="shared" si="31"/>
        <v>#VALUE!</v>
      </c>
      <c r="W138" s="255" t="e">
        <f t="shared" si="31"/>
        <v>#VALUE!</v>
      </c>
      <c r="X138" s="255" t="e">
        <f t="shared" si="31"/>
        <v>#VALUE!</v>
      </c>
      <c r="Y138" s="254" t="e">
        <f>IF(AB137="",Y137,Y136)</f>
        <v>#VALUE!</v>
      </c>
      <c r="Z138" s="482"/>
      <c r="AA138" s="254">
        <f>COUNTIF(Y130:Y135,"S")</f>
        <v>0</v>
      </c>
      <c r="AB138" s="256" t="e">
        <f>AB136/AB137*100</f>
        <v>#VALUE!</v>
      </c>
    </row>
    <row r="139" spans="1:28" ht="19" customHeight="1">
      <c r="A139" s="1023" t="s">
        <v>73</v>
      </c>
      <c r="B139" s="1024"/>
      <c r="C139" s="475" t="str">
        <f>IF('statement of marks'!CV13="","",'statement of marks'!CV13)</f>
        <v/>
      </c>
      <c r="D139" s="475" t="str">
        <f>IF('statement of marks'!CW13="","",'statement of marks'!CW13)</f>
        <v/>
      </c>
      <c r="E139" s="475" t="str">
        <f>IF('statement of marks'!CX13="","",'statement of marks'!CX13)</f>
        <v/>
      </c>
      <c r="F139" s="475" t="str">
        <f>IF('statement of marks'!CZ13="","",'statement of marks'!CZ13)</f>
        <v/>
      </c>
      <c r="G139" s="478" t="str">
        <f>IF(F139="","",SUM(C139:F139))</f>
        <v/>
      </c>
      <c r="H139" s="475" t="str">
        <f>IF('statement of marks'!DB13="","",'statement of marks'!DB13)</f>
        <v/>
      </c>
      <c r="I139" s="478" t="str">
        <f>IF(H139="","",SUM(G139:H139))</f>
        <v/>
      </c>
      <c r="J139" s="479" t="str">
        <f>IF('statement of marks'!HY13="","",'statement of marks'!HY13)</f>
        <v/>
      </c>
      <c r="K139" s="485" t="str">
        <f>IF('result subject-wise'!AQ13="","",'result subject-wise'!AQ13)</f>
        <v/>
      </c>
      <c r="L139" s="1046" t="s">
        <v>238</v>
      </c>
      <c r="M139" s="1061"/>
      <c r="N139" s="1058"/>
      <c r="O139" s="1057"/>
      <c r="P139" s="1023" t="s">
        <v>73</v>
      </c>
      <c r="Q139" s="1024"/>
      <c r="R139" s="475" t="str">
        <f>IF('statement of marks'!CV14="","",'statement of marks'!CV14)</f>
        <v/>
      </c>
      <c r="S139" s="475" t="str">
        <f>IF('statement of marks'!CW14="","",'statement of marks'!CW14)</f>
        <v/>
      </c>
      <c r="T139" s="475" t="str">
        <f>IF('statement of marks'!CX14="","",'statement of marks'!CX14)</f>
        <v/>
      </c>
      <c r="U139" s="475" t="str">
        <f>IF('statement of marks'!CZ14="","",'statement of marks'!CZ14)</f>
        <v/>
      </c>
      <c r="V139" s="478" t="str">
        <f>IF(U139="","",SUM(R139:U139))</f>
        <v/>
      </c>
      <c r="W139" s="475" t="str">
        <f>IF('statement of marks'!DB14="","",'statement of marks'!DB14)</f>
        <v/>
      </c>
      <c r="X139" s="478" t="str">
        <f>IF(W139="","",SUM(V139:W139))</f>
        <v/>
      </c>
      <c r="Y139" s="479" t="str">
        <f>IF('statement of marks'!HY14="","",'statement of marks'!HY14)</f>
        <v/>
      </c>
      <c r="Z139" s="485" t="str">
        <f>IF('result subject-wise'!AQ14="","",'result subject-wise'!AQ14)</f>
        <v/>
      </c>
      <c r="AA139" s="1046" t="s">
        <v>238</v>
      </c>
      <c r="AB139" s="1061"/>
    </row>
    <row r="140" spans="1:28" ht="19" customHeight="1">
      <c r="A140" s="1023" t="s">
        <v>74</v>
      </c>
      <c r="B140" s="1024"/>
      <c r="C140" s="475" t="str">
        <f>IF('statement of marks'!DL13="","",'statement of marks'!DL13)</f>
        <v/>
      </c>
      <c r="D140" s="475" t="str">
        <f>IF('statement of marks'!DO13="","",'statement of marks'!DO13)</f>
        <v/>
      </c>
      <c r="E140" s="475" t="str">
        <f>IF('statement of marks'!DR13="","",'statement of marks'!DR13)</f>
        <v/>
      </c>
      <c r="F140" s="475" t="str">
        <f>IF('statement of marks'!DX13="","",'statement of marks'!DX13)</f>
        <v/>
      </c>
      <c r="G140" s="478" t="str">
        <f>IF(F140="","",SUM(C140:F140))</f>
        <v/>
      </c>
      <c r="H140" s="475" t="str">
        <f>IF('statement of marks'!EC13="","",'statement of marks'!EC13)</f>
        <v/>
      </c>
      <c r="I140" s="478" t="str">
        <f>IF(H140="","",SUM(G140:H140))</f>
        <v/>
      </c>
      <c r="J140" s="479" t="str">
        <f>IF('statement of marks'!HZ13="","",'statement of marks'!HZ13)</f>
        <v/>
      </c>
      <c r="K140" s="477" t="str">
        <f>IF('result subject-wise'!AR13="","",'result subject-wise'!AR13)</f>
        <v/>
      </c>
      <c r="L140" s="1030"/>
      <c r="M140" s="1061"/>
      <c r="N140" s="1058"/>
      <c r="O140" s="1057"/>
      <c r="P140" s="1023" t="s">
        <v>74</v>
      </c>
      <c r="Q140" s="1024"/>
      <c r="R140" s="475" t="str">
        <f>IF('statement of marks'!DL14="","",'statement of marks'!DL14)</f>
        <v/>
      </c>
      <c r="S140" s="475" t="str">
        <f>IF('statement of marks'!DO14="","",'statement of marks'!DO14)</f>
        <v/>
      </c>
      <c r="T140" s="475" t="str">
        <f>IF('statement of marks'!DR14="","",'statement of marks'!DR14)</f>
        <v/>
      </c>
      <c r="U140" s="475" t="str">
        <f>IF('statement of marks'!DX14="","",'statement of marks'!DX14)</f>
        <v/>
      </c>
      <c r="V140" s="478" t="str">
        <f>IF(U140="","",SUM(R140:U140))</f>
        <v/>
      </c>
      <c r="W140" s="475" t="str">
        <f>IF('statement of marks'!EC14="","",'statement of marks'!EC14)</f>
        <v/>
      </c>
      <c r="X140" s="478" t="str">
        <f>IF(W140="","",SUM(V140:W140))</f>
        <v/>
      </c>
      <c r="Y140" s="479" t="str">
        <f>IF('statement of marks'!HZ14="","",'statement of marks'!HZ14)</f>
        <v/>
      </c>
      <c r="Z140" s="477" t="str">
        <f>IF('result subject-wise'!AR14="","",'result subject-wise'!AR14)</f>
        <v/>
      </c>
      <c r="AA140" s="1030"/>
      <c r="AB140" s="1061"/>
    </row>
    <row r="141" spans="1:28" ht="19" customHeight="1">
      <c r="A141" s="1023" t="s">
        <v>56</v>
      </c>
      <c r="B141" s="1024"/>
      <c r="C141" s="475" t="str">
        <f>IF('statement of marks'!EM13="","",'statement of marks'!EM13)</f>
        <v/>
      </c>
      <c r="D141" s="475" t="str">
        <f>IF('statement of marks'!EN13="","",'statement of marks'!EN13)</f>
        <v/>
      </c>
      <c r="E141" s="475" t="str">
        <f>IF('statement of marks'!EO13="","",'statement of marks'!EO13)</f>
        <v/>
      </c>
      <c r="F141" s="475" t="str">
        <f>IF('statement of marks'!ES13="","",'statement of marks'!ES13)</f>
        <v/>
      </c>
      <c r="G141" s="478" t="str">
        <f>IF(F141="","",SUM(C141:F141))</f>
        <v/>
      </c>
      <c r="H141" s="475" t="str">
        <f>IF('statement of marks'!EX13="","",'statement of marks'!EX13)</f>
        <v/>
      </c>
      <c r="I141" s="478" t="str">
        <f>IF(H141="","",SUM(G141:H141))</f>
        <v/>
      </c>
      <c r="J141" s="479" t="str">
        <f>IF('statement of marks'!IA13="","",'statement of marks'!IA13)</f>
        <v/>
      </c>
      <c r="K141" s="477" t="str">
        <f>IF('result subject-wise'!AS13="","",'result subject-wise'!AS13)</f>
        <v/>
      </c>
      <c r="L141" s="1030"/>
      <c r="M141" s="1061"/>
      <c r="N141" s="1058"/>
      <c r="O141" s="1057"/>
      <c r="P141" s="1023" t="s">
        <v>56</v>
      </c>
      <c r="Q141" s="1024"/>
      <c r="R141" s="475" t="str">
        <f>IF('statement of marks'!EM14="","",'statement of marks'!EM14)</f>
        <v/>
      </c>
      <c r="S141" s="475" t="str">
        <f>IF('statement of marks'!EN14="","",'statement of marks'!EN14)</f>
        <v/>
      </c>
      <c r="T141" s="475" t="str">
        <f>IF('statement of marks'!EO14="","",'statement of marks'!EO14)</f>
        <v/>
      </c>
      <c r="U141" s="475" t="str">
        <f>IF('statement of marks'!ES14="","",'statement of marks'!ES14)</f>
        <v/>
      </c>
      <c r="V141" s="478" t="str">
        <f>IF(U141="","",SUM(R141:U141))</f>
        <v/>
      </c>
      <c r="W141" s="475" t="str">
        <f>IF('statement of marks'!EX14="","",'statement of marks'!EX14)</f>
        <v/>
      </c>
      <c r="X141" s="478" t="str">
        <f>IF(W141="","",SUM(V141:W141))</f>
        <v/>
      </c>
      <c r="Y141" s="479" t="str">
        <f>IF('statement of marks'!IA14="","",'statement of marks'!IA14)</f>
        <v/>
      </c>
      <c r="Z141" s="477" t="str">
        <f>IF('result subject-wise'!AS14="","",'result subject-wise'!AS14)</f>
        <v/>
      </c>
      <c r="AA141" s="1030"/>
      <c r="AB141" s="1061"/>
    </row>
    <row r="142" spans="1:28" ht="19" customHeight="1">
      <c r="A142" s="1023" t="s">
        <v>26</v>
      </c>
      <c r="B142" s="1024"/>
      <c r="C142" s="1046" t="s">
        <v>275</v>
      </c>
      <c r="D142" s="1021"/>
      <c r="E142" s="1046" t="s">
        <v>94</v>
      </c>
      <c r="F142" s="1021"/>
      <c r="G142" s="1048" t="s">
        <v>95</v>
      </c>
      <c r="H142" s="1021"/>
      <c r="I142" s="478" t="s">
        <v>39</v>
      </c>
      <c r="J142" s="477" t="s">
        <v>57</v>
      </c>
      <c r="K142" s="1050"/>
      <c r="L142" s="1049" t="str">
        <f>IF('result subject-wise'!AV13="","",'result subject-wise'!AV13)</f>
        <v/>
      </c>
      <c r="M142" s="1052"/>
      <c r="N142" s="1058"/>
      <c r="O142" s="1057"/>
      <c r="P142" s="1023" t="s">
        <v>26</v>
      </c>
      <c r="Q142" s="1024"/>
      <c r="R142" s="1046" t="s">
        <v>275</v>
      </c>
      <c r="S142" s="1021"/>
      <c r="T142" s="1046" t="s">
        <v>94</v>
      </c>
      <c r="U142" s="1021"/>
      <c r="V142" s="1048" t="s">
        <v>95</v>
      </c>
      <c r="W142" s="1021"/>
      <c r="X142" s="478" t="s">
        <v>39</v>
      </c>
      <c r="Y142" s="477" t="s">
        <v>57</v>
      </c>
      <c r="Z142" s="1050"/>
      <c r="AA142" s="1049" t="str">
        <f>IF('result subject-wise'!AV14="","",'result subject-wise'!AV14)</f>
        <v/>
      </c>
      <c r="AB142" s="1052"/>
    </row>
    <row r="143" spans="1:28" ht="19" customHeight="1">
      <c r="A143" s="1023"/>
      <c r="B143" s="1024"/>
      <c r="C143" s="1021">
        <f>'statement of marks'!$FH$6</f>
        <v>25</v>
      </c>
      <c r="D143" s="1021"/>
      <c r="E143" s="1021">
        <f>'statement of marks'!$FI$6</f>
        <v>45</v>
      </c>
      <c r="F143" s="1021"/>
      <c r="G143" s="1021">
        <f>'statement of marks'!$FJ$6</f>
        <v>30</v>
      </c>
      <c r="H143" s="1021"/>
      <c r="I143" s="478">
        <f>SUM(C143,E143,G143)</f>
        <v>100</v>
      </c>
      <c r="J143" s="477"/>
      <c r="K143" s="1050"/>
      <c r="L143" s="1049"/>
      <c r="M143" s="1052"/>
      <c r="N143" s="1058"/>
      <c r="O143" s="1057"/>
      <c r="P143" s="1023"/>
      <c r="Q143" s="1024"/>
      <c r="R143" s="1021">
        <f>'statement of marks'!$FH$6</f>
        <v>25</v>
      </c>
      <c r="S143" s="1021"/>
      <c r="T143" s="1021">
        <f>'statement of marks'!$FI$6</f>
        <v>45</v>
      </c>
      <c r="U143" s="1021"/>
      <c r="V143" s="1021">
        <f>'statement of marks'!$FJ$6</f>
        <v>30</v>
      </c>
      <c r="W143" s="1021"/>
      <c r="X143" s="478">
        <f>SUM(R143,T143,V143)</f>
        <v>100</v>
      </c>
      <c r="Y143" s="477"/>
      <c r="Z143" s="1050"/>
      <c r="AA143" s="1049"/>
      <c r="AB143" s="1052"/>
    </row>
    <row r="144" spans="1:28" ht="19" customHeight="1">
      <c r="A144" s="1023"/>
      <c r="B144" s="1024"/>
      <c r="C144" s="1025" t="str">
        <f>IF('statement of marks'!FH13="","",'statement of marks'!FH13)</f>
        <v/>
      </c>
      <c r="D144" s="1025"/>
      <c r="E144" s="1025" t="str">
        <f>'statement of marks'!FI13</f>
        <v/>
      </c>
      <c r="F144" s="1025"/>
      <c r="G144" s="1025" t="str">
        <f>'statement of marks'!FJ13</f>
        <v/>
      </c>
      <c r="H144" s="1025"/>
      <c r="I144" s="481" t="str">
        <f>IF(G144="","",SUM(C144,E144,G144))</f>
        <v/>
      </c>
      <c r="J144" s="479" t="str">
        <f>IF('statement of marks'!IB13="","",'statement of marks'!IB13)</f>
        <v/>
      </c>
      <c r="K144" s="1050"/>
      <c r="L144" s="1051" t="s">
        <v>241</v>
      </c>
      <c r="M144" s="1052"/>
      <c r="N144" s="1058"/>
      <c r="O144" s="1057"/>
      <c r="P144" s="1023"/>
      <c r="Q144" s="1024"/>
      <c r="R144" s="1025" t="str">
        <f>IF('statement of marks'!FH14="","",'statement of marks'!FH14)</f>
        <v/>
      </c>
      <c r="S144" s="1025"/>
      <c r="T144" s="1025" t="str">
        <f>'statement of marks'!FI14</f>
        <v/>
      </c>
      <c r="U144" s="1025"/>
      <c r="V144" s="1025" t="str">
        <f>'statement of marks'!FJ14</f>
        <v/>
      </c>
      <c r="W144" s="1025"/>
      <c r="X144" s="481" t="str">
        <f>IF(V144="","",SUM(R144,T144,V144))</f>
        <v/>
      </c>
      <c r="Y144" s="479" t="str">
        <f>IF('statement of marks'!IB14="","",'statement of marks'!IB14)</f>
        <v/>
      </c>
      <c r="Z144" s="1050"/>
      <c r="AA144" s="1051" t="s">
        <v>241</v>
      </c>
      <c r="AB144" s="1052"/>
    </row>
    <row r="145" spans="1:28" ht="19" customHeight="1">
      <c r="A145" s="1023" t="s">
        <v>77</v>
      </c>
      <c r="B145" s="1024"/>
      <c r="C145" s="1048" t="s">
        <v>96</v>
      </c>
      <c r="D145" s="1021"/>
      <c r="E145" s="1048" t="s">
        <v>97</v>
      </c>
      <c r="F145" s="1021"/>
      <c r="G145" s="1048" t="s">
        <v>98</v>
      </c>
      <c r="H145" s="1021"/>
      <c r="I145" s="478" t="s">
        <v>39</v>
      </c>
      <c r="J145" s="477" t="s">
        <v>57</v>
      </c>
      <c r="K145" s="1050"/>
      <c r="L145" s="1049" t="e">
        <f>J138</f>
        <v>#VALUE!</v>
      </c>
      <c r="M145" s="1052"/>
      <c r="N145" s="1058"/>
      <c r="O145" s="1057"/>
      <c r="P145" s="1023" t="s">
        <v>77</v>
      </c>
      <c r="Q145" s="1024"/>
      <c r="R145" s="1048" t="s">
        <v>96</v>
      </c>
      <c r="S145" s="1021"/>
      <c r="T145" s="1048" t="s">
        <v>97</v>
      </c>
      <c r="U145" s="1021"/>
      <c r="V145" s="1048" t="s">
        <v>98</v>
      </c>
      <c r="W145" s="1021"/>
      <c r="X145" s="478" t="s">
        <v>39</v>
      </c>
      <c r="Y145" s="477" t="s">
        <v>57</v>
      </c>
      <c r="Z145" s="1050"/>
      <c r="AA145" s="1049" t="e">
        <f>Y138</f>
        <v>#VALUE!</v>
      </c>
      <c r="AB145" s="1052"/>
    </row>
    <row r="146" spans="1:28" ht="19" customHeight="1">
      <c r="A146" s="1023"/>
      <c r="B146" s="1024"/>
      <c r="C146" s="1021">
        <f>'statement of marks'!$FQ$6</f>
        <v>25</v>
      </c>
      <c r="D146" s="1021"/>
      <c r="E146" s="474">
        <f>'statement of marks'!$FR$6</f>
        <v>30</v>
      </c>
      <c r="F146" s="474">
        <f>'statement of marks'!$FS$6</f>
        <v>30</v>
      </c>
      <c r="G146" s="1021">
        <f>'statement of marks'!$FT$6</f>
        <v>15</v>
      </c>
      <c r="H146" s="1021"/>
      <c r="I146" s="478">
        <f>SUM(C146,E146,F146,G146)</f>
        <v>100</v>
      </c>
      <c r="J146" s="477"/>
      <c r="K146" s="1050"/>
      <c r="L146" s="1049"/>
      <c r="M146" s="1052"/>
      <c r="N146" s="1058"/>
      <c r="O146" s="1057"/>
      <c r="P146" s="1023"/>
      <c r="Q146" s="1024"/>
      <c r="R146" s="1021">
        <f>'statement of marks'!$FQ$6</f>
        <v>25</v>
      </c>
      <c r="S146" s="1021"/>
      <c r="T146" s="474">
        <f>'statement of marks'!$FR$6</f>
        <v>30</v>
      </c>
      <c r="U146" s="474">
        <f>'statement of marks'!$FS$6</f>
        <v>30</v>
      </c>
      <c r="V146" s="1021">
        <f>'statement of marks'!$FT$6</f>
        <v>15</v>
      </c>
      <c r="W146" s="1021"/>
      <c r="X146" s="478">
        <f>SUM(R146,T146,U146,V146)</f>
        <v>100</v>
      </c>
      <c r="Y146" s="477"/>
      <c r="Z146" s="1050"/>
      <c r="AA146" s="1049"/>
      <c r="AB146" s="1052"/>
    </row>
    <row r="147" spans="1:28" ht="19" customHeight="1">
      <c r="A147" s="1023"/>
      <c r="B147" s="1024"/>
      <c r="C147" s="1025" t="str">
        <f>IF('statement of marks'!FQ13="","",'statement of marks'!FQ13)</f>
        <v/>
      </c>
      <c r="D147" s="1025"/>
      <c r="E147" s="475" t="str">
        <f>'statement of marks'!FR13</f>
        <v/>
      </c>
      <c r="F147" s="475" t="str">
        <f>'statement of marks'!FS13</f>
        <v/>
      </c>
      <c r="G147" s="1025" t="str">
        <f>'statement of marks'!FT13</f>
        <v/>
      </c>
      <c r="H147" s="1025"/>
      <c r="I147" s="478" t="str">
        <f>IF(G147="","",SUM(C147:G147))</f>
        <v/>
      </c>
      <c r="J147" s="479" t="str">
        <f>IF('statement of marks'!IC13="","",'statement of marks'!IC13)</f>
        <v/>
      </c>
      <c r="K147" s="1043" t="s">
        <v>240</v>
      </c>
      <c r="L147" s="1044"/>
      <c r="M147" s="1045"/>
      <c r="N147" s="1058"/>
      <c r="O147" s="1057"/>
      <c r="P147" s="1023"/>
      <c r="Q147" s="1024"/>
      <c r="R147" s="1025" t="str">
        <f>IF('statement of marks'!FQ14="","",'statement of marks'!FQ14)</f>
        <v/>
      </c>
      <c r="S147" s="1025"/>
      <c r="T147" s="475" t="str">
        <f>'statement of marks'!FR14</f>
        <v/>
      </c>
      <c r="U147" s="475" t="str">
        <f>'statement of marks'!FS14</f>
        <v/>
      </c>
      <c r="V147" s="1025" t="str">
        <f>'statement of marks'!FT14</f>
        <v/>
      </c>
      <c r="W147" s="1025"/>
      <c r="X147" s="478" t="str">
        <f>IF(V147="","",SUM(R147:V147))</f>
        <v/>
      </c>
      <c r="Y147" s="479" t="str">
        <f>IF('statement of marks'!IC14="","",'statement of marks'!IC14)</f>
        <v/>
      </c>
      <c r="Z147" s="1043" t="s">
        <v>240</v>
      </c>
      <c r="AA147" s="1044"/>
      <c r="AB147" s="1045"/>
    </row>
    <row r="148" spans="1:28" ht="19" customHeight="1">
      <c r="A148" s="1038" t="s">
        <v>135</v>
      </c>
      <c r="B148" s="1039"/>
      <c r="C148" s="1029" t="str">
        <f>'statement of marks'!GN13</f>
        <v/>
      </c>
      <c r="D148" s="1029"/>
      <c r="E148" s="1029"/>
      <c r="F148" s="483" t="s">
        <v>241</v>
      </c>
      <c r="G148" s="479" t="str">
        <f>IF('statement of marks'!CU13="","",'statement of marks'!CU13)</f>
        <v/>
      </c>
      <c r="H148" s="1049" t="s">
        <v>237</v>
      </c>
      <c r="I148" s="1049"/>
      <c r="J148" s="475" t="str">
        <f>IF('statement of marks'!GP13="","",'statement of marks'!GP13)</f>
        <v/>
      </c>
      <c r="K148" s="1044"/>
      <c r="L148" s="1044"/>
      <c r="M148" s="1045"/>
      <c r="N148" s="1058"/>
      <c r="O148" s="1057"/>
      <c r="P148" s="1038" t="s">
        <v>135</v>
      </c>
      <c r="Q148" s="1039"/>
      <c r="R148" s="1029" t="str">
        <f>'statement of marks'!GN14</f>
        <v/>
      </c>
      <c r="S148" s="1029"/>
      <c r="T148" s="1029"/>
      <c r="U148" s="483" t="s">
        <v>241</v>
      </c>
      <c r="V148" s="479" t="str">
        <f>IF('statement of marks'!CU14="","",'statement of marks'!CU14)</f>
        <v/>
      </c>
      <c r="W148" s="1049" t="s">
        <v>237</v>
      </c>
      <c r="X148" s="1049"/>
      <c r="Y148" s="475" t="str">
        <f>IF('statement of marks'!GP14="","",'statement of marks'!GP14)</f>
        <v/>
      </c>
      <c r="Z148" s="1044"/>
      <c r="AA148" s="1044"/>
      <c r="AB148" s="1045"/>
    </row>
    <row r="149" spans="1:28" ht="19" customHeight="1">
      <c r="A149" s="257" t="s">
        <v>230</v>
      </c>
      <c r="B149" s="1059" t="s">
        <v>229</v>
      </c>
      <c r="C149" s="1060"/>
      <c r="D149" s="1047" t="s">
        <v>231</v>
      </c>
      <c r="E149" s="1025"/>
      <c r="F149" s="1047" t="s">
        <v>232</v>
      </c>
      <c r="G149" s="1025"/>
      <c r="H149" s="1047" t="s">
        <v>233</v>
      </c>
      <c r="I149" s="1025"/>
      <c r="J149" s="481" t="s">
        <v>376</v>
      </c>
      <c r="K149" s="1044"/>
      <c r="L149" s="1044"/>
      <c r="M149" s="1045"/>
      <c r="N149" s="1058"/>
      <c r="O149" s="1057"/>
      <c r="P149" s="257" t="s">
        <v>230</v>
      </c>
      <c r="Q149" s="1059" t="s">
        <v>229</v>
      </c>
      <c r="R149" s="1060"/>
      <c r="S149" s="1047" t="s">
        <v>231</v>
      </c>
      <c r="T149" s="1025"/>
      <c r="U149" s="1047" t="s">
        <v>232</v>
      </c>
      <c r="V149" s="1025"/>
      <c r="W149" s="1047" t="s">
        <v>233</v>
      </c>
      <c r="X149" s="1025"/>
      <c r="Y149" s="481" t="s">
        <v>376</v>
      </c>
      <c r="Z149" s="1044"/>
      <c r="AA149" s="1044"/>
      <c r="AB149" s="1045"/>
    </row>
    <row r="150" spans="1:28" ht="19" customHeight="1">
      <c r="A150" s="1033" t="s">
        <v>227</v>
      </c>
      <c r="B150" s="1024"/>
      <c r="C150" s="482" t="str">
        <f>IF('statement of marks'!GR13="","",'statement of marks'!GR13)</f>
        <v/>
      </c>
      <c r="D150" s="1053" t="str">
        <f>IF('statement of marks'!GT13="","",'statement of marks'!GT13)</f>
        <v/>
      </c>
      <c r="E150" s="1053"/>
      <c r="F150" s="1053" t="str">
        <f>IF('statement of marks'!GV13="","",'statement of marks'!GV13)</f>
        <v/>
      </c>
      <c r="G150" s="1053"/>
      <c r="H150" s="1053" t="str">
        <f>IF('statement of marks'!GX13="","",'statement of marks'!GX13)</f>
        <v/>
      </c>
      <c r="I150" s="1053"/>
      <c r="J150" s="479" t="str">
        <f>'statement of marks'!GZ13</f>
        <v/>
      </c>
      <c r="K150" s="1062" t="str">
        <f>IF(OR(L142="PASS",L142="FAIL"),'result subject-wise'!$AV$112,"")</f>
        <v/>
      </c>
      <c r="L150" s="1062"/>
      <c r="M150" s="1063"/>
      <c r="N150" s="1058"/>
      <c r="O150" s="1057"/>
      <c r="P150" s="1033" t="s">
        <v>227</v>
      </c>
      <c r="Q150" s="1024"/>
      <c r="R150" s="482" t="str">
        <f>IF('statement of marks'!GR14="","",'statement of marks'!GR14)</f>
        <v/>
      </c>
      <c r="S150" s="1053" t="str">
        <f>IF('statement of marks'!GT14="","",'statement of marks'!GT14)</f>
        <v/>
      </c>
      <c r="T150" s="1053"/>
      <c r="U150" s="1053" t="str">
        <f>IF('statement of marks'!GV14="","",'statement of marks'!GV14)</f>
        <v/>
      </c>
      <c r="V150" s="1053"/>
      <c r="W150" s="1053" t="str">
        <f>IF('statement of marks'!GX14="","",'statement of marks'!GX14)</f>
        <v/>
      </c>
      <c r="X150" s="1053"/>
      <c r="Y150" s="479" t="str">
        <f>'statement of marks'!GZ14</f>
        <v/>
      </c>
      <c r="Z150" s="1062" t="str">
        <f>IF(OR(AA142="PASS",AA142="FAIL"),'result subject-wise'!$AV$112,"")</f>
        <v/>
      </c>
      <c r="AA150" s="1062"/>
      <c r="AB150" s="1063"/>
    </row>
    <row r="151" spans="1:28" ht="19" customHeight="1">
      <c r="A151" s="1031" t="s">
        <v>228</v>
      </c>
      <c r="B151" s="1032"/>
      <c r="C151" s="477" t="str">
        <f>IF('statement of marks'!GQ13="","",'statement of marks'!GQ13)</f>
        <v/>
      </c>
      <c r="D151" s="1030" t="str">
        <f>IF('statement of marks'!GS13="","",'statement of marks'!GS13)</f>
        <v/>
      </c>
      <c r="E151" s="1030"/>
      <c r="F151" s="1030" t="str">
        <f>IF('statement of marks'!GU13="","",'statement of marks'!GU13)</f>
        <v/>
      </c>
      <c r="G151" s="1030"/>
      <c r="H151" s="1030" t="str">
        <f>IF('statement of marks'!GW13="","",'statement of marks'!GW13)</f>
        <v/>
      </c>
      <c r="I151" s="1030"/>
      <c r="J151" s="477" t="str">
        <f>'statement of marks'!GY13</f>
        <v/>
      </c>
      <c r="K151" s="1062"/>
      <c r="L151" s="1062"/>
      <c r="M151" s="1063"/>
      <c r="N151" s="1058"/>
      <c r="O151" s="1057"/>
      <c r="P151" s="1031" t="s">
        <v>228</v>
      </c>
      <c r="Q151" s="1032"/>
      <c r="R151" s="477" t="str">
        <f>IF('statement of marks'!GQ14="","",'statement of marks'!GQ14)</f>
        <v/>
      </c>
      <c r="S151" s="1030" t="str">
        <f>IF('statement of marks'!GS14="","",'statement of marks'!GS14)</f>
        <v/>
      </c>
      <c r="T151" s="1030"/>
      <c r="U151" s="1030" t="str">
        <f>IF('statement of marks'!GU14="","",'statement of marks'!GU14)</f>
        <v/>
      </c>
      <c r="V151" s="1030"/>
      <c r="W151" s="1030" t="str">
        <f>IF('statement of marks'!GW14="","",'statement of marks'!GW14)</f>
        <v/>
      </c>
      <c r="X151" s="1030"/>
      <c r="Y151" s="477" t="str">
        <f>'statement of marks'!GY14</f>
        <v/>
      </c>
      <c r="Z151" s="1062"/>
      <c r="AA151" s="1062"/>
      <c r="AB151" s="1063"/>
    </row>
    <row r="152" spans="1:28" ht="19" customHeight="1">
      <c r="A152" s="1067" t="s">
        <v>375</v>
      </c>
      <c r="B152" s="1024"/>
      <c r="C152" s="52"/>
      <c r="D152" s="1029"/>
      <c r="E152" s="1029"/>
      <c r="F152" s="1029"/>
      <c r="G152" s="1029"/>
      <c r="H152" s="1029"/>
      <c r="I152" s="1029"/>
      <c r="J152" s="1029"/>
      <c r="K152" s="1029"/>
      <c r="L152" s="1029"/>
      <c r="M152" s="1040"/>
      <c r="N152" s="1058"/>
      <c r="O152" s="1057"/>
      <c r="P152" s="1067" t="s">
        <v>375</v>
      </c>
      <c r="Q152" s="1024"/>
      <c r="R152" s="52"/>
      <c r="S152" s="1029"/>
      <c r="T152" s="1029"/>
      <c r="U152" s="1029"/>
      <c r="V152" s="1029"/>
      <c r="W152" s="1029"/>
      <c r="X152" s="1029"/>
      <c r="Y152" s="1029"/>
      <c r="Z152" s="1029"/>
      <c r="AA152" s="1029"/>
      <c r="AB152" s="1040"/>
    </row>
    <row r="153" spans="1:28" ht="19" customHeight="1">
      <c r="A153" s="1033" t="s">
        <v>234</v>
      </c>
      <c r="B153" s="1024"/>
      <c r="C153" s="52"/>
      <c r="D153" s="1029"/>
      <c r="E153" s="1029"/>
      <c r="F153" s="1029"/>
      <c r="G153" s="1029"/>
      <c r="H153" s="1029"/>
      <c r="I153" s="1029"/>
      <c r="J153" s="1029"/>
      <c r="K153" s="1029"/>
      <c r="L153" s="1029"/>
      <c r="M153" s="1040"/>
      <c r="N153" s="1058"/>
      <c r="O153" s="1057"/>
      <c r="P153" s="1033" t="s">
        <v>234</v>
      </c>
      <c r="Q153" s="1024"/>
      <c r="R153" s="52"/>
      <c r="S153" s="1029"/>
      <c r="T153" s="1029"/>
      <c r="U153" s="1029"/>
      <c r="V153" s="1029"/>
      <c r="W153" s="1029"/>
      <c r="X153" s="1029"/>
      <c r="Y153" s="1029"/>
      <c r="Z153" s="1029"/>
      <c r="AA153" s="1029"/>
      <c r="AB153" s="1040"/>
    </row>
    <row r="154" spans="1:28" ht="19" customHeight="1">
      <c r="A154" s="1033" t="s">
        <v>374</v>
      </c>
      <c r="B154" s="1024"/>
      <c r="C154" s="52"/>
      <c r="D154" s="1029"/>
      <c r="E154" s="1029"/>
      <c r="F154" s="1029"/>
      <c r="G154" s="1029"/>
      <c r="H154" s="1029"/>
      <c r="I154" s="1029"/>
      <c r="J154" s="1051" t="s">
        <v>374</v>
      </c>
      <c r="K154" s="1029"/>
      <c r="L154" s="1029"/>
      <c r="M154" s="1040"/>
      <c r="N154" s="1058"/>
      <c r="O154" s="1057"/>
      <c r="P154" s="1033" t="s">
        <v>374</v>
      </c>
      <c r="Q154" s="1024"/>
      <c r="R154" s="52"/>
      <c r="S154" s="1029"/>
      <c r="T154" s="1029"/>
      <c r="U154" s="1029"/>
      <c r="V154" s="1029"/>
      <c r="W154" s="1029"/>
      <c r="X154" s="1029"/>
      <c r="Y154" s="1051" t="s">
        <v>374</v>
      </c>
      <c r="Z154" s="1029"/>
      <c r="AA154" s="1029"/>
      <c r="AB154" s="1040"/>
    </row>
    <row r="155" spans="1:28" ht="19" customHeight="1">
      <c r="A155" s="1033" t="s">
        <v>235</v>
      </c>
      <c r="B155" s="1024"/>
      <c r="C155" s="52"/>
      <c r="D155" s="1029"/>
      <c r="E155" s="1029"/>
      <c r="F155" s="1029"/>
      <c r="G155" s="1029"/>
      <c r="H155" s="1029"/>
      <c r="I155" s="1029"/>
      <c r="J155" s="1029"/>
      <c r="K155" s="1029"/>
      <c r="L155" s="1029"/>
      <c r="M155" s="1040"/>
      <c r="N155" s="1058"/>
      <c r="O155" s="1057"/>
      <c r="P155" s="1033" t="s">
        <v>235</v>
      </c>
      <c r="Q155" s="1024"/>
      <c r="R155" s="52"/>
      <c r="S155" s="1029"/>
      <c r="T155" s="1029"/>
      <c r="U155" s="1029"/>
      <c r="V155" s="1029"/>
      <c r="W155" s="1029"/>
      <c r="X155" s="1029"/>
      <c r="Y155" s="1029"/>
      <c r="Z155" s="1029"/>
      <c r="AA155" s="1029"/>
      <c r="AB155" s="1040"/>
    </row>
    <row r="156" spans="1:28" ht="19" customHeight="1" thickBot="1">
      <c r="A156" s="1054" t="s">
        <v>236</v>
      </c>
      <c r="B156" s="1055"/>
      <c r="C156" s="1055"/>
      <c r="D156" s="1055"/>
      <c r="E156" s="1055"/>
      <c r="F156" s="1064">
        <f>'statement of marks'!$GY$107</f>
        <v>42460</v>
      </c>
      <c r="G156" s="1064"/>
      <c r="H156" s="1065" t="s">
        <v>239</v>
      </c>
      <c r="I156" s="1066"/>
      <c r="J156" s="1041"/>
      <c r="K156" s="1041"/>
      <c r="L156" s="1041"/>
      <c r="M156" s="1042"/>
      <c r="N156" s="1058"/>
      <c r="O156" s="1057"/>
      <c r="P156" s="1054" t="s">
        <v>236</v>
      </c>
      <c r="Q156" s="1055"/>
      <c r="R156" s="1055"/>
      <c r="S156" s="1055"/>
      <c r="T156" s="1055"/>
      <c r="U156" s="1064">
        <f>'statement of marks'!$GY$107</f>
        <v>42460</v>
      </c>
      <c r="V156" s="1064"/>
      <c r="W156" s="1065" t="s">
        <v>239</v>
      </c>
      <c r="X156" s="1066"/>
      <c r="Y156" s="1041"/>
      <c r="Z156" s="1041"/>
      <c r="AA156" s="1041"/>
      <c r="AB156" s="1042"/>
    </row>
    <row r="157" spans="1:28" ht="19" customHeight="1" thickTop="1">
      <c r="A157" s="1017" t="s">
        <v>220</v>
      </c>
      <c r="B157" s="1018"/>
      <c r="C157" s="1018"/>
      <c r="D157" s="1018"/>
      <c r="E157" s="1018"/>
      <c r="F157" s="1018"/>
      <c r="G157" s="1018"/>
      <c r="H157" s="1018"/>
      <c r="I157" s="1018"/>
      <c r="J157" s="1018"/>
      <c r="K157" s="1018"/>
      <c r="L157" s="1018"/>
      <c r="M157" s="1019"/>
      <c r="N157" s="1058"/>
      <c r="O157" s="1057"/>
      <c r="P157" s="1017" t="s">
        <v>220</v>
      </c>
      <c r="Q157" s="1018"/>
      <c r="R157" s="1018"/>
      <c r="S157" s="1018"/>
      <c r="T157" s="1018"/>
      <c r="U157" s="1018"/>
      <c r="V157" s="1018"/>
      <c r="W157" s="1018"/>
      <c r="X157" s="1018"/>
      <c r="Y157" s="1018"/>
      <c r="Z157" s="1018"/>
      <c r="AA157" s="1018"/>
      <c r="AB157" s="1019"/>
    </row>
    <row r="158" spans="1:28" ht="19" customHeight="1">
      <c r="A158" s="1020" t="str">
        <f>IF('statement of marks'!$A$2="","",'statement of marks'!$A$2)</f>
        <v xml:space="preserve">GOVT. </v>
      </c>
      <c r="B158" s="1021"/>
      <c r="C158" s="1021"/>
      <c r="D158" s="1021"/>
      <c r="E158" s="1021"/>
      <c r="F158" s="1021"/>
      <c r="G158" s="1021"/>
      <c r="H158" s="1021"/>
      <c r="I158" s="1021"/>
      <c r="J158" s="1021"/>
      <c r="K158" s="1021"/>
      <c r="L158" s="1021"/>
      <c r="M158" s="1022"/>
      <c r="N158" s="1058"/>
      <c r="O158" s="1057"/>
      <c r="P158" s="1020" t="str">
        <f>IF('statement of marks'!$A$2="","",'statement of marks'!$A$2)</f>
        <v xml:space="preserve">GOVT. </v>
      </c>
      <c r="Q158" s="1021"/>
      <c r="R158" s="1021"/>
      <c r="S158" s="1021"/>
      <c r="T158" s="1021"/>
      <c r="U158" s="1021"/>
      <c r="V158" s="1021"/>
      <c r="W158" s="1021"/>
      <c r="X158" s="1021"/>
      <c r="Y158" s="1021"/>
      <c r="Z158" s="1021"/>
      <c r="AA158" s="1021"/>
      <c r="AB158" s="1022"/>
    </row>
    <row r="159" spans="1:28" ht="19" customHeight="1">
      <c r="A159" s="1020"/>
      <c r="B159" s="1021"/>
      <c r="C159" s="1021"/>
      <c r="D159" s="1021"/>
      <c r="E159" s="1021"/>
      <c r="F159" s="1021"/>
      <c r="G159" s="1021"/>
      <c r="H159" s="1021"/>
      <c r="I159" s="1021"/>
      <c r="J159" s="1021"/>
      <c r="K159" s="1021"/>
      <c r="L159" s="1021"/>
      <c r="M159" s="1022"/>
      <c r="N159" s="1058"/>
      <c r="O159" s="1057"/>
      <c r="P159" s="1020"/>
      <c r="Q159" s="1021"/>
      <c r="R159" s="1021"/>
      <c r="S159" s="1021"/>
      <c r="T159" s="1021"/>
      <c r="U159" s="1021"/>
      <c r="V159" s="1021"/>
      <c r="W159" s="1021"/>
      <c r="X159" s="1021"/>
      <c r="Y159" s="1021"/>
      <c r="Z159" s="1021"/>
      <c r="AA159" s="1021"/>
      <c r="AB159" s="1022"/>
    </row>
    <row r="160" spans="1:28" ht="19" customHeight="1">
      <c r="A160" s="1023" t="s">
        <v>221</v>
      </c>
      <c r="B160" s="1024"/>
      <c r="C160" s="1025" t="str">
        <f>IF(L181="","MAIN EXAM.",IF(C187="SUPPL.","SUPPL. EXAM.",IF(C187="RE-EXAM.","RE-EXAM.",)))</f>
        <v>MAIN EXAM.</v>
      </c>
      <c r="D160" s="1025"/>
      <c r="E160" s="1025"/>
      <c r="F160" s="1025"/>
      <c r="G160" s="475" t="s">
        <v>153</v>
      </c>
      <c r="H160" s="1025" t="str">
        <f>IF('statement of marks'!$F$3="","",'statement of marks'!$F$3)</f>
        <v>2015-16</v>
      </c>
      <c r="I160" s="1025"/>
      <c r="J160" s="1025" t="s">
        <v>82</v>
      </c>
      <c r="K160" s="1025"/>
      <c r="L160" s="1025">
        <f>IF('statement of marks'!D15="","",'statement of marks'!D15)</f>
        <v>9109</v>
      </c>
      <c r="M160" s="1026"/>
      <c r="N160" s="1058"/>
      <c r="O160" s="1057"/>
      <c r="P160" s="1023" t="s">
        <v>221</v>
      </c>
      <c r="Q160" s="1024"/>
      <c r="R160" s="1025" t="str">
        <f>IF(AA181="","MAIN EXAM.",IF(R187="SUPPL.","SUPPL. EXAM.",IF(R187="RE-EXAM.","RE-EXAM.",)))</f>
        <v>MAIN EXAM.</v>
      </c>
      <c r="S160" s="1025"/>
      <c r="T160" s="1025"/>
      <c r="U160" s="1025"/>
      <c r="V160" s="475" t="s">
        <v>153</v>
      </c>
      <c r="W160" s="1025" t="str">
        <f>IF('statement of marks'!$F$3="","",'statement of marks'!$F$3)</f>
        <v>2015-16</v>
      </c>
      <c r="X160" s="1025"/>
      <c r="Y160" s="1025" t="s">
        <v>82</v>
      </c>
      <c r="Z160" s="1025"/>
      <c r="AA160" s="1025">
        <f>IF('statement of marks'!D16="","",'statement of marks'!D16)</f>
        <v>9110</v>
      </c>
      <c r="AB160" s="1026"/>
    </row>
    <row r="161" spans="1:28" ht="19" customHeight="1">
      <c r="A161" s="1023" t="s">
        <v>40</v>
      </c>
      <c r="B161" s="1024"/>
      <c r="C161" s="1024" t="str">
        <f>IF('statement of marks'!G15="","",'statement of marks'!G15)</f>
        <v>A 009</v>
      </c>
      <c r="D161" s="1024"/>
      <c r="E161" s="1024"/>
      <c r="F161" s="1024"/>
      <c r="G161" s="1024"/>
      <c r="H161" s="1024"/>
      <c r="I161" s="1024"/>
      <c r="J161" s="1024"/>
      <c r="K161" s="1024"/>
      <c r="L161" s="1024"/>
      <c r="M161" s="1036"/>
      <c r="N161" s="1058"/>
      <c r="O161" s="1057"/>
      <c r="P161" s="1023" t="s">
        <v>40</v>
      </c>
      <c r="Q161" s="1024"/>
      <c r="R161" s="1024" t="str">
        <f>IF('statement of marks'!G16="","",'statement of marks'!G16)</f>
        <v>A 010</v>
      </c>
      <c r="S161" s="1024"/>
      <c r="T161" s="1024"/>
      <c r="U161" s="1024"/>
      <c r="V161" s="1024"/>
      <c r="W161" s="1024"/>
      <c r="X161" s="1024"/>
      <c r="Y161" s="1024"/>
      <c r="Z161" s="1024"/>
      <c r="AA161" s="1024"/>
      <c r="AB161" s="1036"/>
    </row>
    <row r="162" spans="1:28" ht="19" customHeight="1">
      <c r="A162" s="1023" t="s">
        <v>41</v>
      </c>
      <c r="B162" s="1024"/>
      <c r="C162" s="1024" t="str">
        <f>IF('statement of marks'!H15="","",'statement of marks'!H15)</f>
        <v>B 009</v>
      </c>
      <c r="D162" s="1024"/>
      <c r="E162" s="1024"/>
      <c r="F162" s="1024"/>
      <c r="G162" s="1024"/>
      <c r="H162" s="1024"/>
      <c r="I162" s="1024"/>
      <c r="J162" s="1024"/>
      <c r="K162" s="1024"/>
      <c r="L162" s="1024"/>
      <c r="M162" s="1036"/>
      <c r="N162" s="1058"/>
      <c r="O162" s="1057"/>
      <c r="P162" s="1023" t="s">
        <v>41</v>
      </c>
      <c r="Q162" s="1024"/>
      <c r="R162" s="1024" t="str">
        <f>IF('statement of marks'!H16="","",'statement of marks'!H16)</f>
        <v>B 010</v>
      </c>
      <c r="S162" s="1024"/>
      <c r="T162" s="1024"/>
      <c r="U162" s="1024"/>
      <c r="V162" s="1024"/>
      <c r="W162" s="1024"/>
      <c r="X162" s="1024"/>
      <c r="Y162" s="1024"/>
      <c r="Z162" s="1024"/>
      <c r="AA162" s="1024"/>
      <c r="AB162" s="1036"/>
    </row>
    <row r="163" spans="1:28" ht="19" customHeight="1">
      <c r="A163" s="1023" t="s">
        <v>42</v>
      </c>
      <c r="B163" s="1024"/>
      <c r="C163" s="1024" t="str">
        <f>IF('statement of marks'!I15="","",'statement of marks'!I15)</f>
        <v>C 009</v>
      </c>
      <c r="D163" s="1024"/>
      <c r="E163" s="1024"/>
      <c r="F163" s="1024"/>
      <c r="G163" s="1024"/>
      <c r="H163" s="1024"/>
      <c r="I163" s="1024"/>
      <c r="J163" s="1024"/>
      <c r="K163" s="1024"/>
      <c r="L163" s="1024"/>
      <c r="M163" s="1036"/>
      <c r="N163" s="1058"/>
      <c r="O163" s="1057"/>
      <c r="P163" s="1023" t="s">
        <v>42</v>
      </c>
      <c r="Q163" s="1024"/>
      <c r="R163" s="1024" t="str">
        <f>IF('statement of marks'!I16="","",'statement of marks'!I16)</f>
        <v>C 010</v>
      </c>
      <c r="S163" s="1024"/>
      <c r="T163" s="1024"/>
      <c r="U163" s="1024"/>
      <c r="V163" s="1024"/>
      <c r="W163" s="1024"/>
      <c r="X163" s="1024"/>
      <c r="Y163" s="1024"/>
      <c r="Z163" s="1024"/>
      <c r="AA163" s="1024"/>
      <c r="AB163" s="1036"/>
    </row>
    <row r="164" spans="1:28" ht="19" customHeight="1">
      <c r="A164" s="1023" t="s">
        <v>274</v>
      </c>
      <c r="B164" s="1024"/>
      <c r="C164" s="1024" t="str">
        <f>IF('statement of marks'!$A$3="","",'statement of marks'!$A$3)</f>
        <v>9 'A'</v>
      </c>
      <c r="D164" s="1024"/>
      <c r="E164" s="1025" t="s">
        <v>83</v>
      </c>
      <c r="F164" s="1025"/>
      <c r="G164" s="1025">
        <f>IF('statement of marks'!E15="","",'statement of marks'!E15)</f>
        <v>11075</v>
      </c>
      <c r="H164" s="1025"/>
      <c r="I164" s="1025" t="s">
        <v>78</v>
      </c>
      <c r="J164" s="1025"/>
      <c r="K164" s="1014">
        <f>IF('statement of marks'!F15="","",'statement of marks'!F15)</f>
        <v>37084</v>
      </c>
      <c r="L164" s="1014"/>
      <c r="M164" s="1015"/>
      <c r="N164" s="1058"/>
      <c r="O164" s="1057"/>
      <c r="P164" s="1023" t="s">
        <v>274</v>
      </c>
      <c r="Q164" s="1024"/>
      <c r="R164" s="1024" t="str">
        <f>IF('statement of marks'!$A$3="","",'statement of marks'!$A$3)</f>
        <v>9 'A'</v>
      </c>
      <c r="S164" s="1024"/>
      <c r="T164" s="1025" t="s">
        <v>83</v>
      </c>
      <c r="U164" s="1025"/>
      <c r="V164" s="1025">
        <f>IF('statement of marks'!E16="","",'statement of marks'!E16)</f>
        <v>11183</v>
      </c>
      <c r="W164" s="1025"/>
      <c r="X164" s="1025" t="s">
        <v>78</v>
      </c>
      <c r="Y164" s="1025"/>
      <c r="Z164" s="1014">
        <f>IF('statement of marks'!F16="","",'statement of marks'!F16)</f>
        <v>36483</v>
      </c>
      <c r="AA164" s="1014"/>
      <c r="AB164" s="1015"/>
    </row>
    <row r="165" spans="1:28" ht="19" customHeight="1">
      <c r="A165" s="1037" t="s">
        <v>222</v>
      </c>
      <c r="B165" s="1034" t="s">
        <v>223</v>
      </c>
      <c r="C165" s="865" t="s">
        <v>87</v>
      </c>
      <c r="D165" s="865" t="s">
        <v>88</v>
      </c>
      <c r="E165" s="865" t="s">
        <v>89</v>
      </c>
      <c r="F165" s="865" t="s">
        <v>245</v>
      </c>
      <c r="G165" s="865" t="s">
        <v>242</v>
      </c>
      <c r="H165" s="865" t="s">
        <v>99</v>
      </c>
      <c r="I165" s="865" t="s">
        <v>193</v>
      </c>
      <c r="J165" s="1016" t="s">
        <v>146</v>
      </c>
      <c r="K165" s="1016" t="s">
        <v>224</v>
      </c>
      <c r="L165" s="1016" t="s">
        <v>225</v>
      </c>
      <c r="M165" s="1035" t="s">
        <v>243</v>
      </c>
      <c r="N165" s="1058"/>
      <c r="O165" s="1057"/>
      <c r="P165" s="1037" t="s">
        <v>222</v>
      </c>
      <c r="Q165" s="1034" t="s">
        <v>223</v>
      </c>
      <c r="R165" s="865" t="s">
        <v>87</v>
      </c>
      <c r="S165" s="865" t="s">
        <v>88</v>
      </c>
      <c r="T165" s="865" t="s">
        <v>89</v>
      </c>
      <c r="U165" s="865" t="s">
        <v>245</v>
      </c>
      <c r="V165" s="865" t="s">
        <v>242</v>
      </c>
      <c r="W165" s="865" t="s">
        <v>99</v>
      </c>
      <c r="X165" s="865" t="s">
        <v>193</v>
      </c>
      <c r="Y165" s="1016" t="s">
        <v>146</v>
      </c>
      <c r="Z165" s="1016" t="s">
        <v>224</v>
      </c>
      <c r="AA165" s="1016" t="s">
        <v>225</v>
      </c>
      <c r="AB165" s="1035" t="s">
        <v>243</v>
      </c>
    </row>
    <row r="166" spans="1:28" ht="19" customHeight="1">
      <c r="A166" s="1037"/>
      <c r="B166" s="1034"/>
      <c r="C166" s="865"/>
      <c r="D166" s="865"/>
      <c r="E166" s="865"/>
      <c r="F166" s="865"/>
      <c r="G166" s="865"/>
      <c r="H166" s="865"/>
      <c r="I166" s="865"/>
      <c r="J166" s="865"/>
      <c r="K166" s="865"/>
      <c r="L166" s="865"/>
      <c r="M166" s="1035"/>
      <c r="N166" s="1058"/>
      <c r="O166" s="1057"/>
      <c r="P166" s="1037"/>
      <c r="Q166" s="1034"/>
      <c r="R166" s="865"/>
      <c r="S166" s="865"/>
      <c r="T166" s="865"/>
      <c r="U166" s="865"/>
      <c r="V166" s="865"/>
      <c r="W166" s="865"/>
      <c r="X166" s="865"/>
      <c r="Y166" s="865"/>
      <c r="Z166" s="865"/>
      <c r="AA166" s="865"/>
      <c r="AB166" s="1035"/>
    </row>
    <row r="167" spans="1:28" ht="19" customHeight="1">
      <c r="A167" s="1037"/>
      <c r="B167" s="1034"/>
      <c r="C167" s="865"/>
      <c r="D167" s="865"/>
      <c r="E167" s="865"/>
      <c r="F167" s="865"/>
      <c r="G167" s="865"/>
      <c r="H167" s="865"/>
      <c r="I167" s="865"/>
      <c r="J167" s="865"/>
      <c r="K167" s="865"/>
      <c r="L167" s="865"/>
      <c r="M167" s="1035"/>
      <c r="N167" s="1058"/>
      <c r="O167" s="1057"/>
      <c r="P167" s="1037"/>
      <c r="Q167" s="1034"/>
      <c r="R167" s="865"/>
      <c r="S167" s="865"/>
      <c r="T167" s="865"/>
      <c r="U167" s="865"/>
      <c r="V167" s="865"/>
      <c r="W167" s="865"/>
      <c r="X167" s="865"/>
      <c r="Y167" s="865"/>
      <c r="Z167" s="865"/>
      <c r="AA167" s="865"/>
      <c r="AB167" s="1035"/>
    </row>
    <row r="168" spans="1:28" ht="19" customHeight="1">
      <c r="A168" s="1038" t="s">
        <v>169</v>
      </c>
      <c r="B168" s="1039"/>
      <c r="C168" s="474">
        <v>10</v>
      </c>
      <c r="D168" s="474">
        <v>10</v>
      </c>
      <c r="E168" s="474">
        <v>10</v>
      </c>
      <c r="F168" s="474">
        <v>70</v>
      </c>
      <c r="G168" s="478">
        <v>100</v>
      </c>
      <c r="H168" s="478">
        <v>100</v>
      </c>
      <c r="I168" s="478">
        <v>200</v>
      </c>
      <c r="J168" s="484"/>
      <c r="K168" s="478" t="str">
        <f>IF(L176=0,"",100)</f>
        <v/>
      </c>
      <c r="L168" s="478"/>
      <c r="M168" s="251" t="str">
        <f>IF(L176=0,"","200/100")</f>
        <v/>
      </c>
      <c r="N168" s="1058"/>
      <c r="O168" s="1057"/>
      <c r="P168" s="1038" t="s">
        <v>169</v>
      </c>
      <c r="Q168" s="1039"/>
      <c r="R168" s="474">
        <v>10</v>
      </c>
      <c r="S168" s="474">
        <v>10</v>
      </c>
      <c r="T168" s="474">
        <v>10</v>
      </c>
      <c r="U168" s="474">
        <v>70</v>
      </c>
      <c r="V168" s="478">
        <v>100</v>
      </c>
      <c r="W168" s="478">
        <v>100</v>
      </c>
      <c r="X168" s="478">
        <v>200</v>
      </c>
      <c r="Y168" s="484"/>
      <c r="Z168" s="478" t="str">
        <f>IF(AA176=0,"",100)</f>
        <v/>
      </c>
      <c r="AA168" s="478"/>
      <c r="AB168" s="251" t="str">
        <f>IF(AA176=0,"","200/100")</f>
        <v/>
      </c>
    </row>
    <row r="169" spans="1:28" ht="19" customHeight="1">
      <c r="A169" s="1023" t="s">
        <v>61</v>
      </c>
      <c r="B169" s="1024"/>
      <c r="C169" s="482" t="str">
        <f>IF('statement of marks'!J15="","",'statement of marks'!J15)</f>
        <v/>
      </c>
      <c r="D169" s="482" t="str">
        <f>IF('statement of marks'!K15="","",'statement of marks'!K15)</f>
        <v/>
      </c>
      <c r="E169" s="482" t="str">
        <f>IF('statement of marks'!L15="","",'statement of marks'!L15)</f>
        <v/>
      </c>
      <c r="F169" s="482" t="str">
        <f>IF('statement of marks'!N15="","",'statement of marks'!N15)</f>
        <v/>
      </c>
      <c r="G169" s="478" t="str">
        <f t="shared" ref="G169:G174" si="32">IF(F169="","",SUM(C169:F169))</f>
        <v/>
      </c>
      <c r="H169" s="252" t="str">
        <f>IF('statement of marks'!P15="","",'statement of marks'!P15)</f>
        <v/>
      </c>
      <c r="I169" s="253" t="str">
        <f t="shared" ref="I169:I174" si="33">IF(H169="","",SUM(G169:H169))</f>
        <v/>
      </c>
      <c r="J169" s="479" t="str">
        <f>CONCATENATE('statement of marks'!HB15,'statement of marks'!HC15,'statement of marks'!HD15)</f>
        <v/>
      </c>
      <c r="K169" s="482" t="str">
        <f>IF('result subject-wise'!AB15="","",'result subject-wise'!AB15)</f>
        <v/>
      </c>
      <c r="L169" s="482" t="str">
        <f>IF('result subject-wise'!AK15="","",'result subject-wise'!AK15)</f>
        <v/>
      </c>
      <c r="M169" s="480" t="str">
        <f>IF(L176=0,"",IF(J169="S",K169,IF(K169="",I169,I169+K169)))</f>
        <v/>
      </c>
      <c r="N169" s="1058"/>
      <c r="O169" s="1057"/>
      <c r="P169" s="1023" t="s">
        <v>61</v>
      </c>
      <c r="Q169" s="1024"/>
      <c r="R169" s="482" t="str">
        <f>IF('statement of marks'!J16="","",'statement of marks'!J16)</f>
        <v/>
      </c>
      <c r="S169" s="482" t="str">
        <f>IF('statement of marks'!K16="","",'statement of marks'!K16)</f>
        <v/>
      </c>
      <c r="T169" s="482" t="str">
        <f>IF('statement of marks'!L16="","",'statement of marks'!L16)</f>
        <v/>
      </c>
      <c r="U169" s="482" t="str">
        <f>IF('statement of marks'!N16="","",'statement of marks'!N16)</f>
        <v/>
      </c>
      <c r="V169" s="478" t="str">
        <f t="shared" ref="V169:V174" si="34">IF(U169="","",SUM(R169:U169))</f>
        <v/>
      </c>
      <c r="W169" s="252" t="str">
        <f>IF('statement of marks'!P16="","",'statement of marks'!P16)</f>
        <v/>
      </c>
      <c r="X169" s="253" t="str">
        <f t="shared" ref="X169:X174" si="35">IF(W169="","",SUM(V169:W169))</f>
        <v/>
      </c>
      <c r="Y169" s="479" t="str">
        <f>CONCATENATE('statement of marks'!HB16,'statement of marks'!HC16,'statement of marks'!HD16)</f>
        <v/>
      </c>
      <c r="Z169" s="482" t="str">
        <f>IF('result subject-wise'!AB16="","",'result subject-wise'!AB16)</f>
        <v/>
      </c>
      <c r="AA169" s="482" t="str">
        <f>IF('result subject-wise'!AK16="","",'result subject-wise'!AK16)</f>
        <v/>
      </c>
      <c r="AB169" s="480" t="str">
        <f>IF(AA176=0,"",IF(Y169="S",Z169,IF(Z169="",X169,X169+Z169)))</f>
        <v/>
      </c>
    </row>
    <row r="170" spans="1:28" ht="19" customHeight="1">
      <c r="A170" s="1023" t="s">
        <v>63</v>
      </c>
      <c r="B170" s="1024"/>
      <c r="C170" s="482" t="str">
        <f>IF('statement of marks'!X15="","",'statement of marks'!X15)</f>
        <v/>
      </c>
      <c r="D170" s="482" t="str">
        <f>IF('statement of marks'!Y15="","",'statement of marks'!Y15)</f>
        <v/>
      </c>
      <c r="E170" s="482" t="str">
        <f>IF('statement of marks'!Z15="","",'statement of marks'!Z15)</f>
        <v/>
      </c>
      <c r="F170" s="482" t="str">
        <f>IF('statement of marks'!AB15="","",'statement of marks'!AB15)</f>
        <v/>
      </c>
      <c r="G170" s="478" t="str">
        <f t="shared" si="32"/>
        <v/>
      </c>
      <c r="H170" s="252" t="str">
        <f>IF('statement of marks'!AD15="","",'statement of marks'!AD15)</f>
        <v/>
      </c>
      <c r="I170" s="253" t="str">
        <f t="shared" si="33"/>
        <v/>
      </c>
      <c r="J170" s="479" t="str">
        <f>CONCATENATE('statement of marks'!HE15,'statement of marks'!HF15,'statement of marks'!HG15,)</f>
        <v/>
      </c>
      <c r="K170" s="482" t="str">
        <f>IF('result subject-wise'!AC15="","",'result subject-wise'!AC15)</f>
        <v/>
      </c>
      <c r="L170" s="482" t="str">
        <f>IF('result subject-wise'!AL15="","",'result subject-wise'!AL15)</f>
        <v/>
      </c>
      <c r="M170" s="480" t="str">
        <f>IF(L176=0,"",IF(J170="S",K170,IF(K170="",I170,I170+K170)))</f>
        <v/>
      </c>
      <c r="N170" s="1058"/>
      <c r="O170" s="1057"/>
      <c r="P170" s="1023" t="s">
        <v>63</v>
      </c>
      <c r="Q170" s="1024"/>
      <c r="R170" s="482" t="str">
        <f>IF('statement of marks'!X16="","",'statement of marks'!X16)</f>
        <v/>
      </c>
      <c r="S170" s="482" t="str">
        <f>IF('statement of marks'!Y16="","",'statement of marks'!Y16)</f>
        <v/>
      </c>
      <c r="T170" s="482" t="str">
        <f>IF('statement of marks'!Z16="","",'statement of marks'!Z16)</f>
        <v/>
      </c>
      <c r="U170" s="482" t="str">
        <f>IF('statement of marks'!AB16="","",'statement of marks'!AB16)</f>
        <v/>
      </c>
      <c r="V170" s="478" t="str">
        <f t="shared" si="34"/>
        <v/>
      </c>
      <c r="W170" s="252" t="str">
        <f>IF('statement of marks'!AD16="","",'statement of marks'!AD16)</f>
        <v/>
      </c>
      <c r="X170" s="253" t="str">
        <f t="shared" si="35"/>
        <v/>
      </c>
      <c r="Y170" s="479" t="str">
        <f>CONCATENATE('statement of marks'!HE16,'statement of marks'!HF16,'statement of marks'!HG16,)</f>
        <v/>
      </c>
      <c r="Z170" s="482" t="str">
        <f>IF('result subject-wise'!AC16="","",'result subject-wise'!AC16)</f>
        <v/>
      </c>
      <c r="AA170" s="482" t="str">
        <f>IF('result subject-wise'!AL16="","",'result subject-wise'!AL16)</f>
        <v/>
      </c>
      <c r="AB170" s="480" t="str">
        <f>IF(AA176=0,"",IF(Y170="S",Z170,IF(Z170="",X170,X170+Z170)))</f>
        <v/>
      </c>
    </row>
    <row r="171" spans="1:28" ht="19" customHeight="1">
      <c r="A171" s="1023" t="str">
        <f>'statement of marks'!AM15</f>
        <v/>
      </c>
      <c r="B171" s="1024"/>
      <c r="C171" s="482" t="str">
        <f>IF('statement of marks'!AN15="","",'statement of marks'!AN15)</f>
        <v/>
      </c>
      <c r="D171" s="482" t="str">
        <f>IF('statement of marks'!AO15="","",'statement of marks'!AO15)</f>
        <v/>
      </c>
      <c r="E171" s="482" t="str">
        <f>IF('statement of marks'!AP15="","",'statement of marks'!AP15)</f>
        <v/>
      </c>
      <c r="F171" s="482" t="str">
        <f>IF('statement of marks'!AR15="","",'statement of marks'!AR15)</f>
        <v/>
      </c>
      <c r="G171" s="478" t="str">
        <f t="shared" si="32"/>
        <v/>
      </c>
      <c r="H171" s="252" t="str">
        <f>IF('statement of marks'!AT15="","",'statement of marks'!AT15)</f>
        <v/>
      </c>
      <c r="I171" s="253" t="str">
        <f t="shared" si="33"/>
        <v/>
      </c>
      <c r="J171" s="479" t="str">
        <f>CONCATENATE('statement of marks'!HH15,'statement of marks'!HN15,'statement of marks'!HO15)</f>
        <v/>
      </c>
      <c r="K171" s="482" t="str">
        <f>IF('result subject-wise'!AD15="","",'result subject-wise'!AD15)</f>
        <v/>
      </c>
      <c r="L171" s="482" t="str">
        <f>IF('result subject-wise'!AM15="","",'result subject-wise'!AM15)</f>
        <v/>
      </c>
      <c r="M171" s="480" t="str">
        <f>IF(L176=0,"",IF(J171="S",K171,IF(K171="",I171,I171+K171)))</f>
        <v/>
      </c>
      <c r="N171" s="1058"/>
      <c r="O171" s="1057"/>
      <c r="P171" s="1023" t="str">
        <f>'statement of marks'!AM16</f>
        <v/>
      </c>
      <c r="Q171" s="1024"/>
      <c r="R171" s="482" t="str">
        <f>IF('statement of marks'!AN16="","",'statement of marks'!AN16)</f>
        <v/>
      </c>
      <c r="S171" s="482" t="str">
        <f>IF('statement of marks'!AO16="","",'statement of marks'!AO16)</f>
        <v/>
      </c>
      <c r="T171" s="482" t="str">
        <f>IF('statement of marks'!AP16="","",'statement of marks'!AP16)</f>
        <v/>
      </c>
      <c r="U171" s="482" t="str">
        <f>IF('statement of marks'!AR16="","",'statement of marks'!AR16)</f>
        <v/>
      </c>
      <c r="V171" s="478" t="str">
        <f t="shared" si="34"/>
        <v/>
      </c>
      <c r="W171" s="252" t="str">
        <f>IF('statement of marks'!AT16="","",'statement of marks'!AT16)</f>
        <v/>
      </c>
      <c r="X171" s="253" t="str">
        <f t="shared" si="35"/>
        <v/>
      </c>
      <c r="Y171" s="479" t="str">
        <f>CONCATENATE('statement of marks'!HH16,'statement of marks'!HN16,'statement of marks'!HO16)</f>
        <v/>
      </c>
      <c r="Z171" s="482" t="str">
        <f>IF('result subject-wise'!AD16="","",'result subject-wise'!AD16)</f>
        <v/>
      </c>
      <c r="AA171" s="482" t="str">
        <f>IF('result subject-wise'!AM16="","",'result subject-wise'!AM16)</f>
        <v/>
      </c>
      <c r="AB171" s="480" t="str">
        <f>IF(AA176=0,"",IF(Y171="S",Z171,IF(Z171="",X171,X171+Z171)))</f>
        <v/>
      </c>
    </row>
    <row r="172" spans="1:28" ht="19" customHeight="1">
      <c r="A172" s="1023" t="s">
        <v>65</v>
      </c>
      <c r="B172" s="1024"/>
      <c r="C172" s="482" t="str">
        <f>IF('statement of marks'!BB15="","",'statement of marks'!BB15)</f>
        <v/>
      </c>
      <c r="D172" s="482" t="str">
        <f>IF('statement of marks'!BC15="","",'statement of marks'!BC15)</f>
        <v/>
      </c>
      <c r="E172" s="482" t="str">
        <f>IF('statement of marks'!BD15="","",'statement of marks'!BD15)</f>
        <v/>
      </c>
      <c r="F172" s="482" t="str">
        <f>IF('statement of marks'!BF15="","",'statement of marks'!BF15)</f>
        <v/>
      </c>
      <c r="G172" s="478" t="str">
        <f t="shared" si="32"/>
        <v/>
      </c>
      <c r="H172" s="252" t="str">
        <f>IF('statement of marks'!BH15="","",'statement of marks'!BH15)</f>
        <v/>
      </c>
      <c r="I172" s="253" t="str">
        <f t="shared" si="33"/>
        <v/>
      </c>
      <c r="J172" s="479" t="str">
        <f>CONCATENATE('statement of marks'!HP15,'statement of marks'!HQ15,'statement of marks'!HR15)</f>
        <v/>
      </c>
      <c r="K172" s="482" t="str">
        <f>IF('result subject-wise'!AE15="","",'result subject-wise'!AE15)</f>
        <v/>
      </c>
      <c r="L172" s="482" t="str">
        <f>IF('result subject-wise'!AN15="","",'result subject-wise'!AN15)</f>
        <v/>
      </c>
      <c r="M172" s="480" t="str">
        <f>IF(L176=0,"",IF(J172="S",K172,IF(K172="",I172,I172+K172)))</f>
        <v/>
      </c>
      <c r="N172" s="1058"/>
      <c r="O172" s="1057"/>
      <c r="P172" s="1023" t="s">
        <v>65</v>
      </c>
      <c r="Q172" s="1024"/>
      <c r="R172" s="482" t="str">
        <f>IF('statement of marks'!BB16="","",'statement of marks'!BB16)</f>
        <v/>
      </c>
      <c r="S172" s="482" t="str">
        <f>IF('statement of marks'!BC16="","",'statement of marks'!BC16)</f>
        <v/>
      </c>
      <c r="T172" s="482" t="str">
        <f>IF('statement of marks'!BD16="","",'statement of marks'!BD16)</f>
        <v/>
      </c>
      <c r="U172" s="482" t="str">
        <f>IF('statement of marks'!BF16="","",'statement of marks'!BF16)</f>
        <v/>
      </c>
      <c r="V172" s="478" t="str">
        <f t="shared" si="34"/>
        <v/>
      </c>
      <c r="W172" s="252" t="str">
        <f>IF('statement of marks'!BH16="","",'statement of marks'!BH16)</f>
        <v/>
      </c>
      <c r="X172" s="253" t="str">
        <f t="shared" si="35"/>
        <v/>
      </c>
      <c r="Y172" s="479" t="str">
        <f>CONCATENATE('statement of marks'!HP16,'statement of marks'!HQ16,'statement of marks'!HR16)</f>
        <v/>
      </c>
      <c r="Z172" s="482" t="str">
        <f>IF('result subject-wise'!AE16="","",'result subject-wise'!AE16)</f>
        <v/>
      </c>
      <c r="AA172" s="482" t="str">
        <f>IF('result subject-wise'!AN16="","",'result subject-wise'!AN16)</f>
        <v/>
      </c>
      <c r="AB172" s="480" t="str">
        <f>IF(AA176=0,"",IF(Y172="S",Z172,IF(Z172="",X172,X172+Z172)))</f>
        <v/>
      </c>
    </row>
    <row r="173" spans="1:28" ht="19" customHeight="1">
      <c r="A173" s="1023" t="s">
        <v>71</v>
      </c>
      <c r="B173" s="1024"/>
      <c r="C173" s="482" t="str">
        <f>IF('statement of marks'!BP15="","",'statement of marks'!BP15)</f>
        <v/>
      </c>
      <c r="D173" s="482" t="str">
        <f>IF('statement of marks'!BQ15="","",'statement of marks'!BQ15)</f>
        <v/>
      </c>
      <c r="E173" s="482" t="str">
        <f>IF('statement of marks'!BR15="","",'statement of marks'!BR15)</f>
        <v/>
      </c>
      <c r="F173" s="482" t="str">
        <f>IF('statement of marks'!BT15="","",'statement of marks'!BT15)</f>
        <v/>
      </c>
      <c r="G173" s="478" t="str">
        <f t="shared" si="32"/>
        <v/>
      </c>
      <c r="H173" s="252" t="str">
        <f>IF('statement of marks'!BV15="","",'statement of marks'!BV15)</f>
        <v/>
      </c>
      <c r="I173" s="253" t="str">
        <f t="shared" si="33"/>
        <v/>
      </c>
      <c r="J173" s="479" t="str">
        <f>CONCATENATE('statement of marks'!HS15,'statement of marks'!HT15,'statement of marks'!HU15)</f>
        <v/>
      </c>
      <c r="K173" s="482" t="str">
        <f>IF('result subject-wise'!AF15="","",'result subject-wise'!AF15)</f>
        <v/>
      </c>
      <c r="L173" s="482" t="str">
        <f>IF('result subject-wise'!AO15="","",'result subject-wise'!AO15)</f>
        <v/>
      </c>
      <c r="M173" s="480" t="str">
        <f>IF(L176=0,"",IF(J173="S",K173,IF(K173="",I173,I173+K173)))</f>
        <v/>
      </c>
      <c r="N173" s="1058"/>
      <c r="O173" s="1057"/>
      <c r="P173" s="1023" t="s">
        <v>71</v>
      </c>
      <c r="Q173" s="1024"/>
      <c r="R173" s="482" t="str">
        <f>IF('statement of marks'!BP16="","",'statement of marks'!BP16)</f>
        <v/>
      </c>
      <c r="S173" s="482" t="str">
        <f>IF('statement of marks'!BQ16="","",'statement of marks'!BQ16)</f>
        <v/>
      </c>
      <c r="T173" s="482" t="str">
        <f>IF('statement of marks'!BR16="","",'statement of marks'!BR16)</f>
        <v/>
      </c>
      <c r="U173" s="482" t="str">
        <f>IF('statement of marks'!BT16="","",'statement of marks'!BT16)</f>
        <v/>
      </c>
      <c r="V173" s="478" t="str">
        <f t="shared" si="34"/>
        <v/>
      </c>
      <c r="W173" s="252" t="str">
        <f>IF('statement of marks'!BV16="","",'statement of marks'!BV16)</f>
        <v/>
      </c>
      <c r="X173" s="253" t="str">
        <f t="shared" si="35"/>
        <v/>
      </c>
      <c r="Y173" s="479" t="str">
        <f>CONCATENATE('statement of marks'!HS16,'statement of marks'!HT16,'statement of marks'!HU16)</f>
        <v/>
      </c>
      <c r="Z173" s="482" t="str">
        <f>IF('result subject-wise'!AF16="","",'result subject-wise'!AF16)</f>
        <v/>
      </c>
      <c r="AA173" s="482" t="str">
        <f>IF('result subject-wise'!AO16="","",'result subject-wise'!AO16)</f>
        <v/>
      </c>
      <c r="AB173" s="480" t="str">
        <f>IF(AA176=0,"",IF(Y173="S",Z173,IF(Z173="",X173,X173+Z173)))</f>
        <v/>
      </c>
    </row>
    <row r="174" spans="1:28" ht="19" customHeight="1">
      <c r="A174" s="1023" t="s">
        <v>48</v>
      </c>
      <c r="B174" s="1024"/>
      <c r="C174" s="482" t="str">
        <f>IF('statement of marks'!CD15="","",'statement of marks'!CD15)</f>
        <v/>
      </c>
      <c r="D174" s="482" t="str">
        <f>IF('statement of marks'!CE15="","",'statement of marks'!CE15)</f>
        <v/>
      </c>
      <c r="E174" s="482" t="str">
        <f>IF('statement of marks'!CF15="","",'statement of marks'!CF15)</f>
        <v/>
      </c>
      <c r="F174" s="482" t="str">
        <f>IF('statement of marks'!CH15="","",'statement of marks'!CH15)</f>
        <v/>
      </c>
      <c r="G174" s="478" t="str">
        <f t="shared" si="32"/>
        <v/>
      </c>
      <c r="H174" s="252" t="str">
        <f>IF('statement of marks'!CJ15="","",'statement of marks'!CJ15)</f>
        <v/>
      </c>
      <c r="I174" s="253" t="str">
        <f t="shared" si="33"/>
        <v/>
      </c>
      <c r="J174" s="479" t="str">
        <f>CONCATENATE('statement of marks'!HV15,'statement of marks'!HW15,'statement of marks'!HX15)</f>
        <v/>
      </c>
      <c r="K174" s="482" t="str">
        <f>IF('result subject-wise'!AG15="","",'result subject-wise'!AG15)</f>
        <v/>
      </c>
      <c r="L174" s="482" t="str">
        <f>IF('result subject-wise'!AP15="","",'result subject-wise'!AP15)</f>
        <v/>
      </c>
      <c r="M174" s="480" t="str">
        <f>IF(L176=0,"",IF(J174="S",K174,IF(K174="",I174,I174+K174)))</f>
        <v/>
      </c>
      <c r="N174" s="1058"/>
      <c r="O174" s="1057"/>
      <c r="P174" s="1023" t="s">
        <v>48</v>
      </c>
      <c r="Q174" s="1024"/>
      <c r="R174" s="482" t="str">
        <f>IF('statement of marks'!CD16="","",'statement of marks'!CD16)</f>
        <v/>
      </c>
      <c r="S174" s="482" t="str">
        <f>IF('statement of marks'!CE16="","",'statement of marks'!CE16)</f>
        <v/>
      </c>
      <c r="T174" s="482" t="str">
        <f>IF('statement of marks'!CF16="","",'statement of marks'!CF16)</f>
        <v/>
      </c>
      <c r="U174" s="482" t="str">
        <f>IF('statement of marks'!CH16="","",'statement of marks'!CH16)</f>
        <v/>
      </c>
      <c r="V174" s="478" t="str">
        <f t="shared" si="34"/>
        <v/>
      </c>
      <c r="W174" s="252" t="str">
        <f>IF('statement of marks'!CJ16="","",'statement of marks'!CJ16)</f>
        <v/>
      </c>
      <c r="X174" s="253" t="str">
        <f t="shared" si="35"/>
        <v/>
      </c>
      <c r="Y174" s="479" t="str">
        <f>CONCATENATE('statement of marks'!HV16,'statement of marks'!HW16,'statement of marks'!HX16)</f>
        <v/>
      </c>
      <c r="Z174" s="482" t="str">
        <f>IF('result subject-wise'!AG16="","",'result subject-wise'!AG16)</f>
        <v/>
      </c>
      <c r="AA174" s="482" t="str">
        <f>IF('result subject-wise'!AP16="","",'result subject-wise'!AP16)</f>
        <v/>
      </c>
      <c r="AB174" s="480" t="str">
        <f>IF(AA176=0,"",IF(Y174="S",Z174,IF(Z174="",X174,X174+Z174)))</f>
        <v/>
      </c>
    </row>
    <row r="175" spans="1:28" ht="19" customHeight="1">
      <c r="A175" s="1027" t="s">
        <v>244</v>
      </c>
      <c r="B175" s="1028"/>
      <c r="C175" s="477" t="str">
        <f t="shared" ref="C175:I175" si="36">IF(C174="","",SUM(C169:C174))</f>
        <v/>
      </c>
      <c r="D175" s="477" t="str">
        <f t="shared" si="36"/>
        <v/>
      </c>
      <c r="E175" s="477" t="str">
        <f t="shared" si="36"/>
        <v/>
      </c>
      <c r="F175" s="477" t="str">
        <f t="shared" si="36"/>
        <v/>
      </c>
      <c r="G175" s="477" t="str">
        <f t="shared" si="36"/>
        <v/>
      </c>
      <c r="H175" s="477" t="str">
        <f t="shared" si="36"/>
        <v/>
      </c>
      <c r="I175" s="477" t="str">
        <f t="shared" si="36"/>
        <v/>
      </c>
      <c r="J175" s="254" t="e">
        <f>IF(AND(L181="PASS",M177&gt;=60),"FIRST",IF(AND(L181="PASS",M177&gt;=48),"SECOND",IF(AND(L181="PASS",M177&gt;=36),"THIRD","")))</f>
        <v>#VALUE!</v>
      </c>
      <c r="K175" s="254">
        <f>COUNTIF(K169:K174,"AB")</f>
        <v>0</v>
      </c>
      <c r="L175" s="482"/>
      <c r="M175" s="476" t="str">
        <f>IF(K175&gt;0,"",IF(M174="","",SUM(M169:M174)))</f>
        <v/>
      </c>
      <c r="N175" s="1058"/>
      <c r="O175" s="1057"/>
      <c r="P175" s="1027" t="s">
        <v>244</v>
      </c>
      <c r="Q175" s="1028"/>
      <c r="R175" s="477" t="str">
        <f t="shared" ref="R175:X175" si="37">IF(R174="","",SUM(R169:R174))</f>
        <v/>
      </c>
      <c r="S175" s="477" t="str">
        <f t="shared" si="37"/>
        <v/>
      </c>
      <c r="T175" s="477" t="str">
        <f t="shared" si="37"/>
        <v/>
      </c>
      <c r="U175" s="477" t="str">
        <f t="shared" si="37"/>
        <v/>
      </c>
      <c r="V175" s="477" t="str">
        <f t="shared" si="37"/>
        <v/>
      </c>
      <c r="W175" s="477" t="str">
        <f t="shared" si="37"/>
        <v/>
      </c>
      <c r="X175" s="477" t="str">
        <f t="shared" si="37"/>
        <v/>
      </c>
      <c r="Y175" s="254" t="e">
        <f>IF(AND(AA181="PASS",AB177&gt;=60),"FIRST",IF(AND(AA181="PASS",AB177&gt;=48),"SECOND",IF(AND(AA181="PASS",AB177&gt;=36),"THIRD","")))</f>
        <v>#VALUE!</v>
      </c>
      <c r="Z175" s="254">
        <f>COUNTIF(Z169:Z174,"AB")</f>
        <v>0</v>
      </c>
      <c r="AA175" s="482"/>
      <c r="AB175" s="476" t="str">
        <f>IF(Z175&gt;0,"",IF(AB174="","",SUM(AB169:AB174)))</f>
        <v/>
      </c>
    </row>
    <row r="176" spans="1:28" ht="19" customHeight="1">
      <c r="A176" s="1027" t="s">
        <v>226</v>
      </c>
      <c r="B176" s="1028"/>
      <c r="C176" s="474">
        <f>60-(COUNTIF(C169:C174,"NA")*10+COUNTIF(C169:C174,"ML")*10)</f>
        <v>60</v>
      </c>
      <c r="D176" s="474">
        <f>60-(COUNTIF(D169:D174,"NA")*10+COUNTIF(D169:D174,"ML")*10)</f>
        <v>60</v>
      </c>
      <c r="E176" s="474">
        <f>60-(COUNTIF(E169:E174,"NA")*10+COUNTIF(E169:E174,"ML")*10)</f>
        <v>60</v>
      </c>
      <c r="F176" s="474">
        <f>420-(COUNTIF(F169:F174,"NA")*70+COUNTIF(F169:F174,"ML")*70)</f>
        <v>420</v>
      </c>
      <c r="G176" s="474">
        <f>SUM(C176:F176)</f>
        <v>600</v>
      </c>
      <c r="H176" s="474">
        <f>600-(COUNTIF(H169:H174,"ML")*100)</f>
        <v>600</v>
      </c>
      <c r="I176" s="478">
        <f>SUM(G176:H176)</f>
        <v>1200</v>
      </c>
      <c r="J176" s="254" t="e">
        <f>IF(AND(L181="PASS",I177&gt;=60),"FIRST",IF(AND(L181="PASS",I177&gt;=48),"SECOND",IF(AND(L181="PASS",I177&gt;=36),"THIRD","")))</f>
        <v>#VALUE!</v>
      </c>
      <c r="K176" s="482"/>
      <c r="L176" s="254">
        <f>COUNTIF(L169:L174,"P")+COUNTIF(L169:L174,"F")</f>
        <v>0</v>
      </c>
      <c r="M176" s="251" t="str">
        <f>IF(K175&gt;0,"",IF(L176=0,"",1200-L177*100))</f>
        <v/>
      </c>
      <c r="N176" s="1058"/>
      <c r="O176" s="1057"/>
      <c r="P176" s="1027" t="s">
        <v>226</v>
      </c>
      <c r="Q176" s="1028"/>
      <c r="R176" s="474">
        <f>60-(COUNTIF(R169:R174,"NA")*10+COUNTIF(R169:R174,"ML")*10)</f>
        <v>60</v>
      </c>
      <c r="S176" s="474">
        <f>60-(COUNTIF(S169:S174,"NA")*10+COUNTIF(S169:S174,"ML")*10)</f>
        <v>60</v>
      </c>
      <c r="T176" s="474">
        <f>60-(COUNTIF(T169:T174,"NA")*10+COUNTIF(T169:T174,"ML")*10)</f>
        <v>60</v>
      </c>
      <c r="U176" s="474">
        <f>420-(COUNTIF(U169:U174,"NA")*70+COUNTIF(U169:U174,"ML")*70)</f>
        <v>420</v>
      </c>
      <c r="V176" s="474">
        <f>SUM(R176:U176)</f>
        <v>600</v>
      </c>
      <c r="W176" s="474">
        <f>600-(COUNTIF(W169:W174,"ML")*100)</f>
        <v>600</v>
      </c>
      <c r="X176" s="478">
        <f>SUM(V176:W176)</f>
        <v>1200</v>
      </c>
      <c r="Y176" s="254" t="e">
        <f>IF(AND(AA181="PASS",X177&gt;=60),"FIRST",IF(AND(AA181="PASS",X177&gt;=48),"SECOND",IF(AND(AA181="PASS",X177&gt;=36),"THIRD","")))</f>
        <v>#VALUE!</v>
      </c>
      <c r="Z176" s="482"/>
      <c r="AA176" s="254">
        <f>COUNTIF(AA169:AA174,"P")+COUNTIF(AA169:AA174,"F")</f>
        <v>0</v>
      </c>
      <c r="AB176" s="251" t="str">
        <f>IF(Z175&gt;0,"",IF(AA176=0,"",1200-AA177*100))</f>
        <v/>
      </c>
    </row>
    <row r="177" spans="1:28" ht="19" customHeight="1">
      <c r="A177" s="1056" t="s">
        <v>150</v>
      </c>
      <c r="B177" s="1039"/>
      <c r="C177" s="255" t="e">
        <f t="shared" ref="C177:I177" si="38">C175/C176*100</f>
        <v>#VALUE!</v>
      </c>
      <c r="D177" s="255" t="e">
        <f t="shared" si="38"/>
        <v>#VALUE!</v>
      </c>
      <c r="E177" s="255" t="e">
        <f t="shared" si="38"/>
        <v>#VALUE!</v>
      </c>
      <c r="F177" s="255" t="e">
        <f t="shared" si="38"/>
        <v>#VALUE!</v>
      </c>
      <c r="G177" s="255" t="e">
        <f t="shared" si="38"/>
        <v>#VALUE!</v>
      </c>
      <c r="H177" s="255" t="e">
        <f t="shared" si="38"/>
        <v>#VALUE!</v>
      </c>
      <c r="I177" s="255" t="e">
        <f t="shared" si="38"/>
        <v>#VALUE!</v>
      </c>
      <c r="J177" s="254" t="e">
        <f>IF(M176="",J176,J175)</f>
        <v>#VALUE!</v>
      </c>
      <c r="K177" s="482"/>
      <c r="L177" s="254">
        <f>COUNTIF(J169:J174,"S")</f>
        <v>0</v>
      </c>
      <c r="M177" s="256" t="e">
        <f>M175/M176*100</f>
        <v>#VALUE!</v>
      </c>
      <c r="N177" s="1058"/>
      <c r="O177" s="1057"/>
      <c r="P177" s="1056" t="s">
        <v>150</v>
      </c>
      <c r="Q177" s="1039"/>
      <c r="R177" s="255" t="e">
        <f t="shared" ref="R177:X177" si="39">R175/R176*100</f>
        <v>#VALUE!</v>
      </c>
      <c r="S177" s="255" t="e">
        <f t="shared" si="39"/>
        <v>#VALUE!</v>
      </c>
      <c r="T177" s="255" t="e">
        <f t="shared" si="39"/>
        <v>#VALUE!</v>
      </c>
      <c r="U177" s="255" t="e">
        <f t="shared" si="39"/>
        <v>#VALUE!</v>
      </c>
      <c r="V177" s="255" t="e">
        <f t="shared" si="39"/>
        <v>#VALUE!</v>
      </c>
      <c r="W177" s="255" t="e">
        <f t="shared" si="39"/>
        <v>#VALUE!</v>
      </c>
      <c r="X177" s="255" t="e">
        <f t="shared" si="39"/>
        <v>#VALUE!</v>
      </c>
      <c r="Y177" s="254" t="e">
        <f>IF(AB176="",Y176,Y175)</f>
        <v>#VALUE!</v>
      </c>
      <c r="Z177" s="482"/>
      <c r="AA177" s="254">
        <f>COUNTIF(Y169:Y174,"S")</f>
        <v>0</v>
      </c>
      <c r="AB177" s="256" t="e">
        <f>AB175/AB176*100</f>
        <v>#VALUE!</v>
      </c>
    </row>
    <row r="178" spans="1:28" ht="19" customHeight="1">
      <c r="A178" s="1023" t="s">
        <v>73</v>
      </c>
      <c r="B178" s="1024"/>
      <c r="C178" s="475" t="str">
        <f>IF('statement of marks'!CV15="","",'statement of marks'!CV15)</f>
        <v/>
      </c>
      <c r="D178" s="475" t="str">
        <f>IF('statement of marks'!CW15="","",'statement of marks'!CW15)</f>
        <v/>
      </c>
      <c r="E178" s="475" t="str">
        <f>IF('statement of marks'!CX15="","",'statement of marks'!CX15)</f>
        <v/>
      </c>
      <c r="F178" s="475" t="str">
        <f>IF('statement of marks'!CZ15="","",'statement of marks'!CZ15)</f>
        <v/>
      </c>
      <c r="G178" s="478" t="str">
        <f>IF(F178="","",SUM(C178:F178))</f>
        <v/>
      </c>
      <c r="H178" s="475" t="str">
        <f>IF('statement of marks'!DB15="","",'statement of marks'!DB15)</f>
        <v/>
      </c>
      <c r="I178" s="478" t="str">
        <f>IF(H178="","",SUM(G178:H178))</f>
        <v/>
      </c>
      <c r="J178" s="479" t="str">
        <f>IF('statement of marks'!HY15="","",'statement of marks'!HY15)</f>
        <v/>
      </c>
      <c r="K178" s="485" t="str">
        <f>IF('result subject-wise'!AQ15="","",'result subject-wise'!AQ15)</f>
        <v/>
      </c>
      <c r="L178" s="1046" t="s">
        <v>238</v>
      </c>
      <c r="M178" s="1061"/>
      <c r="N178" s="1058"/>
      <c r="O178" s="1057"/>
      <c r="P178" s="1023" t="s">
        <v>73</v>
      </c>
      <c r="Q178" s="1024"/>
      <c r="R178" s="475" t="str">
        <f>IF('statement of marks'!CV16="","",'statement of marks'!CV16)</f>
        <v/>
      </c>
      <c r="S178" s="475" t="str">
        <f>IF('statement of marks'!CW16="","",'statement of marks'!CW16)</f>
        <v/>
      </c>
      <c r="T178" s="475" t="str">
        <f>IF('statement of marks'!CX16="","",'statement of marks'!CX16)</f>
        <v/>
      </c>
      <c r="U178" s="475" t="str">
        <f>IF('statement of marks'!CZ16="","",'statement of marks'!CZ16)</f>
        <v/>
      </c>
      <c r="V178" s="478" t="str">
        <f>IF(U178="","",SUM(R178:U178))</f>
        <v/>
      </c>
      <c r="W178" s="475" t="str">
        <f>IF('statement of marks'!DB16="","",'statement of marks'!DB16)</f>
        <v/>
      </c>
      <c r="X178" s="478" t="str">
        <f>IF(W178="","",SUM(V178:W178))</f>
        <v/>
      </c>
      <c r="Y178" s="479" t="str">
        <f>IF('statement of marks'!HY16="","",'statement of marks'!HY16)</f>
        <v/>
      </c>
      <c r="Z178" s="485" t="str">
        <f>IF('result subject-wise'!AQ16="","",'result subject-wise'!AQ16)</f>
        <v/>
      </c>
      <c r="AA178" s="1046" t="s">
        <v>238</v>
      </c>
      <c r="AB178" s="1061"/>
    </row>
    <row r="179" spans="1:28" ht="19" customHeight="1">
      <c r="A179" s="1023" t="s">
        <v>74</v>
      </c>
      <c r="B179" s="1024"/>
      <c r="C179" s="475" t="str">
        <f>IF('statement of marks'!DL15="","",'statement of marks'!DL15)</f>
        <v/>
      </c>
      <c r="D179" s="475" t="str">
        <f>IF('statement of marks'!DO15="","",'statement of marks'!DO15)</f>
        <v/>
      </c>
      <c r="E179" s="475" t="str">
        <f>IF('statement of marks'!DR15="","",'statement of marks'!DR15)</f>
        <v/>
      </c>
      <c r="F179" s="475" t="str">
        <f>IF('statement of marks'!DX15="","",'statement of marks'!DX15)</f>
        <v/>
      </c>
      <c r="G179" s="478" t="str">
        <f>IF(F179="","",SUM(C179:F179))</f>
        <v/>
      </c>
      <c r="H179" s="475" t="str">
        <f>IF('statement of marks'!EC15="","",'statement of marks'!EC15)</f>
        <v/>
      </c>
      <c r="I179" s="478" t="str">
        <f>IF(H179="","",SUM(G179:H179))</f>
        <v/>
      </c>
      <c r="J179" s="479" t="str">
        <f>IF('statement of marks'!HZ15="","",'statement of marks'!HZ15)</f>
        <v/>
      </c>
      <c r="K179" s="477" t="str">
        <f>IF('result subject-wise'!AR15="","",'result subject-wise'!AR15)</f>
        <v/>
      </c>
      <c r="L179" s="1030"/>
      <c r="M179" s="1061"/>
      <c r="N179" s="1058"/>
      <c r="O179" s="1057"/>
      <c r="P179" s="1023" t="s">
        <v>74</v>
      </c>
      <c r="Q179" s="1024"/>
      <c r="R179" s="475" t="str">
        <f>IF('statement of marks'!DL16="","",'statement of marks'!DL16)</f>
        <v/>
      </c>
      <c r="S179" s="475" t="str">
        <f>IF('statement of marks'!DO16="","",'statement of marks'!DO16)</f>
        <v/>
      </c>
      <c r="T179" s="475" t="str">
        <f>IF('statement of marks'!DR16="","",'statement of marks'!DR16)</f>
        <v/>
      </c>
      <c r="U179" s="475" t="str">
        <f>IF('statement of marks'!DX16="","",'statement of marks'!DX16)</f>
        <v/>
      </c>
      <c r="V179" s="478" t="str">
        <f>IF(U179="","",SUM(R179:U179))</f>
        <v/>
      </c>
      <c r="W179" s="475" t="str">
        <f>IF('statement of marks'!EC16="","",'statement of marks'!EC16)</f>
        <v/>
      </c>
      <c r="X179" s="478" t="str">
        <f>IF(W179="","",SUM(V179:W179))</f>
        <v/>
      </c>
      <c r="Y179" s="479" t="str">
        <f>IF('statement of marks'!HZ16="","",'statement of marks'!HZ16)</f>
        <v/>
      </c>
      <c r="Z179" s="477" t="str">
        <f>IF('result subject-wise'!AR16="","",'result subject-wise'!AR16)</f>
        <v/>
      </c>
      <c r="AA179" s="1030"/>
      <c r="AB179" s="1061"/>
    </row>
    <row r="180" spans="1:28" ht="19" customHeight="1">
      <c r="A180" s="1023" t="s">
        <v>56</v>
      </c>
      <c r="B180" s="1024"/>
      <c r="C180" s="475" t="str">
        <f>IF('statement of marks'!EM15="","",'statement of marks'!EM15)</f>
        <v/>
      </c>
      <c r="D180" s="475" t="str">
        <f>IF('statement of marks'!EN15="","",'statement of marks'!EN15)</f>
        <v/>
      </c>
      <c r="E180" s="475" t="str">
        <f>IF('statement of marks'!EO15="","",'statement of marks'!EO15)</f>
        <v/>
      </c>
      <c r="F180" s="475" t="str">
        <f>IF('statement of marks'!ES15="","",'statement of marks'!ES15)</f>
        <v/>
      </c>
      <c r="G180" s="478" t="str">
        <f>IF(F180="","",SUM(C180:F180))</f>
        <v/>
      </c>
      <c r="H180" s="475" t="str">
        <f>IF('statement of marks'!EX15="","",'statement of marks'!EX15)</f>
        <v/>
      </c>
      <c r="I180" s="478" t="str">
        <f>IF(H180="","",SUM(G180:H180))</f>
        <v/>
      </c>
      <c r="J180" s="479" t="str">
        <f>IF('statement of marks'!IA15="","",'statement of marks'!IA15)</f>
        <v/>
      </c>
      <c r="K180" s="477" t="str">
        <f>IF('result subject-wise'!AS15="","",'result subject-wise'!AS15)</f>
        <v/>
      </c>
      <c r="L180" s="1030"/>
      <c r="M180" s="1061"/>
      <c r="N180" s="1058"/>
      <c r="O180" s="1057"/>
      <c r="P180" s="1023" t="s">
        <v>56</v>
      </c>
      <c r="Q180" s="1024"/>
      <c r="R180" s="475" t="str">
        <f>IF('statement of marks'!EM16="","",'statement of marks'!EM16)</f>
        <v/>
      </c>
      <c r="S180" s="475" t="str">
        <f>IF('statement of marks'!EN16="","",'statement of marks'!EN16)</f>
        <v/>
      </c>
      <c r="T180" s="475" t="str">
        <f>IF('statement of marks'!EO16="","",'statement of marks'!EO16)</f>
        <v/>
      </c>
      <c r="U180" s="475" t="str">
        <f>IF('statement of marks'!ES16="","",'statement of marks'!ES16)</f>
        <v/>
      </c>
      <c r="V180" s="478" t="str">
        <f>IF(U180="","",SUM(R180:U180))</f>
        <v/>
      </c>
      <c r="W180" s="475" t="str">
        <f>IF('statement of marks'!EX16="","",'statement of marks'!EX16)</f>
        <v/>
      </c>
      <c r="X180" s="478" t="str">
        <f>IF(W180="","",SUM(V180:W180))</f>
        <v/>
      </c>
      <c r="Y180" s="479" t="str">
        <f>IF('statement of marks'!IA16="","",'statement of marks'!IA16)</f>
        <v/>
      </c>
      <c r="Z180" s="477" t="str">
        <f>IF('result subject-wise'!AS16="","",'result subject-wise'!AS16)</f>
        <v/>
      </c>
      <c r="AA180" s="1030"/>
      <c r="AB180" s="1061"/>
    </row>
    <row r="181" spans="1:28" ht="19" customHeight="1">
      <c r="A181" s="1023" t="s">
        <v>26</v>
      </c>
      <c r="B181" s="1024"/>
      <c r="C181" s="1046" t="s">
        <v>275</v>
      </c>
      <c r="D181" s="1021"/>
      <c r="E181" s="1046" t="s">
        <v>94</v>
      </c>
      <c r="F181" s="1021"/>
      <c r="G181" s="1048" t="s">
        <v>95</v>
      </c>
      <c r="H181" s="1021"/>
      <c r="I181" s="478" t="s">
        <v>39</v>
      </c>
      <c r="J181" s="477" t="s">
        <v>57</v>
      </c>
      <c r="K181" s="1050"/>
      <c r="L181" s="1049" t="str">
        <f>IF('result subject-wise'!AV15="","",'result subject-wise'!AV15)</f>
        <v/>
      </c>
      <c r="M181" s="1052"/>
      <c r="N181" s="1058"/>
      <c r="O181" s="1057"/>
      <c r="P181" s="1023" t="s">
        <v>26</v>
      </c>
      <c r="Q181" s="1024"/>
      <c r="R181" s="1046" t="s">
        <v>275</v>
      </c>
      <c r="S181" s="1021"/>
      <c r="T181" s="1046" t="s">
        <v>94</v>
      </c>
      <c r="U181" s="1021"/>
      <c r="V181" s="1048" t="s">
        <v>95</v>
      </c>
      <c r="W181" s="1021"/>
      <c r="X181" s="478" t="s">
        <v>39</v>
      </c>
      <c r="Y181" s="477" t="s">
        <v>57</v>
      </c>
      <c r="Z181" s="1050"/>
      <c r="AA181" s="1049" t="str">
        <f>IF('result subject-wise'!AV16="","",'result subject-wise'!AV16)</f>
        <v/>
      </c>
      <c r="AB181" s="1052"/>
    </row>
    <row r="182" spans="1:28" ht="19" customHeight="1">
      <c r="A182" s="1023"/>
      <c r="B182" s="1024"/>
      <c r="C182" s="1021">
        <f>'statement of marks'!$FH$6</f>
        <v>25</v>
      </c>
      <c r="D182" s="1021"/>
      <c r="E182" s="1021">
        <f>'statement of marks'!$FI$6</f>
        <v>45</v>
      </c>
      <c r="F182" s="1021"/>
      <c r="G182" s="1021">
        <f>'statement of marks'!$FJ$6</f>
        <v>30</v>
      </c>
      <c r="H182" s="1021"/>
      <c r="I182" s="478">
        <f>SUM(C182,E182,G182)</f>
        <v>100</v>
      </c>
      <c r="J182" s="477"/>
      <c r="K182" s="1050"/>
      <c r="L182" s="1049"/>
      <c r="M182" s="1052"/>
      <c r="N182" s="1058"/>
      <c r="O182" s="1057"/>
      <c r="P182" s="1023"/>
      <c r="Q182" s="1024"/>
      <c r="R182" s="1021">
        <f>'statement of marks'!$FH$6</f>
        <v>25</v>
      </c>
      <c r="S182" s="1021"/>
      <c r="T182" s="1021">
        <f>'statement of marks'!$FI$6</f>
        <v>45</v>
      </c>
      <c r="U182" s="1021"/>
      <c r="V182" s="1021">
        <f>'statement of marks'!$FJ$6</f>
        <v>30</v>
      </c>
      <c r="W182" s="1021"/>
      <c r="X182" s="478">
        <f>SUM(R182,T182,V182)</f>
        <v>100</v>
      </c>
      <c r="Y182" s="477"/>
      <c r="Z182" s="1050"/>
      <c r="AA182" s="1049"/>
      <c r="AB182" s="1052"/>
    </row>
    <row r="183" spans="1:28" ht="19" customHeight="1">
      <c r="A183" s="1023"/>
      <c r="B183" s="1024"/>
      <c r="C183" s="1025" t="str">
        <f>IF('statement of marks'!FH15="","",'statement of marks'!FH15)</f>
        <v/>
      </c>
      <c r="D183" s="1025"/>
      <c r="E183" s="1025" t="str">
        <f>'statement of marks'!FI15</f>
        <v/>
      </c>
      <c r="F183" s="1025"/>
      <c r="G183" s="1025" t="str">
        <f>'statement of marks'!FJ15</f>
        <v/>
      </c>
      <c r="H183" s="1025"/>
      <c r="I183" s="481" t="str">
        <f>IF(G183="","",SUM(C183,E183,G183))</f>
        <v/>
      </c>
      <c r="J183" s="479" t="str">
        <f>IF('statement of marks'!IB15="","",'statement of marks'!IB15)</f>
        <v/>
      </c>
      <c r="K183" s="1050"/>
      <c r="L183" s="1051" t="s">
        <v>241</v>
      </c>
      <c r="M183" s="1052"/>
      <c r="N183" s="1058"/>
      <c r="O183" s="1057"/>
      <c r="P183" s="1023"/>
      <c r="Q183" s="1024"/>
      <c r="R183" s="1025" t="str">
        <f>IF('statement of marks'!FH16="","",'statement of marks'!FH16)</f>
        <v/>
      </c>
      <c r="S183" s="1025"/>
      <c r="T183" s="1025" t="str">
        <f>'statement of marks'!FI16</f>
        <v/>
      </c>
      <c r="U183" s="1025"/>
      <c r="V183" s="1025" t="str">
        <f>'statement of marks'!FJ16</f>
        <v/>
      </c>
      <c r="W183" s="1025"/>
      <c r="X183" s="481" t="str">
        <f>IF(V183="","",SUM(R183,T183,V183))</f>
        <v/>
      </c>
      <c r="Y183" s="479" t="str">
        <f>IF('statement of marks'!IB16="","",'statement of marks'!IB16)</f>
        <v/>
      </c>
      <c r="Z183" s="1050"/>
      <c r="AA183" s="1051" t="s">
        <v>241</v>
      </c>
      <c r="AB183" s="1052"/>
    </row>
    <row r="184" spans="1:28" ht="19" customHeight="1">
      <c r="A184" s="1023" t="s">
        <v>77</v>
      </c>
      <c r="B184" s="1024"/>
      <c r="C184" s="1048" t="s">
        <v>96</v>
      </c>
      <c r="D184" s="1021"/>
      <c r="E184" s="1048" t="s">
        <v>97</v>
      </c>
      <c r="F184" s="1021"/>
      <c r="G184" s="1048" t="s">
        <v>98</v>
      </c>
      <c r="H184" s="1021"/>
      <c r="I184" s="478" t="s">
        <v>39</v>
      </c>
      <c r="J184" s="477" t="s">
        <v>57</v>
      </c>
      <c r="K184" s="1050"/>
      <c r="L184" s="1049" t="e">
        <f>J177</f>
        <v>#VALUE!</v>
      </c>
      <c r="M184" s="1052"/>
      <c r="N184" s="1058"/>
      <c r="O184" s="1057"/>
      <c r="P184" s="1023" t="s">
        <v>77</v>
      </c>
      <c r="Q184" s="1024"/>
      <c r="R184" s="1048" t="s">
        <v>96</v>
      </c>
      <c r="S184" s="1021"/>
      <c r="T184" s="1048" t="s">
        <v>97</v>
      </c>
      <c r="U184" s="1021"/>
      <c r="V184" s="1048" t="s">
        <v>98</v>
      </c>
      <c r="W184" s="1021"/>
      <c r="X184" s="478" t="s">
        <v>39</v>
      </c>
      <c r="Y184" s="477" t="s">
        <v>57</v>
      </c>
      <c r="Z184" s="1050"/>
      <c r="AA184" s="1049" t="e">
        <f>Y177</f>
        <v>#VALUE!</v>
      </c>
      <c r="AB184" s="1052"/>
    </row>
    <row r="185" spans="1:28" ht="19" customHeight="1">
      <c r="A185" s="1023"/>
      <c r="B185" s="1024"/>
      <c r="C185" s="1021">
        <f>'statement of marks'!$FQ$6</f>
        <v>25</v>
      </c>
      <c r="D185" s="1021"/>
      <c r="E185" s="474">
        <f>'statement of marks'!$FR$6</f>
        <v>30</v>
      </c>
      <c r="F185" s="474">
        <f>'statement of marks'!$FS$6</f>
        <v>30</v>
      </c>
      <c r="G185" s="1021">
        <f>'statement of marks'!$FT$6</f>
        <v>15</v>
      </c>
      <c r="H185" s="1021"/>
      <c r="I185" s="478">
        <f>SUM(C185,E185,F185,G185)</f>
        <v>100</v>
      </c>
      <c r="J185" s="477"/>
      <c r="K185" s="1050"/>
      <c r="L185" s="1049"/>
      <c r="M185" s="1052"/>
      <c r="N185" s="1058"/>
      <c r="O185" s="1057"/>
      <c r="P185" s="1023"/>
      <c r="Q185" s="1024"/>
      <c r="R185" s="1021">
        <f>'statement of marks'!$FQ$6</f>
        <v>25</v>
      </c>
      <c r="S185" s="1021"/>
      <c r="T185" s="474">
        <f>'statement of marks'!$FR$6</f>
        <v>30</v>
      </c>
      <c r="U185" s="474">
        <f>'statement of marks'!$FS$6</f>
        <v>30</v>
      </c>
      <c r="V185" s="1021">
        <f>'statement of marks'!$FT$6</f>
        <v>15</v>
      </c>
      <c r="W185" s="1021"/>
      <c r="X185" s="478">
        <f>SUM(R185,T185,U185,V185)</f>
        <v>100</v>
      </c>
      <c r="Y185" s="477"/>
      <c r="Z185" s="1050"/>
      <c r="AA185" s="1049"/>
      <c r="AB185" s="1052"/>
    </row>
    <row r="186" spans="1:28" ht="19" customHeight="1">
      <c r="A186" s="1023"/>
      <c r="B186" s="1024"/>
      <c r="C186" s="1025" t="str">
        <f>IF('statement of marks'!FQ15="","",'statement of marks'!FQ15)</f>
        <v/>
      </c>
      <c r="D186" s="1025"/>
      <c r="E186" s="475" t="str">
        <f>'statement of marks'!FR15</f>
        <v/>
      </c>
      <c r="F186" s="475" t="str">
        <f>'statement of marks'!FS15</f>
        <v/>
      </c>
      <c r="G186" s="1025" t="str">
        <f>'statement of marks'!FT15</f>
        <v/>
      </c>
      <c r="H186" s="1025"/>
      <c r="I186" s="478" t="str">
        <f>IF(G186="","",SUM(C186:G186))</f>
        <v/>
      </c>
      <c r="J186" s="479" t="str">
        <f>IF('statement of marks'!IC15="","",'statement of marks'!IC15)</f>
        <v/>
      </c>
      <c r="K186" s="1043" t="s">
        <v>240</v>
      </c>
      <c r="L186" s="1044"/>
      <c r="M186" s="1045"/>
      <c r="N186" s="1058"/>
      <c r="O186" s="1057"/>
      <c r="P186" s="1023"/>
      <c r="Q186" s="1024"/>
      <c r="R186" s="1025" t="str">
        <f>IF('statement of marks'!FQ16="","",'statement of marks'!FQ16)</f>
        <v/>
      </c>
      <c r="S186" s="1025"/>
      <c r="T186" s="475" t="str">
        <f>'statement of marks'!FR16</f>
        <v/>
      </c>
      <c r="U186" s="475" t="str">
        <f>'statement of marks'!FS16</f>
        <v/>
      </c>
      <c r="V186" s="1025" t="str">
        <f>'statement of marks'!FT16</f>
        <v/>
      </c>
      <c r="W186" s="1025"/>
      <c r="X186" s="478" t="str">
        <f>IF(V186="","",SUM(R186:V186))</f>
        <v/>
      </c>
      <c r="Y186" s="479" t="str">
        <f>IF('statement of marks'!IC16="","",'statement of marks'!IC16)</f>
        <v/>
      </c>
      <c r="Z186" s="1043" t="s">
        <v>240</v>
      </c>
      <c r="AA186" s="1044"/>
      <c r="AB186" s="1045"/>
    </row>
    <row r="187" spans="1:28" ht="19" customHeight="1">
      <c r="A187" s="1038" t="s">
        <v>135</v>
      </c>
      <c r="B187" s="1039"/>
      <c r="C187" s="1029" t="str">
        <f>'statement of marks'!GN15</f>
        <v/>
      </c>
      <c r="D187" s="1029"/>
      <c r="E187" s="1029"/>
      <c r="F187" s="483" t="s">
        <v>241</v>
      </c>
      <c r="G187" s="479" t="str">
        <f>IF('statement of marks'!CU15="","",'statement of marks'!CU15)</f>
        <v/>
      </c>
      <c r="H187" s="1049" t="s">
        <v>237</v>
      </c>
      <c r="I187" s="1049"/>
      <c r="J187" s="475" t="str">
        <f>IF('statement of marks'!GP15="","",'statement of marks'!GP15)</f>
        <v/>
      </c>
      <c r="K187" s="1044"/>
      <c r="L187" s="1044"/>
      <c r="M187" s="1045"/>
      <c r="N187" s="1058"/>
      <c r="O187" s="1057"/>
      <c r="P187" s="1038" t="s">
        <v>135</v>
      </c>
      <c r="Q187" s="1039"/>
      <c r="R187" s="1029" t="str">
        <f>'statement of marks'!GN16</f>
        <v/>
      </c>
      <c r="S187" s="1029"/>
      <c r="T187" s="1029"/>
      <c r="U187" s="483" t="s">
        <v>241</v>
      </c>
      <c r="V187" s="479" t="str">
        <f>IF('statement of marks'!CU16="","",'statement of marks'!CU16)</f>
        <v/>
      </c>
      <c r="W187" s="1049" t="s">
        <v>237</v>
      </c>
      <c r="X187" s="1049"/>
      <c r="Y187" s="475" t="str">
        <f>IF('statement of marks'!GP16="","",'statement of marks'!GP16)</f>
        <v/>
      </c>
      <c r="Z187" s="1044"/>
      <c r="AA187" s="1044"/>
      <c r="AB187" s="1045"/>
    </row>
    <row r="188" spans="1:28" ht="19" customHeight="1">
      <c r="A188" s="257" t="s">
        <v>230</v>
      </c>
      <c r="B188" s="1059" t="s">
        <v>229</v>
      </c>
      <c r="C188" s="1060"/>
      <c r="D188" s="1047" t="s">
        <v>231</v>
      </c>
      <c r="E188" s="1025"/>
      <c r="F188" s="1047" t="s">
        <v>232</v>
      </c>
      <c r="G188" s="1025"/>
      <c r="H188" s="1047" t="s">
        <v>233</v>
      </c>
      <c r="I188" s="1025"/>
      <c r="J188" s="481" t="s">
        <v>376</v>
      </c>
      <c r="K188" s="1044"/>
      <c r="L188" s="1044"/>
      <c r="M188" s="1045"/>
      <c r="N188" s="1058"/>
      <c r="O188" s="1057"/>
      <c r="P188" s="257" t="s">
        <v>230</v>
      </c>
      <c r="Q188" s="1059" t="s">
        <v>229</v>
      </c>
      <c r="R188" s="1060"/>
      <c r="S188" s="1047" t="s">
        <v>231</v>
      </c>
      <c r="T188" s="1025"/>
      <c r="U188" s="1047" t="s">
        <v>232</v>
      </c>
      <c r="V188" s="1025"/>
      <c r="W188" s="1047" t="s">
        <v>233</v>
      </c>
      <c r="X188" s="1025"/>
      <c r="Y188" s="481" t="s">
        <v>376</v>
      </c>
      <c r="Z188" s="1044"/>
      <c r="AA188" s="1044"/>
      <c r="AB188" s="1045"/>
    </row>
    <row r="189" spans="1:28" ht="19" customHeight="1">
      <c r="A189" s="1033" t="s">
        <v>227</v>
      </c>
      <c r="B189" s="1024"/>
      <c r="C189" s="482" t="str">
        <f>IF('statement of marks'!GR15="","",'statement of marks'!GR15)</f>
        <v/>
      </c>
      <c r="D189" s="1053" t="str">
        <f>IF('statement of marks'!GT15="","",'statement of marks'!GT15)</f>
        <v/>
      </c>
      <c r="E189" s="1053"/>
      <c r="F189" s="1053" t="str">
        <f>IF('statement of marks'!GV15="","",'statement of marks'!GV15)</f>
        <v/>
      </c>
      <c r="G189" s="1053"/>
      <c r="H189" s="1053" t="str">
        <f>IF('statement of marks'!GX15="","",'statement of marks'!GX15)</f>
        <v/>
      </c>
      <c r="I189" s="1053"/>
      <c r="J189" s="479" t="str">
        <f>'statement of marks'!GZ15</f>
        <v/>
      </c>
      <c r="K189" s="1062" t="str">
        <f>IF(OR(L181="PASS",L181="FAIL"),'result subject-wise'!$AV$112,"")</f>
        <v/>
      </c>
      <c r="L189" s="1062"/>
      <c r="M189" s="1063"/>
      <c r="N189" s="1058"/>
      <c r="O189" s="1057"/>
      <c r="P189" s="1033" t="s">
        <v>227</v>
      </c>
      <c r="Q189" s="1024"/>
      <c r="R189" s="482" t="str">
        <f>IF('statement of marks'!GR16="","",'statement of marks'!GR16)</f>
        <v/>
      </c>
      <c r="S189" s="1053" t="str">
        <f>IF('statement of marks'!GT16="","",'statement of marks'!GT16)</f>
        <v/>
      </c>
      <c r="T189" s="1053"/>
      <c r="U189" s="1053" t="str">
        <f>IF('statement of marks'!GV16="","",'statement of marks'!GV16)</f>
        <v/>
      </c>
      <c r="V189" s="1053"/>
      <c r="W189" s="1053" t="str">
        <f>IF('statement of marks'!GX16="","",'statement of marks'!GX16)</f>
        <v/>
      </c>
      <c r="X189" s="1053"/>
      <c r="Y189" s="479" t="str">
        <f>'statement of marks'!GZ16</f>
        <v/>
      </c>
      <c r="Z189" s="1062" t="str">
        <f>IF(OR(AA181="PASS",AA181="FAIL"),'result subject-wise'!$AV$112,"")</f>
        <v/>
      </c>
      <c r="AA189" s="1062"/>
      <c r="AB189" s="1063"/>
    </row>
    <row r="190" spans="1:28" ht="19" customHeight="1">
      <c r="A190" s="1031" t="s">
        <v>228</v>
      </c>
      <c r="B190" s="1032"/>
      <c r="C190" s="477" t="str">
        <f>IF('statement of marks'!GQ15="","",'statement of marks'!GQ15)</f>
        <v/>
      </c>
      <c r="D190" s="1030" t="str">
        <f>IF('statement of marks'!GS15="","",'statement of marks'!GS15)</f>
        <v/>
      </c>
      <c r="E190" s="1030"/>
      <c r="F190" s="1030" t="str">
        <f>IF('statement of marks'!GU15="","",'statement of marks'!GU15)</f>
        <v/>
      </c>
      <c r="G190" s="1030"/>
      <c r="H190" s="1030" t="str">
        <f>IF('statement of marks'!GW15="","",'statement of marks'!GW15)</f>
        <v/>
      </c>
      <c r="I190" s="1030"/>
      <c r="J190" s="477" t="str">
        <f>'statement of marks'!GY15</f>
        <v/>
      </c>
      <c r="K190" s="1062"/>
      <c r="L190" s="1062"/>
      <c r="M190" s="1063"/>
      <c r="N190" s="1058"/>
      <c r="O190" s="1057"/>
      <c r="P190" s="1031" t="s">
        <v>228</v>
      </c>
      <c r="Q190" s="1032"/>
      <c r="R190" s="477" t="str">
        <f>IF('statement of marks'!GQ16="","",'statement of marks'!GQ16)</f>
        <v/>
      </c>
      <c r="S190" s="1030" t="str">
        <f>IF('statement of marks'!GS16="","",'statement of marks'!GS16)</f>
        <v/>
      </c>
      <c r="T190" s="1030"/>
      <c r="U190" s="1030" t="str">
        <f>IF('statement of marks'!GU16="","",'statement of marks'!GU16)</f>
        <v/>
      </c>
      <c r="V190" s="1030"/>
      <c r="W190" s="1030" t="str">
        <f>IF('statement of marks'!GW16="","",'statement of marks'!GW16)</f>
        <v/>
      </c>
      <c r="X190" s="1030"/>
      <c r="Y190" s="477" t="str">
        <f>'statement of marks'!GY16</f>
        <v/>
      </c>
      <c r="Z190" s="1062"/>
      <c r="AA190" s="1062"/>
      <c r="AB190" s="1063"/>
    </row>
    <row r="191" spans="1:28" ht="19" customHeight="1">
      <c r="A191" s="1067" t="s">
        <v>375</v>
      </c>
      <c r="B191" s="1024"/>
      <c r="C191" s="52"/>
      <c r="D191" s="1029"/>
      <c r="E191" s="1029"/>
      <c r="F191" s="1029"/>
      <c r="G191" s="1029"/>
      <c r="H191" s="1029"/>
      <c r="I191" s="1029"/>
      <c r="J191" s="1029"/>
      <c r="K191" s="1029"/>
      <c r="L191" s="1029"/>
      <c r="M191" s="1040"/>
      <c r="N191" s="1058"/>
      <c r="O191" s="1057"/>
      <c r="P191" s="1067" t="s">
        <v>375</v>
      </c>
      <c r="Q191" s="1024"/>
      <c r="R191" s="52"/>
      <c r="S191" s="1029"/>
      <c r="T191" s="1029"/>
      <c r="U191" s="1029"/>
      <c r="V191" s="1029"/>
      <c r="W191" s="1029"/>
      <c r="X191" s="1029"/>
      <c r="Y191" s="1029"/>
      <c r="Z191" s="1029"/>
      <c r="AA191" s="1029"/>
      <c r="AB191" s="1040"/>
    </row>
    <row r="192" spans="1:28" ht="19" customHeight="1">
      <c r="A192" s="1033" t="s">
        <v>234</v>
      </c>
      <c r="B192" s="1024"/>
      <c r="C192" s="52"/>
      <c r="D192" s="1029"/>
      <c r="E192" s="1029"/>
      <c r="F192" s="1029"/>
      <c r="G192" s="1029"/>
      <c r="H192" s="1029"/>
      <c r="I192" s="1029"/>
      <c r="J192" s="1029"/>
      <c r="K192" s="1029"/>
      <c r="L192" s="1029"/>
      <c r="M192" s="1040"/>
      <c r="N192" s="1058"/>
      <c r="O192" s="1057"/>
      <c r="P192" s="1033" t="s">
        <v>234</v>
      </c>
      <c r="Q192" s="1024"/>
      <c r="R192" s="52"/>
      <c r="S192" s="1029"/>
      <c r="T192" s="1029"/>
      <c r="U192" s="1029"/>
      <c r="V192" s="1029"/>
      <c r="W192" s="1029"/>
      <c r="X192" s="1029"/>
      <c r="Y192" s="1029"/>
      <c r="Z192" s="1029"/>
      <c r="AA192" s="1029"/>
      <c r="AB192" s="1040"/>
    </row>
    <row r="193" spans="1:28" ht="19" customHeight="1">
      <c r="A193" s="1033" t="s">
        <v>374</v>
      </c>
      <c r="B193" s="1024"/>
      <c r="C193" s="52"/>
      <c r="D193" s="1029"/>
      <c r="E193" s="1029"/>
      <c r="F193" s="1029"/>
      <c r="G193" s="1029"/>
      <c r="H193" s="1029"/>
      <c r="I193" s="1029"/>
      <c r="J193" s="1051" t="s">
        <v>374</v>
      </c>
      <c r="K193" s="1029"/>
      <c r="L193" s="1029"/>
      <c r="M193" s="1040"/>
      <c r="N193" s="1058"/>
      <c r="O193" s="1057"/>
      <c r="P193" s="1033" t="s">
        <v>374</v>
      </c>
      <c r="Q193" s="1024"/>
      <c r="R193" s="52"/>
      <c r="S193" s="1029"/>
      <c r="T193" s="1029"/>
      <c r="U193" s="1029"/>
      <c r="V193" s="1029"/>
      <c r="W193" s="1029"/>
      <c r="X193" s="1029"/>
      <c r="Y193" s="1051" t="s">
        <v>374</v>
      </c>
      <c r="Z193" s="1029"/>
      <c r="AA193" s="1029"/>
      <c r="AB193" s="1040"/>
    </row>
    <row r="194" spans="1:28" ht="19" customHeight="1">
      <c r="A194" s="1033" t="s">
        <v>235</v>
      </c>
      <c r="B194" s="1024"/>
      <c r="C194" s="52"/>
      <c r="D194" s="1029"/>
      <c r="E194" s="1029"/>
      <c r="F194" s="1029"/>
      <c r="G194" s="1029"/>
      <c r="H194" s="1029"/>
      <c r="I194" s="1029"/>
      <c r="J194" s="1029"/>
      <c r="K194" s="1029"/>
      <c r="L194" s="1029"/>
      <c r="M194" s="1040"/>
      <c r="N194" s="1058"/>
      <c r="O194" s="1057"/>
      <c r="P194" s="1033" t="s">
        <v>235</v>
      </c>
      <c r="Q194" s="1024"/>
      <c r="R194" s="52"/>
      <c r="S194" s="1029"/>
      <c r="T194" s="1029"/>
      <c r="U194" s="1029"/>
      <c r="V194" s="1029"/>
      <c r="W194" s="1029"/>
      <c r="X194" s="1029"/>
      <c r="Y194" s="1029"/>
      <c r="Z194" s="1029"/>
      <c r="AA194" s="1029"/>
      <c r="AB194" s="1040"/>
    </row>
    <row r="195" spans="1:28" ht="19" customHeight="1" thickBot="1">
      <c r="A195" s="1054" t="s">
        <v>236</v>
      </c>
      <c r="B195" s="1055"/>
      <c r="C195" s="1055"/>
      <c r="D195" s="1055"/>
      <c r="E195" s="1055"/>
      <c r="F195" s="1064">
        <f>'statement of marks'!$GY$107</f>
        <v>42460</v>
      </c>
      <c r="G195" s="1064"/>
      <c r="H195" s="1065" t="s">
        <v>239</v>
      </c>
      <c r="I195" s="1066"/>
      <c r="J195" s="1041"/>
      <c r="K195" s="1041"/>
      <c r="L195" s="1041"/>
      <c r="M195" s="1042"/>
      <c r="N195" s="1058"/>
      <c r="O195" s="1057"/>
      <c r="P195" s="1054" t="s">
        <v>236</v>
      </c>
      <c r="Q195" s="1055"/>
      <c r="R195" s="1055"/>
      <c r="S195" s="1055"/>
      <c r="T195" s="1055"/>
      <c r="U195" s="1064">
        <f>'statement of marks'!$GY$107</f>
        <v>42460</v>
      </c>
      <c r="V195" s="1064"/>
      <c r="W195" s="1065" t="s">
        <v>239</v>
      </c>
      <c r="X195" s="1066"/>
      <c r="Y195" s="1041"/>
      <c r="Z195" s="1041"/>
      <c r="AA195" s="1041"/>
      <c r="AB195" s="1042"/>
    </row>
    <row r="196" spans="1:28" ht="19" customHeight="1" thickTop="1">
      <c r="A196" s="1017" t="s">
        <v>220</v>
      </c>
      <c r="B196" s="1018"/>
      <c r="C196" s="1018"/>
      <c r="D196" s="1018"/>
      <c r="E196" s="1018"/>
      <c r="F196" s="1018"/>
      <c r="G196" s="1018"/>
      <c r="H196" s="1018"/>
      <c r="I196" s="1018"/>
      <c r="J196" s="1018"/>
      <c r="K196" s="1018"/>
      <c r="L196" s="1018"/>
      <c r="M196" s="1019"/>
      <c r="N196" s="1058"/>
      <c r="O196" s="1057"/>
      <c r="P196" s="1017" t="s">
        <v>220</v>
      </c>
      <c r="Q196" s="1018"/>
      <c r="R196" s="1018"/>
      <c r="S196" s="1018"/>
      <c r="T196" s="1018"/>
      <c r="U196" s="1018"/>
      <c r="V196" s="1018"/>
      <c r="W196" s="1018"/>
      <c r="X196" s="1018"/>
      <c r="Y196" s="1018"/>
      <c r="Z196" s="1018"/>
      <c r="AA196" s="1018"/>
      <c r="AB196" s="1019"/>
    </row>
    <row r="197" spans="1:28" ht="19" customHeight="1">
      <c r="A197" s="1020" t="str">
        <f>IF('statement of marks'!$A$2="","",'statement of marks'!$A$2)</f>
        <v xml:space="preserve">GOVT. </v>
      </c>
      <c r="B197" s="1021"/>
      <c r="C197" s="1021"/>
      <c r="D197" s="1021"/>
      <c r="E197" s="1021"/>
      <c r="F197" s="1021"/>
      <c r="G197" s="1021"/>
      <c r="H197" s="1021"/>
      <c r="I197" s="1021"/>
      <c r="J197" s="1021"/>
      <c r="K197" s="1021"/>
      <c r="L197" s="1021"/>
      <c r="M197" s="1022"/>
      <c r="N197" s="1058"/>
      <c r="O197" s="1057"/>
      <c r="P197" s="1020" t="str">
        <f>IF('statement of marks'!$A$2="","",'statement of marks'!$A$2)</f>
        <v xml:space="preserve">GOVT. </v>
      </c>
      <c r="Q197" s="1021"/>
      <c r="R197" s="1021"/>
      <c r="S197" s="1021"/>
      <c r="T197" s="1021"/>
      <c r="U197" s="1021"/>
      <c r="V197" s="1021"/>
      <c r="W197" s="1021"/>
      <c r="X197" s="1021"/>
      <c r="Y197" s="1021"/>
      <c r="Z197" s="1021"/>
      <c r="AA197" s="1021"/>
      <c r="AB197" s="1022"/>
    </row>
    <row r="198" spans="1:28" ht="19" customHeight="1">
      <c r="A198" s="1020"/>
      <c r="B198" s="1021"/>
      <c r="C198" s="1021"/>
      <c r="D198" s="1021"/>
      <c r="E198" s="1021"/>
      <c r="F198" s="1021"/>
      <c r="G198" s="1021"/>
      <c r="H198" s="1021"/>
      <c r="I198" s="1021"/>
      <c r="J198" s="1021"/>
      <c r="K198" s="1021"/>
      <c r="L198" s="1021"/>
      <c r="M198" s="1022"/>
      <c r="N198" s="1058"/>
      <c r="O198" s="1057"/>
      <c r="P198" s="1020"/>
      <c r="Q198" s="1021"/>
      <c r="R198" s="1021"/>
      <c r="S198" s="1021"/>
      <c r="T198" s="1021"/>
      <c r="U198" s="1021"/>
      <c r="V198" s="1021"/>
      <c r="W198" s="1021"/>
      <c r="X198" s="1021"/>
      <c r="Y198" s="1021"/>
      <c r="Z198" s="1021"/>
      <c r="AA198" s="1021"/>
      <c r="AB198" s="1022"/>
    </row>
    <row r="199" spans="1:28" ht="19" customHeight="1">
      <c r="A199" s="1023" t="s">
        <v>221</v>
      </c>
      <c r="B199" s="1024"/>
      <c r="C199" s="1025" t="str">
        <f>IF(L220="","MAIN EXAM.",IF(C226="SUPPL.","SUPPL. EXAM.",IF(C226="RE-EXAM.","RE-EXAM.",)))</f>
        <v>MAIN EXAM.</v>
      </c>
      <c r="D199" s="1025"/>
      <c r="E199" s="1025"/>
      <c r="F199" s="1025"/>
      <c r="G199" s="475" t="s">
        <v>153</v>
      </c>
      <c r="H199" s="1025" t="str">
        <f>IF('statement of marks'!$F$3="","",'statement of marks'!$F$3)</f>
        <v>2015-16</v>
      </c>
      <c r="I199" s="1025"/>
      <c r="J199" s="1025" t="s">
        <v>82</v>
      </c>
      <c r="K199" s="1025"/>
      <c r="L199" s="1025">
        <f>IF('statement of marks'!D17="","",'statement of marks'!D17)</f>
        <v>9111</v>
      </c>
      <c r="M199" s="1026"/>
      <c r="N199" s="1058"/>
      <c r="O199" s="1057"/>
      <c r="P199" s="1023" t="s">
        <v>221</v>
      </c>
      <c r="Q199" s="1024"/>
      <c r="R199" s="1025" t="str">
        <f>IF(AA220="","MAIN EXAM.",IF(R226="SUPPL.","SUPPL. EXAM.",IF(R226="RE-EXAM.","RE-EXAM.",)))</f>
        <v>MAIN EXAM.</v>
      </c>
      <c r="S199" s="1025"/>
      <c r="T199" s="1025"/>
      <c r="U199" s="1025"/>
      <c r="V199" s="475" t="s">
        <v>153</v>
      </c>
      <c r="W199" s="1025" t="str">
        <f>IF('statement of marks'!$F$3="","",'statement of marks'!$F$3)</f>
        <v>2015-16</v>
      </c>
      <c r="X199" s="1025"/>
      <c r="Y199" s="1025" t="s">
        <v>82</v>
      </c>
      <c r="Z199" s="1025"/>
      <c r="AA199" s="1025">
        <f>IF('statement of marks'!D18="","",'statement of marks'!D18)</f>
        <v>9112</v>
      </c>
      <c r="AB199" s="1026"/>
    </row>
    <row r="200" spans="1:28" ht="19" customHeight="1">
      <c r="A200" s="1023" t="s">
        <v>40</v>
      </c>
      <c r="B200" s="1024"/>
      <c r="C200" s="1024" t="str">
        <f>IF('statement of marks'!G17="","",'statement of marks'!G17)</f>
        <v>A 011</v>
      </c>
      <c r="D200" s="1024"/>
      <c r="E200" s="1024"/>
      <c r="F200" s="1024"/>
      <c r="G200" s="1024"/>
      <c r="H200" s="1024"/>
      <c r="I200" s="1024"/>
      <c r="J200" s="1024"/>
      <c r="K200" s="1024"/>
      <c r="L200" s="1024"/>
      <c r="M200" s="1036"/>
      <c r="N200" s="1058"/>
      <c r="O200" s="1057"/>
      <c r="P200" s="1023" t="s">
        <v>40</v>
      </c>
      <c r="Q200" s="1024"/>
      <c r="R200" s="1024" t="str">
        <f>IF('statement of marks'!G18="","",'statement of marks'!G18)</f>
        <v>A 012</v>
      </c>
      <c r="S200" s="1024"/>
      <c r="T200" s="1024"/>
      <c r="U200" s="1024"/>
      <c r="V200" s="1024"/>
      <c r="W200" s="1024"/>
      <c r="X200" s="1024"/>
      <c r="Y200" s="1024"/>
      <c r="Z200" s="1024"/>
      <c r="AA200" s="1024"/>
      <c r="AB200" s="1036"/>
    </row>
    <row r="201" spans="1:28" ht="19" customHeight="1">
      <c r="A201" s="1023" t="s">
        <v>41</v>
      </c>
      <c r="B201" s="1024"/>
      <c r="C201" s="1024" t="str">
        <f>IF('statement of marks'!H17="","",'statement of marks'!H17)</f>
        <v>B 011</v>
      </c>
      <c r="D201" s="1024"/>
      <c r="E201" s="1024"/>
      <c r="F201" s="1024"/>
      <c r="G201" s="1024"/>
      <c r="H201" s="1024"/>
      <c r="I201" s="1024"/>
      <c r="J201" s="1024"/>
      <c r="K201" s="1024"/>
      <c r="L201" s="1024"/>
      <c r="M201" s="1036"/>
      <c r="N201" s="1058"/>
      <c r="O201" s="1057"/>
      <c r="P201" s="1023" t="s">
        <v>41</v>
      </c>
      <c r="Q201" s="1024"/>
      <c r="R201" s="1024" t="str">
        <f>IF('statement of marks'!H18="","",'statement of marks'!H18)</f>
        <v>B 012</v>
      </c>
      <c r="S201" s="1024"/>
      <c r="T201" s="1024"/>
      <c r="U201" s="1024"/>
      <c r="V201" s="1024"/>
      <c r="W201" s="1024"/>
      <c r="X201" s="1024"/>
      <c r="Y201" s="1024"/>
      <c r="Z201" s="1024"/>
      <c r="AA201" s="1024"/>
      <c r="AB201" s="1036"/>
    </row>
    <row r="202" spans="1:28" ht="19" customHeight="1">
      <c r="A202" s="1023" t="s">
        <v>42</v>
      </c>
      <c r="B202" s="1024"/>
      <c r="C202" s="1024" t="str">
        <f>IF('statement of marks'!I17="","",'statement of marks'!I17)</f>
        <v>C 011</v>
      </c>
      <c r="D202" s="1024"/>
      <c r="E202" s="1024"/>
      <c r="F202" s="1024"/>
      <c r="G202" s="1024"/>
      <c r="H202" s="1024"/>
      <c r="I202" s="1024"/>
      <c r="J202" s="1024"/>
      <c r="K202" s="1024"/>
      <c r="L202" s="1024"/>
      <c r="M202" s="1036"/>
      <c r="N202" s="1058"/>
      <c r="O202" s="1057"/>
      <c r="P202" s="1023" t="s">
        <v>42</v>
      </c>
      <c r="Q202" s="1024"/>
      <c r="R202" s="1024" t="str">
        <f>IF('statement of marks'!I18="","",'statement of marks'!I18)</f>
        <v>C 012</v>
      </c>
      <c r="S202" s="1024"/>
      <c r="T202" s="1024"/>
      <c r="U202" s="1024"/>
      <c r="V202" s="1024"/>
      <c r="W202" s="1024"/>
      <c r="X202" s="1024"/>
      <c r="Y202" s="1024"/>
      <c r="Z202" s="1024"/>
      <c r="AA202" s="1024"/>
      <c r="AB202" s="1036"/>
    </row>
    <row r="203" spans="1:28" ht="19" customHeight="1">
      <c r="A203" s="1023" t="s">
        <v>274</v>
      </c>
      <c r="B203" s="1024"/>
      <c r="C203" s="1024" t="str">
        <f>IF('statement of marks'!$A$3="","",'statement of marks'!$A$3)</f>
        <v>9 'A'</v>
      </c>
      <c r="D203" s="1024"/>
      <c r="E203" s="1025" t="s">
        <v>83</v>
      </c>
      <c r="F203" s="1025"/>
      <c r="G203" s="1025">
        <f>IF('statement of marks'!E17="","",'statement of marks'!E17)</f>
        <v>11098</v>
      </c>
      <c r="H203" s="1025"/>
      <c r="I203" s="1025" t="s">
        <v>78</v>
      </c>
      <c r="J203" s="1025"/>
      <c r="K203" s="1014">
        <f>IF('statement of marks'!F17="","",'statement of marks'!F17)</f>
        <v>36653</v>
      </c>
      <c r="L203" s="1014"/>
      <c r="M203" s="1015"/>
      <c r="N203" s="1058"/>
      <c r="O203" s="1057"/>
      <c r="P203" s="1023" t="s">
        <v>274</v>
      </c>
      <c r="Q203" s="1024"/>
      <c r="R203" s="1024" t="str">
        <f>IF('statement of marks'!$A$3="","",'statement of marks'!$A$3)</f>
        <v>9 'A'</v>
      </c>
      <c r="S203" s="1024"/>
      <c r="T203" s="1025" t="s">
        <v>83</v>
      </c>
      <c r="U203" s="1025"/>
      <c r="V203" s="1025">
        <f>IF('statement of marks'!E18="","",'statement of marks'!E18)</f>
        <v>11076</v>
      </c>
      <c r="W203" s="1025"/>
      <c r="X203" s="1025" t="s">
        <v>78</v>
      </c>
      <c r="Y203" s="1025"/>
      <c r="Z203" s="1014">
        <f>IF('statement of marks'!F18="","",'statement of marks'!F18)</f>
        <v>36954</v>
      </c>
      <c r="AA203" s="1014"/>
      <c r="AB203" s="1015"/>
    </row>
    <row r="204" spans="1:28" ht="19" customHeight="1">
      <c r="A204" s="1037" t="s">
        <v>222</v>
      </c>
      <c r="B204" s="1034" t="s">
        <v>223</v>
      </c>
      <c r="C204" s="865" t="s">
        <v>87</v>
      </c>
      <c r="D204" s="865" t="s">
        <v>88</v>
      </c>
      <c r="E204" s="865" t="s">
        <v>89</v>
      </c>
      <c r="F204" s="865" t="s">
        <v>245</v>
      </c>
      <c r="G204" s="865" t="s">
        <v>242</v>
      </c>
      <c r="H204" s="865" t="s">
        <v>99</v>
      </c>
      <c r="I204" s="865" t="s">
        <v>193</v>
      </c>
      <c r="J204" s="1016" t="s">
        <v>146</v>
      </c>
      <c r="K204" s="1016" t="s">
        <v>224</v>
      </c>
      <c r="L204" s="1016" t="s">
        <v>225</v>
      </c>
      <c r="M204" s="1035" t="s">
        <v>243</v>
      </c>
      <c r="N204" s="1058"/>
      <c r="O204" s="1057"/>
      <c r="P204" s="1037" t="s">
        <v>222</v>
      </c>
      <c r="Q204" s="1034" t="s">
        <v>223</v>
      </c>
      <c r="R204" s="865" t="s">
        <v>87</v>
      </c>
      <c r="S204" s="865" t="s">
        <v>88</v>
      </c>
      <c r="T204" s="865" t="s">
        <v>89</v>
      </c>
      <c r="U204" s="865" t="s">
        <v>245</v>
      </c>
      <c r="V204" s="865" t="s">
        <v>242</v>
      </c>
      <c r="W204" s="865" t="s">
        <v>99</v>
      </c>
      <c r="X204" s="865" t="s">
        <v>193</v>
      </c>
      <c r="Y204" s="1016" t="s">
        <v>146</v>
      </c>
      <c r="Z204" s="1016" t="s">
        <v>224</v>
      </c>
      <c r="AA204" s="1016" t="s">
        <v>225</v>
      </c>
      <c r="AB204" s="1035" t="s">
        <v>243</v>
      </c>
    </row>
    <row r="205" spans="1:28" ht="19" customHeight="1">
      <c r="A205" s="1037"/>
      <c r="B205" s="1034"/>
      <c r="C205" s="865"/>
      <c r="D205" s="865"/>
      <c r="E205" s="865"/>
      <c r="F205" s="865"/>
      <c r="G205" s="865"/>
      <c r="H205" s="865"/>
      <c r="I205" s="865"/>
      <c r="J205" s="865"/>
      <c r="K205" s="865"/>
      <c r="L205" s="865"/>
      <c r="M205" s="1035"/>
      <c r="N205" s="1058"/>
      <c r="O205" s="1057"/>
      <c r="P205" s="1037"/>
      <c r="Q205" s="1034"/>
      <c r="R205" s="865"/>
      <c r="S205" s="865"/>
      <c r="T205" s="865"/>
      <c r="U205" s="865"/>
      <c r="V205" s="865"/>
      <c r="W205" s="865"/>
      <c r="X205" s="865"/>
      <c r="Y205" s="865"/>
      <c r="Z205" s="865"/>
      <c r="AA205" s="865"/>
      <c r="AB205" s="1035"/>
    </row>
    <row r="206" spans="1:28" ht="19" customHeight="1">
      <c r="A206" s="1037"/>
      <c r="B206" s="1034"/>
      <c r="C206" s="865"/>
      <c r="D206" s="865"/>
      <c r="E206" s="865"/>
      <c r="F206" s="865"/>
      <c r="G206" s="865"/>
      <c r="H206" s="865"/>
      <c r="I206" s="865"/>
      <c r="J206" s="865"/>
      <c r="K206" s="865"/>
      <c r="L206" s="865"/>
      <c r="M206" s="1035"/>
      <c r="N206" s="1058"/>
      <c r="O206" s="1057"/>
      <c r="P206" s="1037"/>
      <c r="Q206" s="1034"/>
      <c r="R206" s="865"/>
      <c r="S206" s="865"/>
      <c r="T206" s="865"/>
      <c r="U206" s="865"/>
      <c r="V206" s="865"/>
      <c r="W206" s="865"/>
      <c r="X206" s="865"/>
      <c r="Y206" s="865"/>
      <c r="Z206" s="865"/>
      <c r="AA206" s="865"/>
      <c r="AB206" s="1035"/>
    </row>
    <row r="207" spans="1:28" ht="19" customHeight="1">
      <c r="A207" s="1038" t="s">
        <v>169</v>
      </c>
      <c r="B207" s="1039"/>
      <c r="C207" s="474">
        <v>10</v>
      </c>
      <c r="D207" s="474">
        <v>10</v>
      </c>
      <c r="E207" s="474">
        <v>10</v>
      </c>
      <c r="F207" s="474">
        <v>70</v>
      </c>
      <c r="G207" s="478">
        <v>100</v>
      </c>
      <c r="H207" s="478">
        <v>100</v>
      </c>
      <c r="I207" s="478">
        <v>200</v>
      </c>
      <c r="J207" s="484"/>
      <c r="K207" s="478" t="str">
        <f>IF(L215=0,"",100)</f>
        <v/>
      </c>
      <c r="L207" s="478"/>
      <c r="M207" s="251" t="str">
        <f>IF(L215=0,"","200/100")</f>
        <v/>
      </c>
      <c r="N207" s="1058"/>
      <c r="O207" s="1057"/>
      <c r="P207" s="1038" t="s">
        <v>169</v>
      </c>
      <c r="Q207" s="1039"/>
      <c r="R207" s="474">
        <v>10</v>
      </c>
      <c r="S207" s="474">
        <v>10</v>
      </c>
      <c r="T207" s="474">
        <v>10</v>
      </c>
      <c r="U207" s="474">
        <v>70</v>
      </c>
      <c r="V207" s="478">
        <v>100</v>
      </c>
      <c r="W207" s="478">
        <v>100</v>
      </c>
      <c r="X207" s="478">
        <v>200</v>
      </c>
      <c r="Y207" s="484"/>
      <c r="Z207" s="478" t="str">
        <f>IF(AA215=0,"",100)</f>
        <v/>
      </c>
      <c r="AA207" s="478"/>
      <c r="AB207" s="251" t="str">
        <f>IF(AA215=0,"","200/100")</f>
        <v/>
      </c>
    </row>
    <row r="208" spans="1:28" ht="19" customHeight="1">
      <c r="A208" s="1023" t="s">
        <v>61</v>
      </c>
      <c r="B208" s="1024"/>
      <c r="C208" s="482" t="str">
        <f>IF('statement of marks'!J17="","",'statement of marks'!J17)</f>
        <v/>
      </c>
      <c r="D208" s="482" t="str">
        <f>IF('statement of marks'!K17="","",'statement of marks'!K17)</f>
        <v/>
      </c>
      <c r="E208" s="482" t="str">
        <f>IF('statement of marks'!L17="","",'statement of marks'!L17)</f>
        <v/>
      </c>
      <c r="F208" s="482" t="str">
        <f>IF('statement of marks'!N17="","",'statement of marks'!N17)</f>
        <v/>
      </c>
      <c r="G208" s="478" t="str">
        <f t="shared" ref="G208:G213" si="40">IF(F208="","",SUM(C208:F208))</f>
        <v/>
      </c>
      <c r="H208" s="252" t="str">
        <f>IF('statement of marks'!P17="","",'statement of marks'!P17)</f>
        <v/>
      </c>
      <c r="I208" s="253" t="str">
        <f t="shared" ref="I208:I213" si="41">IF(H208="","",SUM(G208:H208))</f>
        <v/>
      </c>
      <c r="J208" s="479" t="str">
        <f>CONCATENATE('statement of marks'!HB17,'statement of marks'!HC17,'statement of marks'!HD17)</f>
        <v/>
      </c>
      <c r="K208" s="482" t="str">
        <f>IF('result subject-wise'!AB17="","",'result subject-wise'!AB17)</f>
        <v/>
      </c>
      <c r="L208" s="482" t="str">
        <f>IF('result subject-wise'!AK17="","",'result subject-wise'!AK17)</f>
        <v/>
      </c>
      <c r="M208" s="480" t="str">
        <f>IF(L215=0,"",IF(J208="S",K208,IF(K208="",I208,I208+K208)))</f>
        <v/>
      </c>
      <c r="N208" s="1058"/>
      <c r="O208" s="1057"/>
      <c r="P208" s="1023" t="s">
        <v>61</v>
      </c>
      <c r="Q208" s="1024"/>
      <c r="R208" s="482" t="str">
        <f>IF('statement of marks'!J18="","",'statement of marks'!J18)</f>
        <v/>
      </c>
      <c r="S208" s="482" t="str">
        <f>IF('statement of marks'!K18="","",'statement of marks'!K18)</f>
        <v/>
      </c>
      <c r="T208" s="482" t="str">
        <f>IF('statement of marks'!L18="","",'statement of marks'!L18)</f>
        <v/>
      </c>
      <c r="U208" s="482" t="str">
        <f>IF('statement of marks'!N18="","",'statement of marks'!N18)</f>
        <v/>
      </c>
      <c r="V208" s="478" t="str">
        <f t="shared" ref="V208:V213" si="42">IF(U208="","",SUM(R208:U208))</f>
        <v/>
      </c>
      <c r="W208" s="252" t="str">
        <f>IF('statement of marks'!P18="","",'statement of marks'!P18)</f>
        <v/>
      </c>
      <c r="X208" s="253" t="str">
        <f t="shared" ref="X208:X213" si="43">IF(W208="","",SUM(V208:W208))</f>
        <v/>
      </c>
      <c r="Y208" s="479" t="str">
        <f>CONCATENATE('statement of marks'!HB18,'statement of marks'!HC18,'statement of marks'!HD18)</f>
        <v/>
      </c>
      <c r="Z208" s="482" t="str">
        <f>IF('result subject-wise'!AB18="","",'result subject-wise'!AB18)</f>
        <v/>
      </c>
      <c r="AA208" s="482" t="str">
        <f>IF('result subject-wise'!AK18="","",'result subject-wise'!AK18)</f>
        <v/>
      </c>
      <c r="AB208" s="480" t="str">
        <f>IF(AA215=0,"",IF(Y208="S",Z208,IF(Z208="",X208,X208+Z208)))</f>
        <v/>
      </c>
    </row>
    <row r="209" spans="1:28" ht="19" customHeight="1">
      <c r="A209" s="1023" t="s">
        <v>63</v>
      </c>
      <c r="B209" s="1024"/>
      <c r="C209" s="482" t="str">
        <f>IF('statement of marks'!X17="","",'statement of marks'!X17)</f>
        <v/>
      </c>
      <c r="D209" s="482" t="str">
        <f>IF('statement of marks'!Y17="","",'statement of marks'!Y17)</f>
        <v/>
      </c>
      <c r="E209" s="482" t="str">
        <f>IF('statement of marks'!Z17="","",'statement of marks'!Z17)</f>
        <v/>
      </c>
      <c r="F209" s="482" t="str">
        <f>IF('statement of marks'!AB17="","",'statement of marks'!AB17)</f>
        <v/>
      </c>
      <c r="G209" s="478" t="str">
        <f t="shared" si="40"/>
        <v/>
      </c>
      <c r="H209" s="252" t="str">
        <f>IF('statement of marks'!AD17="","",'statement of marks'!AD17)</f>
        <v/>
      </c>
      <c r="I209" s="253" t="str">
        <f t="shared" si="41"/>
        <v/>
      </c>
      <c r="J209" s="479" t="str">
        <f>CONCATENATE('statement of marks'!HE17,'statement of marks'!HF17,'statement of marks'!HG17,)</f>
        <v/>
      </c>
      <c r="K209" s="482" t="str">
        <f>IF('result subject-wise'!AC17="","",'result subject-wise'!AC17)</f>
        <v/>
      </c>
      <c r="L209" s="482" t="str">
        <f>IF('result subject-wise'!AL17="","",'result subject-wise'!AL17)</f>
        <v/>
      </c>
      <c r="M209" s="480" t="str">
        <f>IF(L215=0,"",IF(J209="S",K209,IF(K209="",I209,I209+K209)))</f>
        <v/>
      </c>
      <c r="N209" s="1058"/>
      <c r="O209" s="1057"/>
      <c r="P209" s="1023" t="s">
        <v>63</v>
      </c>
      <c r="Q209" s="1024"/>
      <c r="R209" s="482" t="str">
        <f>IF('statement of marks'!X18="","",'statement of marks'!X18)</f>
        <v/>
      </c>
      <c r="S209" s="482" t="str">
        <f>IF('statement of marks'!Y18="","",'statement of marks'!Y18)</f>
        <v/>
      </c>
      <c r="T209" s="482" t="str">
        <f>IF('statement of marks'!Z18="","",'statement of marks'!Z18)</f>
        <v/>
      </c>
      <c r="U209" s="482" t="str">
        <f>IF('statement of marks'!AB18="","",'statement of marks'!AB18)</f>
        <v/>
      </c>
      <c r="V209" s="478" t="str">
        <f t="shared" si="42"/>
        <v/>
      </c>
      <c r="W209" s="252" t="str">
        <f>IF('statement of marks'!AD18="","",'statement of marks'!AD18)</f>
        <v/>
      </c>
      <c r="X209" s="253" t="str">
        <f t="shared" si="43"/>
        <v/>
      </c>
      <c r="Y209" s="479" t="str">
        <f>CONCATENATE('statement of marks'!HE18,'statement of marks'!HF18,'statement of marks'!HG18,)</f>
        <v/>
      </c>
      <c r="Z209" s="482" t="str">
        <f>IF('result subject-wise'!AC18="","",'result subject-wise'!AC18)</f>
        <v/>
      </c>
      <c r="AA209" s="482" t="str">
        <f>IF('result subject-wise'!AL18="","",'result subject-wise'!AL18)</f>
        <v/>
      </c>
      <c r="AB209" s="480" t="str">
        <f>IF(AA215=0,"",IF(Y209="S",Z209,IF(Z209="",X209,X209+Z209)))</f>
        <v/>
      </c>
    </row>
    <row r="210" spans="1:28" ht="19" customHeight="1">
      <c r="A210" s="1023" t="str">
        <f>'statement of marks'!AM17</f>
        <v/>
      </c>
      <c r="B210" s="1024"/>
      <c r="C210" s="482" t="str">
        <f>IF('statement of marks'!AN17="","",'statement of marks'!AN17)</f>
        <v/>
      </c>
      <c r="D210" s="482" t="str">
        <f>IF('statement of marks'!AO17="","",'statement of marks'!AO17)</f>
        <v/>
      </c>
      <c r="E210" s="482" t="str">
        <f>IF('statement of marks'!AP17="","",'statement of marks'!AP17)</f>
        <v/>
      </c>
      <c r="F210" s="482" t="str">
        <f>IF('statement of marks'!AR17="","",'statement of marks'!AR17)</f>
        <v/>
      </c>
      <c r="G210" s="478" t="str">
        <f t="shared" si="40"/>
        <v/>
      </c>
      <c r="H210" s="252" t="str">
        <f>IF('statement of marks'!AT17="","",'statement of marks'!AT17)</f>
        <v/>
      </c>
      <c r="I210" s="253" t="str">
        <f t="shared" si="41"/>
        <v/>
      </c>
      <c r="J210" s="479" t="str">
        <f>CONCATENATE('statement of marks'!HH17,'statement of marks'!HN17,'statement of marks'!HO17)</f>
        <v/>
      </c>
      <c r="K210" s="482" t="str">
        <f>IF('result subject-wise'!AD17="","",'result subject-wise'!AD17)</f>
        <v/>
      </c>
      <c r="L210" s="482" t="str">
        <f>IF('result subject-wise'!AM17="","",'result subject-wise'!AM17)</f>
        <v/>
      </c>
      <c r="M210" s="480" t="str">
        <f>IF(L215=0,"",IF(J210="S",K210,IF(K210="",I210,I210+K210)))</f>
        <v/>
      </c>
      <c r="N210" s="1058"/>
      <c r="O210" s="1057"/>
      <c r="P210" s="1023" t="str">
        <f>'statement of marks'!AM18</f>
        <v/>
      </c>
      <c r="Q210" s="1024"/>
      <c r="R210" s="482" t="str">
        <f>IF('statement of marks'!AN18="","",'statement of marks'!AN18)</f>
        <v/>
      </c>
      <c r="S210" s="482" t="str">
        <f>IF('statement of marks'!AO18="","",'statement of marks'!AO18)</f>
        <v/>
      </c>
      <c r="T210" s="482" t="str">
        <f>IF('statement of marks'!AP18="","",'statement of marks'!AP18)</f>
        <v/>
      </c>
      <c r="U210" s="482" t="str">
        <f>IF('statement of marks'!AR18="","",'statement of marks'!AR18)</f>
        <v/>
      </c>
      <c r="V210" s="478" t="str">
        <f t="shared" si="42"/>
        <v/>
      </c>
      <c r="W210" s="252" t="str">
        <f>IF('statement of marks'!AT18="","",'statement of marks'!AT18)</f>
        <v/>
      </c>
      <c r="X210" s="253" t="str">
        <f t="shared" si="43"/>
        <v/>
      </c>
      <c r="Y210" s="479" t="str">
        <f>CONCATENATE('statement of marks'!HH18,'statement of marks'!HN18,'statement of marks'!HO18)</f>
        <v/>
      </c>
      <c r="Z210" s="482" t="str">
        <f>IF('result subject-wise'!AD18="","",'result subject-wise'!AD18)</f>
        <v/>
      </c>
      <c r="AA210" s="482" t="str">
        <f>IF('result subject-wise'!AM18="","",'result subject-wise'!AM18)</f>
        <v/>
      </c>
      <c r="AB210" s="480" t="str">
        <f>IF(AA215=0,"",IF(Y210="S",Z210,IF(Z210="",X210,X210+Z210)))</f>
        <v/>
      </c>
    </row>
    <row r="211" spans="1:28" ht="19" customHeight="1">
      <c r="A211" s="1023" t="s">
        <v>65</v>
      </c>
      <c r="B211" s="1024"/>
      <c r="C211" s="482" t="str">
        <f>IF('statement of marks'!BB17="","",'statement of marks'!BB17)</f>
        <v/>
      </c>
      <c r="D211" s="482" t="str">
        <f>IF('statement of marks'!BC17="","",'statement of marks'!BC17)</f>
        <v/>
      </c>
      <c r="E211" s="482" t="str">
        <f>IF('statement of marks'!BD17="","",'statement of marks'!BD17)</f>
        <v/>
      </c>
      <c r="F211" s="482" t="str">
        <f>IF('statement of marks'!BF17="","",'statement of marks'!BF17)</f>
        <v/>
      </c>
      <c r="G211" s="478" t="str">
        <f t="shared" si="40"/>
        <v/>
      </c>
      <c r="H211" s="252" t="str">
        <f>IF('statement of marks'!BH17="","",'statement of marks'!BH17)</f>
        <v/>
      </c>
      <c r="I211" s="253" t="str">
        <f t="shared" si="41"/>
        <v/>
      </c>
      <c r="J211" s="479" t="str">
        <f>CONCATENATE('statement of marks'!HP17,'statement of marks'!HQ17,'statement of marks'!HR17)</f>
        <v/>
      </c>
      <c r="K211" s="482" t="str">
        <f>IF('result subject-wise'!AE17="","",'result subject-wise'!AE17)</f>
        <v/>
      </c>
      <c r="L211" s="482" t="str">
        <f>IF('result subject-wise'!AN17="","",'result subject-wise'!AN17)</f>
        <v/>
      </c>
      <c r="M211" s="480" t="str">
        <f>IF(L215=0,"",IF(J211="S",K211,IF(K211="",I211,I211+K211)))</f>
        <v/>
      </c>
      <c r="N211" s="1058"/>
      <c r="O211" s="1057"/>
      <c r="P211" s="1023" t="s">
        <v>65</v>
      </c>
      <c r="Q211" s="1024"/>
      <c r="R211" s="482" t="str">
        <f>IF('statement of marks'!BB18="","",'statement of marks'!BB18)</f>
        <v/>
      </c>
      <c r="S211" s="482" t="str">
        <f>IF('statement of marks'!BC18="","",'statement of marks'!BC18)</f>
        <v/>
      </c>
      <c r="T211" s="482" t="str">
        <f>IF('statement of marks'!BD18="","",'statement of marks'!BD18)</f>
        <v/>
      </c>
      <c r="U211" s="482" t="str">
        <f>IF('statement of marks'!BF18="","",'statement of marks'!BF18)</f>
        <v/>
      </c>
      <c r="V211" s="478" t="str">
        <f t="shared" si="42"/>
        <v/>
      </c>
      <c r="W211" s="252" t="str">
        <f>IF('statement of marks'!BH18="","",'statement of marks'!BH18)</f>
        <v/>
      </c>
      <c r="X211" s="253" t="str">
        <f t="shared" si="43"/>
        <v/>
      </c>
      <c r="Y211" s="479" t="str">
        <f>CONCATENATE('statement of marks'!HP18,'statement of marks'!HQ18,'statement of marks'!HR18)</f>
        <v/>
      </c>
      <c r="Z211" s="482" t="str">
        <f>IF('result subject-wise'!AE18="","",'result subject-wise'!AE18)</f>
        <v/>
      </c>
      <c r="AA211" s="482" t="str">
        <f>IF('result subject-wise'!AN18="","",'result subject-wise'!AN18)</f>
        <v/>
      </c>
      <c r="AB211" s="480" t="str">
        <f>IF(AA215=0,"",IF(Y211="S",Z211,IF(Z211="",X211,X211+Z211)))</f>
        <v/>
      </c>
    </row>
    <row r="212" spans="1:28" ht="19" customHeight="1">
      <c r="A212" s="1023" t="s">
        <v>71</v>
      </c>
      <c r="B212" s="1024"/>
      <c r="C212" s="482" t="str">
        <f>IF('statement of marks'!BP17="","",'statement of marks'!BP17)</f>
        <v/>
      </c>
      <c r="D212" s="482" t="str">
        <f>IF('statement of marks'!BQ17="","",'statement of marks'!BQ17)</f>
        <v/>
      </c>
      <c r="E212" s="482" t="str">
        <f>IF('statement of marks'!BR17="","",'statement of marks'!BR17)</f>
        <v/>
      </c>
      <c r="F212" s="482" t="str">
        <f>IF('statement of marks'!BT17="","",'statement of marks'!BT17)</f>
        <v/>
      </c>
      <c r="G212" s="478" t="str">
        <f t="shared" si="40"/>
        <v/>
      </c>
      <c r="H212" s="252" t="str">
        <f>IF('statement of marks'!BV17="","",'statement of marks'!BV17)</f>
        <v/>
      </c>
      <c r="I212" s="253" t="str">
        <f t="shared" si="41"/>
        <v/>
      </c>
      <c r="J212" s="479" t="str">
        <f>CONCATENATE('statement of marks'!HS17,'statement of marks'!HT17,'statement of marks'!HU17)</f>
        <v/>
      </c>
      <c r="K212" s="482" t="str">
        <f>IF('result subject-wise'!AF17="","",'result subject-wise'!AF17)</f>
        <v/>
      </c>
      <c r="L212" s="482" t="str">
        <f>IF('result subject-wise'!AO17="","",'result subject-wise'!AO17)</f>
        <v/>
      </c>
      <c r="M212" s="480" t="str">
        <f>IF(L215=0,"",IF(J212="S",K212,IF(K212="",I212,I212+K212)))</f>
        <v/>
      </c>
      <c r="N212" s="1058"/>
      <c r="O212" s="1057"/>
      <c r="P212" s="1023" t="s">
        <v>71</v>
      </c>
      <c r="Q212" s="1024"/>
      <c r="R212" s="482" t="str">
        <f>IF('statement of marks'!BP18="","",'statement of marks'!BP18)</f>
        <v/>
      </c>
      <c r="S212" s="482" t="str">
        <f>IF('statement of marks'!BQ18="","",'statement of marks'!BQ18)</f>
        <v/>
      </c>
      <c r="T212" s="482" t="str">
        <f>IF('statement of marks'!BR18="","",'statement of marks'!BR18)</f>
        <v/>
      </c>
      <c r="U212" s="482" t="str">
        <f>IF('statement of marks'!BT18="","",'statement of marks'!BT18)</f>
        <v/>
      </c>
      <c r="V212" s="478" t="str">
        <f t="shared" si="42"/>
        <v/>
      </c>
      <c r="W212" s="252" t="str">
        <f>IF('statement of marks'!BV18="","",'statement of marks'!BV18)</f>
        <v/>
      </c>
      <c r="X212" s="253" t="str">
        <f t="shared" si="43"/>
        <v/>
      </c>
      <c r="Y212" s="479" t="str">
        <f>CONCATENATE('statement of marks'!HS18,'statement of marks'!HT18,'statement of marks'!HU18)</f>
        <v/>
      </c>
      <c r="Z212" s="482" t="str">
        <f>IF('result subject-wise'!AF18="","",'result subject-wise'!AF18)</f>
        <v/>
      </c>
      <c r="AA212" s="482" t="str">
        <f>IF('result subject-wise'!AO18="","",'result subject-wise'!AO18)</f>
        <v/>
      </c>
      <c r="AB212" s="480" t="str">
        <f>IF(AA215=0,"",IF(Y212="S",Z212,IF(Z212="",X212,X212+Z212)))</f>
        <v/>
      </c>
    </row>
    <row r="213" spans="1:28" ht="19" customHeight="1">
      <c r="A213" s="1023" t="s">
        <v>48</v>
      </c>
      <c r="B213" s="1024"/>
      <c r="C213" s="482" t="str">
        <f>IF('statement of marks'!CD17="","",'statement of marks'!CD17)</f>
        <v/>
      </c>
      <c r="D213" s="482" t="str">
        <f>IF('statement of marks'!CE17="","",'statement of marks'!CE17)</f>
        <v/>
      </c>
      <c r="E213" s="482" t="str">
        <f>IF('statement of marks'!CF17="","",'statement of marks'!CF17)</f>
        <v/>
      </c>
      <c r="F213" s="482" t="str">
        <f>IF('statement of marks'!CH17="","",'statement of marks'!CH17)</f>
        <v/>
      </c>
      <c r="G213" s="478" t="str">
        <f t="shared" si="40"/>
        <v/>
      </c>
      <c r="H213" s="252" t="str">
        <f>IF('statement of marks'!CJ17="","",'statement of marks'!CJ17)</f>
        <v/>
      </c>
      <c r="I213" s="253" t="str">
        <f t="shared" si="41"/>
        <v/>
      </c>
      <c r="J213" s="479" t="str">
        <f>CONCATENATE('statement of marks'!HV17,'statement of marks'!HW17,'statement of marks'!HX17)</f>
        <v/>
      </c>
      <c r="K213" s="482" t="str">
        <f>IF('result subject-wise'!AG17="","",'result subject-wise'!AG17)</f>
        <v/>
      </c>
      <c r="L213" s="482" t="str">
        <f>IF('result subject-wise'!AP17="","",'result subject-wise'!AP17)</f>
        <v/>
      </c>
      <c r="M213" s="480" t="str">
        <f>IF(L215=0,"",IF(J213="S",K213,IF(K213="",I213,I213+K213)))</f>
        <v/>
      </c>
      <c r="N213" s="1058"/>
      <c r="O213" s="1057"/>
      <c r="P213" s="1023" t="s">
        <v>48</v>
      </c>
      <c r="Q213" s="1024"/>
      <c r="R213" s="482" t="str">
        <f>IF('statement of marks'!CD18="","",'statement of marks'!CD18)</f>
        <v/>
      </c>
      <c r="S213" s="482" t="str">
        <f>IF('statement of marks'!CE18="","",'statement of marks'!CE18)</f>
        <v/>
      </c>
      <c r="T213" s="482" t="str">
        <f>IF('statement of marks'!CF18="","",'statement of marks'!CF18)</f>
        <v/>
      </c>
      <c r="U213" s="482" t="str">
        <f>IF('statement of marks'!CH18="","",'statement of marks'!CH18)</f>
        <v/>
      </c>
      <c r="V213" s="478" t="str">
        <f t="shared" si="42"/>
        <v/>
      </c>
      <c r="W213" s="252" t="str">
        <f>IF('statement of marks'!CJ18="","",'statement of marks'!CJ18)</f>
        <v/>
      </c>
      <c r="X213" s="253" t="str">
        <f t="shared" si="43"/>
        <v/>
      </c>
      <c r="Y213" s="479" t="str">
        <f>CONCATENATE('statement of marks'!HV18,'statement of marks'!HW18,'statement of marks'!HX18)</f>
        <v/>
      </c>
      <c r="Z213" s="482" t="str">
        <f>IF('result subject-wise'!AG18="","",'result subject-wise'!AG18)</f>
        <v/>
      </c>
      <c r="AA213" s="482" t="str">
        <f>IF('result subject-wise'!AP18="","",'result subject-wise'!AP18)</f>
        <v/>
      </c>
      <c r="AB213" s="480" t="str">
        <f>IF(AA215=0,"",IF(Y213="S",Z213,IF(Z213="",X213,X213+Z213)))</f>
        <v/>
      </c>
    </row>
    <row r="214" spans="1:28" ht="19" customHeight="1">
      <c r="A214" s="1027" t="s">
        <v>244</v>
      </c>
      <c r="B214" s="1028"/>
      <c r="C214" s="477" t="str">
        <f t="shared" ref="C214:I214" si="44">IF(C213="","",SUM(C208:C213))</f>
        <v/>
      </c>
      <c r="D214" s="477" t="str">
        <f t="shared" si="44"/>
        <v/>
      </c>
      <c r="E214" s="477" t="str">
        <f t="shared" si="44"/>
        <v/>
      </c>
      <c r="F214" s="477" t="str">
        <f t="shared" si="44"/>
        <v/>
      </c>
      <c r="G214" s="477" t="str">
        <f t="shared" si="44"/>
        <v/>
      </c>
      <c r="H214" s="477" t="str">
        <f t="shared" si="44"/>
        <v/>
      </c>
      <c r="I214" s="477" t="str">
        <f t="shared" si="44"/>
        <v/>
      </c>
      <c r="J214" s="254" t="e">
        <f>IF(AND(L220="PASS",M216&gt;=60),"FIRST",IF(AND(L220="PASS",M216&gt;=48),"SECOND",IF(AND(L220="PASS",M216&gt;=36),"THIRD","")))</f>
        <v>#VALUE!</v>
      </c>
      <c r="K214" s="254">
        <f>COUNTIF(K208:K213,"AB")</f>
        <v>0</v>
      </c>
      <c r="L214" s="482"/>
      <c r="M214" s="476" t="str">
        <f>IF(K214&gt;0,"",IF(M213="","",SUM(M208:M213)))</f>
        <v/>
      </c>
      <c r="N214" s="1058"/>
      <c r="O214" s="1057"/>
      <c r="P214" s="1027" t="s">
        <v>244</v>
      </c>
      <c r="Q214" s="1028"/>
      <c r="R214" s="477" t="str">
        <f t="shared" ref="R214:X214" si="45">IF(R213="","",SUM(R208:R213))</f>
        <v/>
      </c>
      <c r="S214" s="477" t="str">
        <f t="shared" si="45"/>
        <v/>
      </c>
      <c r="T214" s="477" t="str">
        <f t="shared" si="45"/>
        <v/>
      </c>
      <c r="U214" s="477" t="str">
        <f t="shared" si="45"/>
        <v/>
      </c>
      <c r="V214" s="477" t="str">
        <f t="shared" si="45"/>
        <v/>
      </c>
      <c r="W214" s="477" t="str">
        <f t="shared" si="45"/>
        <v/>
      </c>
      <c r="X214" s="477" t="str">
        <f t="shared" si="45"/>
        <v/>
      </c>
      <c r="Y214" s="254" t="e">
        <f>IF(AND(AA220="PASS",AB216&gt;=60),"FIRST",IF(AND(AA220="PASS",AB216&gt;=48),"SECOND",IF(AND(AA220="PASS",AB216&gt;=36),"THIRD","")))</f>
        <v>#VALUE!</v>
      </c>
      <c r="Z214" s="254">
        <f>COUNTIF(Z208:Z213,"AB")</f>
        <v>0</v>
      </c>
      <c r="AA214" s="482"/>
      <c r="AB214" s="476" t="str">
        <f>IF(Z214&gt;0,"",IF(AB213="","",SUM(AB208:AB213)))</f>
        <v/>
      </c>
    </row>
    <row r="215" spans="1:28" ht="19" customHeight="1">
      <c r="A215" s="1027" t="s">
        <v>226</v>
      </c>
      <c r="B215" s="1028"/>
      <c r="C215" s="474">
        <f>60-(COUNTIF(C208:C213,"NA")*10+COUNTIF(C208:C213,"ML")*10)</f>
        <v>60</v>
      </c>
      <c r="D215" s="474">
        <f>60-(COUNTIF(D208:D213,"NA")*10+COUNTIF(D208:D213,"ML")*10)</f>
        <v>60</v>
      </c>
      <c r="E215" s="474">
        <f>60-(COUNTIF(E208:E213,"NA")*10+COUNTIF(E208:E213,"ML")*10)</f>
        <v>60</v>
      </c>
      <c r="F215" s="474">
        <f>420-(COUNTIF(F208:F213,"NA")*70+COUNTIF(F208:F213,"ML")*70)</f>
        <v>420</v>
      </c>
      <c r="G215" s="474">
        <f>SUM(C215:F215)</f>
        <v>600</v>
      </c>
      <c r="H215" s="474">
        <f>600-(COUNTIF(H208:H213,"ML")*100)</f>
        <v>600</v>
      </c>
      <c r="I215" s="478">
        <f>SUM(G215:H215)</f>
        <v>1200</v>
      </c>
      <c r="J215" s="254" t="e">
        <f>IF(AND(L220="PASS",I216&gt;=60),"FIRST",IF(AND(L220="PASS",I216&gt;=48),"SECOND",IF(AND(L220="PASS",I216&gt;=36),"THIRD","")))</f>
        <v>#VALUE!</v>
      </c>
      <c r="K215" s="482"/>
      <c r="L215" s="254">
        <f>COUNTIF(L208:L213,"P")+COUNTIF(L208:L213,"F")</f>
        <v>0</v>
      </c>
      <c r="M215" s="251" t="str">
        <f>IF(K214&gt;0,"",IF(L215=0,"",1200-L216*100))</f>
        <v/>
      </c>
      <c r="N215" s="1058"/>
      <c r="O215" s="1057"/>
      <c r="P215" s="1027" t="s">
        <v>226</v>
      </c>
      <c r="Q215" s="1028"/>
      <c r="R215" s="474">
        <f>60-(COUNTIF(R208:R213,"NA")*10+COUNTIF(R208:R213,"ML")*10)</f>
        <v>60</v>
      </c>
      <c r="S215" s="474">
        <f>60-(COUNTIF(S208:S213,"NA")*10+COUNTIF(S208:S213,"ML")*10)</f>
        <v>60</v>
      </c>
      <c r="T215" s="474">
        <f>60-(COUNTIF(T208:T213,"NA")*10+COUNTIF(T208:T213,"ML")*10)</f>
        <v>60</v>
      </c>
      <c r="U215" s="474">
        <f>420-(COUNTIF(U208:U213,"NA")*70+COUNTIF(U208:U213,"ML")*70)</f>
        <v>420</v>
      </c>
      <c r="V215" s="474">
        <f>SUM(R215:U215)</f>
        <v>600</v>
      </c>
      <c r="W215" s="474">
        <f>600-(COUNTIF(W208:W213,"ML")*100)</f>
        <v>600</v>
      </c>
      <c r="X215" s="478">
        <f>SUM(V215:W215)</f>
        <v>1200</v>
      </c>
      <c r="Y215" s="254" t="e">
        <f>IF(AND(AA220="PASS",X216&gt;=60),"FIRST",IF(AND(AA220="PASS",X216&gt;=48),"SECOND",IF(AND(AA220="PASS",X216&gt;=36),"THIRD","")))</f>
        <v>#VALUE!</v>
      </c>
      <c r="Z215" s="482"/>
      <c r="AA215" s="254">
        <f>COUNTIF(AA208:AA213,"P")+COUNTIF(AA208:AA213,"F")</f>
        <v>0</v>
      </c>
      <c r="AB215" s="251" t="str">
        <f>IF(Z214&gt;0,"",IF(AA215=0,"",1200-AA216*100))</f>
        <v/>
      </c>
    </row>
    <row r="216" spans="1:28" ht="19" customHeight="1">
      <c r="A216" s="1056" t="s">
        <v>150</v>
      </c>
      <c r="B216" s="1039"/>
      <c r="C216" s="255" t="e">
        <f t="shared" ref="C216:I216" si="46">C214/C215*100</f>
        <v>#VALUE!</v>
      </c>
      <c r="D216" s="255" t="e">
        <f t="shared" si="46"/>
        <v>#VALUE!</v>
      </c>
      <c r="E216" s="255" t="e">
        <f t="shared" si="46"/>
        <v>#VALUE!</v>
      </c>
      <c r="F216" s="255" t="e">
        <f t="shared" si="46"/>
        <v>#VALUE!</v>
      </c>
      <c r="G216" s="255" t="e">
        <f t="shared" si="46"/>
        <v>#VALUE!</v>
      </c>
      <c r="H216" s="255" t="e">
        <f t="shared" si="46"/>
        <v>#VALUE!</v>
      </c>
      <c r="I216" s="255" t="e">
        <f t="shared" si="46"/>
        <v>#VALUE!</v>
      </c>
      <c r="J216" s="254" t="e">
        <f>IF(M215="",J215,J214)</f>
        <v>#VALUE!</v>
      </c>
      <c r="K216" s="482"/>
      <c r="L216" s="254">
        <f>COUNTIF(J208:J213,"S")</f>
        <v>0</v>
      </c>
      <c r="M216" s="256" t="e">
        <f>M214/M215*100</f>
        <v>#VALUE!</v>
      </c>
      <c r="N216" s="1058"/>
      <c r="O216" s="1057"/>
      <c r="P216" s="1056" t="s">
        <v>150</v>
      </c>
      <c r="Q216" s="1039"/>
      <c r="R216" s="255" t="e">
        <f t="shared" ref="R216:X216" si="47">R214/R215*100</f>
        <v>#VALUE!</v>
      </c>
      <c r="S216" s="255" t="e">
        <f t="shared" si="47"/>
        <v>#VALUE!</v>
      </c>
      <c r="T216" s="255" t="e">
        <f t="shared" si="47"/>
        <v>#VALUE!</v>
      </c>
      <c r="U216" s="255" t="e">
        <f t="shared" si="47"/>
        <v>#VALUE!</v>
      </c>
      <c r="V216" s="255" t="e">
        <f t="shared" si="47"/>
        <v>#VALUE!</v>
      </c>
      <c r="W216" s="255" t="e">
        <f t="shared" si="47"/>
        <v>#VALUE!</v>
      </c>
      <c r="X216" s="255" t="e">
        <f t="shared" si="47"/>
        <v>#VALUE!</v>
      </c>
      <c r="Y216" s="254" t="e">
        <f>IF(AB215="",Y215,Y214)</f>
        <v>#VALUE!</v>
      </c>
      <c r="Z216" s="482"/>
      <c r="AA216" s="254">
        <f>COUNTIF(Y208:Y213,"S")</f>
        <v>0</v>
      </c>
      <c r="AB216" s="256" t="e">
        <f>AB214/AB215*100</f>
        <v>#VALUE!</v>
      </c>
    </row>
    <row r="217" spans="1:28" ht="19" customHeight="1">
      <c r="A217" s="1023" t="s">
        <v>73</v>
      </c>
      <c r="B217" s="1024"/>
      <c r="C217" s="475" t="str">
        <f>IF('statement of marks'!CV17="","",'statement of marks'!CV17)</f>
        <v/>
      </c>
      <c r="D217" s="475" t="str">
        <f>IF('statement of marks'!CW17="","",'statement of marks'!CW17)</f>
        <v/>
      </c>
      <c r="E217" s="475" t="str">
        <f>IF('statement of marks'!CX17="","",'statement of marks'!CX17)</f>
        <v/>
      </c>
      <c r="F217" s="475" t="str">
        <f>IF('statement of marks'!CZ17="","",'statement of marks'!CZ17)</f>
        <v/>
      </c>
      <c r="G217" s="478" t="str">
        <f>IF(F217="","",SUM(C217:F217))</f>
        <v/>
      </c>
      <c r="H217" s="475" t="str">
        <f>IF('statement of marks'!DB17="","",'statement of marks'!DB17)</f>
        <v/>
      </c>
      <c r="I217" s="478" t="str">
        <f>IF(H217="","",SUM(G217:H217))</f>
        <v/>
      </c>
      <c r="J217" s="479" t="str">
        <f>IF('statement of marks'!HY17="","",'statement of marks'!HY17)</f>
        <v/>
      </c>
      <c r="K217" s="485" t="str">
        <f>IF('result subject-wise'!AQ17="","",'result subject-wise'!AQ17)</f>
        <v/>
      </c>
      <c r="L217" s="1046" t="s">
        <v>238</v>
      </c>
      <c r="M217" s="1061"/>
      <c r="N217" s="1058"/>
      <c r="O217" s="1057"/>
      <c r="P217" s="1023" t="s">
        <v>73</v>
      </c>
      <c r="Q217" s="1024"/>
      <c r="R217" s="475" t="str">
        <f>IF('statement of marks'!CV18="","",'statement of marks'!CV18)</f>
        <v/>
      </c>
      <c r="S217" s="475" t="str">
        <f>IF('statement of marks'!CW18="","",'statement of marks'!CW18)</f>
        <v/>
      </c>
      <c r="T217" s="475" t="str">
        <f>IF('statement of marks'!CX18="","",'statement of marks'!CX18)</f>
        <v/>
      </c>
      <c r="U217" s="475" t="str">
        <f>IF('statement of marks'!CZ18="","",'statement of marks'!CZ18)</f>
        <v/>
      </c>
      <c r="V217" s="478" t="str">
        <f>IF(U217="","",SUM(R217:U217))</f>
        <v/>
      </c>
      <c r="W217" s="475" t="str">
        <f>IF('statement of marks'!DB18="","",'statement of marks'!DB18)</f>
        <v/>
      </c>
      <c r="X217" s="478" t="str">
        <f>IF(W217="","",SUM(V217:W217))</f>
        <v/>
      </c>
      <c r="Y217" s="479" t="str">
        <f>IF('statement of marks'!HY18="","",'statement of marks'!HY18)</f>
        <v/>
      </c>
      <c r="Z217" s="485" t="str">
        <f>IF('result subject-wise'!AQ18="","",'result subject-wise'!AQ18)</f>
        <v/>
      </c>
      <c r="AA217" s="1046" t="s">
        <v>238</v>
      </c>
      <c r="AB217" s="1061"/>
    </row>
    <row r="218" spans="1:28" ht="19" customHeight="1">
      <c r="A218" s="1023" t="s">
        <v>74</v>
      </c>
      <c r="B218" s="1024"/>
      <c r="C218" s="475" t="str">
        <f>IF('statement of marks'!DL17="","",'statement of marks'!DL17)</f>
        <v/>
      </c>
      <c r="D218" s="475" t="str">
        <f>IF('statement of marks'!DO17="","",'statement of marks'!DO17)</f>
        <v/>
      </c>
      <c r="E218" s="475" t="str">
        <f>IF('statement of marks'!DR17="","",'statement of marks'!DR17)</f>
        <v/>
      </c>
      <c r="F218" s="475" t="str">
        <f>IF('statement of marks'!DX17="","",'statement of marks'!DX17)</f>
        <v/>
      </c>
      <c r="G218" s="478" t="str">
        <f>IF(F218="","",SUM(C218:F218))</f>
        <v/>
      </c>
      <c r="H218" s="475" t="str">
        <f>IF('statement of marks'!EC17="","",'statement of marks'!EC17)</f>
        <v/>
      </c>
      <c r="I218" s="478" t="str">
        <f>IF(H218="","",SUM(G218:H218))</f>
        <v/>
      </c>
      <c r="J218" s="479" t="str">
        <f>IF('statement of marks'!HZ17="","",'statement of marks'!HZ17)</f>
        <v/>
      </c>
      <c r="K218" s="477" t="str">
        <f>IF('result subject-wise'!AR17="","",'result subject-wise'!AR17)</f>
        <v/>
      </c>
      <c r="L218" s="1030"/>
      <c r="M218" s="1061"/>
      <c r="N218" s="1058"/>
      <c r="O218" s="1057"/>
      <c r="P218" s="1023" t="s">
        <v>74</v>
      </c>
      <c r="Q218" s="1024"/>
      <c r="R218" s="475" t="str">
        <f>IF('statement of marks'!DL18="","",'statement of marks'!DL18)</f>
        <v/>
      </c>
      <c r="S218" s="475" t="str">
        <f>IF('statement of marks'!DO18="","",'statement of marks'!DO18)</f>
        <v/>
      </c>
      <c r="T218" s="475" t="str">
        <f>IF('statement of marks'!DR18="","",'statement of marks'!DR18)</f>
        <v/>
      </c>
      <c r="U218" s="475" t="str">
        <f>IF('statement of marks'!DX18="","",'statement of marks'!DX18)</f>
        <v/>
      </c>
      <c r="V218" s="478" t="str">
        <f>IF(U218="","",SUM(R218:U218))</f>
        <v/>
      </c>
      <c r="W218" s="475" t="str">
        <f>IF('statement of marks'!EC18="","",'statement of marks'!EC18)</f>
        <v/>
      </c>
      <c r="X218" s="478" t="str">
        <f>IF(W218="","",SUM(V218:W218))</f>
        <v/>
      </c>
      <c r="Y218" s="479" t="str">
        <f>IF('statement of marks'!HZ18="","",'statement of marks'!HZ18)</f>
        <v/>
      </c>
      <c r="Z218" s="477" t="str">
        <f>IF('result subject-wise'!AR18="","",'result subject-wise'!AR18)</f>
        <v/>
      </c>
      <c r="AA218" s="1030"/>
      <c r="AB218" s="1061"/>
    </row>
    <row r="219" spans="1:28" ht="19" customHeight="1">
      <c r="A219" s="1023" t="s">
        <v>56</v>
      </c>
      <c r="B219" s="1024"/>
      <c r="C219" s="475" t="str">
        <f>IF('statement of marks'!EM17="","",'statement of marks'!EM17)</f>
        <v/>
      </c>
      <c r="D219" s="475" t="str">
        <f>IF('statement of marks'!EN17="","",'statement of marks'!EN17)</f>
        <v/>
      </c>
      <c r="E219" s="475" t="str">
        <f>IF('statement of marks'!EO17="","",'statement of marks'!EO17)</f>
        <v/>
      </c>
      <c r="F219" s="475" t="str">
        <f>IF('statement of marks'!ES17="","",'statement of marks'!ES17)</f>
        <v/>
      </c>
      <c r="G219" s="478" t="str">
        <f>IF(F219="","",SUM(C219:F219))</f>
        <v/>
      </c>
      <c r="H219" s="475" t="str">
        <f>IF('statement of marks'!EX17="","",'statement of marks'!EX17)</f>
        <v/>
      </c>
      <c r="I219" s="478" t="str">
        <f>IF(H219="","",SUM(G219:H219))</f>
        <v/>
      </c>
      <c r="J219" s="479" t="str">
        <f>IF('statement of marks'!IA17="","",'statement of marks'!IA17)</f>
        <v/>
      </c>
      <c r="K219" s="477" t="str">
        <f>IF('result subject-wise'!AS17="","",'result subject-wise'!AS17)</f>
        <v/>
      </c>
      <c r="L219" s="1030"/>
      <c r="M219" s="1061"/>
      <c r="N219" s="1058"/>
      <c r="O219" s="1057"/>
      <c r="P219" s="1023" t="s">
        <v>56</v>
      </c>
      <c r="Q219" s="1024"/>
      <c r="R219" s="475" t="str">
        <f>IF('statement of marks'!EM18="","",'statement of marks'!EM18)</f>
        <v/>
      </c>
      <c r="S219" s="475" t="str">
        <f>IF('statement of marks'!EN18="","",'statement of marks'!EN18)</f>
        <v/>
      </c>
      <c r="T219" s="475" t="str">
        <f>IF('statement of marks'!EO18="","",'statement of marks'!EO18)</f>
        <v/>
      </c>
      <c r="U219" s="475" t="str">
        <f>IF('statement of marks'!ES18="","",'statement of marks'!ES18)</f>
        <v/>
      </c>
      <c r="V219" s="478" t="str">
        <f>IF(U219="","",SUM(R219:U219))</f>
        <v/>
      </c>
      <c r="W219" s="475" t="str">
        <f>IF('statement of marks'!EX18="","",'statement of marks'!EX18)</f>
        <v/>
      </c>
      <c r="X219" s="478" t="str">
        <f>IF(W219="","",SUM(V219:W219))</f>
        <v/>
      </c>
      <c r="Y219" s="479" t="str">
        <f>IF('statement of marks'!IA18="","",'statement of marks'!IA18)</f>
        <v/>
      </c>
      <c r="Z219" s="477" t="str">
        <f>IF('result subject-wise'!AS18="","",'result subject-wise'!AS18)</f>
        <v/>
      </c>
      <c r="AA219" s="1030"/>
      <c r="AB219" s="1061"/>
    </row>
    <row r="220" spans="1:28" ht="19" customHeight="1">
      <c r="A220" s="1023" t="s">
        <v>26</v>
      </c>
      <c r="B220" s="1024"/>
      <c r="C220" s="1046" t="s">
        <v>275</v>
      </c>
      <c r="D220" s="1021"/>
      <c r="E220" s="1046" t="s">
        <v>94</v>
      </c>
      <c r="F220" s="1021"/>
      <c r="G220" s="1048" t="s">
        <v>95</v>
      </c>
      <c r="H220" s="1021"/>
      <c r="I220" s="478" t="s">
        <v>39</v>
      </c>
      <c r="J220" s="477" t="s">
        <v>57</v>
      </c>
      <c r="K220" s="1050"/>
      <c r="L220" s="1049" t="str">
        <f>IF('result subject-wise'!AV17="","",'result subject-wise'!AV17)</f>
        <v/>
      </c>
      <c r="M220" s="1052"/>
      <c r="N220" s="1058"/>
      <c r="O220" s="1057"/>
      <c r="P220" s="1023" t="s">
        <v>26</v>
      </c>
      <c r="Q220" s="1024"/>
      <c r="R220" s="1046" t="s">
        <v>275</v>
      </c>
      <c r="S220" s="1021"/>
      <c r="T220" s="1046" t="s">
        <v>94</v>
      </c>
      <c r="U220" s="1021"/>
      <c r="V220" s="1048" t="s">
        <v>95</v>
      </c>
      <c r="W220" s="1021"/>
      <c r="X220" s="478" t="s">
        <v>39</v>
      </c>
      <c r="Y220" s="477" t="s">
        <v>57</v>
      </c>
      <c r="Z220" s="1050"/>
      <c r="AA220" s="1049" t="str">
        <f>IF('result subject-wise'!AV18="","",'result subject-wise'!AV18)</f>
        <v/>
      </c>
      <c r="AB220" s="1052"/>
    </row>
    <row r="221" spans="1:28" ht="19" customHeight="1">
      <c r="A221" s="1023"/>
      <c r="B221" s="1024"/>
      <c r="C221" s="1021">
        <f>'statement of marks'!$FH$6</f>
        <v>25</v>
      </c>
      <c r="D221" s="1021"/>
      <c r="E221" s="1021">
        <f>'statement of marks'!$FI$6</f>
        <v>45</v>
      </c>
      <c r="F221" s="1021"/>
      <c r="G221" s="1021">
        <f>'statement of marks'!$FJ$6</f>
        <v>30</v>
      </c>
      <c r="H221" s="1021"/>
      <c r="I221" s="478">
        <f>SUM(C221,E221,G221)</f>
        <v>100</v>
      </c>
      <c r="J221" s="477"/>
      <c r="K221" s="1050"/>
      <c r="L221" s="1049"/>
      <c r="M221" s="1052"/>
      <c r="N221" s="1058"/>
      <c r="O221" s="1057"/>
      <c r="P221" s="1023"/>
      <c r="Q221" s="1024"/>
      <c r="R221" s="1021">
        <f>'statement of marks'!$FH$6</f>
        <v>25</v>
      </c>
      <c r="S221" s="1021"/>
      <c r="T221" s="1021">
        <f>'statement of marks'!$FI$6</f>
        <v>45</v>
      </c>
      <c r="U221" s="1021"/>
      <c r="V221" s="1021">
        <f>'statement of marks'!$FJ$6</f>
        <v>30</v>
      </c>
      <c r="W221" s="1021"/>
      <c r="X221" s="478">
        <f>SUM(R221,T221,V221)</f>
        <v>100</v>
      </c>
      <c r="Y221" s="477"/>
      <c r="Z221" s="1050"/>
      <c r="AA221" s="1049"/>
      <c r="AB221" s="1052"/>
    </row>
    <row r="222" spans="1:28" ht="19" customHeight="1">
      <c r="A222" s="1023"/>
      <c r="B222" s="1024"/>
      <c r="C222" s="1025" t="str">
        <f>IF('statement of marks'!FH17="","",'statement of marks'!FH17)</f>
        <v/>
      </c>
      <c r="D222" s="1025"/>
      <c r="E222" s="1025" t="str">
        <f>'statement of marks'!FI17</f>
        <v/>
      </c>
      <c r="F222" s="1025"/>
      <c r="G222" s="1025" t="str">
        <f>'statement of marks'!FJ17</f>
        <v/>
      </c>
      <c r="H222" s="1025"/>
      <c r="I222" s="481" t="str">
        <f>IF(G222="","",SUM(C222,E222,G222))</f>
        <v/>
      </c>
      <c r="J222" s="479" t="str">
        <f>IF('statement of marks'!IB17="","",'statement of marks'!IB17)</f>
        <v/>
      </c>
      <c r="K222" s="1050"/>
      <c r="L222" s="1051" t="s">
        <v>241</v>
      </c>
      <c r="M222" s="1052"/>
      <c r="N222" s="1058"/>
      <c r="O222" s="1057"/>
      <c r="P222" s="1023"/>
      <c r="Q222" s="1024"/>
      <c r="R222" s="1025" t="str">
        <f>IF('statement of marks'!FH18="","",'statement of marks'!FH18)</f>
        <v/>
      </c>
      <c r="S222" s="1025"/>
      <c r="T222" s="1025" t="str">
        <f>'statement of marks'!FI18</f>
        <v/>
      </c>
      <c r="U222" s="1025"/>
      <c r="V222" s="1025" t="str">
        <f>'statement of marks'!FJ18</f>
        <v/>
      </c>
      <c r="W222" s="1025"/>
      <c r="X222" s="481" t="str">
        <f>IF(V222="","",SUM(R222,T222,V222))</f>
        <v/>
      </c>
      <c r="Y222" s="479" t="str">
        <f>IF('statement of marks'!IB18="","",'statement of marks'!IB18)</f>
        <v/>
      </c>
      <c r="Z222" s="1050"/>
      <c r="AA222" s="1051" t="s">
        <v>241</v>
      </c>
      <c r="AB222" s="1052"/>
    </row>
    <row r="223" spans="1:28" ht="19" customHeight="1">
      <c r="A223" s="1023" t="s">
        <v>77</v>
      </c>
      <c r="B223" s="1024"/>
      <c r="C223" s="1048" t="s">
        <v>96</v>
      </c>
      <c r="D223" s="1021"/>
      <c r="E223" s="1048" t="s">
        <v>97</v>
      </c>
      <c r="F223" s="1021"/>
      <c r="G223" s="1048" t="s">
        <v>98</v>
      </c>
      <c r="H223" s="1021"/>
      <c r="I223" s="478" t="s">
        <v>39</v>
      </c>
      <c r="J223" s="477" t="s">
        <v>57</v>
      </c>
      <c r="K223" s="1050"/>
      <c r="L223" s="1049" t="e">
        <f>J216</f>
        <v>#VALUE!</v>
      </c>
      <c r="M223" s="1052"/>
      <c r="N223" s="1058"/>
      <c r="O223" s="1057"/>
      <c r="P223" s="1023" t="s">
        <v>77</v>
      </c>
      <c r="Q223" s="1024"/>
      <c r="R223" s="1048" t="s">
        <v>96</v>
      </c>
      <c r="S223" s="1021"/>
      <c r="T223" s="1048" t="s">
        <v>97</v>
      </c>
      <c r="U223" s="1021"/>
      <c r="V223" s="1048" t="s">
        <v>98</v>
      </c>
      <c r="W223" s="1021"/>
      <c r="X223" s="478" t="s">
        <v>39</v>
      </c>
      <c r="Y223" s="477" t="s">
        <v>57</v>
      </c>
      <c r="Z223" s="1050"/>
      <c r="AA223" s="1049" t="e">
        <f>Y216</f>
        <v>#VALUE!</v>
      </c>
      <c r="AB223" s="1052"/>
    </row>
    <row r="224" spans="1:28" ht="19" customHeight="1">
      <c r="A224" s="1023"/>
      <c r="B224" s="1024"/>
      <c r="C224" s="1021">
        <f>'statement of marks'!$FQ$6</f>
        <v>25</v>
      </c>
      <c r="D224" s="1021"/>
      <c r="E224" s="474">
        <f>'statement of marks'!$FR$6</f>
        <v>30</v>
      </c>
      <c r="F224" s="474">
        <f>'statement of marks'!$FS$6</f>
        <v>30</v>
      </c>
      <c r="G224" s="1021">
        <f>'statement of marks'!$FT$6</f>
        <v>15</v>
      </c>
      <c r="H224" s="1021"/>
      <c r="I224" s="478">
        <f>SUM(C224,E224,F224,G224)</f>
        <v>100</v>
      </c>
      <c r="J224" s="477"/>
      <c r="K224" s="1050"/>
      <c r="L224" s="1049"/>
      <c r="M224" s="1052"/>
      <c r="N224" s="1058"/>
      <c r="O224" s="1057"/>
      <c r="P224" s="1023"/>
      <c r="Q224" s="1024"/>
      <c r="R224" s="1021">
        <f>'statement of marks'!$FQ$6</f>
        <v>25</v>
      </c>
      <c r="S224" s="1021"/>
      <c r="T224" s="474">
        <f>'statement of marks'!$FR$6</f>
        <v>30</v>
      </c>
      <c r="U224" s="474">
        <f>'statement of marks'!$FS$6</f>
        <v>30</v>
      </c>
      <c r="V224" s="1021">
        <f>'statement of marks'!$FT$6</f>
        <v>15</v>
      </c>
      <c r="W224" s="1021"/>
      <c r="X224" s="478">
        <f>SUM(R224,T224,U224,V224)</f>
        <v>100</v>
      </c>
      <c r="Y224" s="477"/>
      <c r="Z224" s="1050"/>
      <c r="AA224" s="1049"/>
      <c r="AB224" s="1052"/>
    </row>
    <row r="225" spans="1:28" ht="19" customHeight="1">
      <c r="A225" s="1023"/>
      <c r="B225" s="1024"/>
      <c r="C225" s="1025" t="str">
        <f>IF('statement of marks'!FQ17="","",'statement of marks'!FQ17)</f>
        <v/>
      </c>
      <c r="D225" s="1025"/>
      <c r="E225" s="475" t="str">
        <f>'statement of marks'!FR17</f>
        <v/>
      </c>
      <c r="F225" s="475" t="str">
        <f>'statement of marks'!FS17</f>
        <v/>
      </c>
      <c r="G225" s="1025" t="str">
        <f>'statement of marks'!FT17</f>
        <v/>
      </c>
      <c r="H225" s="1025"/>
      <c r="I225" s="478" t="str">
        <f>IF(G225="","",SUM(C225:G225))</f>
        <v/>
      </c>
      <c r="J225" s="479" t="str">
        <f>IF('statement of marks'!IC17="","",'statement of marks'!IC17)</f>
        <v/>
      </c>
      <c r="K225" s="1043" t="s">
        <v>240</v>
      </c>
      <c r="L225" s="1044"/>
      <c r="M225" s="1045"/>
      <c r="N225" s="1058"/>
      <c r="O225" s="1057"/>
      <c r="P225" s="1023"/>
      <c r="Q225" s="1024"/>
      <c r="R225" s="1025" t="str">
        <f>IF('statement of marks'!FQ18="","",'statement of marks'!FQ18)</f>
        <v/>
      </c>
      <c r="S225" s="1025"/>
      <c r="T225" s="475" t="str">
        <f>'statement of marks'!FR18</f>
        <v/>
      </c>
      <c r="U225" s="475" t="str">
        <f>'statement of marks'!FS18</f>
        <v/>
      </c>
      <c r="V225" s="1025" t="str">
        <f>'statement of marks'!FT18</f>
        <v/>
      </c>
      <c r="W225" s="1025"/>
      <c r="X225" s="478" t="str">
        <f>IF(V225="","",SUM(R225:V225))</f>
        <v/>
      </c>
      <c r="Y225" s="479" t="str">
        <f>IF('statement of marks'!IC18="","",'statement of marks'!IC18)</f>
        <v/>
      </c>
      <c r="Z225" s="1043" t="s">
        <v>240</v>
      </c>
      <c r="AA225" s="1044"/>
      <c r="AB225" s="1045"/>
    </row>
    <row r="226" spans="1:28" ht="19" customHeight="1">
      <c r="A226" s="1038" t="s">
        <v>135</v>
      </c>
      <c r="B226" s="1039"/>
      <c r="C226" s="1029" t="str">
        <f>'statement of marks'!GN17</f>
        <v/>
      </c>
      <c r="D226" s="1029"/>
      <c r="E226" s="1029"/>
      <c r="F226" s="483" t="s">
        <v>241</v>
      </c>
      <c r="G226" s="479" t="str">
        <f>IF('statement of marks'!CU17="","",'statement of marks'!CU17)</f>
        <v/>
      </c>
      <c r="H226" s="1049" t="s">
        <v>237</v>
      </c>
      <c r="I226" s="1049"/>
      <c r="J226" s="475" t="str">
        <f>IF('statement of marks'!GP17="","",'statement of marks'!GP17)</f>
        <v/>
      </c>
      <c r="K226" s="1044"/>
      <c r="L226" s="1044"/>
      <c r="M226" s="1045"/>
      <c r="N226" s="1058"/>
      <c r="O226" s="1057"/>
      <c r="P226" s="1038" t="s">
        <v>135</v>
      </c>
      <c r="Q226" s="1039"/>
      <c r="R226" s="1029" t="str">
        <f>'statement of marks'!GN18</f>
        <v/>
      </c>
      <c r="S226" s="1029"/>
      <c r="T226" s="1029"/>
      <c r="U226" s="483" t="s">
        <v>241</v>
      </c>
      <c r="V226" s="479" t="str">
        <f>IF('statement of marks'!CU18="","",'statement of marks'!CU18)</f>
        <v/>
      </c>
      <c r="W226" s="1049" t="s">
        <v>237</v>
      </c>
      <c r="X226" s="1049"/>
      <c r="Y226" s="475" t="str">
        <f>IF('statement of marks'!GP18="","",'statement of marks'!GP18)</f>
        <v/>
      </c>
      <c r="Z226" s="1044"/>
      <c r="AA226" s="1044"/>
      <c r="AB226" s="1045"/>
    </row>
    <row r="227" spans="1:28" ht="19" customHeight="1">
      <c r="A227" s="257" t="s">
        <v>230</v>
      </c>
      <c r="B227" s="1059" t="s">
        <v>229</v>
      </c>
      <c r="C227" s="1060"/>
      <c r="D227" s="1047" t="s">
        <v>231</v>
      </c>
      <c r="E227" s="1025"/>
      <c r="F227" s="1047" t="s">
        <v>232</v>
      </c>
      <c r="G227" s="1025"/>
      <c r="H227" s="1047" t="s">
        <v>233</v>
      </c>
      <c r="I227" s="1025"/>
      <c r="J227" s="481" t="s">
        <v>376</v>
      </c>
      <c r="K227" s="1044"/>
      <c r="L227" s="1044"/>
      <c r="M227" s="1045"/>
      <c r="N227" s="1058"/>
      <c r="O227" s="1057"/>
      <c r="P227" s="257" t="s">
        <v>230</v>
      </c>
      <c r="Q227" s="1059" t="s">
        <v>229</v>
      </c>
      <c r="R227" s="1060"/>
      <c r="S227" s="1047" t="s">
        <v>231</v>
      </c>
      <c r="T227" s="1025"/>
      <c r="U227" s="1047" t="s">
        <v>232</v>
      </c>
      <c r="V227" s="1025"/>
      <c r="W227" s="1047" t="s">
        <v>233</v>
      </c>
      <c r="X227" s="1025"/>
      <c r="Y227" s="481" t="s">
        <v>376</v>
      </c>
      <c r="Z227" s="1044"/>
      <c r="AA227" s="1044"/>
      <c r="AB227" s="1045"/>
    </row>
    <row r="228" spans="1:28" ht="19" customHeight="1">
      <c r="A228" s="1033" t="s">
        <v>227</v>
      </c>
      <c r="B228" s="1024"/>
      <c r="C228" s="482" t="str">
        <f>IF('statement of marks'!GR17="","",'statement of marks'!GR17)</f>
        <v/>
      </c>
      <c r="D228" s="1053" t="str">
        <f>IF('statement of marks'!GT17="","",'statement of marks'!GT17)</f>
        <v/>
      </c>
      <c r="E228" s="1053"/>
      <c r="F228" s="1053" t="str">
        <f>IF('statement of marks'!GV17="","",'statement of marks'!GV17)</f>
        <v/>
      </c>
      <c r="G228" s="1053"/>
      <c r="H228" s="1053" t="str">
        <f>IF('statement of marks'!GX17="","",'statement of marks'!GX17)</f>
        <v/>
      </c>
      <c r="I228" s="1053"/>
      <c r="J228" s="479" t="str">
        <f>'statement of marks'!GZ17</f>
        <v/>
      </c>
      <c r="K228" s="1062" t="str">
        <f>IF(OR(L220="PASS",L220="FAIL"),'result subject-wise'!$AV$112,"")</f>
        <v/>
      </c>
      <c r="L228" s="1062"/>
      <c r="M228" s="1063"/>
      <c r="N228" s="1058"/>
      <c r="O228" s="1057"/>
      <c r="P228" s="1033" t="s">
        <v>227</v>
      </c>
      <c r="Q228" s="1024"/>
      <c r="R228" s="482" t="str">
        <f>IF('statement of marks'!GR18="","",'statement of marks'!GR18)</f>
        <v/>
      </c>
      <c r="S228" s="1053" t="str">
        <f>IF('statement of marks'!GT18="","",'statement of marks'!GT18)</f>
        <v/>
      </c>
      <c r="T228" s="1053"/>
      <c r="U228" s="1053" t="str">
        <f>IF('statement of marks'!GV18="","",'statement of marks'!GV18)</f>
        <v/>
      </c>
      <c r="V228" s="1053"/>
      <c r="W228" s="1053" t="str">
        <f>IF('statement of marks'!GX18="","",'statement of marks'!GX18)</f>
        <v/>
      </c>
      <c r="X228" s="1053"/>
      <c r="Y228" s="479" t="str">
        <f>'statement of marks'!GZ18</f>
        <v/>
      </c>
      <c r="Z228" s="1062" t="str">
        <f>IF(OR(AA220="PASS",AA220="FAIL"),'result subject-wise'!$AV$112,"")</f>
        <v/>
      </c>
      <c r="AA228" s="1062"/>
      <c r="AB228" s="1063"/>
    </row>
    <row r="229" spans="1:28" ht="19" customHeight="1">
      <c r="A229" s="1031" t="s">
        <v>228</v>
      </c>
      <c r="B229" s="1032"/>
      <c r="C229" s="477" t="str">
        <f>IF('statement of marks'!GQ17="","",'statement of marks'!GQ17)</f>
        <v/>
      </c>
      <c r="D229" s="1030" t="str">
        <f>IF('statement of marks'!GS17="","",'statement of marks'!GS17)</f>
        <v/>
      </c>
      <c r="E229" s="1030"/>
      <c r="F229" s="1030" t="str">
        <f>IF('statement of marks'!GU17="","",'statement of marks'!GU17)</f>
        <v/>
      </c>
      <c r="G229" s="1030"/>
      <c r="H229" s="1030" t="str">
        <f>IF('statement of marks'!GW17="","",'statement of marks'!GW17)</f>
        <v/>
      </c>
      <c r="I229" s="1030"/>
      <c r="J229" s="477" t="str">
        <f>'statement of marks'!GY17</f>
        <v/>
      </c>
      <c r="K229" s="1062"/>
      <c r="L229" s="1062"/>
      <c r="M229" s="1063"/>
      <c r="N229" s="1058"/>
      <c r="O229" s="1057"/>
      <c r="P229" s="1031" t="s">
        <v>228</v>
      </c>
      <c r="Q229" s="1032"/>
      <c r="R229" s="477" t="str">
        <f>IF('statement of marks'!GQ18="","",'statement of marks'!GQ18)</f>
        <v/>
      </c>
      <c r="S229" s="1030" t="str">
        <f>IF('statement of marks'!GS18="","",'statement of marks'!GS18)</f>
        <v/>
      </c>
      <c r="T229" s="1030"/>
      <c r="U229" s="1030" t="str">
        <f>IF('statement of marks'!GU18="","",'statement of marks'!GU18)</f>
        <v/>
      </c>
      <c r="V229" s="1030"/>
      <c r="W229" s="1030" t="str">
        <f>IF('statement of marks'!GW18="","",'statement of marks'!GW18)</f>
        <v/>
      </c>
      <c r="X229" s="1030"/>
      <c r="Y229" s="477" t="str">
        <f>'statement of marks'!GY18</f>
        <v/>
      </c>
      <c r="Z229" s="1062"/>
      <c r="AA229" s="1062"/>
      <c r="AB229" s="1063"/>
    </row>
    <row r="230" spans="1:28" ht="19" customHeight="1">
      <c r="A230" s="1067" t="s">
        <v>375</v>
      </c>
      <c r="B230" s="1024"/>
      <c r="C230" s="52"/>
      <c r="D230" s="1029"/>
      <c r="E230" s="1029"/>
      <c r="F230" s="1029"/>
      <c r="G230" s="1029"/>
      <c r="H230" s="1029"/>
      <c r="I230" s="1029"/>
      <c r="J230" s="1029"/>
      <c r="K230" s="1029"/>
      <c r="L230" s="1029"/>
      <c r="M230" s="1040"/>
      <c r="N230" s="1058"/>
      <c r="O230" s="1057"/>
      <c r="P230" s="1067" t="s">
        <v>375</v>
      </c>
      <c r="Q230" s="1024"/>
      <c r="R230" s="52"/>
      <c r="S230" s="1029"/>
      <c r="T230" s="1029"/>
      <c r="U230" s="1029"/>
      <c r="V230" s="1029"/>
      <c r="W230" s="1029"/>
      <c r="X230" s="1029"/>
      <c r="Y230" s="1029"/>
      <c r="Z230" s="1029"/>
      <c r="AA230" s="1029"/>
      <c r="AB230" s="1040"/>
    </row>
    <row r="231" spans="1:28" ht="19" customHeight="1">
      <c r="A231" s="1033" t="s">
        <v>234</v>
      </c>
      <c r="B231" s="1024"/>
      <c r="C231" s="52"/>
      <c r="D231" s="1029"/>
      <c r="E231" s="1029"/>
      <c r="F231" s="1029"/>
      <c r="G231" s="1029"/>
      <c r="H231" s="1029"/>
      <c r="I231" s="1029"/>
      <c r="J231" s="1029"/>
      <c r="K231" s="1029"/>
      <c r="L231" s="1029"/>
      <c r="M231" s="1040"/>
      <c r="N231" s="1058"/>
      <c r="O231" s="1057"/>
      <c r="P231" s="1033" t="s">
        <v>234</v>
      </c>
      <c r="Q231" s="1024"/>
      <c r="R231" s="52"/>
      <c r="S231" s="1029"/>
      <c r="T231" s="1029"/>
      <c r="U231" s="1029"/>
      <c r="V231" s="1029"/>
      <c r="W231" s="1029"/>
      <c r="X231" s="1029"/>
      <c r="Y231" s="1029"/>
      <c r="Z231" s="1029"/>
      <c r="AA231" s="1029"/>
      <c r="AB231" s="1040"/>
    </row>
    <row r="232" spans="1:28" ht="19" customHeight="1">
      <c r="A232" s="1033" t="s">
        <v>374</v>
      </c>
      <c r="B232" s="1024"/>
      <c r="C232" s="52"/>
      <c r="D232" s="1029"/>
      <c r="E232" s="1029"/>
      <c r="F232" s="1029"/>
      <c r="G232" s="1029"/>
      <c r="H232" s="1029"/>
      <c r="I232" s="1029"/>
      <c r="J232" s="1051" t="s">
        <v>374</v>
      </c>
      <c r="K232" s="1029"/>
      <c r="L232" s="1029"/>
      <c r="M232" s="1040"/>
      <c r="N232" s="1058"/>
      <c r="O232" s="1057"/>
      <c r="P232" s="1033" t="s">
        <v>374</v>
      </c>
      <c r="Q232" s="1024"/>
      <c r="R232" s="52"/>
      <c r="S232" s="1029"/>
      <c r="T232" s="1029"/>
      <c r="U232" s="1029"/>
      <c r="V232" s="1029"/>
      <c r="W232" s="1029"/>
      <c r="X232" s="1029"/>
      <c r="Y232" s="1051" t="s">
        <v>374</v>
      </c>
      <c r="Z232" s="1029"/>
      <c r="AA232" s="1029"/>
      <c r="AB232" s="1040"/>
    </row>
    <row r="233" spans="1:28" ht="19" customHeight="1">
      <c r="A233" s="1033" t="s">
        <v>235</v>
      </c>
      <c r="B233" s="1024"/>
      <c r="C233" s="52"/>
      <c r="D233" s="1029"/>
      <c r="E233" s="1029"/>
      <c r="F233" s="1029"/>
      <c r="G233" s="1029"/>
      <c r="H233" s="1029"/>
      <c r="I233" s="1029"/>
      <c r="J233" s="1029"/>
      <c r="K233" s="1029"/>
      <c r="L233" s="1029"/>
      <c r="M233" s="1040"/>
      <c r="N233" s="1058"/>
      <c r="O233" s="1057"/>
      <c r="P233" s="1033" t="s">
        <v>235</v>
      </c>
      <c r="Q233" s="1024"/>
      <c r="R233" s="52"/>
      <c r="S233" s="1029"/>
      <c r="T233" s="1029"/>
      <c r="U233" s="1029"/>
      <c r="V233" s="1029"/>
      <c r="W233" s="1029"/>
      <c r="X233" s="1029"/>
      <c r="Y233" s="1029"/>
      <c r="Z233" s="1029"/>
      <c r="AA233" s="1029"/>
      <c r="AB233" s="1040"/>
    </row>
    <row r="234" spans="1:28" ht="19" customHeight="1" thickBot="1">
      <c r="A234" s="1054" t="s">
        <v>236</v>
      </c>
      <c r="B234" s="1055"/>
      <c r="C234" s="1055"/>
      <c r="D234" s="1055"/>
      <c r="E234" s="1055"/>
      <c r="F234" s="1064">
        <f>'statement of marks'!$GY$107</f>
        <v>42460</v>
      </c>
      <c r="G234" s="1064"/>
      <c r="H234" s="1065" t="s">
        <v>239</v>
      </c>
      <c r="I234" s="1066"/>
      <c r="J234" s="1041"/>
      <c r="K234" s="1041"/>
      <c r="L234" s="1041"/>
      <c r="M234" s="1042"/>
      <c r="N234" s="1058"/>
      <c r="O234" s="1057"/>
      <c r="P234" s="1054" t="s">
        <v>236</v>
      </c>
      <c r="Q234" s="1055"/>
      <c r="R234" s="1055"/>
      <c r="S234" s="1055"/>
      <c r="T234" s="1055"/>
      <c r="U234" s="1064">
        <f>'statement of marks'!$GY$107</f>
        <v>42460</v>
      </c>
      <c r="V234" s="1064"/>
      <c r="W234" s="1065" t="s">
        <v>239</v>
      </c>
      <c r="X234" s="1066"/>
      <c r="Y234" s="1041"/>
      <c r="Z234" s="1041"/>
      <c r="AA234" s="1041"/>
      <c r="AB234" s="1042"/>
    </row>
    <row r="235" spans="1:28" ht="19" customHeight="1" thickTop="1">
      <c r="A235" s="1017" t="s">
        <v>220</v>
      </c>
      <c r="B235" s="1018"/>
      <c r="C235" s="1018"/>
      <c r="D235" s="1018"/>
      <c r="E235" s="1018"/>
      <c r="F235" s="1018"/>
      <c r="G235" s="1018"/>
      <c r="H235" s="1018"/>
      <c r="I235" s="1018"/>
      <c r="J235" s="1018"/>
      <c r="K235" s="1018"/>
      <c r="L235" s="1018"/>
      <c r="M235" s="1019"/>
      <c r="N235" s="1058"/>
      <c r="O235" s="1057"/>
      <c r="P235" s="1017" t="s">
        <v>220</v>
      </c>
      <c r="Q235" s="1018"/>
      <c r="R235" s="1018"/>
      <c r="S235" s="1018"/>
      <c r="T235" s="1018"/>
      <c r="U235" s="1018"/>
      <c r="V235" s="1018"/>
      <c r="W235" s="1018"/>
      <c r="X235" s="1018"/>
      <c r="Y235" s="1018"/>
      <c r="Z235" s="1018"/>
      <c r="AA235" s="1018"/>
      <c r="AB235" s="1019"/>
    </row>
    <row r="236" spans="1:28" ht="19" customHeight="1">
      <c r="A236" s="1020" t="str">
        <f>IF('statement of marks'!$A$2="","",'statement of marks'!$A$2)</f>
        <v xml:space="preserve">GOVT. </v>
      </c>
      <c r="B236" s="1021"/>
      <c r="C236" s="1021"/>
      <c r="D236" s="1021"/>
      <c r="E236" s="1021"/>
      <c r="F236" s="1021"/>
      <c r="G236" s="1021"/>
      <c r="H236" s="1021"/>
      <c r="I236" s="1021"/>
      <c r="J236" s="1021"/>
      <c r="K236" s="1021"/>
      <c r="L236" s="1021"/>
      <c r="M236" s="1022"/>
      <c r="N236" s="1058"/>
      <c r="O236" s="1057"/>
      <c r="P236" s="1020" t="str">
        <f>IF('statement of marks'!$A$2="","",'statement of marks'!$A$2)</f>
        <v xml:space="preserve">GOVT. </v>
      </c>
      <c r="Q236" s="1021"/>
      <c r="R236" s="1021"/>
      <c r="S236" s="1021"/>
      <c r="T236" s="1021"/>
      <c r="U236" s="1021"/>
      <c r="V236" s="1021"/>
      <c r="W236" s="1021"/>
      <c r="X236" s="1021"/>
      <c r="Y236" s="1021"/>
      <c r="Z236" s="1021"/>
      <c r="AA236" s="1021"/>
      <c r="AB236" s="1022"/>
    </row>
    <row r="237" spans="1:28" ht="19" customHeight="1">
      <c r="A237" s="1020"/>
      <c r="B237" s="1021"/>
      <c r="C237" s="1021"/>
      <c r="D237" s="1021"/>
      <c r="E237" s="1021"/>
      <c r="F237" s="1021"/>
      <c r="G237" s="1021"/>
      <c r="H237" s="1021"/>
      <c r="I237" s="1021"/>
      <c r="J237" s="1021"/>
      <c r="K237" s="1021"/>
      <c r="L237" s="1021"/>
      <c r="M237" s="1022"/>
      <c r="N237" s="1058"/>
      <c r="O237" s="1057"/>
      <c r="P237" s="1020"/>
      <c r="Q237" s="1021"/>
      <c r="R237" s="1021"/>
      <c r="S237" s="1021"/>
      <c r="T237" s="1021"/>
      <c r="U237" s="1021"/>
      <c r="V237" s="1021"/>
      <c r="W237" s="1021"/>
      <c r="X237" s="1021"/>
      <c r="Y237" s="1021"/>
      <c r="Z237" s="1021"/>
      <c r="AA237" s="1021"/>
      <c r="AB237" s="1022"/>
    </row>
    <row r="238" spans="1:28" ht="19" customHeight="1">
      <c r="A238" s="1023" t="s">
        <v>221</v>
      </c>
      <c r="B238" s="1024"/>
      <c r="C238" s="1025" t="str">
        <f>IF(L259="","MAIN EXAM.",IF(C265="SUPPL.","SUPPL. EXAM.",IF(C265="RE-EXAM.","RE-EXAM.",)))</f>
        <v>MAIN EXAM.</v>
      </c>
      <c r="D238" s="1025"/>
      <c r="E238" s="1025"/>
      <c r="F238" s="1025"/>
      <c r="G238" s="475" t="s">
        <v>153</v>
      </c>
      <c r="H238" s="1025" t="str">
        <f>IF('statement of marks'!$F$3="","",'statement of marks'!$F$3)</f>
        <v>2015-16</v>
      </c>
      <c r="I238" s="1025"/>
      <c r="J238" s="1025" t="s">
        <v>82</v>
      </c>
      <c r="K238" s="1025"/>
      <c r="L238" s="1025">
        <f>IF('statement of marks'!D19="","",'statement of marks'!D19)</f>
        <v>9113</v>
      </c>
      <c r="M238" s="1026"/>
      <c r="N238" s="1058"/>
      <c r="O238" s="1057"/>
      <c r="P238" s="1023" t="s">
        <v>221</v>
      </c>
      <c r="Q238" s="1024"/>
      <c r="R238" s="1025" t="str">
        <f>IF(AA259="","MAIN EXAM.",IF(R265="SUPPL.","SUPPL. EXAM.",IF(R265="RE-EXAM.","RE-EXAM.",)))</f>
        <v>MAIN EXAM.</v>
      </c>
      <c r="S238" s="1025"/>
      <c r="T238" s="1025"/>
      <c r="U238" s="1025"/>
      <c r="V238" s="475" t="s">
        <v>153</v>
      </c>
      <c r="W238" s="1025" t="str">
        <f>IF('statement of marks'!$F$3="","",'statement of marks'!$F$3)</f>
        <v>2015-16</v>
      </c>
      <c r="X238" s="1025"/>
      <c r="Y238" s="1025" t="s">
        <v>82</v>
      </c>
      <c r="Z238" s="1025"/>
      <c r="AA238" s="1025" t="str">
        <f>IF('statement of marks'!D20="","",'statement of marks'!D20)</f>
        <v>NSO</v>
      </c>
      <c r="AB238" s="1026"/>
    </row>
    <row r="239" spans="1:28" ht="19" customHeight="1">
      <c r="A239" s="1023" t="s">
        <v>40</v>
      </c>
      <c r="B239" s="1024"/>
      <c r="C239" s="1024" t="str">
        <f>IF('statement of marks'!G19="","",'statement of marks'!G19)</f>
        <v>A 013</v>
      </c>
      <c r="D239" s="1024"/>
      <c r="E239" s="1024"/>
      <c r="F239" s="1024"/>
      <c r="G239" s="1024"/>
      <c r="H239" s="1024"/>
      <c r="I239" s="1024"/>
      <c r="J239" s="1024"/>
      <c r="K239" s="1024"/>
      <c r="L239" s="1024"/>
      <c r="M239" s="1036"/>
      <c r="N239" s="1058"/>
      <c r="O239" s="1057"/>
      <c r="P239" s="1023" t="s">
        <v>40</v>
      </c>
      <c r="Q239" s="1024"/>
      <c r="R239" s="1024" t="str">
        <f>IF('statement of marks'!G20="","",'statement of marks'!G20)</f>
        <v>A 014</v>
      </c>
      <c r="S239" s="1024"/>
      <c r="T239" s="1024"/>
      <c r="U239" s="1024"/>
      <c r="V239" s="1024"/>
      <c r="W239" s="1024"/>
      <c r="X239" s="1024"/>
      <c r="Y239" s="1024"/>
      <c r="Z239" s="1024"/>
      <c r="AA239" s="1024"/>
      <c r="AB239" s="1036"/>
    </row>
    <row r="240" spans="1:28" ht="19" customHeight="1">
      <c r="A240" s="1023" t="s">
        <v>41</v>
      </c>
      <c r="B240" s="1024"/>
      <c r="C240" s="1024" t="str">
        <f>IF('statement of marks'!H19="","",'statement of marks'!H19)</f>
        <v>B 013</v>
      </c>
      <c r="D240" s="1024"/>
      <c r="E240" s="1024"/>
      <c r="F240" s="1024"/>
      <c r="G240" s="1024"/>
      <c r="H240" s="1024"/>
      <c r="I240" s="1024"/>
      <c r="J240" s="1024"/>
      <c r="K240" s="1024"/>
      <c r="L240" s="1024"/>
      <c r="M240" s="1036"/>
      <c r="N240" s="1058"/>
      <c r="O240" s="1057"/>
      <c r="P240" s="1023" t="s">
        <v>41</v>
      </c>
      <c r="Q240" s="1024"/>
      <c r="R240" s="1024" t="str">
        <f>IF('statement of marks'!H20="","",'statement of marks'!H20)</f>
        <v>B 014</v>
      </c>
      <c r="S240" s="1024"/>
      <c r="T240" s="1024"/>
      <c r="U240" s="1024"/>
      <c r="V240" s="1024"/>
      <c r="W240" s="1024"/>
      <c r="X240" s="1024"/>
      <c r="Y240" s="1024"/>
      <c r="Z240" s="1024"/>
      <c r="AA240" s="1024"/>
      <c r="AB240" s="1036"/>
    </row>
    <row r="241" spans="1:28" ht="19" customHeight="1">
      <c r="A241" s="1023" t="s">
        <v>42</v>
      </c>
      <c r="B241" s="1024"/>
      <c r="C241" s="1024" t="str">
        <f>IF('statement of marks'!I19="","",'statement of marks'!I19)</f>
        <v>C 013</v>
      </c>
      <c r="D241" s="1024"/>
      <c r="E241" s="1024"/>
      <c r="F241" s="1024"/>
      <c r="G241" s="1024"/>
      <c r="H241" s="1024"/>
      <c r="I241" s="1024"/>
      <c r="J241" s="1024"/>
      <c r="K241" s="1024"/>
      <c r="L241" s="1024"/>
      <c r="M241" s="1036"/>
      <c r="N241" s="1058"/>
      <c r="O241" s="1057"/>
      <c r="P241" s="1023" t="s">
        <v>42</v>
      </c>
      <c r="Q241" s="1024"/>
      <c r="R241" s="1024" t="str">
        <f>IF('statement of marks'!I20="","",'statement of marks'!I20)</f>
        <v>C 014</v>
      </c>
      <c r="S241" s="1024"/>
      <c r="T241" s="1024"/>
      <c r="U241" s="1024"/>
      <c r="V241" s="1024"/>
      <c r="W241" s="1024"/>
      <c r="X241" s="1024"/>
      <c r="Y241" s="1024"/>
      <c r="Z241" s="1024"/>
      <c r="AA241" s="1024"/>
      <c r="AB241" s="1036"/>
    </row>
    <row r="242" spans="1:28" ht="19" customHeight="1">
      <c r="A242" s="1023" t="s">
        <v>274</v>
      </c>
      <c r="B242" s="1024"/>
      <c r="C242" s="1024" t="str">
        <f>IF('statement of marks'!$A$3="","",'statement of marks'!$A$3)</f>
        <v>9 'A'</v>
      </c>
      <c r="D242" s="1024"/>
      <c r="E242" s="1025" t="s">
        <v>83</v>
      </c>
      <c r="F242" s="1025"/>
      <c r="G242" s="1025">
        <f>IF('statement of marks'!E19="","",'statement of marks'!E19)</f>
        <v>11111</v>
      </c>
      <c r="H242" s="1025"/>
      <c r="I242" s="1025" t="s">
        <v>78</v>
      </c>
      <c r="J242" s="1025"/>
      <c r="K242" s="1014">
        <f>IF('statement of marks'!F19="","",'statement of marks'!F19)</f>
        <v>36922</v>
      </c>
      <c r="L242" s="1014"/>
      <c r="M242" s="1015"/>
      <c r="N242" s="1058"/>
      <c r="O242" s="1057"/>
      <c r="P242" s="1023" t="s">
        <v>274</v>
      </c>
      <c r="Q242" s="1024"/>
      <c r="R242" s="1024" t="str">
        <f>IF('statement of marks'!$A$3="","",'statement of marks'!$A$3)</f>
        <v>9 'A'</v>
      </c>
      <c r="S242" s="1024"/>
      <c r="T242" s="1025" t="s">
        <v>83</v>
      </c>
      <c r="U242" s="1025"/>
      <c r="V242" s="1025">
        <f>IF('statement of marks'!E20="","",'statement of marks'!E20)</f>
        <v>11198</v>
      </c>
      <c r="W242" s="1025"/>
      <c r="X242" s="1025" t="s">
        <v>78</v>
      </c>
      <c r="Y242" s="1025"/>
      <c r="Z242" s="1014">
        <f>IF('statement of marks'!F20="","",'statement of marks'!F20)</f>
        <v>36872</v>
      </c>
      <c r="AA242" s="1014"/>
      <c r="AB242" s="1015"/>
    </row>
    <row r="243" spans="1:28" ht="19" customHeight="1">
      <c r="A243" s="1037" t="s">
        <v>222</v>
      </c>
      <c r="B243" s="1034" t="s">
        <v>223</v>
      </c>
      <c r="C243" s="865" t="s">
        <v>87</v>
      </c>
      <c r="D243" s="865" t="s">
        <v>88</v>
      </c>
      <c r="E243" s="865" t="s">
        <v>89</v>
      </c>
      <c r="F243" s="865" t="s">
        <v>245</v>
      </c>
      <c r="G243" s="865" t="s">
        <v>242</v>
      </c>
      <c r="H243" s="865" t="s">
        <v>99</v>
      </c>
      <c r="I243" s="865" t="s">
        <v>193</v>
      </c>
      <c r="J243" s="1016" t="s">
        <v>146</v>
      </c>
      <c r="K243" s="1016" t="s">
        <v>224</v>
      </c>
      <c r="L243" s="1016" t="s">
        <v>225</v>
      </c>
      <c r="M243" s="1035" t="s">
        <v>243</v>
      </c>
      <c r="N243" s="1058"/>
      <c r="O243" s="1057"/>
      <c r="P243" s="1037" t="s">
        <v>222</v>
      </c>
      <c r="Q243" s="1034" t="s">
        <v>223</v>
      </c>
      <c r="R243" s="865" t="s">
        <v>87</v>
      </c>
      <c r="S243" s="865" t="s">
        <v>88</v>
      </c>
      <c r="T243" s="865" t="s">
        <v>89</v>
      </c>
      <c r="U243" s="865" t="s">
        <v>245</v>
      </c>
      <c r="V243" s="865" t="s">
        <v>242</v>
      </c>
      <c r="W243" s="865" t="s">
        <v>99</v>
      </c>
      <c r="X243" s="865" t="s">
        <v>193</v>
      </c>
      <c r="Y243" s="1016" t="s">
        <v>146</v>
      </c>
      <c r="Z243" s="1016" t="s">
        <v>224</v>
      </c>
      <c r="AA243" s="1016" t="s">
        <v>225</v>
      </c>
      <c r="AB243" s="1035" t="s">
        <v>243</v>
      </c>
    </row>
    <row r="244" spans="1:28" ht="19" customHeight="1">
      <c r="A244" s="1037"/>
      <c r="B244" s="1034"/>
      <c r="C244" s="865"/>
      <c r="D244" s="865"/>
      <c r="E244" s="865"/>
      <c r="F244" s="865"/>
      <c r="G244" s="865"/>
      <c r="H244" s="865"/>
      <c r="I244" s="865"/>
      <c r="J244" s="865"/>
      <c r="K244" s="865"/>
      <c r="L244" s="865"/>
      <c r="M244" s="1035"/>
      <c r="N244" s="1058"/>
      <c r="O244" s="1057"/>
      <c r="P244" s="1037"/>
      <c r="Q244" s="1034"/>
      <c r="R244" s="865"/>
      <c r="S244" s="865"/>
      <c r="T244" s="865"/>
      <c r="U244" s="865"/>
      <c r="V244" s="865"/>
      <c r="W244" s="865"/>
      <c r="X244" s="865"/>
      <c r="Y244" s="865"/>
      <c r="Z244" s="865"/>
      <c r="AA244" s="865"/>
      <c r="AB244" s="1035"/>
    </row>
    <row r="245" spans="1:28" ht="19" customHeight="1">
      <c r="A245" s="1037"/>
      <c r="B245" s="1034"/>
      <c r="C245" s="865"/>
      <c r="D245" s="865"/>
      <c r="E245" s="865"/>
      <c r="F245" s="865"/>
      <c r="G245" s="865"/>
      <c r="H245" s="865"/>
      <c r="I245" s="865"/>
      <c r="J245" s="865"/>
      <c r="K245" s="865"/>
      <c r="L245" s="865"/>
      <c r="M245" s="1035"/>
      <c r="N245" s="1058"/>
      <c r="O245" s="1057"/>
      <c r="P245" s="1037"/>
      <c r="Q245" s="1034"/>
      <c r="R245" s="865"/>
      <c r="S245" s="865"/>
      <c r="T245" s="865"/>
      <c r="U245" s="865"/>
      <c r="V245" s="865"/>
      <c r="W245" s="865"/>
      <c r="X245" s="865"/>
      <c r="Y245" s="865"/>
      <c r="Z245" s="865"/>
      <c r="AA245" s="865"/>
      <c r="AB245" s="1035"/>
    </row>
    <row r="246" spans="1:28" ht="19" customHeight="1">
      <c r="A246" s="1038" t="s">
        <v>169</v>
      </c>
      <c r="B246" s="1039"/>
      <c r="C246" s="474">
        <v>10</v>
      </c>
      <c r="D246" s="474">
        <v>10</v>
      </c>
      <c r="E246" s="474">
        <v>10</v>
      </c>
      <c r="F246" s="474">
        <v>70</v>
      </c>
      <c r="G246" s="478">
        <v>100</v>
      </c>
      <c r="H246" s="478">
        <v>100</v>
      </c>
      <c r="I246" s="478">
        <v>200</v>
      </c>
      <c r="J246" s="484"/>
      <c r="K246" s="478" t="str">
        <f>IF(L254=0,"",100)</f>
        <v/>
      </c>
      <c r="L246" s="478"/>
      <c r="M246" s="251" t="str">
        <f>IF(L254=0,"","200/100")</f>
        <v/>
      </c>
      <c r="N246" s="1058"/>
      <c r="O246" s="1057"/>
      <c r="P246" s="1038" t="s">
        <v>169</v>
      </c>
      <c r="Q246" s="1039"/>
      <c r="R246" s="474">
        <v>10</v>
      </c>
      <c r="S246" s="474">
        <v>10</v>
      </c>
      <c r="T246" s="474">
        <v>10</v>
      </c>
      <c r="U246" s="474">
        <v>70</v>
      </c>
      <c r="V246" s="478">
        <v>100</v>
      </c>
      <c r="W246" s="478">
        <v>100</v>
      </c>
      <c r="X246" s="478">
        <v>200</v>
      </c>
      <c r="Y246" s="484"/>
      <c r="Z246" s="478" t="str">
        <f>IF(AA254=0,"",100)</f>
        <v/>
      </c>
      <c r="AA246" s="478"/>
      <c r="AB246" s="251" t="str">
        <f>IF(AA254=0,"","200/100")</f>
        <v/>
      </c>
    </row>
    <row r="247" spans="1:28" ht="19" customHeight="1">
      <c r="A247" s="1023" t="s">
        <v>61</v>
      </c>
      <c r="B247" s="1024"/>
      <c r="C247" s="482" t="str">
        <f>IF('statement of marks'!J19="","",'statement of marks'!J19)</f>
        <v/>
      </c>
      <c r="D247" s="482" t="str">
        <f>IF('statement of marks'!K19="","",'statement of marks'!K19)</f>
        <v/>
      </c>
      <c r="E247" s="482" t="str">
        <f>IF('statement of marks'!L19="","",'statement of marks'!L19)</f>
        <v/>
      </c>
      <c r="F247" s="482" t="str">
        <f>IF('statement of marks'!N19="","",'statement of marks'!N19)</f>
        <v/>
      </c>
      <c r="G247" s="478" t="str">
        <f t="shared" ref="G247:G252" si="48">IF(F247="","",SUM(C247:F247))</f>
        <v/>
      </c>
      <c r="H247" s="252" t="str">
        <f>IF('statement of marks'!P19="","",'statement of marks'!P19)</f>
        <v/>
      </c>
      <c r="I247" s="253" t="str">
        <f t="shared" ref="I247:I252" si="49">IF(H247="","",SUM(G247:H247))</f>
        <v/>
      </c>
      <c r="J247" s="479" t="str">
        <f>CONCATENATE('statement of marks'!HB19,'statement of marks'!HC19,'statement of marks'!HD19)</f>
        <v/>
      </c>
      <c r="K247" s="482" t="str">
        <f>IF('result subject-wise'!AB19="","",'result subject-wise'!AB19)</f>
        <v/>
      </c>
      <c r="L247" s="482" t="str">
        <f>IF('result subject-wise'!AK19="","",'result subject-wise'!AK19)</f>
        <v/>
      </c>
      <c r="M247" s="480" t="str">
        <f>IF(L254=0,"",IF(J247="S",K247,IF(K247="",I247,I247+K247)))</f>
        <v/>
      </c>
      <c r="N247" s="1058"/>
      <c r="O247" s="1057"/>
      <c r="P247" s="1023" t="s">
        <v>61</v>
      </c>
      <c r="Q247" s="1024"/>
      <c r="R247" s="482" t="str">
        <f>IF('statement of marks'!J20="","",'statement of marks'!J20)</f>
        <v/>
      </c>
      <c r="S247" s="482" t="str">
        <f>IF('statement of marks'!K20="","",'statement of marks'!K20)</f>
        <v/>
      </c>
      <c r="T247" s="482" t="str">
        <f>IF('statement of marks'!L20="","",'statement of marks'!L20)</f>
        <v/>
      </c>
      <c r="U247" s="482" t="str">
        <f>IF('statement of marks'!N20="","",'statement of marks'!N20)</f>
        <v/>
      </c>
      <c r="V247" s="478" t="str">
        <f t="shared" ref="V247:V252" si="50">IF(U247="","",SUM(R247:U247))</f>
        <v/>
      </c>
      <c r="W247" s="252" t="str">
        <f>IF('statement of marks'!P20="","",'statement of marks'!P20)</f>
        <v/>
      </c>
      <c r="X247" s="253" t="str">
        <f t="shared" ref="X247:X252" si="51">IF(W247="","",SUM(V247:W247))</f>
        <v/>
      </c>
      <c r="Y247" s="479" t="str">
        <f>CONCATENATE('statement of marks'!HB20,'statement of marks'!HC20,'statement of marks'!HD20)</f>
        <v/>
      </c>
      <c r="Z247" s="482" t="str">
        <f>IF('result subject-wise'!AB20="","",'result subject-wise'!AB20)</f>
        <v/>
      </c>
      <c r="AA247" s="482" t="str">
        <f>IF('result subject-wise'!AK20="","",'result subject-wise'!AK20)</f>
        <v/>
      </c>
      <c r="AB247" s="480" t="str">
        <f>IF(AA254=0,"",IF(Y247="S",Z247,IF(Z247="",X247,X247+Z247)))</f>
        <v/>
      </c>
    </row>
    <row r="248" spans="1:28" ht="19" customHeight="1">
      <c r="A248" s="1023" t="s">
        <v>63</v>
      </c>
      <c r="B248" s="1024"/>
      <c r="C248" s="482" t="str">
        <f>IF('statement of marks'!X19="","",'statement of marks'!X19)</f>
        <v/>
      </c>
      <c r="D248" s="482" t="str">
        <f>IF('statement of marks'!Y19="","",'statement of marks'!Y19)</f>
        <v/>
      </c>
      <c r="E248" s="482" t="str">
        <f>IF('statement of marks'!Z19="","",'statement of marks'!Z19)</f>
        <v/>
      </c>
      <c r="F248" s="482" t="str">
        <f>IF('statement of marks'!AB19="","",'statement of marks'!AB19)</f>
        <v/>
      </c>
      <c r="G248" s="478" t="str">
        <f t="shared" si="48"/>
        <v/>
      </c>
      <c r="H248" s="252" t="str">
        <f>IF('statement of marks'!AD19="","",'statement of marks'!AD19)</f>
        <v/>
      </c>
      <c r="I248" s="253" t="str">
        <f t="shared" si="49"/>
        <v/>
      </c>
      <c r="J248" s="479" t="str">
        <f>CONCATENATE('statement of marks'!HE19,'statement of marks'!HF19,'statement of marks'!HG19,)</f>
        <v/>
      </c>
      <c r="K248" s="482" t="str">
        <f>IF('result subject-wise'!AC19="","",'result subject-wise'!AC19)</f>
        <v/>
      </c>
      <c r="L248" s="482" t="str">
        <f>IF('result subject-wise'!AL19="","",'result subject-wise'!AL19)</f>
        <v/>
      </c>
      <c r="M248" s="480" t="str">
        <f>IF(L254=0,"",IF(J248="S",K248,IF(K248="",I248,I248+K248)))</f>
        <v/>
      </c>
      <c r="N248" s="1058"/>
      <c r="O248" s="1057"/>
      <c r="P248" s="1023" t="s">
        <v>63</v>
      </c>
      <c r="Q248" s="1024"/>
      <c r="R248" s="482" t="str">
        <f>IF('statement of marks'!X20="","",'statement of marks'!X20)</f>
        <v/>
      </c>
      <c r="S248" s="482" t="str">
        <f>IF('statement of marks'!Y20="","",'statement of marks'!Y20)</f>
        <v/>
      </c>
      <c r="T248" s="482" t="str">
        <f>IF('statement of marks'!Z20="","",'statement of marks'!Z20)</f>
        <v/>
      </c>
      <c r="U248" s="482" t="str">
        <f>IF('statement of marks'!AB20="","",'statement of marks'!AB20)</f>
        <v/>
      </c>
      <c r="V248" s="478" t="str">
        <f t="shared" si="50"/>
        <v/>
      </c>
      <c r="W248" s="252" t="str">
        <f>IF('statement of marks'!AD20="","",'statement of marks'!AD20)</f>
        <v/>
      </c>
      <c r="X248" s="253" t="str">
        <f t="shared" si="51"/>
        <v/>
      </c>
      <c r="Y248" s="479" t="str">
        <f>CONCATENATE('statement of marks'!HE20,'statement of marks'!HF20,'statement of marks'!HG20,)</f>
        <v/>
      </c>
      <c r="Z248" s="482" t="str">
        <f>IF('result subject-wise'!AC20="","",'result subject-wise'!AC20)</f>
        <v/>
      </c>
      <c r="AA248" s="482" t="str">
        <f>IF('result subject-wise'!AL20="","",'result subject-wise'!AL20)</f>
        <v/>
      </c>
      <c r="AB248" s="480" t="str">
        <f>IF(AA254=0,"",IF(Y248="S",Z248,IF(Z248="",X248,X248+Z248)))</f>
        <v/>
      </c>
    </row>
    <row r="249" spans="1:28" ht="19" customHeight="1">
      <c r="A249" s="1023" t="str">
        <f>'statement of marks'!AM19</f>
        <v/>
      </c>
      <c r="B249" s="1024"/>
      <c r="C249" s="482" t="str">
        <f>IF('statement of marks'!AN19="","",'statement of marks'!AN19)</f>
        <v/>
      </c>
      <c r="D249" s="482" t="str">
        <f>IF('statement of marks'!AO19="","",'statement of marks'!AO19)</f>
        <v/>
      </c>
      <c r="E249" s="482" t="str">
        <f>IF('statement of marks'!AP19="","",'statement of marks'!AP19)</f>
        <v/>
      </c>
      <c r="F249" s="482" t="str">
        <f>IF('statement of marks'!AR19="","",'statement of marks'!AR19)</f>
        <v/>
      </c>
      <c r="G249" s="478" t="str">
        <f t="shared" si="48"/>
        <v/>
      </c>
      <c r="H249" s="252" t="str">
        <f>IF('statement of marks'!AT19="","",'statement of marks'!AT19)</f>
        <v/>
      </c>
      <c r="I249" s="253" t="str">
        <f t="shared" si="49"/>
        <v/>
      </c>
      <c r="J249" s="479" t="str">
        <f>CONCATENATE('statement of marks'!HH19,'statement of marks'!HN19,'statement of marks'!HO19)</f>
        <v/>
      </c>
      <c r="K249" s="482" t="str">
        <f>IF('result subject-wise'!AD19="","",'result subject-wise'!AD19)</f>
        <v/>
      </c>
      <c r="L249" s="482" t="str">
        <f>IF('result subject-wise'!AM19="","",'result subject-wise'!AM19)</f>
        <v/>
      </c>
      <c r="M249" s="480" t="str">
        <f>IF(L254=0,"",IF(J249="S",K249,IF(K249="",I249,I249+K249)))</f>
        <v/>
      </c>
      <c r="N249" s="1058"/>
      <c r="O249" s="1057"/>
      <c r="P249" s="1023" t="str">
        <f>'statement of marks'!AM20</f>
        <v/>
      </c>
      <c r="Q249" s="1024"/>
      <c r="R249" s="482" t="str">
        <f>IF('statement of marks'!AN20="","",'statement of marks'!AN20)</f>
        <v/>
      </c>
      <c r="S249" s="482" t="str">
        <f>IF('statement of marks'!AO20="","",'statement of marks'!AO20)</f>
        <v/>
      </c>
      <c r="T249" s="482" t="str">
        <f>IF('statement of marks'!AP20="","",'statement of marks'!AP20)</f>
        <v/>
      </c>
      <c r="U249" s="482" t="str">
        <f>IF('statement of marks'!AR20="","",'statement of marks'!AR20)</f>
        <v/>
      </c>
      <c r="V249" s="478" t="str">
        <f t="shared" si="50"/>
        <v/>
      </c>
      <c r="W249" s="252" t="str">
        <f>IF('statement of marks'!AT20="","",'statement of marks'!AT20)</f>
        <v/>
      </c>
      <c r="X249" s="253" t="str">
        <f t="shared" si="51"/>
        <v/>
      </c>
      <c r="Y249" s="479" t="str">
        <f>CONCATENATE('statement of marks'!HH20,'statement of marks'!HN20,'statement of marks'!HO20)</f>
        <v/>
      </c>
      <c r="Z249" s="482" t="str">
        <f>IF('result subject-wise'!AD20="","",'result subject-wise'!AD20)</f>
        <v/>
      </c>
      <c r="AA249" s="482" t="str">
        <f>IF('result subject-wise'!AM20="","",'result subject-wise'!AM20)</f>
        <v/>
      </c>
      <c r="AB249" s="480" t="str">
        <f>IF(AA254=0,"",IF(Y249="S",Z249,IF(Z249="",X249,X249+Z249)))</f>
        <v/>
      </c>
    </row>
    <row r="250" spans="1:28" ht="19" customHeight="1">
      <c r="A250" s="1023" t="s">
        <v>65</v>
      </c>
      <c r="B250" s="1024"/>
      <c r="C250" s="482" t="str">
        <f>IF('statement of marks'!BB19="","",'statement of marks'!BB19)</f>
        <v/>
      </c>
      <c r="D250" s="482" t="str">
        <f>IF('statement of marks'!BC19="","",'statement of marks'!BC19)</f>
        <v/>
      </c>
      <c r="E250" s="482" t="str">
        <f>IF('statement of marks'!BD19="","",'statement of marks'!BD19)</f>
        <v/>
      </c>
      <c r="F250" s="482" t="str">
        <f>IF('statement of marks'!BF19="","",'statement of marks'!BF19)</f>
        <v/>
      </c>
      <c r="G250" s="478" t="str">
        <f t="shared" si="48"/>
        <v/>
      </c>
      <c r="H250" s="252" t="str">
        <f>IF('statement of marks'!BH19="","",'statement of marks'!BH19)</f>
        <v/>
      </c>
      <c r="I250" s="253" t="str">
        <f t="shared" si="49"/>
        <v/>
      </c>
      <c r="J250" s="479" t="str">
        <f>CONCATENATE('statement of marks'!HP19,'statement of marks'!HQ19,'statement of marks'!HR19)</f>
        <v/>
      </c>
      <c r="K250" s="482" t="str">
        <f>IF('result subject-wise'!AE19="","",'result subject-wise'!AE19)</f>
        <v/>
      </c>
      <c r="L250" s="482" t="str">
        <f>IF('result subject-wise'!AN19="","",'result subject-wise'!AN19)</f>
        <v/>
      </c>
      <c r="M250" s="480" t="str">
        <f>IF(L254=0,"",IF(J250="S",K250,IF(K250="",I250,I250+K250)))</f>
        <v/>
      </c>
      <c r="N250" s="1058"/>
      <c r="O250" s="1057"/>
      <c r="P250" s="1023" t="s">
        <v>65</v>
      </c>
      <c r="Q250" s="1024"/>
      <c r="R250" s="482" t="str">
        <f>IF('statement of marks'!BB20="","",'statement of marks'!BB20)</f>
        <v/>
      </c>
      <c r="S250" s="482" t="str">
        <f>IF('statement of marks'!BC20="","",'statement of marks'!BC20)</f>
        <v/>
      </c>
      <c r="T250" s="482" t="str">
        <f>IF('statement of marks'!BD20="","",'statement of marks'!BD20)</f>
        <v/>
      </c>
      <c r="U250" s="482" t="str">
        <f>IF('statement of marks'!BF20="","",'statement of marks'!BF20)</f>
        <v/>
      </c>
      <c r="V250" s="478" t="str">
        <f t="shared" si="50"/>
        <v/>
      </c>
      <c r="W250" s="252" t="str">
        <f>IF('statement of marks'!BH20="","",'statement of marks'!BH20)</f>
        <v/>
      </c>
      <c r="X250" s="253" t="str">
        <f t="shared" si="51"/>
        <v/>
      </c>
      <c r="Y250" s="479" t="str">
        <f>CONCATENATE('statement of marks'!HP20,'statement of marks'!HQ20,'statement of marks'!HR20)</f>
        <v/>
      </c>
      <c r="Z250" s="482" t="str">
        <f>IF('result subject-wise'!AE20="","",'result subject-wise'!AE20)</f>
        <v/>
      </c>
      <c r="AA250" s="482" t="str">
        <f>IF('result subject-wise'!AN20="","",'result subject-wise'!AN20)</f>
        <v/>
      </c>
      <c r="AB250" s="480" t="str">
        <f>IF(AA254=0,"",IF(Y250="S",Z250,IF(Z250="",X250,X250+Z250)))</f>
        <v/>
      </c>
    </row>
    <row r="251" spans="1:28" ht="19" customHeight="1">
      <c r="A251" s="1023" t="s">
        <v>71</v>
      </c>
      <c r="B251" s="1024"/>
      <c r="C251" s="482" t="str">
        <f>IF('statement of marks'!BP19="","",'statement of marks'!BP19)</f>
        <v/>
      </c>
      <c r="D251" s="482" t="str">
        <f>IF('statement of marks'!BQ19="","",'statement of marks'!BQ19)</f>
        <v/>
      </c>
      <c r="E251" s="482" t="str">
        <f>IF('statement of marks'!BR19="","",'statement of marks'!BR19)</f>
        <v/>
      </c>
      <c r="F251" s="482" t="str">
        <f>IF('statement of marks'!BT19="","",'statement of marks'!BT19)</f>
        <v/>
      </c>
      <c r="G251" s="478" t="str">
        <f t="shared" si="48"/>
        <v/>
      </c>
      <c r="H251" s="252" t="str">
        <f>IF('statement of marks'!BV19="","",'statement of marks'!BV19)</f>
        <v/>
      </c>
      <c r="I251" s="253" t="str">
        <f t="shared" si="49"/>
        <v/>
      </c>
      <c r="J251" s="479" t="str">
        <f>CONCATENATE('statement of marks'!HS19,'statement of marks'!HT19,'statement of marks'!HU19)</f>
        <v/>
      </c>
      <c r="K251" s="482" t="str">
        <f>IF('result subject-wise'!AF19="","",'result subject-wise'!AF19)</f>
        <v/>
      </c>
      <c r="L251" s="482" t="str">
        <f>IF('result subject-wise'!AO19="","",'result subject-wise'!AO19)</f>
        <v/>
      </c>
      <c r="M251" s="480" t="str">
        <f>IF(L254=0,"",IF(J251="S",K251,IF(K251="",I251,I251+K251)))</f>
        <v/>
      </c>
      <c r="N251" s="1058"/>
      <c r="O251" s="1057"/>
      <c r="P251" s="1023" t="s">
        <v>71</v>
      </c>
      <c r="Q251" s="1024"/>
      <c r="R251" s="482" t="str">
        <f>IF('statement of marks'!BP20="","",'statement of marks'!BP20)</f>
        <v/>
      </c>
      <c r="S251" s="482" t="str">
        <f>IF('statement of marks'!BQ20="","",'statement of marks'!BQ20)</f>
        <v/>
      </c>
      <c r="T251" s="482" t="str">
        <f>IF('statement of marks'!BR20="","",'statement of marks'!BR20)</f>
        <v/>
      </c>
      <c r="U251" s="482" t="str">
        <f>IF('statement of marks'!BT20="","",'statement of marks'!BT20)</f>
        <v/>
      </c>
      <c r="V251" s="478" t="str">
        <f t="shared" si="50"/>
        <v/>
      </c>
      <c r="W251" s="252" t="str">
        <f>IF('statement of marks'!BV20="","",'statement of marks'!BV20)</f>
        <v/>
      </c>
      <c r="X251" s="253" t="str">
        <f t="shared" si="51"/>
        <v/>
      </c>
      <c r="Y251" s="479" t="str">
        <f>CONCATENATE('statement of marks'!HS20,'statement of marks'!HT20,'statement of marks'!HU20)</f>
        <v/>
      </c>
      <c r="Z251" s="482" t="str">
        <f>IF('result subject-wise'!AF20="","",'result subject-wise'!AF20)</f>
        <v/>
      </c>
      <c r="AA251" s="482" t="str">
        <f>IF('result subject-wise'!AO20="","",'result subject-wise'!AO20)</f>
        <v/>
      </c>
      <c r="AB251" s="480" t="str">
        <f>IF(AA254=0,"",IF(Y251="S",Z251,IF(Z251="",X251,X251+Z251)))</f>
        <v/>
      </c>
    </row>
    <row r="252" spans="1:28" ht="19" customHeight="1">
      <c r="A252" s="1023" t="s">
        <v>48</v>
      </c>
      <c r="B252" s="1024"/>
      <c r="C252" s="482" t="str">
        <f>IF('statement of marks'!CD19="","",'statement of marks'!CD19)</f>
        <v/>
      </c>
      <c r="D252" s="482" t="str">
        <f>IF('statement of marks'!CE19="","",'statement of marks'!CE19)</f>
        <v/>
      </c>
      <c r="E252" s="482" t="str">
        <f>IF('statement of marks'!CF19="","",'statement of marks'!CF19)</f>
        <v/>
      </c>
      <c r="F252" s="482" t="str">
        <f>IF('statement of marks'!CH19="","",'statement of marks'!CH19)</f>
        <v/>
      </c>
      <c r="G252" s="478" t="str">
        <f t="shared" si="48"/>
        <v/>
      </c>
      <c r="H252" s="252" t="str">
        <f>IF('statement of marks'!CJ19="","",'statement of marks'!CJ19)</f>
        <v/>
      </c>
      <c r="I252" s="253" t="str">
        <f t="shared" si="49"/>
        <v/>
      </c>
      <c r="J252" s="479" t="str">
        <f>CONCATENATE('statement of marks'!HV19,'statement of marks'!HW19,'statement of marks'!HX19)</f>
        <v/>
      </c>
      <c r="K252" s="482" t="str">
        <f>IF('result subject-wise'!AG19="","",'result subject-wise'!AG19)</f>
        <v/>
      </c>
      <c r="L252" s="482" t="str">
        <f>IF('result subject-wise'!AP19="","",'result subject-wise'!AP19)</f>
        <v/>
      </c>
      <c r="M252" s="480" t="str">
        <f>IF(L254=0,"",IF(J252="S",K252,IF(K252="",I252,I252+K252)))</f>
        <v/>
      </c>
      <c r="N252" s="1058"/>
      <c r="O252" s="1057"/>
      <c r="P252" s="1023" t="s">
        <v>48</v>
      </c>
      <c r="Q252" s="1024"/>
      <c r="R252" s="482" t="str">
        <f>IF('statement of marks'!CD20="","",'statement of marks'!CD20)</f>
        <v/>
      </c>
      <c r="S252" s="482" t="str">
        <f>IF('statement of marks'!CE20="","",'statement of marks'!CE20)</f>
        <v/>
      </c>
      <c r="T252" s="482" t="str">
        <f>IF('statement of marks'!CF20="","",'statement of marks'!CF20)</f>
        <v/>
      </c>
      <c r="U252" s="482" t="str">
        <f>IF('statement of marks'!CH20="","",'statement of marks'!CH20)</f>
        <v/>
      </c>
      <c r="V252" s="478" t="str">
        <f t="shared" si="50"/>
        <v/>
      </c>
      <c r="W252" s="252" t="str">
        <f>IF('statement of marks'!CJ20="","",'statement of marks'!CJ20)</f>
        <v/>
      </c>
      <c r="X252" s="253" t="str">
        <f t="shared" si="51"/>
        <v/>
      </c>
      <c r="Y252" s="479" t="str">
        <f>CONCATENATE('statement of marks'!HV20,'statement of marks'!HW20,'statement of marks'!HX20)</f>
        <v/>
      </c>
      <c r="Z252" s="482" t="str">
        <f>IF('result subject-wise'!AG20="","",'result subject-wise'!AG20)</f>
        <v/>
      </c>
      <c r="AA252" s="482" t="str">
        <f>IF('result subject-wise'!AP20="","",'result subject-wise'!AP20)</f>
        <v/>
      </c>
      <c r="AB252" s="480" t="str">
        <f>IF(AA254=0,"",IF(Y252="S",Z252,IF(Z252="",X252,X252+Z252)))</f>
        <v/>
      </c>
    </row>
    <row r="253" spans="1:28" ht="19" customHeight="1">
      <c r="A253" s="1027" t="s">
        <v>244</v>
      </c>
      <c r="B253" s="1028"/>
      <c r="C253" s="477" t="str">
        <f t="shared" ref="C253:I253" si="52">IF(C252="","",SUM(C247:C252))</f>
        <v/>
      </c>
      <c r="D253" s="477" t="str">
        <f t="shared" si="52"/>
        <v/>
      </c>
      <c r="E253" s="477" t="str">
        <f t="shared" si="52"/>
        <v/>
      </c>
      <c r="F253" s="477" t="str">
        <f t="shared" si="52"/>
        <v/>
      </c>
      <c r="G253" s="477" t="str">
        <f t="shared" si="52"/>
        <v/>
      </c>
      <c r="H253" s="477" t="str">
        <f t="shared" si="52"/>
        <v/>
      </c>
      <c r="I253" s="477" t="str">
        <f t="shared" si="52"/>
        <v/>
      </c>
      <c r="J253" s="254" t="e">
        <f>IF(AND(L259="PASS",M255&gt;=60),"FIRST",IF(AND(L259="PASS",M255&gt;=48),"SECOND",IF(AND(L259="PASS",M255&gt;=36),"THIRD","")))</f>
        <v>#VALUE!</v>
      </c>
      <c r="K253" s="254">
        <f>COUNTIF(K247:K252,"AB")</f>
        <v>0</v>
      </c>
      <c r="L253" s="482"/>
      <c r="M253" s="476" t="str">
        <f>IF(K253&gt;0,"",IF(M252="","",SUM(M247:M252)))</f>
        <v/>
      </c>
      <c r="N253" s="1058"/>
      <c r="O253" s="1057"/>
      <c r="P253" s="1027" t="s">
        <v>244</v>
      </c>
      <c r="Q253" s="1028"/>
      <c r="R253" s="477" t="str">
        <f t="shared" ref="R253:X253" si="53">IF(R252="","",SUM(R247:R252))</f>
        <v/>
      </c>
      <c r="S253" s="477" t="str">
        <f t="shared" si="53"/>
        <v/>
      </c>
      <c r="T253" s="477" t="str">
        <f t="shared" si="53"/>
        <v/>
      </c>
      <c r="U253" s="477" t="str">
        <f t="shared" si="53"/>
        <v/>
      </c>
      <c r="V253" s="477" t="str">
        <f t="shared" si="53"/>
        <v/>
      </c>
      <c r="W253" s="477" t="str">
        <f t="shared" si="53"/>
        <v/>
      </c>
      <c r="X253" s="477" t="str">
        <f t="shared" si="53"/>
        <v/>
      </c>
      <c r="Y253" s="254" t="e">
        <f>IF(AND(AA259="PASS",AB255&gt;=60),"FIRST",IF(AND(AA259="PASS",AB255&gt;=48),"SECOND",IF(AND(AA259="PASS",AB255&gt;=36),"THIRD","")))</f>
        <v>#VALUE!</v>
      </c>
      <c r="Z253" s="254">
        <f>COUNTIF(Z247:Z252,"AB")</f>
        <v>0</v>
      </c>
      <c r="AA253" s="482"/>
      <c r="AB253" s="476" t="str">
        <f>IF(Z253&gt;0,"",IF(AB252="","",SUM(AB247:AB252)))</f>
        <v/>
      </c>
    </row>
    <row r="254" spans="1:28" ht="19" customHeight="1">
      <c r="A254" s="1027" t="s">
        <v>226</v>
      </c>
      <c r="B254" s="1028"/>
      <c r="C254" s="474">
        <f>60-(COUNTIF(C247:C252,"NA")*10+COUNTIF(C247:C252,"ML")*10)</f>
        <v>60</v>
      </c>
      <c r="D254" s="474">
        <f>60-(COUNTIF(D247:D252,"NA")*10+COUNTIF(D247:D252,"ML")*10)</f>
        <v>60</v>
      </c>
      <c r="E254" s="474">
        <f>60-(COUNTIF(E247:E252,"NA")*10+COUNTIF(E247:E252,"ML")*10)</f>
        <v>60</v>
      </c>
      <c r="F254" s="474">
        <f>420-(COUNTIF(F247:F252,"NA")*70+COUNTIF(F247:F252,"ML")*70)</f>
        <v>420</v>
      </c>
      <c r="G254" s="474">
        <f>SUM(C254:F254)</f>
        <v>600</v>
      </c>
      <c r="H254" s="474">
        <f>600-(COUNTIF(H247:H252,"ML")*100)</f>
        <v>600</v>
      </c>
      <c r="I254" s="478">
        <f>SUM(G254:H254)</f>
        <v>1200</v>
      </c>
      <c r="J254" s="254" t="e">
        <f>IF(AND(L259="PASS",I255&gt;=60),"FIRST",IF(AND(L259="PASS",I255&gt;=48),"SECOND",IF(AND(L259="PASS",I255&gt;=36),"THIRD","")))</f>
        <v>#VALUE!</v>
      </c>
      <c r="K254" s="482"/>
      <c r="L254" s="254">
        <f>COUNTIF(L247:L252,"P")+COUNTIF(L247:L252,"F")</f>
        <v>0</v>
      </c>
      <c r="M254" s="251" t="str">
        <f>IF(K253&gt;0,"",IF(L254=0,"",1200-L255*100))</f>
        <v/>
      </c>
      <c r="N254" s="1058"/>
      <c r="O254" s="1057"/>
      <c r="P254" s="1027" t="s">
        <v>226</v>
      </c>
      <c r="Q254" s="1028"/>
      <c r="R254" s="474">
        <f>60-(COUNTIF(R247:R252,"NA")*10+COUNTIF(R247:R252,"ML")*10)</f>
        <v>60</v>
      </c>
      <c r="S254" s="474">
        <f>60-(COUNTIF(S247:S252,"NA")*10+COUNTIF(S247:S252,"ML")*10)</f>
        <v>60</v>
      </c>
      <c r="T254" s="474">
        <f>60-(COUNTIF(T247:T252,"NA")*10+COUNTIF(T247:T252,"ML")*10)</f>
        <v>60</v>
      </c>
      <c r="U254" s="474">
        <f>420-(COUNTIF(U247:U252,"NA")*70+COUNTIF(U247:U252,"ML")*70)</f>
        <v>420</v>
      </c>
      <c r="V254" s="474">
        <f>SUM(R254:U254)</f>
        <v>600</v>
      </c>
      <c r="W254" s="474">
        <f>600-(COUNTIF(W247:W252,"ML")*100)</f>
        <v>600</v>
      </c>
      <c r="X254" s="478">
        <f>SUM(V254:W254)</f>
        <v>1200</v>
      </c>
      <c r="Y254" s="254" t="e">
        <f>IF(AND(AA259="PASS",X255&gt;=60),"FIRST",IF(AND(AA259="PASS",X255&gt;=48),"SECOND",IF(AND(AA259="PASS",X255&gt;=36),"THIRD","")))</f>
        <v>#VALUE!</v>
      </c>
      <c r="Z254" s="482"/>
      <c r="AA254" s="254">
        <f>COUNTIF(AA247:AA252,"P")+COUNTIF(AA247:AA252,"F")</f>
        <v>0</v>
      </c>
      <c r="AB254" s="251" t="str">
        <f>IF(Z253&gt;0,"",IF(AA254=0,"",1200-AA255*100))</f>
        <v/>
      </c>
    </row>
    <row r="255" spans="1:28" ht="19" customHeight="1">
      <c r="A255" s="1056" t="s">
        <v>150</v>
      </c>
      <c r="B255" s="1039"/>
      <c r="C255" s="255" t="e">
        <f t="shared" ref="C255:I255" si="54">C253/C254*100</f>
        <v>#VALUE!</v>
      </c>
      <c r="D255" s="255" t="e">
        <f t="shared" si="54"/>
        <v>#VALUE!</v>
      </c>
      <c r="E255" s="255" t="e">
        <f t="shared" si="54"/>
        <v>#VALUE!</v>
      </c>
      <c r="F255" s="255" t="e">
        <f t="shared" si="54"/>
        <v>#VALUE!</v>
      </c>
      <c r="G255" s="255" t="e">
        <f t="shared" si="54"/>
        <v>#VALUE!</v>
      </c>
      <c r="H255" s="255" t="e">
        <f t="shared" si="54"/>
        <v>#VALUE!</v>
      </c>
      <c r="I255" s="255" t="e">
        <f t="shared" si="54"/>
        <v>#VALUE!</v>
      </c>
      <c r="J255" s="254" t="e">
        <f>IF(M254="",J254,J253)</f>
        <v>#VALUE!</v>
      </c>
      <c r="K255" s="482"/>
      <c r="L255" s="254">
        <f>COUNTIF(J247:J252,"S")</f>
        <v>0</v>
      </c>
      <c r="M255" s="256" t="e">
        <f>M253/M254*100</f>
        <v>#VALUE!</v>
      </c>
      <c r="N255" s="1058"/>
      <c r="O255" s="1057"/>
      <c r="P255" s="1056" t="s">
        <v>150</v>
      </c>
      <c r="Q255" s="1039"/>
      <c r="R255" s="255" t="e">
        <f t="shared" ref="R255:X255" si="55">R253/R254*100</f>
        <v>#VALUE!</v>
      </c>
      <c r="S255" s="255" t="e">
        <f t="shared" si="55"/>
        <v>#VALUE!</v>
      </c>
      <c r="T255" s="255" t="e">
        <f t="shared" si="55"/>
        <v>#VALUE!</v>
      </c>
      <c r="U255" s="255" t="e">
        <f t="shared" si="55"/>
        <v>#VALUE!</v>
      </c>
      <c r="V255" s="255" t="e">
        <f t="shared" si="55"/>
        <v>#VALUE!</v>
      </c>
      <c r="W255" s="255" t="e">
        <f t="shared" si="55"/>
        <v>#VALUE!</v>
      </c>
      <c r="X255" s="255" t="e">
        <f t="shared" si="55"/>
        <v>#VALUE!</v>
      </c>
      <c r="Y255" s="254" t="e">
        <f>IF(AB254="",Y254,Y253)</f>
        <v>#VALUE!</v>
      </c>
      <c r="Z255" s="482"/>
      <c r="AA255" s="254">
        <f>COUNTIF(Y247:Y252,"S")</f>
        <v>0</v>
      </c>
      <c r="AB255" s="256" t="e">
        <f>AB253/AB254*100</f>
        <v>#VALUE!</v>
      </c>
    </row>
    <row r="256" spans="1:28" ht="19" customHeight="1">
      <c r="A256" s="1023" t="s">
        <v>73</v>
      </c>
      <c r="B256" s="1024"/>
      <c r="C256" s="475" t="str">
        <f>IF('statement of marks'!CV19="","",'statement of marks'!CV19)</f>
        <v/>
      </c>
      <c r="D256" s="475" t="str">
        <f>IF('statement of marks'!CW19="","",'statement of marks'!CW19)</f>
        <v/>
      </c>
      <c r="E256" s="475" t="str">
        <f>IF('statement of marks'!CX19="","",'statement of marks'!CX19)</f>
        <v/>
      </c>
      <c r="F256" s="475" t="str">
        <f>IF('statement of marks'!CZ19="","",'statement of marks'!CZ19)</f>
        <v/>
      </c>
      <c r="G256" s="478" t="str">
        <f>IF(F256="","",SUM(C256:F256))</f>
        <v/>
      </c>
      <c r="H256" s="475" t="str">
        <f>IF('statement of marks'!DB19="","",'statement of marks'!DB19)</f>
        <v/>
      </c>
      <c r="I256" s="478" t="str">
        <f>IF(H256="","",SUM(G256:H256))</f>
        <v/>
      </c>
      <c r="J256" s="479" t="str">
        <f>IF('statement of marks'!HY19="","",'statement of marks'!HY19)</f>
        <v/>
      </c>
      <c r="K256" s="485" t="str">
        <f>IF('result subject-wise'!AQ19="","",'result subject-wise'!AQ19)</f>
        <v/>
      </c>
      <c r="L256" s="1046" t="s">
        <v>238</v>
      </c>
      <c r="M256" s="1061"/>
      <c r="N256" s="1058"/>
      <c r="O256" s="1057"/>
      <c r="P256" s="1023" t="s">
        <v>73</v>
      </c>
      <c r="Q256" s="1024"/>
      <c r="R256" s="475" t="str">
        <f>IF('statement of marks'!CV20="","",'statement of marks'!CV20)</f>
        <v/>
      </c>
      <c r="S256" s="475" t="str">
        <f>IF('statement of marks'!CW20="","",'statement of marks'!CW20)</f>
        <v/>
      </c>
      <c r="T256" s="475" t="str">
        <f>IF('statement of marks'!CX20="","",'statement of marks'!CX20)</f>
        <v/>
      </c>
      <c r="U256" s="475" t="str">
        <f>IF('statement of marks'!CZ20="","",'statement of marks'!CZ20)</f>
        <v/>
      </c>
      <c r="V256" s="478" t="str">
        <f>IF(U256="","",SUM(R256:U256))</f>
        <v/>
      </c>
      <c r="W256" s="475" t="str">
        <f>IF('statement of marks'!DB20="","",'statement of marks'!DB20)</f>
        <v/>
      </c>
      <c r="X256" s="478" t="str">
        <f>IF(W256="","",SUM(V256:W256))</f>
        <v/>
      </c>
      <c r="Y256" s="479" t="str">
        <f>IF('statement of marks'!HY20="","",'statement of marks'!HY20)</f>
        <v/>
      </c>
      <c r="Z256" s="485" t="str">
        <f>IF('result subject-wise'!AQ20="","",'result subject-wise'!AQ20)</f>
        <v/>
      </c>
      <c r="AA256" s="1046" t="s">
        <v>238</v>
      </c>
      <c r="AB256" s="1061"/>
    </row>
    <row r="257" spans="1:28" ht="19" customHeight="1">
      <c r="A257" s="1023" t="s">
        <v>74</v>
      </c>
      <c r="B257" s="1024"/>
      <c r="C257" s="475" t="str">
        <f>IF('statement of marks'!DL19="","",'statement of marks'!DL19)</f>
        <v/>
      </c>
      <c r="D257" s="475" t="str">
        <f>IF('statement of marks'!DO19="","",'statement of marks'!DO19)</f>
        <v/>
      </c>
      <c r="E257" s="475" t="str">
        <f>IF('statement of marks'!DR19="","",'statement of marks'!DR19)</f>
        <v/>
      </c>
      <c r="F257" s="475" t="str">
        <f>IF('statement of marks'!DX19="","",'statement of marks'!DX19)</f>
        <v/>
      </c>
      <c r="G257" s="478" t="str">
        <f>IF(F257="","",SUM(C257:F257))</f>
        <v/>
      </c>
      <c r="H257" s="475" t="str">
        <f>IF('statement of marks'!EC19="","",'statement of marks'!EC19)</f>
        <v/>
      </c>
      <c r="I257" s="478" t="str">
        <f>IF(H257="","",SUM(G257:H257))</f>
        <v/>
      </c>
      <c r="J257" s="479" t="str">
        <f>IF('statement of marks'!HZ19="","",'statement of marks'!HZ19)</f>
        <v/>
      </c>
      <c r="K257" s="477" t="str">
        <f>IF('result subject-wise'!AR19="","",'result subject-wise'!AR19)</f>
        <v/>
      </c>
      <c r="L257" s="1030"/>
      <c r="M257" s="1061"/>
      <c r="N257" s="1058"/>
      <c r="O257" s="1057"/>
      <c r="P257" s="1023" t="s">
        <v>74</v>
      </c>
      <c r="Q257" s="1024"/>
      <c r="R257" s="475" t="str">
        <f>IF('statement of marks'!DL20="","",'statement of marks'!DL20)</f>
        <v/>
      </c>
      <c r="S257" s="475" t="str">
        <f>IF('statement of marks'!DO20="","",'statement of marks'!DO20)</f>
        <v/>
      </c>
      <c r="T257" s="475" t="str">
        <f>IF('statement of marks'!DR20="","",'statement of marks'!DR20)</f>
        <v/>
      </c>
      <c r="U257" s="475" t="str">
        <f>IF('statement of marks'!DX20="","",'statement of marks'!DX20)</f>
        <v/>
      </c>
      <c r="V257" s="478" t="str">
        <f>IF(U257="","",SUM(R257:U257))</f>
        <v/>
      </c>
      <c r="W257" s="475" t="str">
        <f>IF('statement of marks'!EC20="","",'statement of marks'!EC20)</f>
        <v/>
      </c>
      <c r="X257" s="478" t="str">
        <f>IF(W257="","",SUM(V257:W257))</f>
        <v/>
      </c>
      <c r="Y257" s="479" t="str">
        <f>IF('statement of marks'!HZ20="","",'statement of marks'!HZ20)</f>
        <v/>
      </c>
      <c r="Z257" s="477" t="str">
        <f>IF('result subject-wise'!AR20="","",'result subject-wise'!AR20)</f>
        <v/>
      </c>
      <c r="AA257" s="1030"/>
      <c r="AB257" s="1061"/>
    </row>
    <row r="258" spans="1:28" ht="19" customHeight="1">
      <c r="A258" s="1023" t="s">
        <v>56</v>
      </c>
      <c r="B258" s="1024"/>
      <c r="C258" s="475" t="str">
        <f>IF('statement of marks'!EM19="","",'statement of marks'!EM19)</f>
        <v/>
      </c>
      <c r="D258" s="475" t="str">
        <f>IF('statement of marks'!EN19="","",'statement of marks'!EN19)</f>
        <v/>
      </c>
      <c r="E258" s="475" t="str">
        <f>IF('statement of marks'!EO19="","",'statement of marks'!EO19)</f>
        <v/>
      </c>
      <c r="F258" s="475" t="str">
        <f>IF('statement of marks'!ES19="","",'statement of marks'!ES19)</f>
        <v/>
      </c>
      <c r="G258" s="478" t="str">
        <f>IF(F258="","",SUM(C258:F258))</f>
        <v/>
      </c>
      <c r="H258" s="475" t="str">
        <f>IF('statement of marks'!EX19="","",'statement of marks'!EX19)</f>
        <v/>
      </c>
      <c r="I258" s="478" t="str">
        <f>IF(H258="","",SUM(G258:H258))</f>
        <v/>
      </c>
      <c r="J258" s="479" t="str">
        <f>IF('statement of marks'!IA19="","",'statement of marks'!IA19)</f>
        <v/>
      </c>
      <c r="K258" s="477" t="str">
        <f>IF('result subject-wise'!AS19="","",'result subject-wise'!AS19)</f>
        <v/>
      </c>
      <c r="L258" s="1030"/>
      <c r="M258" s="1061"/>
      <c r="N258" s="1058"/>
      <c r="O258" s="1057"/>
      <c r="P258" s="1023" t="s">
        <v>56</v>
      </c>
      <c r="Q258" s="1024"/>
      <c r="R258" s="475" t="str">
        <f>IF('statement of marks'!EM20="","",'statement of marks'!EM20)</f>
        <v/>
      </c>
      <c r="S258" s="475" t="str">
        <f>IF('statement of marks'!EN20="","",'statement of marks'!EN20)</f>
        <v/>
      </c>
      <c r="T258" s="475" t="str">
        <f>IF('statement of marks'!EO20="","",'statement of marks'!EO20)</f>
        <v/>
      </c>
      <c r="U258" s="475" t="str">
        <f>IF('statement of marks'!ES20="","",'statement of marks'!ES20)</f>
        <v/>
      </c>
      <c r="V258" s="478" t="str">
        <f>IF(U258="","",SUM(R258:U258))</f>
        <v/>
      </c>
      <c r="W258" s="475" t="str">
        <f>IF('statement of marks'!EX20="","",'statement of marks'!EX20)</f>
        <v/>
      </c>
      <c r="X258" s="478" t="str">
        <f>IF(W258="","",SUM(V258:W258))</f>
        <v/>
      </c>
      <c r="Y258" s="479" t="str">
        <f>IF('statement of marks'!IA20="","",'statement of marks'!IA20)</f>
        <v/>
      </c>
      <c r="Z258" s="477" t="str">
        <f>IF('result subject-wise'!AS20="","",'result subject-wise'!AS20)</f>
        <v/>
      </c>
      <c r="AA258" s="1030"/>
      <c r="AB258" s="1061"/>
    </row>
    <row r="259" spans="1:28" ht="19" customHeight="1">
      <c r="A259" s="1023" t="s">
        <v>26</v>
      </c>
      <c r="B259" s="1024"/>
      <c r="C259" s="1046" t="s">
        <v>275</v>
      </c>
      <c r="D259" s="1021"/>
      <c r="E259" s="1046" t="s">
        <v>94</v>
      </c>
      <c r="F259" s="1021"/>
      <c r="G259" s="1048" t="s">
        <v>95</v>
      </c>
      <c r="H259" s="1021"/>
      <c r="I259" s="478" t="s">
        <v>39</v>
      </c>
      <c r="J259" s="477" t="s">
        <v>57</v>
      </c>
      <c r="K259" s="1050"/>
      <c r="L259" s="1049" t="str">
        <f>IF('result subject-wise'!AV19="","",'result subject-wise'!AV19)</f>
        <v/>
      </c>
      <c r="M259" s="1052"/>
      <c r="N259" s="1058"/>
      <c r="O259" s="1057"/>
      <c r="P259" s="1023" t="s">
        <v>26</v>
      </c>
      <c r="Q259" s="1024"/>
      <c r="R259" s="1046" t="s">
        <v>275</v>
      </c>
      <c r="S259" s="1021"/>
      <c r="T259" s="1046" t="s">
        <v>94</v>
      </c>
      <c r="U259" s="1021"/>
      <c r="V259" s="1048" t="s">
        <v>95</v>
      </c>
      <c r="W259" s="1021"/>
      <c r="X259" s="478" t="s">
        <v>39</v>
      </c>
      <c r="Y259" s="477" t="s">
        <v>57</v>
      </c>
      <c r="Z259" s="1050"/>
      <c r="AA259" s="1049" t="str">
        <f>IF('result subject-wise'!AV20="","",'result subject-wise'!AV20)</f>
        <v/>
      </c>
      <c r="AB259" s="1052"/>
    </row>
    <row r="260" spans="1:28" ht="19" customHeight="1">
      <c r="A260" s="1023"/>
      <c r="B260" s="1024"/>
      <c r="C260" s="1021">
        <f>'statement of marks'!$FH$6</f>
        <v>25</v>
      </c>
      <c r="D260" s="1021"/>
      <c r="E260" s="1021">
        <f>'statement of marks'!$FI$6</f>
        <v>45</v>
      </c>
      <c r="F260" s="1021"/>
      <c r="G260" s="1021">
        <f>'statement of marks'!$FJ$6</f>
        <v>30</v>
      </c>
      <c r="H260" s="1021"/>
      <c r="I260" s="478">
        <f>SUM(C260,E260,G260)</f>
        <v>100</v>
      </c>
      <c r="J260" s="477"/>
      <c r="K260" s="1050"/>
      <c r="L260" s="1049"/>
      <c r="M260" s="1052"/>
      <c r="N260" s="1058"/>
      <c r="O260" s="1057"/>
      <c r="P260" s="1023"/>
      <c r="Q260" s="1024"/>
      <c r="R260" s="1021">
        <f>'statement of marks'!$FH$6</f>
        <v>25</v>
      </c>
      <c r="S260" s="1021"/>
      <c r="T260" s="1021">
        <f>'statement of marks'!$FI$6</f>
        <v>45</v>
      </c>
      <c r="U260" s="1021"/>
      <c r="V260" s="1021">
        <f>'statement of marks'!$FJ$6</f>
        <v>30</v>
      </c>
      <c r="W260" s="1021"/>
      <c r="X260" s="478">
        <f>SUM(R260,T260,V260)</f>
        <v>100</v>
      </c>
      <c r="Y260" s="477"/>
      <c r="Z260" s="1050"/>
      <c r="AA260" s="1049"/>
      <c r="AB260" s="1052"/>
    </row>
    <row r="261" spans="1:28" ht="19" customHeight="1">
      <c r="A261" s="1023"/>
      <c r="B261" s="1024"/>
      <c r="C261" s="1025" t="str">
        <f>IF('statement of marks'!FH19="","",'statement of marks'!FH19)</f>
        <v/>
      </c>
      <c r="D261" s="1025"/>
      <c r="E261" s="1025" t="str">
        <f>'statement of marks'!FI19</f>
        <v/>
      </c>
      <c r="F261" s="1025"/>
      <c r="G261" s="1025" t="str">
        <f>'statement of marks'!FJ19</f>
        <v/>
      </c>
      <c r="H261" s="1025"/>
      <c r="I261" s="481" t="str">
        <f>IF(G261="","",SUM(C261,E261,G261))</f>
        <v/>
      </c>
      <c r="J261" s="479" t="str">
        <f>IF('statement of marks'!IB19="","",'statement of marks'!IB19)</f>
        <v/>
      </c>
      <c r="K261" s="1050"/>
      <c r="L261" s="1051" t="s">
        <v>241</v>
      </c>
      <c r="M261" s="1052"/>
      <c r="N261" s="1058"/>
      <c r="O261" s="1057"/>
      <c r="P261" s="1023"/>
      <c r="Q261" s="1024"/>
      <c r="R261" s="1025" t="str">
        <f>IF('statement of marks'!FH20="","",'statement of marks'!FH20)</f>
        <v/>
      </c>
      <c r="S261" s="1025"/>
      <c r="T261" s="1025" t="str">
        <f>'statement of marks'!FI20</f>
        <v/>
      </c>
      <c r="U261" s="1025"/>
      <c r="V261" s="1025" t="str">
        <f>'statement of marks'!FJ20</f>
        <v/>
      </c>
      <c r="W261" s="1025"/>
      <c r="X261" s="481" t="str">
        <f>IF(V261="","",SUM(R261,T261,V261))</f>
        <v/>
      </c>
      <c r="Y261" s="479" t="str">
        <f>IF('statement of marks'!IB20="","",'statement of marks'!IB20)</f>
        <v/>
      </c>
      <c r="Z261" s="1050"/>
      <c r="AA261" s="1051" t="s">
        <v>241</v>
      </c>
      <c r="AB261" s="1052"/>
    </row>
    <row r="262" spans="1:28" ht="19" customHeight="1">
      <c r="A262" s="1023" t="s">
        <v>77</v>
      </c>
      <c r="B262" s="1024"/>
      <c r="C262" s="1048" t="s">
        <v>96</v>
      </c>
      <c r="D262" s="1021"/>
      <c r="E262" s="1048" t="s">
        <v>97</v>
      </c>
      <c r="F262" s="1021"/>
      <c r="G262" s="1048" t="s">
        <v>98</v>
      </c>
      <c r="H262" s="1021"/>
      <c r="I262" s="478" t="s">
        <v>39</v>
      </c>
      <c r="J262" s="477" t="s">
        <v>57</v>
      </c>
      <c r="K262" s="1050"/>
      <c r="L262" s="1049" t="e">
        <f>J255</f>
        <v>#VALUE!</v>
      </c>
      <c r="M262" s="1052"/>
      <c r="N262" s="1058"/>
      <c r="O262" s="1057"/>
      <c r="P262" s="1023" t="s">
        <v>77</v>
      </c>
      <c r="Q262" s="1024"/>
      <c r="R262" s="1048" t="s">
        <v>96</v>
      </c>
      <c r="S262" s="1021"/>
      <c r="T262" s="1048" t="s">
        <v>97</v>
      </c>
      <c r="U262" s="1021"/>
      <c r="V262" s="1048" t="s">
        <v>98</v>
      </c>
      <c r="W262" s="1021"/>
      <c r="X262" s="478" t="s">
        <v>39</v>
      </c>
      <c r="Y262" s="477" t="s">
        <v>57</v>
      </c>
      <c r="Z262" s="1050"/>
      <c r="AA262" s="1049" t="e">
        <f>Y255</f>
        <v>#VALUE!</v>
      </c>
      <c r="AB262" s="1052"/>
    </row>
    <row r="263" spans="1:28" ht="19" customHeight="1">
      <c r="A263" s="1023"/>
      <c r="B263" s="1024"/>
      <c r="C263" s="1021">
        <f>'statement of marks'!$FQ$6</f>
        <v>25</v>
      </c>
      <c r="D263" s="1021"/>
      <c r="E263" s="474">
        <f>'statement of marks'!$FR$6</f>
        <v>30</v>
      </c>
      <c r="F263" s="474">
        <f>'statement of marks'!$FS$6</f>
        <v>30</v>
      </c>
      <c r="G263" s="1021">
        <f>'statement of marks'!$FT$6</f>
        <v>15</v>
      </c>
      <c r="H263" s="1021"/>
      <c r="I263" s="478">
        <f>SUM(C263,E263,F263,G263)</f>
        <v>100</v>
      </c>
      <c r="J263" s="477"/>
      <c r="K263" s="1050"/>
      <c r="L263" s="1049"/>
      <c r="M263" s="1052"/>
      <c r="N263" s="1058"/>
      <c r="O263" s="1057"/>
      <c r="P263" s="1023"/>
      <c r="Q263" s="1024"/>
      <c r="R263" s="1021">
        <f>'statement of marks'!$FQ$6</f>
        <v>25</v>
      </c>
      <c r="S263" s="1021"/>
      <c r="T263" s="474">
        <f>'statement of marks'!$FR$6</f>
        <v>30</v>
      </c>
      <c r="U263" s="474">
        <f>'statement of marks'!$FS$6</f>
        <v>30</v>
      </c>
      <c r="V263" s="1021">
        <f>'statement of marks'!$FT$6</f>
        <v>15</v>
      </c>
      <c r="W263" s="1021"/>
      <c r="X263" s="478">
        <f>SUM(R263,T263,U263,V263)</f>
        <v>100</v>
      </c>
      <c r="Y263" s="477"/>
      <c r="Z263" s="1050"/>
      <c r="AA263" s="1049"/>
      <c r="AB263" s="1052"/>
    </row>
    <row r="264" spans="1:28" ht="19" customHeight="1">
      <c r="A264" s="1023"/>
      <c r="B264" s="1024"/>
      <c r="C264" s="1025" t="str">
        <f>IF('statement of marks'!FQ19="","",'statement of marks'!FQ19)</f>
        <v/>
      </c>
      <c r="D264" s="1025"/>
      <c r="E264" s="475" t="str">
        <f>'statement of marks'!FR19</f>
        <v/>
      </c>
      <c r="F264" s="475" t="str">
        <f>'statement of marks'!FS19</f>
        <v/>
      </c>
      <c r="G264" s="1025" t="str">
        <f>'statement of marks'!FT19</f>
        <v/>
      </c>
      <c r="H264" s="1025"/>
      <c r="I264" s="478" t="str">
        <f>IF(G264="","",SUM(C264:G264))</f>
        <v/>
      </c>
      <c r="J264" s="479" t="str">
        <f>IF('statement of marks'!IC19="","",'statement of marks'!IC19)</f>
        <v/>
      </c>
      <c r="K264" s="1043" t="s">
        <v>240</v>
      </c>
      <c r="L264" s="1044"/>
      <c r="M264" s="1045"/>
      <c r="N264" s="1058"/>
      <c r="O264" s="1057"/>
      <c r="P264" s="1023"/>
      <c r="Q264" s="1024"/>
      <c r="R264" s="1025" t="str">
        <f>IF('statement of marks'!FQ20="","",'statement of marks'!FQ20)</f>
        <v/>
      </c>
      <c r="S264" s="1025"/>
      <c r="T264" s="475" t="str">
        <f>'statement of marks'!FR20</f>
        <v/>
      </c>
      <c r="U264" s="475" t="str">
        <f>'statement of marks'!FS20</f>
        <v/>
      </c>
      <c r="V264" s="1025" t="str">
        <f>'statement of marks'!FT20</f>
        <v/>
      </c>
      <c r="W264" s="1025"/>
      <c r="X264" s="478" t="str">
        <f>IF(V264="","",SUM(R264:V264))</f>
        <v/>
      </c>
      <c r="Y264" s="479" t="str">
        <f>IF('statement of marks'!IC20="","",'statement of marks'!IC20)</f>
        <v/>
      </c>
      <c r="Z264" s="1043" t="s">
        <v>240</v>
      </c>
      <c r="AA264" s="1044"/>
      <c r="AB264" s="1045"/>
    </row>
    <row r="265" spans="1:28" ht="19" customHeight="1">
      <c r="A265" s="1038" t="s">
        <v>135</v>
      </c>
      <c r="B265" s="1039"/>
      <c r="C265" s="1029" t="str">
        <f>'statement of marks'!GN19</f>
        <v/>
      </c>
      <c r="D265" s="1029"/>
      <c r="E265" s="1029"/>
      <c r="F265" s="483" t="s">
        <v>241</v>
      </c>
      <c r="G265" s="479" t="str">
        <f>IF('statement of marks'!CU19="","",'statement of marks'!CU19)</f>
        <v/>
      </c>
      <c r="H265" s="1049" t="s">
        <v>237</v>
      </c>
      <c r="I265" s="1049"/>
      <c r="J265" s="475" t="str">
        <f>IF('statement of marks'!GP19="","",'statement of marks'!GP19)</f>
        <v/>
      </c>
      <c r="K265" s="1044"/>
      <c r="L265" s="1044"/>
      <c r="M265" s="1045"/>
      <c r="N265" s="1058"/>
      <c r="O265" s="1057"/>
      <c r="P265" s="1038" t="s">
        <v>135</v>
      </c>
      <c r="Q265" s="1039"/>
      <c r="R265" s="1029" t="str">
        <f>'statement of marks'!GN20</f>
        <v>NSO</v>
      </c>
      <c r="S265" s="1029"/>
      <c r="T265" s="1029"/>
      <c r="U265" s="483" t="s">
        <v>241</v>
      </c>
      <c r="V265" s="479" t="str">
        <f>IF('statement of marks'!CU20="","",'statement of marks'!CU20)</f>
        <v/>
      </c>
      <c r="W265" s="1049" t="s">
        <v>237</v>
      </c>
      <c r="X265" s="1049"/>
      <c r="Y265" s="475" t="str">
        <f>IF('statement of marks'!GP20="","",'statement of marks'!GP20)</f>
        <v/>
      </c>
      <c r="Z265" s="1044"/>
      <c r="AA265" s="1044"/>
      <c r="AB265" s="1045"/>
    </row>
    <row r="266" spans="1:28" ht="19" customHeight="1">
      <c r="A266" s="257" t="s">
        <v>230</v>
      </c>
      <c r="B266" s="1059" t="s">
        <v>229</v>
      </c>
      <c r="C266" s="1060"/>
      <c r="D266" s="1047" t="s">
        <v>231</v>
      </c>
      <c r="E266" s="1025"/>
      <c r="F266" s="1047" t="s">
        <v>232</v>
      </c>
      <c r="G266" s="1025"/>
      <c r="H266" s="1047" t="s">
        <v>233</v>
      </c>
      <c r="I266" s="1025"/>
      <c r="J266" s="481" t="s">
        <v>376</v>
      </c>
      <c r="K266" s="1044"/>
      <c r="L266" s="1044"/>
      <c r="M266" s="1045"/>
      <c r="N266" s="1058"/>
      <c r="O266" s="1057"/>
      <c r="P266" s="257" t="s">
        <v>230</v>
      </c>
      <c r="Q266" s="1059" t="s">
        <v>229</v>
      </c>
      <c r="R266" s="1060"/>
      <c r="S266" s="1047" t="s">
        <v>231</v>
      </c>
      <c r="T266" s="1025"/>
      <c r="U266" s="1047" t="s">
        <v>232</v>
      </c>
      <c r="V266" s="1025"/>
      <c r="W266" s="1047" t="s">
        <v>233</v>
      </c>
      <c r="X266" s="1025"/>
      <c r="Y266" s="481" t="s">
        <v>376</v>
      </c>
      <c r="Z266" s="1044"/>
      <c r="AA266" s="1044"/>
      <c r="AB266" s="1045"/>
    </row>
    <row r="267" spans="1:28" ht="19" customHeight="1">
      <c r="A267" s="1033" t="s">
        <v>227</v>
      </c>
      <c r="B267" s="1024"/>
      <c r="C267" s="482" t="str">
        <f>IF('statement of marks'!GR19="","",'statement of marks'!GR19)</f>
        <v/>
      </c>
      <c r="D267" s="1053" t="str">
        <f>IF('statement of marks'!GT19="","",'statement of marks'!GT19)</f>
        <v/>
      </c>
      <c r="E267" s="1053"/>
      <c r="F267" s="1053" t="str">
        <f>IF('statement of marks'!GV19="","",'statement of marks'!GV19)</f>
        <v/>
      </c>
      <c r="G267" s="1053"/>
      <c r="H267" s="1053" t="str">
        <f>IF('statement of marks'!GX19="","",'statement of marks'!GX19)</f>
        <v/>
      </c>
      <c r="I267" s="1053"/>
      <c r="J267" s="479" t="str">
        <f>'statement of marks'!GZ19</f>
        <v/>
      </c>
      <c r="K267" s="1062" t="str">
        <f>IF(OR(L259="PASS",L259="FAIL"),'result subject-wise'!$AV$112,"")</f>
        <v/>
      </c>
      <c r="L267" s="1062"/>
      <c r="M267" s="1063"/>
      <c r="N267" s="1058"/>
      <c r="O267" s="1057"/>
      <c r="P267" s="1033" t="s">
        <v>227</v>
      </c>
      <c r="Q267" s="1024"/>
      <c r="R267" s="482" t="str">
        <f>IF('statement of marks'!GR20="","",'statement of marks'!GR20)</f>
        <v/>
      </c>
      <c r="S267" s="1053" t="str">
        <f>IF('statement of marks'!GT20="","",'statement of marks'!GT20)</f>
        <v/>
      </c>
      <c r="T267" s="1053"/>
      <c r="U267" s="1053" t="str">
        <f>IF('statement of marks'!GV20="","",'statement of marks'!GV20)</f>
        <v/>
      </c>
      <c r="V267" s="1053"/>
      <c r="W267" s="1053" t="str">
        <f>IF('statement of marks'!GX20="","",'statement of marks'!GX20)</f>
        <v/>
      </c>
      <c r="X267" s="1053"/>
      <c r="Y267" s="479" t="str">
        <f>'statement of marks'!GZ20</f>
        <v/>
      </c>
      <c r="Z267" s="1062" t="str">
        <f>IF(OR(AA259="PASS",AA259="FAIL"),'result subject-wise'!$AV$112,"")</f>
        <v/>
      </c>
      <c r="AA267" s="1062"/>
      <c r="AB267" s="1063"/>
    </row>
    <row r="268" spans="1:28" ht="19" customHeight="1">
      <c r="A268" s="1031" t="s">
        <v>228</v>
      </c>
      <c r="B268" s="1032"/>
      <c r="C268" s="477" t="str">
        <f>IF('statement of marks'!GQ19="","",'statement of marks'!GQ19)</f>
        <v/>
      </c>
      <c r="D268" s="1030" t="str">
        <f>IF('statement of marks'!GS19="","",'statement of marks'!GS19)</f>
        <v/>
      </c>
      <c r="E268" s="1030"/>
      <c r="F268" s="1030" t="str">
        <f>IF('statement of marks'!GU19="","",'statement of marks'!GU19)</f>
        <v/>
      </c>
      <c r="G268" s="1030"/>
      <c r="H268" s="1030" t="str">
        <f>IF('statement of marks'!GW19="","",'statement of marks'!GW19)</f>
        <v/>
      </c>
      <c r="I268" s="1030"/>
      <c r="J268" s="477" t="str">
        <f>'statement of marks'!GY19</f>
        <v/>
      </c>
      <c r="K268" s="1062"/>
      <c r="L268" s="1062"/>
      <c r="M268" s="1063"/>
      <c r="N268" s="1058"/>
      <c r="O268" s="1057"/>
      <c r="P268" s="1031" t="s">
        <v>228</v>
      </c>
      <c r="Q268" s="1032"/>
      <c r="R268" s="477" t="str">
        <f>IF('statement of marks'!GQ20="","",'statement of marks'!GQ20)</f>
        <v/>
      </c>
      <c r="S268" s="1030" t="str">
        <f>IF('statement of marks'!GS20="","",'statement of marks'!GS20)</f>
        <v/>
      </c>
      <c r="T268" s="1030"/>
      <c r="U268" s="1030" t="str">
        <f>IF('statement of marks'!GU20="","",'statement of marks'!GU20)</f>
        <v/>
      </c>
      <c r="V268" s="1030"/>
      <c r="W268" s="1030" t="str">
        <f>IF('statement of marks'!GW20="","",'statement of marks'!GW20)</f>
        <v/>
      </c>
      <c r="X268" s="1030"/>
      <c r="Y268" s="477" t="str">
        <f>'statement of marks'!GY20</f>
        <v/>
      </c>
      <c r="Z268" s="1062"/>
      <c r="AA268" s="1062"/>
      <c r="AB268" s="1063"/>
    </row>
    <row r="269" spans="1:28" ht="19" customHeight="1">
      <c r="A269" s="1067" t="s">
        <v>375</v>
      </c>
      <c r="B269" s="1024"/>
      <c r="C269" s="52"/>
      <c r="D269" s="1029"/>
      <c r="E269" s="1029"/>
      <c r="F269" s="1029"/>
      <c r="G269" s="1029"/>
      <c r="H269" s="1029"/>
      <c r="I269" s="1029"/>
      <c r="J269" s="1029"/>
      <c r="K269" s="1029"/>
      <c r="L269" s="1029"/>
      <c r="M269" s="1040"/>
      <c r="N269" s="1058"/>
      <c r="O269" s="1057"/>
      <c r="P269" s="1067" t="s">
        <v>375</v>
      </c>
      <c r="Q269" s="1024"/>
      <c r="R269" s="52"/>
      <c r="S269" s="1029"/>
      <c r="T269" s="1029"/>
      <c r="U269" s="1029"/>
      <c r="V269" s="1029"/>
      <c r="W269" s="1029"/>
      <c r="X269" s="1029"/>
      <c r="Y269" s="1029"/>
      <c r="Z269" s="1029"/>
      <c r="AA269" s="1029"/>
      <c r="AB269" s="1040"/>
    </row>
    <row r="270" spans="1:28" ht="19" customHeight="1">
      <c r="A270" s="1033" t="s">
        <v>234</v>
      </c>
      <c r="B270" s="1024"/>
      <c r="C270" s="52"/>
      <c r="D270" s="1029"/>
      <c r="E270" s="1029"/>
      <c r="F270" s="1029"/>
      <c r="G270" s="1029"/>
      <c r="H270" s="1029"/>
      <c r="I270" s="1029"/>
      <c r="J270" s="1029"/>
      <c r="K270" s="1029"/>
      <c r="L270" s="1029"/>
      <c r="M270" s="1040"/>
      <c r="N270" s="1058"/>
      <c r="O270" s="1057"/>
      <c r="P270" s="1033" t="s">
        <v>234</v>
      </c>
      <c r="Q270" s="1024"/>
      <c r="R270" s="52"/>
      <c r="S270" s="1029"/>
      <c r="T270" s="1029"/>
      <c r="U270" s="1029"/>
      <c r="V270" s="1029"/>
      <c r="W270" s="1029"/>
      <c r="X270" s="1029"/>
      <c r="Y270" s="1029"/>
      <c r="Z270" s="1029"/>
      <c r="AA270" s="1029"/>
      <c r="AB270" s="1040"/>
    </row>
    <row r="271" spans="1:28" ht="19" customHeight="1">
      <c r="A271" s="1033" t="s">
        <v>374</v>
      </c>
      <c r="B271" s="1024"/>
      <c r="C271" s="52"/>
      <c r="D271" s="1029"/>
      <c r="E271" s="1029"/>
      <c r="F271" s="1029"/>
      <c r="G271" s="1029"/>
      <c r="H271" s="1029"/>
      <c r="I271" s="1029"/>
      <c r="J271" s="1051" t="s">
        <v>374</v>
      </c>
      <c r="K271" s="1029"/>
      <c r="L271" s="1029"/>
      <c r="M271" s="1040"/>
      <c r="N271" s="1058"/>
      <c r="O271" s="1057"/>
      <c r="P271" s="1033" t="s">
        <v>374</v>
      </c>
      <c r="Q271" s="1024"/>
      <c r="R271" s="52"/>
      <c r="S271" s="1029"/>
      <c r="T271" s="1029"/>
      <c r="U271" s="1029"/>
      <c r="V271" s="1029"/>
      <c r="W271" s="1029"/>
      <c r="X271" s="1029"/>
      <c r="Y271" s="1051" t="s">
        <v>374</v>
      </c>
      <c r="Z271" s="1029"/>
      <c r="AA271" s="1029"/>
      <c r="AB271" s="1040"/>
    </row>
    <row r="272" spans="1:28" ht="19" customHeight="1">
      <c r="A272" s="1033" t="s">
        <v>235</v>
      </c>
      <c r="B272" s="1024"/>
      <c r="C272" s="52"/>
      <c r="D272" s="1029"/>
      <c r="E272" s="1029"/>
      <c r="F272" s="1029"/>
      <c r="G272" s="1029"/>
      <c r="H272" s="1029"/>
      <c r="I272" s="1029"/>
      <c r="J272" s="1029"/>
      <c r="K272" s="1029"/>
      <c r="L272" s="1029"/>
      <c r="M272" s="1040"/>
      <c r="N272" s="1058"/>
      <c r="O272" s="1057"/>
      <c r="P272" s="1033" t="s">
        <v>235</v>
      </c>
      <c r="Q272" s="1024"/>
      <c r="R272" s="52"/>
      <c r="S272" s="1029"/>
      <c r="T272" s="1029"/>
      <c r="U272" s="1029"/>
      <c r="V272" s="1029"/>
      <c r="W272" s="1029"/>
      <c r="X272" s="1029"/>
      <c r="Y272" s="1029"/>
      <c r="Z272" s="1029"/>
      <c r="AA272" s="1029"/>
      <c r="AB272" s="1040"/>
    </row>
    <row r="273" spans="1:28" ht="19" customHeight="1" thickBot="1">
      <c r="A273" s="1054" t="s">
        <v>236</v>
      </c>
      <c r="B273" s="1055"/>
      <c r="C273" s="1055"/>
      <c r="D273" s="1055"/>
      <c r="E273" s="1055"/>
      <c r="F273" s="1064">
        <f>'statement of marks'!$GY$107</f>
        <v>42460</v>
      </c>
      <c r="G273" s="1064"/>
      <c r="H273" s="1065" t="s">
        <v>239</v>
      </c>
      <c r="I273" s="1066"/>
      <c r="J273" s="1041"/>
      <c r="K273" s="1041"/>
      <c r="L273" s="1041"/>
      <c r="M273" s="1042"/>
      <c r="N273" s="1058"/>
      <c r="O273" s="1057"/>
      <c r="P273" s="1054" t="s">
        <v>236</v>
      </c>
      <c r="Q273" s="1055"/>
      <c r="R273" s="1055"/>
      <c r="S273" s="1055"/>
      <c r="T273" s="1055"/>
      <c r="U273" s="1064">
        <f>'statement of marks'!$GY$107</f>
        <v>42460</v>
      </c>
      <c r="V273" s="1064"/>
      <c r="W273" s="1065" t="s">
        <v>239</v>
      </c>
      <c r="X273" s="1066"/>
      <c r="Y273" s="1041"/>
      <c r="Z273" s="1041"/>
      <c r="AA273" s="1041"/>
      <c r="AB273" s="1042"/>
    </row>
    <row r="274" spans="1:28" ht="19" customHeight="1" thickTop="1">
      <c r="A274" s="1017" t="s">
        <v>220</v>
      </c>
      <c r="B274" s="1018"/>
      <c r="C274" s="1018"/>
      <c r="D274" s="1018"/>
      <c r="E274" s="1018"/>
      <c r="F274" s="1018"/>
      <c r="G274" s="1018"/>
      <c r="H274" s="1018"/>
      <c r="I274" s="1018"/>
      <c r="J274" s="1018"/>
      <c r="K274" s="1018"/>
      <c r="L274" s="1018"/>
      <c r="M274" s="1019"/>
      <c r="N274" s="1058"/>
      <c r="O274" s="1057"/>
      <c r="P274" s="1017" t="s">
        <v>220</v>
      </c>
      <c r="Q274" s="1018"/>
      <c r="R274" s="1018"/>
      <c r="S274" s="1018"/>
      <c r="T274" s="1018"/>
      <c r="U274" s="1018"/>
      <c r="V274" s="1018"/>
      <c r="W274" s="1018"/>
      <c r="X274" s="1018"/>
      <c r="Y274" s="1018"/>
      <c r="Z274" s="1018"/>
      <c r="AA274" s="1018"/>
      <c r="AB274" s="1019"/>
    </row>
    <row r="275" spans="1:28" ht="19" customHeight="1">
      <c r="A275" s="1020" t="str">
        <f>IF('statement of marks'!$A$2="","",'statement of marks'!$A$2)</f>
        <v xml:space="preserve">GOVT. </v>
      </c>
      <c r="B275" s="1021"/>
      <c r="C275" s="1021"/>
      <c r="D275" s="1021"/>
      <c r="E275" s="1021"/>
      <c r="F275" s="1021"/>
      <c r="G275" s="1021"/>
      <c r="H275" s="1021"/>
      <c r="I275" s="1021"/>
      <c r="J275" s="1021"/>
      <c r="K275" s="1021"/>
      <c r="L275" s="1021"/>
      <c r="M275" s="1022"/>
      <c r="N275" s="1058"/>
      <c r="O275" s="1057"/>
      <c r="P275" s="1020" t="str">
        <f>IF('statement of marks'!$A$2="","",'statement of marks'!$A$2)</f>
        <v xml:space="preserve">GOVT. </v>
      </c>
      <c r="Q275" s="1021"/>
      <c r="R275" s="1021"/>
      <c r="S275" s="1021"/>
      <c r="T275" s="1021"/>
      <c r="U275" s="1021"/>
      <c r="V275" s="1021"/>
      <c r="W275" s="1021"/>
      <c r="X275" s="1021"/>
      <c r="Y275" s="1021"/>
      <c r="Z275" s="1021"/>
      <c r="AA275" s="1021"/>
      <c r="AB275" s="1022"/>
    </row>
    <row r="276" spans="1:28" ht="19" customHeight="1">
      <c r="A276" s="1020"/>
      <c r="B276" s="1021"/>
      <c r="C276" s="1021"/>
      <c r="D276" s="1021"/>
      <c r="E276" s="1021"/>
      <c r="F276" s="1021"/>
      <c r="G276" s="1021"/>
      <c r="H276" s="1021"/>
      <c r="I276" s="1021"/>
      <c r="J276" s="1021"/>
      <c r="K276" s="1021"/>
      <c r="L276" s="1021"/>
      <c r="M276" s="1022"/>
      <c r="N276" s="1058"/>
      <c r="O276" s="1057"/>
      <c r="P276" s="1020"/>
      <c r="Q276" s="1021"/>
      <c r="R276" s="1021"/>
      <c r="S276" s="1021"/>
      <c r="T276" s="1021"/>
      <c r="U276" s="1021"/>
      <c r="V276" s="1021"/>
      <c r="W276" s="1021"/>
      <c r="X276" s="1021"/>
      <c r="Y276" s="1021"/>
      <c r="Z276" s="1021"/>
      <c r="AA276" s="1021"/>
      <c r="AB276" s="1022"/>
    </row>
    <row r="277" spans="1:28" ht="19" customHeight="1">
      <c r="A277" s="1023" t="s">
        <v>221</v>
      </c>
      <c r="B277" s="1024"/>
      <c r="C277" s="1025" t="str">
        <f>IF(L298="","MAIN EXAM.",IF(C304="SUPPL.","SUPPL. EXAM.",IF(C304="RE-EXAM.","RE-EXAM.",)))</f>
        <v>MAIN EXAM.</v>
      </c>
      <c r="D277" s="1025"/>
      <c r="E277" s="1025"/>
      <c r="F277" s="1025"/>
      <c r="G277" s="475" t="s">
        <v>153</v>
      </c>
      <c r="H277" s="1025" t="str">
        <f>IF('statement of marks'!$F$3="","",'statement of marks'!$F$3)</f>
        <v>2015-16</v>
      </c>
      <c r="I277" s="1025"/>
      <c r="J277" s="1025" t="s">
        <v>82</v>
      </c>
      <c r="K277" s="1025"/>
      <c r="L277" s="1025">
        <f>IF('statement of marks'!D21="","",'statement of marks'!D21)</f>
        <v>9115</v>
      </c>
      <c r="M277" s="1026"/>
      <c r="N277" s="1058"/>
      <c r="O277" s="1057"/>
      <c r="P277" s="1023" t="s">
        <v>221</v>
      </c>
      <c r="Q277" s="1024"/>
      <c r="R277" s="1025" t="str">
        <f>IF(AA298="","MAIN EXAM.",IF(R304="SUPPL.","SUPPL. EXAM.",IF(R304="RE-EXAM.","RE-EXAM.",)))</f>
        <v>MAIN EXAM.</v>
      </c>
      <c r="S277" s="1025"/>
      <c r="T277" s="1025"/>
      <c r="U277" s="1025"/>
      <c r="V277" s="475" t="s">
        <v>153</v>
      </c>
      <c r="W277" s="1025" t="str">
        <f>IF('statement of marks'!$F$3="","",'statement of marks'!$F$3)</f>
        <v>2015-16</v>
      </c>
      <c r="X277" s="1025"/>
      <c r="Y277" s="1025" t="s">
        <v>82</v>
      </c>
      <c r="Z277" s="1025"/>
      <c r="AA277" s="1025">
        <f>IF('statement of marks'!D22="","",'statement of marks'!D22)</f>
        <v>9116</v>
      </c>
      <c r="AB277" s="1026"/>
    </row>
    <row r="278" spans="1:28" ht="19" customHeight="1">
      <c r="A278" s="1023" t="s">
        <v>40</v>
      </c>
      <c r="B278" s="1024"/>
      <c r="C278" s="1024" t="str">
        <f>IF('statement of marks'!G21="","",'statement of marks'!G21)</f>
        <v>A 015</v>
      </c>
      <c r="D278" s="1024"/>
      <c r="E278" s="1024"/>
      <c r="F278" s="1024"/>
      <c r="G278" s="1024"/>
      <c r="H278" s="1024"/>
      <c r="I278" s="1024"/>
      <c r="J278" s="1024"/>
      <c r="K278" s="1024"/>
      <c r="L278" s="1024"/>
      <c r="M278" s="1036"/>
      <c r="N278" s="1058"/>
      <c r="O278" s="1057"/>
      <c r="P278" s="1023" t="s">
        <v>40</v>
      </c>
      <c r="Q278" s="1024"/>
      <c r="R278" s="1024" t="str">
        <f>IF('statement of marks'!G22="","",'statement of marks'!G22)</f>
        <v>A 016</v>
      </c>
      <c r="S278" s="1024"/>
      <c r="T278" s="1024"/>
      <c r="U278" s="1024"/>
      <c r="V278" s="1024"/>
      <c r="W278" s="1024"/>
      <c r="X278" s="1024"/>
      <c r="Y278" s="1024"/>
      <c r="Z278" s="1024"/>
      <c r="AA278" s="1024"/>
      <c r="AB278" s="1036"/>
    </row>
    <row r="279" spans="1:28" ht="19" customHeight="1">
      <c r="A279" s="1023" t="s">
        <v>41</v>
      </c>
      <c r="B279" s="1024"/>
      <c r="C279" s="1024" t="str">
        <f>IF('statement of marks'!H21="","",'statement of marks'!H21)</f>
        <v>B 015</v>
      </c>
      <c r="D279" s="1024"/>
      <c r="E279" s="1024"/>
      <c r="F279" s="1024"/>
      <c r="G279" s="1024"/>
      <c r="H279" s="1024"/>
      <c r="I279" s="1024"/>
      <c r="J279" s="1024"/>
      <c r="K279" s="1024"/>
      <c r="L279" s="1024"/>
      <c r="M279" s="1036"/>
      <c r="N279" s="1058"/>
      <c r="O279" s="1057"/>
      <c r="P279" s="1023" t="s">
        <v>41</v>
      </c>
      <c r="Q279" s="1024"/>
      <c r="R279" s="1024" t="str">
        <f>IF('statement of marks'!H22="","",'statement of marks'!H22)</f>
        <v>B 016</v>
      </c>
      <c r="S279" s="1024"/>
      <c r="T279" s="1024"/>
      <c r="U279" s="1024"/>
      <c r="V279" s="1024"/>
      <c r="W279" s="1024"/>
      <c r="X279" s="1024"/>
      <c r="Y279" s="1024"/>
      <c r="Z279" s="1024"/>
      <c r="AA279" s="1024"/>
      <c r="AB279" s="1036"/>
    </row>
    <row r="280" spans="1:28" ht="19" customHeight="1">
      <c r="A280" s="1023" t="s">
        <v>42</v>
      </c>
      <c r="B280" s="1024"/>
      <c r="C280" s="1024" t="str">
        <f>IF('statement of marks'!I21="","",'statement of marks'!I21)</f>
        <v>C 015</v>
      </c>
      <c r="D280" s="1024"/>
      <c r="E280" s="1024"/>
      <c r="F280" s="1024"/>
      <c r="G280" s="1024"/>
      <c r="H280" s="1024"/>
      <c r="I280" s="1024"/>
      <c r="J280" s="1024"/>
      <c r="K280" s="1024"/>
      <c r="L280" s="1024"/>
      <c r="M280" s="1036"/>
      <c r="N280" s="1058"/>
      <c r="O280" s="1057"/>
      <c r="P280" s="1023" t="s">
        <v>42</v>
      </c>
      <c r="Q280" s="1024"/>
      <c r="R280" s="1024" t="str">
        <f>IF('statement of marks'!I22="","",'statement of marks'!I22)</f>
        <v>C 016</v>
      </c>
      <c r="S280" s="1024"/>
      <c r="T280" s="1024"/>
      <c r="U280" s="1024"/>
      <c r="V280" s="1024"/>
      <c r="W280" s="1024"/>
      <c r="X280" s="1024"/>
      <c r="Y280" s="1024"/>
      <c r="Z280" s="1024"/>
      <c r="AA280" s="1024"/>
      <c r="AB280" s="1036"/>
    </row>
    <row r="281" spans="1:28" ht="19" customHeight="1">
      <c r="A281" s="1023" t="s">
        <v>274</v>
      </c>
      <c r="B281" s="1024"/>
      <c r="C281" s="1024" t="str">
        <f>IF('statement of marks'!$A$3="","",'statement of marks'!$A$3)</f>
        <v>9 'A'</v>
      </c>
      <c r="D281" s="1024"/>
      <c r="E281" s="1025" t="s">
        <v>83</v>
      </c>
      <c r="F281" s="1025"/>
      <c r="G281" s="1025">
        <f>IF('statement of marks'!E21="","",'statement of marks'!E21)</f>
        <v>11100</v>
      </c>
      <c r="H281" s="1025"/>
      <c r="I281" s="1025" t="s">
        <v>78</v>
      </c>
      <c r="J281" s="1025"/>
      <c r="K281" s="1014">
        <f>IF('statement of marks'!F21="","",'statement of marks'!F21)</f>
        <v>36747</v>
      </c>
      <c r="L281" s="1014"/>
      <c r="M281" s="1015"/>
      <c r="N281" s="1058"/>
      <c r="O281" s="1057"/>
      <c r="P281" s="1023" t="s">
        <v>274</v>
      </c>
      <c r="Q281" s="1024"/>
      <c r="R281" s="1024" t="str">
        <f>IF('statement of marks'!$A$3="","",'statement of marks'!$A$3)</f>
        <v>9 'A'</v>
      </c>
      <c r="S281" s="1024"/>
      <c r="T281" s="1025" t="s">
        <v>83</v>
      </c>
      <c r="U281" s="1025"/>
      <c r="V281" s="1025">
        <f>IF('statement of marks'!E22="","",'statement of marks'!E22)</f>
        <v>11068</v>
      </c>
      <c r="W281" s="1025"/>
      <c r="X281" s="1025" t="s">
        <v>78</v>
      </c>
      <c r="Y281" s="1025"/>
      <c r="Z281" s="1014">
        <f>IF('statement of marks'!F22="","",'statement of marks'!F22)</f>
        <v>36516</v>
      </c>
      <c r="AA281" s="1014"/>
      <c r="AB281" s="1015"/>
    </row>
    <row r="282" spans="1:28" ht="19" customHeight="1">
      <c r="A282" s="1037" t="s">
        <v>222</v>
      </c>
      <c r="B282" s="1034" t="s">
        <v>223</v>
      </c>
      <c r="C282" s="865" t="s">
        <v>87</v>
      </c>
      <c r="D282" s="865" t="s">
        <v>88</v>
      </c>
      <c r="E282" s="865" t="s">
        <v>89</v>
      </c>
      <c r="F282" s="865" t="s">
        <v>245</v>
      </c>
      <c r="G282" s="865" t="s">
        <v>242</v>
      </c>
      <c r="H282" s="865" t="s">
        <v>99</v>
      </c>
      <c r="I282" s="865" t="s">
        <v>193</v>
      </c>
      <c r="J282" s="1016" t="s">
        <v>146</v>
      </c>
      <c r="K282" s="1016" t="s">
        <v>224</v>
      </c>
      <c r="L282" s="1016" t="s">
        <v>225</v>
      </c>
      <c r="M282" s="1035" t="s">
        <v>243</v>
      </c>
      <c r="N282" s="1058"/>
      <c r="O282" s="1057"/>
      <c r="P282" s="1037" t="s">
        <v>222</v>
      </c>
      <c r="Q282" s="1034" t="s">
        <v>223</v>
      </c>
      <c r="R282" s="865" t="s">
        <v>87</v>
      </c>
      <c r="S282" s="865" t="s">
        <v>88</v>
      </c>
      <c r="T282" s="865" t="s">
        <v>89</v>
      </c>
      <c r="U282" s="865" t="s">
        <v>245</v>
      </c>
      <c r="V282" s="865" t="s">
        <v>242</v>
      </c>
      <c r="W282" s="865" t="s">
        <v>99</v>
      </c>
      <c r="X282" s="865" t="s">
        <v>193</v>
      </c>
      <c r="Y282" s="1016" t="s">
        <v>146</v>
      </c>
      <c r="Z282" s="1016" t="s">
        <v>224</v>
      </c>
      <c r="AA282" s="1016" t="s">
        <v>225</v>
      </c>
      <c r="AB282" s="1035" t="s">
        <v>243</v>
      </c>
    </row>
    <row r="283" spans="1:28" ht="19" customHeight="1">
      <c r="A283" s="1037"/>
      <c r="B283" s="1034"/>
      <c r="C283" s="865"/>
      <c r="D283" s="865"/>
      <c r="E283" s="865"/>
      <c r="F283" s="865"/>
      <c r="G283" s="865"/>
      <c r="H283" s="865"/>
      <c r="I283" s="865"/>
      <c r="J283" s="865"/>
      <c r="K283" s="865"/>
      <c r="L283" s="865"/>
      <c r="M283" s="1035"/>
      <c r="N283" s="1058"/>
      <c r="O283" s="1057"/>
      <c r="P283" s="1037"/>
      <c r="Q283" s="1034"/>
      <c r="R283" s="865"/>
      <c r="S283" s="865"/>
      <c r="T283" s="865"/>
      <c r="U283" s="865"/>
      <c r="V283" s="865"/>
      <c r="W283" s="865"/>
      <c r="X283" s="865"/>
      <c r="Y283" s="865"/>
      <c r="Z283" s="865"/>
      <c r="AA283" s="865"/>
      <c r="AB283" s="1035"/>
    </row>
    <row r="284" spans="1:28" ht="19" customHeight="1">
      <c r="A284" s="1037"/>
      <c r="B284" s="1034"/>
      <c r="C284" s="865"/>
      <c r="D284" s="865"/>
      <c r="E284" s="865"/>
      <c r="F284" s="865"/>
      <c r="G284" s="865"/>
      <c r="H284" s="865"/>
      <c r="I284" s="865"/>
      <c r="J284" s="865"/>
      <c r="K284" s="865"/>
      <c r="L284" s="865"/>
      <c r="M284" s="1035"/>
      <c r="N284" s="1058"/>
      <c r="O284" s="1057"/>
      <c r="P284" s="1037"/>
      <c r="Q284" s="1034"/>
      <c r="R284" s="865"/>
      <c r="S284" s="865"/>
      <c r="T284" s="865"/>
      <c r="U284" s="865"/>
      <c r="V284" s="865"/>
      <c r="W284" s="865"/>
      <c r="X284" s="865"/>
      <c r="Y284" s="865"/>
      <c r="Z284" s="865"/>
      <c r="AA284" s="865"/>
      <c r="AB284" s="1035"/>
    </row>
    <row r="285" spans="1:28" ht="19" customHeight="1">
      <c r="A285" s="1038" t="s">
        <v>169</v>
      </c>
      <c r="B285" s="1039"/>
      <c r="C285" s="474">
        <v>10</v>
      </c>
      <c r="D285" s="474">
        <v>10</v>
      </c>
      <c r="E285" s="474">
        <v>10</v>
      </c>
      <c r="F285" s="474">
        <v>70</v>
      </c>
      <c r="G285" s="478">
        <v>100</v>
      </c>
      <c r="H285" s="478">
        <v>100</v>
      </c>
      <c r="I285" s="478">
        <v>200</v>
      </c>
      <c r="J285" s="484"/>
      <c r="K285" s="478" t="str">
        <f>IF(L293=0,"",100)</f>
        <v/>
      </c>
      <c r="L285" s="478"/>
      <c r="M285" s="251" t="str">
        <f>IF(L293=0,"","200/100")</f>
        <v/>
      </c>
      <c r="N285" s="1058"/>
      <c r="O285" s="1057"/>
      <c r="P285" s="1038" t="s">
        <v>169</v>
      </c>
      <c r="Q285" s="1039"/>
      <c r="R285" s="474">
        <v>10</v>
      </c>
      <c r="S285" s="474">
        <v>10</v>
      </c>
      <c r="T285" s="474">
        <v>10</v>
      </c>
      <c r="U285" s="474">
        <v>70</v>
      </c>
      <c r="V285" s="478">
        <v>100</v>
      </c>
      <c r="W285" s="478">
        <v>100</v>
      </c>
      <c r="X285" s="478">
        <v>200</v>
      </c>
      <c r="Y285" s="484"/>
      <c r="Z285" s="478" t="str">
        <f>IF(AA293=0,"",100)</f>
        <v/>
      </c>
      <c r="AA285" s="478"/>
      <c r="AB285" s="251" t="str">
        <f>IF(AA293=0,"","200/100")</f>
        <v/>
      </c>
    </row>
    <row r="286" spans="1:28" ht="19" customHeight="1">
      <c r="A286" s="1023" t="s">
        <v>61</v>
      </c>
      <c r="B286" s="1024"/>
      <c r="C286" s="482" t="str">
        <f>IF('statement of marks'!J21="","",'statement of marks'!J21)</f>
        <v/>
      </c>
      <c r="D286" s="482" t="str">
        <f>IF('statement of marks'!K21="","",'statement of marks'!K21)</f>
        <v/>
      </c>
      <c r="E286" s="482" t="str">
        <f>IF('statement of marks'!L21="","",'statement of marks'!L21)</f>
        <v/>
      </c>
      <c r="F286" s="482" t="str">
        <f>IF('statement of marks'!N21="","",'statement of marks'!N21)</f>
        <v/>
      </c>
      <c r="G286" s="478" t="str">
        <f t="shared" ref="G286:G291" si="56">IF(F286="","",SUM(C286:F286))</f>
        <v/>
      </c>
      <c r="H286" s="252" t="str">
        <f>IF('statement of marks'!P21="","",'statement of marks'!P21)</f>
        <v/>
      </c>
      <c r="I286" s="253" t="str">
        <f t="shared" ref="I286:I291" si="57">IF(H286="","",SUM(G286:H286))</f>
        <v/>
      </c>
      <c r="J286" s="479" t="str">
        <f>CONCATENATE('statement of marks'!HB21,'statement of marks'!HC21,'statement of marks'!HD21)</f>
        <v/>
      </c>
      <c r="K286" s="482" t="str">
        <f>IF('result subject-wise'!AB21="","",'result subject-wise'!AB21)</f>
        <v/>
      </c>
      <c r="L286" s="482" t="str">
        <f>IF('result subject-wise'!AK21="","",'result subject-wise'!AK21)</f>
        <v/>
      </c>
      <c r="M286" s="480" t="str">
        <f>IF(L293=0,"",IF(J286="S",K286,IF(K286="",I286,I286+K286)))</f>
        <v/>
      </c>
      <c r="N286" s="1058"/>
      <c r="O286" s="1057"/>
      <c r="P286" s="1023" t="s">
        <v>61</v>
      </c>
      <c r="Q286" s="1024"/>
      <c r="R286" s="482" t="str">
        <f>IF('statement of marks'!J22="","",'statement of marks'!J22)</f>
        <v/>
      </c>
      <c r="S286" s="482" t="str">
        <f>IF('statement of marks'!K22="","",'statement of marks'!K22)</f>
        <v/>
      </c>
      <c r="T286" s="482" t="str">
        <f>IF('statement of marks'!L22="","",'statement of marks'!L22)</f>
        <v/>
      </c>
      <c r="U286" s="482" t="str">
        <f>IF('statement of marks'!N22="","",'statement of marks'!N22)</f>
        <v/>
      </c>
      <c r="V286" s="478" t="str">
        <f t="shared" ref="V286:V291" si="58">IF(U286="","",SUM(R286:U286))</f>
        <v/>
      </c>
      <c r="W286" s="252" t="str">
        <f>IF('statement of marks'!P22="","",'statement of marks'!P22)</f>
        <v/>
      </c>
      <c r="X286" s="253" t="str">
        <f t="shared" ref="X286:X291" si="59">IF(W286="","",SUM(V286:W286))</f>
        <v/>
      </c>
      <c r="Y286" s="479" t="str">
        <f>CONCATENATE('statement of marks'!HB22,'statement of marks'!HC22,'statement of marks'!HD22)</f>
        <v/>
      </c>
      <c r="Z286" s="482" t="str">
        <f>IF('result subject-wise'!AB22="","",'result subject-wise'!AB22)</f>
        <v/>
      </c>
      <c r="AA286" s="482" t="str">
        <f>IF('result subject-wise'!AK22="","",'result subject-wise'!AK22)</f>
        <v/>
      </c>
      <c r="AB286" s="480" t="str">
        <f>IF(AA293=0,"",IF(Y286="S",Z286,IF(Z286="",X286,X286+Z286)))</f>
        <v/>
      </c>
    </row>
    <row r="287" spans="1:28" ht="19" customHeight="1">
      <c r="A287" s="1023" t="s">
        <v>63</v>
      </c>
      <c r="B287" s="1024"/>
      <c r="C287" s="482" t="str">
        <f>IF('statement of marks'!X21="","",'statement of marks'!X21)</f>
        <v/>
      </c>
      <c r="D287" s="482" t="str">
        <f>IF('statement of marks'!Y21="","",'statement of marks'!Y21)</f>
        <v/>
      </c>
      <c r="E287" s="482" t="str">
        <f>IF('statement of marks'!Z21="","",'statement of marks'!Z21)</f>
        <v/>
      </c>
      <c r="F287" s="482" t="str">
        <f>IF('statement of marks'!AB21="","",'statement of marks'!AB21)</f>
        <v/>
      </c>
      <c r="G287" s="478" t="str">
        <f t="shared" si="56"/>
        <v/>
      </c>
      <c r="H287" s="252" t="str">
        <f>IF('statement of marks'!AD21="","",'statement of marks'!AD21)</f>
        <v/>
      </c>
      <c r="I287" s="253" t="str">
        <f t="shared" si="57"/>
        <v/>
      </c>
      <c r="J287" s="479" t="str">
        <f>CONCATENATE('statement of marks'!HE21,'statement of marks'!HF21,'statement of marks'!HG21,)</f>
        <v/>
      </c>
      <c r="K287" s="482" t="str">
        <f>IF('result subject-wise'!AC21="","",'result subject-wise'!AC21)</f>
        <v/>
      </c>
      <c r="L287" s="482" t="str">
        <f>IF('result subject-wise'!AL21="","",'result subject-wise'!AL21)</f>
        <v/>
      </c>
      <c r="M287" s="480" t="str">
        <f>IF(L293=0,"",IF(J287="S",K287,IF(K287="",I287,I287+K287)))</f>
        <v/>
      </c>
      <c r="N287" s="1058"/>
      <c r="O287" s="1057"/>
      <c r="P287" s="1023" t="s">
        <v>63</v>
      </c>
      <c r="Q287" s="1024"/>
      <c r="R287" s="482" t="str">
        <f>IF('statement of marks'!X22="","",'statement of marks'!X22)</f>
        <v/>
      </c>
      <c r="S287" s="482" t="str">
        <f>IF('statement of marks'!Y22="","",'statement of marks'!Y22)</f>
        <v/>
      </c>
      <c r="T287" s="482" t="str">
        <f>IF('statement of marks'!Z22="","",'statement of marks'!Z22)</f>
        <v/>
      </c>
      <c r="U287" s="482" t="str">
        <f>IF('statement of marks'!AB22="","",'statement of marks'!AB22)</f>
        <v/>
      </c>
      <c r="V287" s="478" t="str">
        <f t="shared" si="58"/>
        <v/>
      </c>
      <c r="W287" s="252" t="str">
        <f>IF('statement of marks'!AD22="","",'statement of marks'!AD22)</f>
        <v/>
      </c>
      <c r="X287" s="253" t="str">
        <f t="shared" si="59"/>
        <v/>
      </c>
      <c r="Y287" s="479" t="str">
        <f>CONCATENATE('statement of marks'!HE22,'statement of marks'!HF22,'statement of marks'!HG22,)</f>
        <v/>
      </c>
      <c r="Z287" s="482" t="str">
        <f>IF('result subject-wise'!AC22="","",'result subject-wise'!AC22)</f>
        <v/>
      </c>
      <c r="AA287" s="482" t="str">
        <f>IF('result subject-wise'!AL22="","",'result subject-wise'!AL22)</f>
        <v/>
      </c>
      <c r="AB287" s="480" t="str">
        <f>IF(AA293=0,"",IF(Y287="S",Z287,IF(Z287="",X287,X287+Z287)))</f>
        <v/>
      </c>
    </row>
    <row r="288" spans="1:28" ht="19" customHeight="1">
      <c r="A288" s="1023" t="str">
        <f>'statement of marks'!AM21</f>
        <v/>
      </c>
      <c r="B288" s="1024"/>
      <c r="C288" s="482" t="str">
        <f>IF('statement of marks'!AN21="","",'statement of marks'!AN21)</f>
        <v/>
      </c>
      <c r="D288" s="482" t="str">
        <f>IF('statement of marks'!AO21="","",'statement of marks'!AO21)</f>
        <v/>
      </c>
      <c r="E288" s="482" t="str">
        <f>IF('statement of marks'!AP21="","",'statement of marks'!AP21)</f>
        <v/>
      </c>
      <c r="F288" s="482" t="str">
        <f>IF('statement of marks'!AR21="","",'statement of marks'!AR21)</f>
        <v/>
      </c>
      <c r="G288" s="478" t="str">
        <f t="shared" si="56"/>
        <v/>
      </c>
      <c r="H288" s="252" t="str">
        <f>IF('statement of marks'!AT21="","",'statement of marks'!AT21)</f>
        <v/>
      </c>
      <c r="I288" s="253" t="str">
        <f t="shared" si="57"/>
        <v/>
      </c>
      <c r="J288" s="479" t="str">
        <f>CONCATENATE('statement of marks'!HH21,'statement of marks'!HN21,'statement of marks'!HO21)</f>
        <v/>
      </c>
      <c r="K288" s="482" t="str">
        <f>IF('result subject-wise'!AD21="","",'result subject-wise'!AD21)</f>
        <v/>
      </c>
      <c r="L288" s="482" t="str">
        <f>IF('result subject-wise'!AM21="","",'result subject-wise'!AM21)</f>
        <v/>
      </c>
      <c r="M288" s="480" t="str">
        <f>IF(L293=0,"",IF(J288="S",K288,IF(K288="",I288,I288+K288)))</f>
        <v/>
      </c>
      <c r="N288" s="1058"/>
      <c r="O288" s="1057"/>
      <c r="P288" s="1023" t="str">
        <f>'statement of marks'!AM22</f>
        <v/>
      </c>
      <c r="Q288" s="1024"/>
      <c r="R288" s="482" t="str">
        <f>IF('statement of marks'!AN22="","",'statement of marks'!AN22)</f>
        <v/>
      </c>
      <c r="S288" s="482" t="str">
        <f>IF('statement of marks'!AO22="","",'statement of marks'!AO22)</f>
        <v/>
      </c>
      <c r="T288" s="482" t="str">
        <f>IF('statement of marks'!AP22="","",'statement of marks'!AP22)</f>
        <v/>
      </c>
      <c r="U288" s="482" t="str">
        <f>IF('statement of marks'!AR22="","",'statement of marks'!AR22)</f>
        <v/>
      </c>
      <c r="V288" s="478" t="str">
        <f t="shared" si="58"/>
        <v/>
      </c>
      <c r="W288" s="252" t="str">
        <f>IF('statement of marks'!AT22="","",'statement of marks'!AT22)</f>
        <v/>
      </c>
      <c r="X288" s="253" t="str">
        <f t="shared" si="59"/>
        <v/>
      </c>
      <c r="Y288" s="479" t="str">
        <f>CONCATENATE('statement of marks'!HH22,'statement of marks'!HN22,'statement of marks'!HO22)</f>
        <v/>
      </c>
      <c r="Z288" s="482" t="str">
        <f>IF('result subject-wise'!AD22="","",'result subject-wise'!AD22)</f>
        <v/>
      </c>
      <c r="AA288" s="482" t="str">
        <f>IF('result subject-wise'!AM22="","",'result subject-wise'!AM22)</f>
        <v/>
      </c>
      <c r="AB288" s="480" t="str">
        <f>IF(AA293=0,"",IF(Y288="S",Z288,IF(Z288="",X288,X288+Z288)))</f>
        <v/>
      </c>
    </row>
    <row r="289" spans="1:28" ht="19" customHeight="1">
      <c r="A289" s="1023" t="s">
        <v>65</v>
      </c>
      <c r="B289" s="1024"/>
      <c r="C289" s="482" t="str">
        <f>IF('statement of marks'!BB21="","",'statement of marks'!BB21)</f>
        <v/>
      </c>
      <c r="D289" s="482" t="str">
        <f>IF('statement of marks'!BC21="","",'statement of marks'!BC21)</f>
        <v/>
      </c>
      <c r="E289" s="482" t="str">
        <f>IF('statement of marks'!BD21="","",'statement of marks'!BD21)</f>
        <v/>
      </c>
      <c r="F289" s="482" t="str">
        <f>IF('statement of marks'!BF21="","",'statement of marks'!BF21)</f>
        <v/>
      </c>
      <c r="G289" s="478" t="str">
        <f t="shared" si="56"/>
        <v/>
      </c>
      <c r="H289" s="252" t="str">
        <f>IF('statement of marks'!BH21="","",'statement of marks'!BH21)</f>
        <v/>
      </c>
      <c r="I289" s="253" t="str">
        <f t="shared" si="57"/>
        <v/>
      </c>
      <c r="J289" s="479" t="str">
        <f>CONCATENATE('statement of marks'!HP21,'statement of marks'!HQ21,'statement of marks'!HR21)</f>
        <v/>
      </c>
      <c r="K289" s="482" t="str">
        <f>IF('result subject-wise'!AE21="","",'result subject-wise'!AE21)</f>
        <v/>
      </c>
      <c r="L289" s="482" t="str">
        <f>IF('result subject-wise'!AN21="","",'result subject-wise'!AN21)</f>
        <v/>
      </c>
      <c r="M289" s="480" t="str">
        <f>IF(L293=0,"",IF(J289="S",K289,IF(K289="",I289,I289+K289)))</f>
        <v/>
      </c>
      <c r="N289" s="1058"/>
      <c r="O289" s="1057"/>
      <c r="P289" s="1023" t="s">
        <v>65</v>
      </c>
      <c r="Q289" s="1024"/>
      <c r="R289" s="482" t="str">
        <f>IF('statement of marks'!BB22="","",'statement of marks'!BB22)</f>
        <v/>
      </c>
      <c r="S289" s="482" t="str">
        <f>IF('statement of marks'!BC22="","",'statement of marks'!BC22)</f>
        <v/>
      </c>
      <c r="T289" s="482" t="str">
        <f>IF('statement of marks'!BD22="","",'statement of marks'!BD22)</f>
        <v/>
      </c>
      <c r="U289" s="482" t="str">
        <f>IF('statement of marks'!BF22="","",'statement of marks'!BF22)</f>
        <v/>
      </c>
      <c r="V289" s="478" t="str">
        <f t="shared" si="58"/>
        <v/>
      </c>
      <c r="W289" s="252" t="str">
        <f>IF('statement of marks'!BH22="","",'statement of marks'!BH22)</f>
        <v/>
      </c>
      <c r="X289" s="253" t="str">
        <f t="shared" si="59"/>
        <v/>
      </c>
      <c r="Y289" s="479" t="str">
        <f>CONCATENATE('statement of marks'!HP22,'statement of marks'!HQ22,'statement of marks'!HR22)</f>
        <v/>
      </c>
      <c r="Z289" s="482" t="str">
        <f>IF('result subject-wise'!AE22="","",'result subject-wise'!AE22)</f>
        <v/>
      </c>
      <c r="AA289" s="482" t="str">
        <f>IF('result subject-wise'!AN22="","",'result subject-wise'!AN22)</f>
        <v/>
      </c>
      <c r="AB289" s="480" t="str">
        <f>IF(AA293=0,"",IF(Y289="S",Z289,IF(Z289="",X289,X289+Z289)))</f>
        <v/>
      </c>
    </row>
    <row r="290" spans="1:28" ht="19" customHeight="1">
      <c r="A290" s="1023" t="s">
        <v>71</v>
      </c>
      <c r="B290" s="1024"/>
      <c r="C290" s="482" t="str">
        <f>IF('statement of marks'!BP21="","",'statement of marks'!BP21)</f>
        <v/>
      </c>
      <c r="D290" s="482" t="str">
        <f>IF('statement of marks'!BQ21="","",'statement of marks'!BQ21)</f>
        <v/>
      </c>
      <c r="E290" s="482" t="str">
        <f>IF('statement of marks'!BR21="","",'statement of marks'!BR21)</f>
        <v/>
      </c>
      <c r="F290" s="482" t="str">
        <f>IF('statement of marks'!BT21="","",'statement of marks'!BT21)</f>
        <v/>
      </c>
      <c r="G290" s="478" t="str">
        <f t="shared" si="56"/>
        <v/>
      </c>
      <c r="H290" s="252" t="str">
        <f>IF('statement of marks'!BV21="","",'statement of marks'!BV21)</f>
        <v/>
      </c>
      <c r="I290" s="253" t="str">
        <f t="shared" si="57"/>
        <v/>
      </c>
      <c r="J290" s="479" t="str">
        <f>CONCATENATE('statement of marks'!HS21,'statement of marks'!HT21,'statement of marks'!HU21)</f>
        <v/>
      </c>
      <c r="K290" s="482" t="str">
        <f>IF('result subject-wise'!AF21="","",'result subject-wise'!AF21)</f>
        <v/>
      </c>
      <c r="L290" s="482" t="str">
        <f>IF('result subject-wise'!AO21="","",'result subject-wise'!AO21)</f>
        <v/>
      </c>
      <c r="M290" s="480" t="str">
        <f>IF(L293=0,"",IF(J290="S",K290,IF(K290="",I290,I290+K290)))</f>
        <v/>
      </c>
      <c r="N290" s="1058"/>
      <c r="O290" s="1057"/>
      <c r="P290" s="1023" t="s">
        <v>71</v>
      </c>
      <c r="Q290" s="1024"/>
      <c r="R290" s="482" t="str">
        <f>IF('statement of marks'!BP22="","",'statement of marks'!BP22)</f>
        <v/>
      </c>
      <c r="S290" s="482" t="str">
        <f>IF('statement of marks'!BQ22="","",'statement of marks'!BQ22)</f>
        <v/>
      </c>
      <c r="T290" s="482" t="str">
        <f>IF('statement of marks'!BR22="","",'statement of marks'!BR22)</f>
        <v/>
      </c>
      <c r="U290" s="482" t="str">
        <f>IF('statement of marks'!BT22="","",'statement of marks'!BT22)</f>
        <v/>
      </c>
      <c r="V290" s="478" t="str">
        <f t="shared" si="58"/>
        <v/>
      </c>
      <c r="W290" s="252" t="str">
        <f>IF('statement of marks'!BV22="","",'statement of marks'!BV22)</f>
        <v/>
      </c>
      <c r="X290" s="253" t="str">
        <f t="shared" si="59"/>
        <v/>
      </c>
      <c r="Y290" s="479" t="str">
        <f>CONCATENATE('statement of marks'!HS22,'statement of marks'!HT22,'statement of marks'!HU22)</f>
        <v/>
      </c>
      <c r="Z290" s="482" t="str">
        <f>IF('result subject-wise'!AF22="","",'result subject-wise'!AF22)</f>
        <v/>
      </c>
      <c r="AA290" s="482" t="str">
        <f>IF('result subject-wise'!AO22="","",'result subject-wise'!AO22)</f>
        <v/>
      </c>
      <c r="AB290" s="480" t="str">
        <f>IF(AA293=0,"",IF(Y290="S",Z290,IF(Z290="",X290,X290+Z290)))</f>
        <v/>
      </c>
    </row>
    <row r="291" spans="1:28" ht="19" customHeight="1">
      <c r="A291" s="1023" t="s">
        <v>48</v>
      </c>
      <c r="B291" s="1024"/>
      <c r="C291" s="482" t="str">
        <f>IF('statement of marks'!CD21="","",'statement of marks'!CD21)</f>
        <v/>
      </c>
      <c r="D291" s="482" t="str">
        <f>IF('statement of marks'!CE21="","",'statement of marks'!CE21)</f>
        <v/>
      </c>
      <c r="E291" s="482" t="str">
        <f>IF('statement of marks'!CF21="","",'statement of marks'!CF21)</f>
        <v/>
      </c>
      <c r="F291" s="482" t="str">
        <f>IF('statement of marks'!CH21="","",'statement of marks'!CH21)</f>
        <v/>
      </c>
      <c r="G291" s="478" t="str">
        <f t="shared" si="56"/>
        <v/>
      </c>
      <c r="H291" s="252" t="str">
        <f>IF('statement of marks'!CJ21="","",'statement of marks'!CJ21)</f>
        <v/>
      </c>
      <c r="I291" s="253" t="str">
        <f t="shared" si="57"/>
        <v/>
      </c>
      <c r="J291" s="479" t="str">
        <f>CONCATENATE('statement of marks'!HV21,'statement of marks'!HW21,'statement of marks'!HX21)</f>
        <v/>
      </c>
      <c r="K291" s="482" t="str">
        <f>IF('result subject-wise'!AG21="","",'result subject-wise'!AG21)</f>
        <v/>
      </c>
      <c r="L291" s="482" t="str">
        <f>IF('result subject-wise'!AP21="","",'result subject-wise'!AP21)</f>
        <v/>
      </c>
      <c r="M291" s="480" t="str">
        <f>IF(L293=0,"",IF(J291="S",K291,IF(K291="",I291,I291+K291)))</f>
        <v/>
      </c>
      <c r="N291" s="1058"/>
      <c r="O291" s="1057"/>
      <c r="P291" s="1023" t="s">
        <v>48</v>
      </c>
      <c r="Q291" s="1024"/>
      <c r="R291" s="482" t="str">
        <f>IF('statement of marks'!CD22="","",'statement of marks'!CD22)</f>
        <v/>
      </c>
      <c r="S291" s="482" t="str">
        <f>IF('statement of marks'!CE22="","",'statement of marks'!CE22)</f>
        <v/>
      </c>
      <c r="T291" s="482" t="str">
        <f>IF('statement of marks'!CF22="","",'statement of marks'!CF22)</f>
        <v/>
      </c>
      <c r="U291" s="482" t="str">
        <f>IF('statement of marks'!CH22="","",'statement of marks'!CH22)</f>
        <v/>
      </c>
      <c r="V291" s="478" t="str">
        <f t="shared" si="58"/>
        <v/>
      </c>
      <c r="W291" s="252" t="str">
        <f>IF('statement of marks'!CJ22="","",'statement of marks'!CJ22)</f>
        <v/>
      </c>
      <c r="X291" s="253" t="str">
        <f t="shared" si="59"/>
        <v/>
      </c>
      <c r="Y291" s="479" t="str">
        <f>CONCATENATE('statement of marks'!HV22,'statement of marks'!HW22,'statement of marks'!HX22)</f>
        <v/>
      </c>
      <c r="Z291" s="482" t="str">
        <f>IF('result subject-wise'!AG22="","",'result subject-wise'!AG22)</f>
        <v/>
      </c>
      <c r="AA291" s="482" t="str">
        <f>IF('result subject-wise'!AP22="","",'result subject-wise'!AP22)</f>
        <v/>
      </c>
      <c r="AB291" s="480" t="str">
        <f>IF(AA293=0,"",IF(Y291="S",Z291,IF(Z291="",X291,X291+Z291)))</f>
        <v/>
      </c>
    </row>
    <row r="292" spans="1:28" ht="19" customHeight="1">
      <c r="A292" s="1027" t="s">
        <v>244</v>
      </c>
      <c r="B292" s="1028"/>
      <c r="C292" s="477" t="str">
        <f t="shared" ref="C292:I292" si="60">IF(C291="","",SUM(C286:C291))</f>
        <v/>
      </c>
      <c r="D292" s="477" t="str">
        <f t="shared" si="60"/>
        <v/>
      </c>
      <c r="E292" s="477" t="str">
        <f t="shared" si="60"/>
        <v/>
      </c>
      <c r="F292" s="477" t="str">
        <f t="shared" si="60"/>
        <v/>
      </c>
      <c r="G292" s="477" t="str">
        <f t="shared" si="60"/>
        <v/>
      </c>
      <c r="H292" s="477" t="str">
        <f t="shared" si="60"/>
        <v/>
      </c>
      <c r="I292" s="477" t="str">
        <f t="shared" si="60"/>
        <v/>
      </c>
      <c r="J292" s="254" t="e">
        <f>IF(AND(L298="PASS",M294&gt;=60),"FIRST",IF(AND(L298="PASS",M294&gt;=48),"SECOND",IF(AND(L298="PASS",M294&gt;=36),"THIRD","")))</f>
        <v>#VALUE!</v>
      </c>
      <c r="K292" s="254">
        <f>COUNTIF(K286:K291,"AB")</f>
        <v>0</v>
      </c>
      <c r="L292" s="482"/>
      <c r="M292" s="476" t="str">
        <f>IF(K292&gt;0,"",IF(M291="","",SUM(M286:M291)))</f>
        <v/>
      </c>
      <c r="N292" s="1058"/>
      <c r="O292" s="1057"/>
      <c r="P292" s="1027" t="s">
        <v>244</v>
      </c>
      <c r="Q292" s="1028"/>
      <c r="R292" s="477" t="str">
        <f t="shared" ref="R292:X292" si="61">IF(R291="","",SUM(R286:R291))</f>
        <v/>
      </c>
      <c r="S292" s="477" t="str">
        <f t="shared" si="61"/>
        <v/>
      </c>
      <c r="T292" s="477" t="str">
        <f t="shared" si="61"/>
        <v/>
      </c>
      <c r="U292" s="477" t="str">
        <f t="shared" si="61"/>
        <v/>
      </c>
      <c r="V292" s="477" t="str">
        <f t="shared" si="61"/>
        <v/>
      </c>
      <c r="W292" s="477" t="str">
        <f t="shared" si="61"/>
        <v/>
      </c>
      <c r="X292" s="477" t="str">
        <f t="shared" si="61"/>
        <v/>
      </c>
      <c r="Y292" s="254" t="e">
        <f>IF(AND(AA298="PASS",AB294&gt;=60),"FIRST",IF(AND(AA298="PASS",AB294&gt;=48),"SECOND",IF(AND(AA298="PASS",AB294&gt;=36),"THIRD","")))</f>
        <v>#VALUE!</v>
      </c>
      <c r="Z292" s="254">
        <f>COUNTIF(Z286:Z291,"AB")</f>
        <v>0</v>
      </c>
      <c r="AA292" s="482"/>
      <c r="AB292" s="476" t="str">
        <f>IF(Z292&gt;0,"",IF(AB291="","",SUM(AB286:AB291)))</f>
        <v/>
      </c>
    </row>
    <row r="293" spans="1:28" ht="19" customHeight="1">
      <c r="A293" s="1027" t="s">
        <v>226</v>
      </c>
      <c r="B293" s="1028"/>
      <c r="C293" s="474">
        <f>60-(COUNTIF(C286:C291,"NA")*10+COUNTIF(C286:C291,"ML")*10)</f>
        <v>60</v>
      </c>
      <c r="D293" s="474">
        <f>60-(COUNTIF(D286:D291,"NA")*10+COUNTIF(D286:D291,"ML")*10)</f>
        <v>60</v>
      </c>
      <c r="E293" s="474">
        <f>60-(COUNTIF(E286:E291,"NA")*10+COUNTIF(E286:E291,"ML")*10)</f>
        <v>60</v>
      </c>
      <c r="F293" s="474">
        <f>420-(COUNTIF(F286:F291,"NA")*70+COUNTIF(F286:F291,"ML")*70)</f>
        <v>420</v>
      </c>
      <c r="G293" s="474">
        <f>SUM(C293:F293)</f>
        <v>600</v>
      </c>
      <c r="H293" s="474">
        <f>600-(COUNTIF(H286:H291,"ML")*100)</f>
        <v>600</v>
      </c>
      <c r="I293" s="478">
        <f>SUM(G293:H293)</f>
        <v>1200</v>
      </c>
      <c r="J293" s="254" t="e">
        <f>IF(AND(L298="PASS",I294&gt;=60),"FIRST",IF(AND(L298="PASS",I294&gt;=48),"SECOND",IF(AND(L298="PASS",I294&gt;=36),"THIRD","")))</f>
        <v>#VALUE!</v>
      </c>
      <c r="K293" s="482"/>
      <c r="L293" s="254">
        <f>COUNTIF(L286:L291,"P")+COUNTIF(L286:L291,"F")</f>
        <v>0</v>
      </c>
      <c r="M293" s="251" t="str">
        <f>IF(K292&gt;0,"",IF(L293=0,"",1200-L294*100))</f>
        <v/>
      </c>
      <c r="N293" s="1058"/>
      <c r="O293" s="1057"/>
      <c r="P293" s="1027" t="s">
        <v>226</v>
      </c>
      <c r="Q293" s="1028"/>
      <c r="R293" s="474">
        <f>60-(COUNTIF(R286:R291,"NA")*10+COUNTIF(R286:R291,"ML")*10)</f>
        <v>60</v>
      </c>
      <c r="S293" s="474">
        <f>60-(COUNTIF(S286:S291,"NA")*10+COUNTIF(S286:S291,"ML")*10)</f>
        <v>60</v>
      </c>
      <c r="T293" s="474">
        <f>60-(COUNTIF(T286:T291,"NA")*10+COUNTIF(T286:T291,"ML")*10)</f>
        <v>60</v>
      </c>
      <c r="U293" s="474">
        <f>420-(COUNTIF(U286:U291,"NA")*70+COUNTIF(U286:U291,"ML")*70)</f>
        <v>420</v>
      </c>
      <c r="V293" s="474">
        <f>SUM(R293:U293)</f>
        <v>600</v>
      </c>
      <c r="W293" s="474">
        <f>600-(COUNTIF(W286:W291,"ML")*100)</f>
        <v>600</v>
      </c>
      <c r="X293" s="478">
        <f>SUM(V293:W293)</f>
        <v>1200</v>
      </c>
      <c r="Y293" s="254" t="e">
        <f>IF(AND(AA298="PASS",X294&gt;=60),"FIRST",IF(AND(AA298="PASS",X294&gt;=48),"SECOND",IF(AND(AA298="PASS",X294&gt;=36),"THIRD","")))</f>
        <v>#VALUE!</v>
      </c>
      <c r="Z293" s="482"/>
      <c r="AA293" s="254">
        <f>COUNTIF(AA286:AA291,"P")+COUNTIF(AA286:AA291,"F")</f>
        <v>0</v>
      </c>
      <c r="AB293" s="251" t="str">
        <f>IF(Z292&gt;0,"",IF(AA293=0,"",1200-AA294*100))</f>
        <v/>
      </c>
    </row>
    <row r="294" spans="1:28" ht="19" customHeight="1">
      <c r="A294" s="1056" t="s">
        <v>150</v>
      </c>
      <c r="B294" s="1039"/>
      <c r="C294" s="255" t="e">
        <f t="shared" ref="C294:I294" si="62">C292/C293*100</f>
        <v>#VALUE!</v>
      </c>
      <c r="D294" s="255" t="e">
        <f t="shared" si="62"/>
        <v>#VALUE!</v>
      </c>
      <c r="E294" s="255" t="e">
        <f t="shared" si="62"/>
        <v>#VALUE!</v>
      </c>
      <c r="F294" s="255" t="e">
        <f t="shared" si="62"/>
        <v>#VALUE!</v>
      </c>
      <c r="G294" s="255" t="e">
        <f t="shared" si="62"/>
        <v>#VALUE!</v>
      </c>
      <c r="H294" s="255" t="e">
        <f t="shared" si="62"/>
        <v>#VALUE!</v>
      </c>
      <c r="I294" s="255" t="e">
        <f t="shared" si="62"/>
        <v>#VALUE!</v>
      </c>
      <c r="J294" s="254" t="e">
        <f>IF(M293="",J293,J292)</f>
        <v>#VALUE!</v>
      </c>
      <c r="K294" s="482"/>
      <c r="L294" s="254">
        <f>COUNTIF(J286:J291,"S")</f>
        <v>0</v>
      </c>
      <c r="M294" s="256" t="e">
        <f>M292/M293*100</f>
        <v>#VALUE!</v>
      </c>
      <c r="N294" s="1058"/>
      <c r="O294" s="1057"/>
      <c r="P294" s="1056" t="s">
        <v>150</v>
      </c>
      <c r="Q294" s="1039"/>
      <c r="R294" s="255" t="e">
        <f t="shared" ref="R294:X294" si="63">R292/R293*100</f>
        <v>#VALUE!</v>
      </c>
      <c r="S294" s="255" t="e">
        <f t="shared" si="63"/>
        <v>#VALUE!</v>
      </c>
      <c r="T294" s="255" t="e">
        <f t="shared" si="63"/>
        <v>#VALUE!</v>
      </c>
      <c r="U294" s="255" t="e">
        <f t="shared" si="63"/>
        <v>#VALUE!</v>
      </c>
      <c r="V294" s="255" t="e">
        <f t="shared" si="63"/>
        <v>#VALUE!</v>
      </c>
      <c r="W294" s="255" t="e">
        <f t="shared" si="63"/>
        <v>#VALUE!</v>
      </c>
      <c r="X294" s="255" t="e">
        <f t="shared" si="63"/>
        <v>#VALUE!</v>
      </c>
      <c r="Y294" s="254" t="e">
        <f>IF(AB293="",Y293,Y292)</f>
        <v>#VALUE!</v>
      </c>
      <c r="Z294" s="482"/>
      <c r="AA294" s="254">
        <f>COUNTIF(Y286:Y291,"S")</f>
        <v>0</v>
      </c>
      <c r="AB294" s="256" t="e">
        <f>AB292/AB293*100</f>
        <v>#VALUE!</v>
      </c>
    </row>
    <row r="295" spans="1:28" ht="19" customHeight="1">
      <c r="A295" s="1023" t="s">
        <v>73</v>
      </c>
      <c r="B295" s="1024"/>
      <c r="C295" s="475" t="str">
        <f>IF('statement of marks'!CV21="","",'statement of marks'!CV21)</f>
        <v/>
      </c>
      <c r="D295" s="475" t="str">
        <f>IF('statement of marks'!CW21="","",'statement of marks'!CW21)</f>
        <v/>
      </c>
      <c r="E295" s="475" t="str">
        <f>IF('statement of marks'!CX21="","",'statement of marks'!CX21)</f>
        <v/>
      </c>
      <c r="F295" s="475" t="str">
        <f>IF('statement of marks'!CZ21="","",'statement of marks'!CZ21)</f>
        <v/>
      </c>
      <c r="G295" s="478" t="str">
        <f>IF(F295="","",SUM(C295:F295))</f>
        <v/>
      </c>
      <c r="H295" s="475" t="str">
        <f>IF('statement of marks'!DB21="","",'statement of marks'!DB21)</f>
        <v/>
      </c>
      <c r="I295" s="478" t="str">
        <f>IF(H295="","",SUM(G295:H295))</f>
        <v/>
      </c>
      <c r="J295" s="479" t="str">
        <f>IF('statement of marks'!HY21="","",'statement of marks'!HY21)</f>
        <v/>
      </c>
      <c r="K295" s="485" t="str">
        <f>IF('result subject-wise'!AQ21="","",'result subject-wise'!AQ21)</f>
        <v/>
      </c>
      <c r="L295" s="1046" t="s">
        <v>238</v>
      </c>
      <c r="M295" s="1061"/>
      <c r="N295" s="1058"/>
      <c r="O295" s="1057"/>
      <c r="P295" s="1023" t="s">
        <v>73</v>
      </c>
      <c r="Q295" s="1024"/>
      <c r="R295" s="475" t="str">
        <f>IF('statement of marks'!CV22="","",'statement of marks'!CV22)</f>
        <v/>
      </c>
      <c r="S295" s="475" t="str">
        <f>IF('statement of marks'!CW22="","",'statement of marks'!CW22)</f>
        <v/>
      </c>
      <c r="T295" s="475" t="str">
        <f>IF('statement of marks'!CX22="","",'statement of marks'!CX22)</f>
        <v/>
      </c>
      <c r="U295" s="475" t="str">
        <f>IF('statement of marks'!CZ22="","",'statement of marks'!CZ22)</f>
        <v/>
      </c>
      <c r="V295" s="478" t="str">
        <f>IF(U295="","",SUM(R295:U295))</f>
        <v/>
      </c>
      <c r="W295" s="475" t="str">
        <f>IF('statement of marks'!DB22="","",'statement of marks'!DB22)</f>
        <v/>
      </c>
      <c r="X295" s="478" t="str">
        <f>IF(W295="","",SUM(V295:W295))</f>
        <v/>
      </c>
      <c r="Y295" s="479" t="str">
        <f>IF('statement of marks'!HY22="","",'statement of marks'!HY22)</f>
        <v/>
      </c>
      <c r="Z295" s="485" t="str">
        <f>IF('result subject-wise'!AQ22="","",'result subject-wise'!AQ22)</f>
        <v/>
      </c>
      <c r="AA295" s="1046" t="s">
        <v>238</v>
      </c>
      <c r="AB295" s="1061"/>
    </row>
    <row r="296" spans="1:28" ht="19" customHeight="1">
      <c r="A296" s="1023" t="s">
        <v>74</v>
      </c>
      <c r="B296" s="1024"/>
      <c r="C296" s="475" t="str">
        <f>IF('statement of marks'!DL21="","",'statement of marks'!DL21)</f>
        <v/>
      </c>
      <c r="D296" s="475" t="str">
        <f>IF('statement of marks'!DO21="","",'statement of marks'!DO21)</f>
        <v/>
      </c>
      <c r="E296" s="475" t="str">
        <f>IF('statement of marks'!DR21="","",'statement of marks'!DR21)</f>
        <v/>
      </c>
      <c r="F296" s="475" t="str">
        <f>IF('statement of marks'!DX21="","",'statement of marks'!DX21)</f>
        <v/>
      </c>
      <c r="G296" s="478" t="str">
        <f>IF(F296="","",SUM(C296:F296))</f>
        <v/>
      </c>
      <c r="H296" s="475" t="str">
        <f>IF('statement of marks'!EC21="","",'statement of marks'!EC21)</f>
        <v/>
      </c>
      <c r="I296" s="478" t="str">
        <f>IF(H296="","",SUM(G296:H296))</f>
        <v/>
      </c>
      <c r="J296" s="479" t="str">
        <f>IF('statement of marks'!HZ21="","",'statement of marks'!HZ21)</f>
        <v/>
      </c>
      <c r="K296" s="477" t="str">
        <f>IF('result subject-wise'!AR21="","",'result subject-wise'!AR21)</f>
        <v/>
      </c>
      <c r="L296" s="1030"/>
      <c r="M296" s="1061"/>
      <c r="N296" s="1058"/>
      <c r="O296" s="1057"/>
      <c r="P296" s="1023" t="s">
        <v>74</v>
      </c>
      <c r="Q296" s="1024"/>
      <c r="R296" s="475" t="str">
        <f>IF('statement of marks'!DL22="","",'statement of marks'!DL22)</f>
        <v/>
      </c>
      <c r="S296" s="475" t="str">
        <f>IF('statement of marks'!DO22="","",'statement of marks'!DO22)</f>
        <v/>
      </c>
      <c r="T296" s="475" t="str">
        <f>IF('statement of marks'!DR22="","",'statement of marks'!DR22)</f>
        <v/>
      </c>
      <c r="U296" s="475" t="str">
        <f>IF('statement of marks'!DX22="","",'statement of marks'!DX22)</f>
        <v/>
      </c>
      <c r="V296" s="478" t="str">
        <f>IF(U296="","",SUM(R296:U296))</f>
        <v/>
      </c>
      <c r="W296" s="475" t="str">
        <f>IF('statement of marks'!EC22="","",'statement of marks'!EC22)</f>
        <v/>
      </c>
      <c r="X296" s="478" t="str">
        <f>IF(W296="","",SUM(V296:W296))</f>
        <v/>
      </c>
      <c r="Y296" s="479" t="str">
        <f>IF('statement of marks'!HZ22="","",'statement of marks'!HZ22)</f>
        <v/>
      </c>
      <c r="Z296" s="477" t="str">
        <f>IF('result subject-wise'!AR22="","",'result subject-wise'!AR22)</f>
        <v/>
      </c>
      <c r="AA296" s="1030"/>
      <c r="AB296" s="1061"/>
    </row>
    <row r="297" spans="1:28" ht="19" customHeight="1">
      <c r="A297" s="1023" t="s">
        <v>56</v>
      </c>
      <c r="B297" s="1024"/>
      <c r="C297" s="475" t="str">
        <f>IF('statement of marks'!EM21="","",'statement of marks'!EM21)</f>
        <v/>
      </c>
      <c r="D297" s="475" t="str">
        <f>IF('statement of marks'!EN21="","",'statement of marks'!EN21)</f>
        <v/>
      </c>
      <c r="E297" s="475" t="str">
        <f>IF('statement of marks'!EO21="","",'statement of marks'!EO21)</f>
        <v/>
      </c>
      <c r="F297" s="475" t="str">
        <f>IF('statement of marks'!ES21="","",'statement of marks'!ES21)</f>
        <v/>
      </c>
      <c r="G297" s="478" t="str">
        <f>IF(F297="","",SUM(C297:F297))</f>
        <v/>
      </c>
      <c r="H297" s="475" t="str">
        <f>IF('statement of marks'!EX21="","",'statement of marks'!EX21)</f>
        <v/>
      </c>
      <c r="I297" s="478" t="str">
        <f>IF(H297="","",SUM(G297:H297))</f>
        <v/>
      </c>
      <c r="J297" s="479" t="str">
        <f>IF('statement of marks'!IA21="","",'statement of marks'!IA21)</f>
        <v/>
      </c>
      <c r="K297" s="477" t="str">
        <f>IF('result subject-wise'!AS21="","",'result subject-wise'!AS21)</f>
        <v/>
      </c>
      <c r="L297" s="1030"/>
      <c r="M297" s="1061"/>
      <c r="N297" s="1058"/>
      <c r="O297" s="1057"/>
      <c r="P297" s="1023" t="s">
        <v>56</v>
      </c>
      <c r="Q297" s="1024"/>
      <c r="R297" s="475" t="str">
        <f>IF('statement of marks'!EM22="","",'statement of marks'!EM22)</f>
        <v/>
      </c>
      <c r="S297" s="475" t="str">
        <f>IF('statement of marks'!EN22="","",'statement of marks'!EN22)</f>
        <v/>
      </c>
      <c r="T297" s="475" t="str">
        <f>IF('statement of marks'!EO22="","",'statement of marks'!EO22)</f>
        <v/>
      </c>
      <c r="U297" s="475" t="str">
        <f>IF('statement of marks'!ES22="","",'statement of marks'!ES22)</f>
        <v/>
      </c>
      <c r="V297" s="478" t="str">
        <f>IF(U297="","",SUM(R297:U297))</f>
        <v/>
      </c>
      <c r="W297" s="475" t="str">
        <f>IF('statement of marks'!EX22="","",'statement of marks'!EX22)</f>
        <v/>
      </c>
      <c r="X297" s="478" t="str">
        <f>IF(W297="","",SUM(V297:W297))</f>
        <v/>
      </c>
      <c r="Y297" s="479" t="str">
        <f>IF('statement of marks'!IA22="","",'statement of marks'!IA22)</f>
        <v/>
      </c>
      <c r="Z297" s="477" t="str">
        <f>IF('result subject-wise'!AS22="","",'result subject-wise'!AS22)</f>
        <v/>
      </c>
      <c r="AA297" s="1030"/>
      <c r="AB297" s="1061"/>
    </row>
    <row r="298" spans="1:28" ht="19" customHeight="1">
      <c r="A298" s="1023" t="s">
        <v>26</v>
      </c>
      <c r="B298" s="1024"/>
      <c r="C298" s="1046" t="s">
        <v>275</v>
      </c>
      <c r="D298" s="1021"/>
      <c r="E298" s="1046" t="s">
        <v>94</v>
      </c>
      <c r="F298" s="1021"/>
      <c r="G298" s="1048" t="s">
        <v>95</v>
      </c>
      <c r="H298" s="1021"/>
      <c r="I298" s="478" t="s">
        <v>39</v>
      </c>
      <c r="J298" s="477" t="s">
        <v>57</v>
      </c>
      <c r="K298" s="1050"/>
      <c r="L298" s="1049" t="str">
        <f>IF('result subject-wise'!AV21="","",'result subject-wise'!AV21)</f>
        <v/>
      </c>
      <c r="M298" s="1052"/>
      <c r="N298" s="1058"/>
      <c r="O298" s="1057"/>
      <c r="P298" s="1023" t="s">
        <v>26</v>
      </c>
      <c r="Q298" s="1024"/>
      <c r="R298" s="1046" t="s">
        <v>275</v>
      </c>
      <c r="S298" s="1021"/>
      <c r="T298" s="1046" t="s">
        <v>94</v>
      </c>
      <c r="U298" s="1021"/>
      <c r="V298" s="1048" t="s">
        <v>95</v>
      </c>
      <c r="W298" s="1021"/>
      <c r="X298" s="478" t="s">
        <v>39</v>
      </c>
      <c r="Y298" s="477" t="s">
        <v>57</v>
      </c>
      <c r="Z298" s="1050"/>
      <c r="AA298" s="1049" t="str">
        <f>IF('result subject-wise'!AV22="","",'result subject-wise'!AV22)</f>
        <v/>
      </c>
      <c r="AB298" s="1052"/>
    </row>
    <row r="299" spans="1:28" ht="19" customHeight="1">
      <c r="A299" s="1023"/>
      <c r="B299" s="1024"/>
      <c r="C299" s="1021">
        <f>'statement of marks'!$FH$6</f>
        <v>25</v>
      </c>
      <c r="D299" s="1021"/>
      <c r="E299" s="1021">
        <f>'statement of marks'!$FI$6</f>
        <v>45</v>
      </c>
      <c r="F299" s="1021"/>
      <c r="G299" s="1021">
        <f>'statement of marks'!$FJ$6</f>
        <v>30</v>
      </c>
      <c r="H299" s="1021"/>
      <c r="I299" s="478">
        <f>SUM(C299,E299,G299)</f>
        <v>100</v>
      </c>
      <c r="J299" s="477"/>
      <c r="K299" s="1050"/>
      <c r="L299" s="1049"/>
      <c r="M299" s="1052"/>
      <c r="N299" s="1058"/>
      <c r="O299" s="1057"/>
      <c r="P299" s="1023"/>
      <c r="Q299" s="1024"/>
      <c r="R299" s="1021">
        <f>'statement of marks'!$FH$6</f>
        <v>25</v>
      </c>
      <c r="S299" s="1021"/>
      <c r="T299" s="1021">
        <f>'statement of marks'!$FI$6</f>
        <v>45</v>
      </c>
      <c r="U299" s="1021"/>
      <c r="V299" s="1021">
        <f>'statement of marks'!$FJ$6</f>
        <v>30</v>
      </c>
      <c r="W299" s="1021"/>
      <c r="X299" s="478">
        <f>SUM(R299,T299,V299)</f>
        <v>100</v>
      </c>
      <c r="Y299" s="477"/>
      <c r="Z299" s="1050"/>
      <c r="AA299" s="1049"/>
      <c r="AB299" s="1052"/>
    </row>
    <row r="300" spans="1:28" ht="19" customHeight="1">
      <c r="A300" s="1023"/>
      <c r="B300" s="1024"/>
      <c r="C300" s="1025" t="str">
        <f>IF('statement of marks'!FH21="","",'statement of marks'!FH21)</f>
        <v/>
      </c>
      <c r="D300" s="1025"/>
      <c r="E300" s="1025" t="str">
        <f>'statement of marks'!FI21</f>
        <v/>
      </c>
      <c r="F300" s="1025"/>
      <c r="G300" s="1025" t="str">
        <f>'statement of marks'!FJ21</f>
        <v/>
      </c>
      <c r="H300" s="1025"/>
      <c r="I300" s="481" t="str">
        <f>IF(G300="","",SUM(C300,E300,G300))</f>
        <v/>
      </c>
      <c r="J300" s="479" t="str">
        <f>IF('statement of marks'!IB21="","",'statement of marks'!IB21)</f>
        <v/>
      </c>
      <c r="K300" s="1050"/>
      <c r="L300" s="1051" t="s">
        <v>241</v>
      </c>
      <c r="M300" s="1052"/>
      <c r="N300" s="1058"/>
      <c r="O300" s="1057"/>
      <c r="P300" s="1023"/>
      <c r="Q300" s="1024"/>
      <c r="R300" s="1025" t="str">
        <f>IF('statement of marks'!FH22="","",'statement of marks'!FH22)</f>
        <v/>
      </c>
      <c r="S300" s="1025"/>
      <c r="T300" s="1025" t="str">
        <f>'statement of marks'!FI22</f>
        <v/>
      </c>
      <c r="U300" s="1025"/>
      <c r="V300" s="1025" t="str">
        <f>'statement of marks'!FJ22</f>
        <v/>
      </c>
      <c r="W300" s="1025"/>
      <c r="X300" s="481" t="str">
        <f>IF(V300="","",SUM(R300,T300,V300))</f>
        <v/>
      </c>
      <c r="Y300" s="479" t="str">
        <f>IF('statement of marks'!IB22="","",'statement of marks'!IB22)</f>
        <v/>
      </c>
      <c r="Z300" s="1050"/>
      <c r="AA300" s="1051" t="s">
        <v>241</v>
      </c>
      <c r="AB300" s="1052"/>
    </row>
    <row r="301" spans="1:28" ht="19" customHeight="1">
      <c r="A301" s="1023" t="s">
        <v>77</v>
      </c>
      <c r="B301" s="1024"/>
      <c r="C301" s="1048" t="s">
        <v>96</v>
      </c>
      <c r="D301" s="1021"/>
      <c r="E301" s="1048" t="s">
        <v>97</v>
      </c>
      <c r="F301" s="1021"/>
      <c r="G301" s="1048" t="s">
        <v>98</v>
      </c>
      <c r="H301" s="1021"/>
      <c r="I301" s="478" t="s">
        <v>39</v>
      </c>
      <c r="J301" s="477" t="s">
        <v>57</v>
      </c>
      <c r="K301" s="1050"/>
      <c r="L301" s="1049" t="e">
        <f>J294</f>
        <v>#VALUE!</v>
      </c>
      <c r="M301" s="1052"/>
      <c r="N301" s="1058"/>
      <c r="O301" s="1057"/>
      <c r="P301" s="1023" t="s">
        <v>77</v>
      </c>
      <c r="Q301" s="1024"/>
      <c r="R301" s="1048" t="s">
        <v>96</v>
      </c>
      <c r="S301" s="1021"/>
      <c r="T301" s="1048" t="s">
        <v>97</v>
      </c>
      <c r="U301" s="1021"/>
      <c r="V301" s="1048" t="s">
        <v>98</v>
      </c>
      <c r="W301" s="1021"/>
      <c r="X301" s="478" t="s">
        <v>39</v>
      </c>
      <c r="Y301" s="477" t="s">
        <v>57</v>
      </c>
      <c r="Z301" s="1050"/>
      <c r="AA301" s="1049" t="e">
        <f>Y294</f>
        <v>#VALUE!</v>
      </c>
      <c r="AB301" s="1052"/>
    </row>
    <row r="302" spans="1:28" ht="19" customHeight="1">
      <c r="A302" s="1023"/>
      <c r="B302" s="1024"/>
      <c r="C302" s="1021">
        <f>'statement of marks'!$FQ$6</f>
        <v>25</v>
      </c>
      <c r="D302" s="1021"/>
      <c r="E302" s="474">
        <f>'statement of marks'!$FR$6</f>
        <v>30</v>
      </c>
      <c r="F302" s="474">
        <f>'statement of marks'!$FS$6</f>
        <v>30</v>
      </c>
      <c r="G302" s="1021">
        <f>'statement of marks'!$FT$6</f>
        <v>15</v>
      </c>
      <c r="H302" s="1021"/>
      <c r="I302" s="478">
        <f>SUM(C302,E302,F302,G302)</f>
        <v>100</v>
      </c>
      <c r="J302" s="477"/>
      <c r="K302" s="1050"/>
      <c r="L302" s="1049"/>
      <c r="M302" s="1052"/>
      <c r="N302" s="1058"/>
      <c r="O302" s="1057"/>
      <c r="P302" s="1023"/>
      <c r="Q302" s="1024"/>
      <c r="R302" s="1021">
        <f>'statement of marks'!$FQ$6</f>
        <v>25</v>
      </c>
      <c r="S302" s="1021"/>
      <c r="T302" s="474">
        <f>'statement of marks'!$FR$6</f>
        <v>30</v>
      </c>
      <c r="U302" s="474">
        <f>'statement of marks'!$FS$6</f>
        <v>30</v>
      </c>
      <c r="V302" s="1021">
        <f>'statement of marks'!$FT$6</f>
        <v>15</v>
      </c>
      <c r="W302" s="1021"/>
      <c r="X302" s="478">
        <f>SUM(R302,T302,U302,V302)</f>
        <v>100</v>
      </c>
      <c r="Y302" s="477"/>
      <c r="Z302" s="1050"/>
      <c r="AA302" s="1049"/>
      <c r="AB302" s="1052"/>
    </row>
    <row r="303" spans="1:28" ht="19" customHeight="1">
      <c r="A303" s="1023"/>
      <c r="B303" s="1024"/>
      <c r="C303" s="1025" t="str">
        <f>IF('statement of marks'!FQ21="","",'statement of marks'!FQ21)</f>
        <v/>
      </c>
      <c r="D303" s="1025"/>
      <c r="E303" s="475" t="str">
        <f>'statement of marks'!FR21</f>
        <v/>
      </c>
      <c r="F303" s="475" t="str">
        <f>'statement of marks'!FS21</f>
        <v/>
      </c>
      <c r="G303" s="1025" t="str">
        <f>'statement of marks'!FT21</f>
        <v/>
      </c>
      <c r="H303" s="1025"/>
      <c r="I303" s="478" t="str">
        <f>IF(G303="","",SUM(C303:G303))</f>
        <v/>
      </c>
      <c r="J303" s="479" t="str">
        <f>IF('statement of marks'!IC21="","",'statement of marks'!IC21)</f>
        <v/>
      </c>
      <c r="K303" s="1043" t="s">
        <v>240</v>
      </c>
      <c r="L303" s="1044"/>
      <c r="M303" s="1045"/>
      <c r="N303" s="1058"/>
      <c r="O303" s="1057"/>
      <c r="P303" s="1023"/>
      <c r="Q303" s="1024"/>
      <c r="R303" s="1025" t="str">
        <f>IF('statement of marks'!FQ22="","",'statement of marks'!FQ22)</f>
        <v/>
      </c>
      <c r="S303" s="1025"/>
      <c r="T303" s="475" t="str">
        <f>'statement of marks'!FR22</f>
        <v/>
      </c>
      <c r="U303" s="475" t="str">
        <f>'statement of marks'!FS22</f>
        <v/>
      </c>
      <c r="V303" s="1025" t="str">
        <f>'statement of marks'!FT22</f>
        <v/>
      </c>
      <c r="W303" s="1025"/>
      <c r="X303" s="478" t="str">
        <f>IF(V303="","",SUM(R303:V303))</f>
        <v/>
      </c>
      <c r="Y303" s="479" t="str">
        <f>IF('statement of marks'!IC22="","",'statement of marks'!IC22)</f>
        <v/>
      </c>
      <c r="Z303" s="1043" t="s">
        <v>240</v>
      </c>
      <c r="AA303" s="1044"/>
      <c r="AB303" s="1045"/>
    </row>
    <row r="304" spans="1:28" ht="19" customHeight="1">
      <c r="A304" s="1038" t="s">
        <v>135</v>
      </c>
      <c r="B304" s="1039"/>
      <c r="C304" s="1029" t="str">
        <f>'statement of marks'!GN21</f>
        <v/>
      </c>
      <c r="D304" s="1029"/>
      <c r="E304" s="1029"/>
      <c r="F304" s="483" t="s">
        <v>241</v>
      </c>
      <c r="G304" s="479" t="str">
        <f>IF('statement of marks'!CU21="","",'statement of marks'!CU21)</f>
        <v/>
      </c>
      <c r="H304" s="1049" t="s">
        <v>237</v>
      </c>
      <c r="I304" s="1049"/>
      <c r="J304" s="475" t="str">
        <f>IF('statement of marks'!GP21="","",'statement of marks'!GP21)</f>
        <v/>
      </c>
      <c r="K304" s="1044"/>
      <c r="L304" s="1044"/>
      <c r="M304" s="1045"/>
      <c r="N304" s="1058"/>
      <c r="O304" s="1057"/>
      <c r="P304" s="1038" t="s">
        <v>135</v>
      </c>
      <c r="Q304" s="1039"/>
      <c r="R304" s="1029" t="str">
        <f>'statement of marks'!GN22</f>
        <v/>
      </c>
      <c r="S304" s="1029"/>
      <c r="T304" s="1029"/>
      <c r="U304" s="483" t="s">
        <v>241</v>
      </c>
      <c r="V304" s="479" t="str">
        <f>IF('statement of marks'!CU22="","",'statement of marks'!CU22)</f>
        <v/>
      </c>
      <c r="W304" s="1049" t="s">
        <v>237</v>
      </c>
      <c r="X304" s="1049"/>
      <c r="Y304" s="475" t="str">
        <f>IF('statement of marks'!GP22="","",'statement of marks'!GP22)</f>
        <v/>
      </c>
      <c r="Z304" s="1044"/>
      <c r="AA304" s="1044"/>
      <c r="AB304" s="1045"/>
    </row>
    <row r="305" spans="1:28" ht="19" customHeight="1">
      <c r="A305" s="257" t="s">
        <v>230</v>
      </c>
      <c r="B305" s="1059" t="s">
        <v>229</v>
      </c>
      <c r="C305" s="1060"/>
      <c r="D305" s="1047" t="s">
        <v>231</v>
      </c>
      <c r="E305" s="1025"/>
      <c r="F305" s="1047" t="s">
        <v>232</v>
      </c>
      <c r="G305" s="1025"/>
      <c r="H305" s="1047" t="s">
        <v>233</v>
      </c>
      <c r="I305" s="1025"/>
      <c r="J305" s="481" t="s">
        <v>376</v>
      </c>
      <c r="K305" s="1044"/>
      <c r="L305" s="1044"/>
      <c r="M305" s="1045"/>
      <c r="N305" s="1058"/>
      <c r="O305" s="1057"/>
      <c r="P305" s="257" t="s">
        <v>230</v>
      </c>
      <c r="Q305" s="1059" t="s">
        <v>229</v>
      </c>
      <c r="R305" s="1060"/>
      <c r="S305" s="1047" t="s">
        <v>231</v>
      </c>
      <c r="T305" s="1025"/>
      <c r="U305" s="1047" t="s">
        <v>232</v>
      </c>
      <c r="V305" s="1025"/>
      <c r="W305" s="1047" t="s">
        <v>233</v>
      </c>
      <c r="X305" s="1025"/>
      <c r="Y305" s="481" t="s">
        <v>376</v>
      </c>
      <c r="Z305" s="1044"/>
      <c r="AA305" s="1044"/>
      <c r="AB305" s="1045"/>
    </row>
    <row r="306" spans="1:28" ht="19" customHeight="1">
      <c r="A306" s="1033" t="s">
        <v>227</v>
      </c>
      <c r="B306" s="1024"/>
      <c r="C306" s="482" t="str">
        <f>IF('statement of marks'!GR21="","",'statement of marks'!GR21)</f>
        <v/>
      </c>
      <c r="D306" s="1053" t="str">
        <f>IF('statement of marks'!GT21="","",'statement of marks'!GT21)</f>
        <v/>
      </c>
      <c r="E306" s="1053"/>
      <c r="F306" s="1053" t="str">
        <f>IF('statement of marks'!GV21="","",'statement of marks'!GV21)</f>
        <v/>
      </c>
      <c r="G306" s="1053"/>
      <c r="H306" s="1053" t="str">
        <f>IF('statement of marks'!GX21="","",'statement of marks'!GX21)</f>
        <v/>
      </c>
      <c r="I306" s="1053"/>
      <c r="J306" s="479" t="str">
        <f>'statement of marks'!GZ21</f>
        <v/>
      </c>
      <c r="K306" s="1062" t="str">
        <f>IF(OR(L298="PASS",L298="FAIL"),'result subject-wise'!$AV$112,"")</f>
        <v/>
      </c>
      <c r="L306" s="1062"/>
      <c r="M306" s="1063"/>
      <c r="N306" s="1058"/>
      <c r="O306" s="1057"/>
      <c r="P306" s="1033" t="s">
        <v>227</v>
      </c>
      <c r="Q306" s="1024"/>
      <c r="R306" s="482" t="str">
        <f>IF('statement of marks'!GR22="","",'statement of marks'!GR22)</f>
        <v/>
      </c>
      <c r="S306" s="1053" t="str">
        <f>IF('statement of marks'!GT22="","",'statement of marks'!GT22)</f>
        <v/>
      </c>
      <c r="T306" s="1053"/>
      <c r="U306" s="1053" t="str">
        <f>IF('statement of marks'!GV22="","",'statement of marks'!GV22)</f>
        <v/>
      </c>
      <c r="V306" s="1053"/>
      <c r="W306" s="1053" t="str">
        <f>IF('statement of marks'!GX22="","",'statement of marks'!GX22)</f>
        <v/>
      </c>
      <c r="X306" s="1053"/>
      <c r="Y306" s="479" t="str">
        <f>'statement of marks'!GZ22</f>
        <v/>
      </c>
      <c r="Z306" s="1062" t="str">
        <f>IF(OR(AA298="PASS",AA298="FAIL"),'result subject-wise'!$AV$112,"")</f>
        <v/>
      </c>
      <c r="AA306" s="1062"/>
      <c r="AB306" s="1063"/>
    </row>
    <row r="307" spans="1:28" ht="19" customHeight="1">
      <c r="A307" s="1031" t="s">
        <v>228</v>
      </c>
      <c r="B307" s="1032"/>
      <c r="C307" s="477" t="str">
        <f>IF('statement of marks'!GQ21="","",'statement of marks'!GQ21)</f>
        <v/>
      </c>
      <c r="D307" s="1030" t="str">
        <f>IF('statement of marks'!GS21="","",'statement of marks'!GS21)</f>
        <v/>
      </c>
      <c r="E307" s="1030"/>
      <c r="F307" s="1030" t="str">
        <f>IF('statement of marks'!GU21="","",'statement of marks'!GU21)</f>
        <v/>
      </c>
      <c r="G307" s="1030"/>
      <c r="H307" s="1030" t="str">
        <f>IF('statement of marks'!GW21="","",'statement of marks'!GW21)</f>
        <v/>
      </c>
      <c r="I307" s="1030"/>
      <c r="J307" s="477" t="str">
        <f>'statement of marks'!GY21</f>
        <v/>
      </c>
      <c r="K307" s="1062"/>
      <c r="L307" s="1062"/>
      <c r="M307" s="1063"/>
      <c r="N307" s="1058"/>
      <c r="O307" s="1057"/>
      <c r="P307" s="1031" t="s">
        <v>228</v>
      </c>
      <c r="Q307" s="1032"/>
      <c r="R307" s="477" t="str">
        <f>IF('statement of marks'!GQ22="","",'statement of marks'!GQ22)</f>
        <v/>
      </c>
      <c r="S307" s="1030" t="str">
        <f>IF('statement of marks'!GS22="","",'statement of marks'!GS22)</f>
        <v/>
      </c>
      <c r="T307" s="1030"/>
      <c r="U307" s="1030" t="str">
        <f>IF('statement of marks'!GU22="","",'statement of marks'!GU22)</f>
        <v/>
      </c>
      <c r="V307" s="1030"/>
      <c r="W307" s="1030" t="str">
        <f>IF('statement of marks'!GW22="","",'statement of marks'!GW22)</f>
        <v/>
      </c>
      <c r="X307" s="1030"/>
      <c r="Y307" s="477" t="str">
        <f>'statement of marks'!GY22</f>
        <v/>
      </c>
      <c r="Z307" s="1062"/>
      <c r="AA307" s="1062"/>
      <c r="AB307" s="1063"/>
    </row>
    <row r="308" spans="1:28" ht="19" customHeight="1">
      <c r="A308" s="1067" t="s">
        <v>375</v>
      </c>
      <c r="B308" s="1024"/>
      <c r="C308" s="52"/>
      <c r="D308" s="1029"/>
      <c r="E308" s="1029"/>
      <c r="F308" s="1029"/>
      <c r="G308" s="1029"/>
      <c r="H308" s="1029"/>
      <c r="I308" s="1029"/>
      <c r="J308" s="1029"/>
      <c r="K308" s="1029"/>
      <c r="L308" s="1029"/>
      <c r="M308" s="1040"/>
      <c r="N308" s="1058"/>
      <c r="O308" s="1057"/>
      <c r="P308" s="1067" t="s">
        <v>375</v>
      </c>
      <c r="Q308" s="1024"/>
      <c r="R308" s="52"/>
      <c r="S308" s="1029"/>
      <c r="T308" s="1029"/>
      <c r="U308" s="1029"/>
      <c r="V308" s="1029"/>
      <c r="W308" s="1029"/>
      <c r="X308" s="1029"/>
      <c r="Y308" s="1029"/>
      <c r="Z308" s="1029"/>
      <c r="AA308" s="1029"/>
      <c r="AB308" s="1040"/>
    </row>
    <row r="309" spans="1:28" ht="19" customHeight="1">
      <c r="A309" s="1033" t="s">
        <v>234</v>
      </c>
      <c r="B309" s="1024"/>
      <c r="C309" s="52"/>
      <c r="D309" s="1029"/>
      <c r="E309" s="1029"/>
      <c r="F309" s="1029"/>
      <c r="G309" s="1029"/>
      <c r="H309" s="1029"/>
      <c r="I309" s="1029"/>
      <c r="J309" s="1029"/>
      <c r="K309" s="1029"/>
      <c r="L309" s="1029"/>
      <c r="M309" s="1040"/>
      <c r="N309" s="1058"/>
      <c r="O309" s="1057"/>
      <c r="P309" s="1033" t="s">
        <v>234</v>
      </c>
      <c r="Q309" s="1024"/>
      <c r="R309" s="52"/>
      <c r="S309" s="1029"/>
      <c r="T309" s="1029"/>
      <c r="U309" s="1029"/>
      <c r="V309" s="1029"/>
      <c r="W309" s="1029"/>
      <c r="X309" s="1029"/>
      <c r="Y309" s="1029"/>
      <c r="Z309" s="1029"/>
      <c r="AA309" s="1029"/>
      <c r="AB309" s="1040"/>
    </row>
    <row r="310" spans="1:28" ht="19" customHeight="1">
      <c r="A310" s="1033" t="s">
        <v>374</v>
      </c>
      <c r="B310" s="1024"/>
      <c r="C310" s="52"/>
      <c r="D310" s="1029"/>
      <c r="E310" s="1029"/>
      <c r="F310" s="1029"/>
      <c r="G310" s="1029"/>
      <c r="H310" s="1029"/>
      <c r="I310" s="1029"/>
      <c r="J310" s="1051" t="s">
        <v>374</v>
      </c>
      <c r="K310" s="1029"/>
      <c r="L310" s="1029"/>
      <c r="M310" s="1040"/>
      <c r="N310" s="1058"/>
      <c r="O310" s="1057"/>
      <c r="P310" s="1033" t="s">
        <v>374</v>
      </c>
      <c r="Q310" s="1024"/>
      <c r="R310" s="52"/>
      <c r="S310" s="1029"/>
      <c r="T310" s="1029"/>
      <c r="U310" s="1029"/>
      <c r="V310" s="1029"/>
      <c r="W310" s="1029"/>
      <c r="X310" s="1029"/>
      <c r="Y310" s="1051" t="s">
        <v>374</v>
      </c>
      <c r="Z310" s="1029"/>
      <c r="AA310" s="1029"/>
      <c r="AB310" s="1040"/>
    </row>
    <row r="311" spans="1:28" ht="19" customHeight="1">
      <c r="A311" s="1033" t="s">
        <v>235</v>
      </c>
      <c r="B311" s="1024"/>
      <c r="C311" s="52"/>
      <c r="D311" s="1029"/>
      <c r="E311" s="1029"/>
      <c r="F311" s="1029"/>
      <c r="G311" s="1029"/>
      <c r="H311" s="1029"/>
      <c r="I311" s="1029"/>
      <c r="J311" s="1029"/>
      <c r="K311" s="1029"/>
      <c r="L311" s="1029"/>
      <c r="M311" s="1040"/>
      <c r="N311" s="1058"/>
      <c r="O311" s="1057"/>
      <c r="P311" s="1033" t="s">
        <v>235</v>
      </c>
      <c r="Q311" s="1024"/>
      <c r="R311" s="52"/>
      <c r="S311" s="1029"/>
      <c r="T311" s="1029"/>
      <c r="U311" s="1029"/>
      <c r="V311" s="1029"/>
      <c r="W311" s="1029"/>
      <c r="X311" s="1029"/>
      <c r="Y311" s="1029"/>
      <c r="Z311" s="1029"/>
      <c r="AA311" s="1029"/>
      <c r="AB311" s="1040"/>
    </row>
    <row r="312" spans="1:28" ht="19" customHeight="1" thickBot="1">
      <c r="A312" s="1054" t="s">
        <v>236</v>
      </c>
      <c r="B312" s="1055"/>
      <c r="C312" s="1055"/>
      <c r="D312" s="1055"/>
      <c r="E312" s="1055"/>
      <c r="F312" s="1064">
        <f>'statement of marks'!$GY$107</f>
        <v>42460</v>
      </c>
      <c r="G312" s="1064"/>
      <c r="H312" s="1065" t="s">
        <v>239</v>
      </c>
      <c r="I312" s="1066"/>
      <c r="J312" s="1041"/>
      <c r="K312" s="1041"/>
      <c r="L312" s="1041"/>
      <c r="M312" s="1042"/>
      <c r="N312" s="1058"/>
      <c r="O312" s="1057"/>
      <c r="P312" s="1054" t="s">
        <v>236</v>
      </c>
      <c r="Q312" s="1055"/>
      <c r="R312" s="1055"/>
      <c r="S312" s="1055"/>
      <c r="T312" s="1055"/>
      <c r="U312" s="1064">
        <f>'statement of marks'!$GY$107</f>
        <v>42460</v>
      </c>
      <c r="V312" s="1064"/>
      <c r="W312" s="1065" t="s">
        <v>239</v>
      </c>
      <c r="X312" s="1066"/>
      <c r="Y312" s="1041"/>
      <c r="Z312" s="1041"/>
      <c r="AA312" s="1041"/>
      <c r="AB312" s="1042"/>
    </row>
    <row r="313" spans="1:28" ht="19" customHeight="1" thickTop="1">
      <c r="A313" s="1017" t="s">
        <v>220</v>
      </c>
      <c r="B313" s="1018"/>
      <c r="C313" s="1018"/>
      <c r="D313" s="1018"/>
      <c r="E313" s="1018"/>
      <c r="F313" s="1018"/>
      <c r="G313" s="1018"/>
      <c r="H313" s="1018"/>
      <c r="I313" s="1018"/>
      <c r="J313" s="1018"/>
      <c r="K313" s="1018"/>
      <c r="L313" s="1018"/>
      <c r="M313" s="1019"/>
      <c r="N313" s="1058"/>
      <c r="O313" s="1057"/>
      <c r="P313" s="1017" t="s">
        <v>220</v>
      </c>
      <c r="Q313" s="1018"/>
      <c r="R313" s="1018"/>
      <c r="S313" s="1018"/>
      <c r="T313" s="1018"/>
      <c r="U313" s="1018"/>
      <c r="V313" s="1018"/>
      <c r="W313" s="1018"/>
      <c r="X313" s="1018"/>
      <c r="Y313" s="1018"/>
      <c r="Z313" s="1018"/>
      <c r="AA313" s="1018"/>
      <c r="AB313" s="1019"/>
    </row>
    <row r="314" spans="1:28" ht="19" customHeight="1">
      <c r="A314" s="1020" t="str">
        <f>IF('statement of marks'!$A$2="","",'statement of marks'!$A$2)</f>
        <v xml:space="preserve">GOVT. </v>
      </c>
      <c r="B314" s="1021"/>
      <c r="C314" s="1021"/>
      <c r="D314" s="1021"/>
      <c r="E314" s="1021"/>
      <c r="F314" s="1021"/>
      <c r="G314" s="1021"/>
      <c r="H314" s="1021"/>
      <c r="I314" s="1021"/>
      <c r="J314" s="1021"/>
      <c r="K314" s="1021"/>
      <c r="L314" s="1021"/>
      <c r="M314" s="1022"/>
      <c r="N314" s="1058"/>
      <c r="O314" s="1057"/>
      <c r="P314" s="1020" t="str">
        <f>IF('statement of marks'!$A$2="","",'statement of marks'!$A$2)</f>
        <v xml:space="preserve">GOVT. </v>
      </c>
      <c r="Q314" s="1021"/>
      <c r="R314" s="1021"/>
      <c r="S314" s="1021"/>
      <c r="T314" s="1021"/>
      <c r="U314" s="1021"/>
      <c r="V314" s="1021"/>
      <c r="W314" s="1021"/>
      <c r="X314" s="1021"/>
      <c r="Y314" s="1021"/>
      <c r="Z314" s="1021"/>
      <c r="AA314" s="1021"/>
      <c r="AB314" s="1022"/>
    </row>
    <row r="315" spans="1:28" ht="19" customHeight="1">
      <c r="A315" s="1020"/>
      <c r="B315" s="1021"/>
      <c r="C315" s="1021"/>
      <c r="D315" s="1021"/>
      <c r="E315" s="1021"/>
      <c r="F315" s="1021"/>
      <c r="G315" s="1021"/>
      <c r="H315" s="1021"/>
      <c r="I315" s="1021"/>
      <c r="J315" s="1021"/>
      <c r="K315" s="1021"/>
      <c r="L315" s="1021"/>
      <c r="M315" s="1022"/>
      <c r="N315" s="1058"/>
      <c r="O315" s="1057"/>
      <c r="P315" s="1020"/>
      <c r="Q315" s="1021"/>
      <c r="R315" s="1021"/>
      <c r="S315" s="1021"/>
      <c r="T315" s="1021"/>
      <c r="U315" s="1021"/>
      <c r="V315" s="1021"/>
      <c r="W315" s="1021"/>
      <c r="X315" s="1021"/>
      <c r="Y315" s="1021"/>
      <c r="Z315" s="1021"/>
      <c r="AA315" s="1021"/>
      <c r="AB315" s="1022"/>
    </row>
    <row r="316" spans="1:28" ht="19" customHeight="1">
      <c r="A316" s="1023" t="s">
        <v>221</v>
      </c>
      <c r="B316" s="1024"/>
      <c r="C316" s="1025" t="str">
        <f>IF(L337="","MAIN EXAM.",IF(C343="SUPPL.","SUPPL. EXAM.",IF(C343="RE-EXAM.","RE-EXAM.",)))</f>
        <v>MAIN EXAM.</v>
      </c>
      <c r="D316" s="1025"/>
      <c r="E316" s="1025"/>
      <c r="F316" s="1025"/>
      <c r="G316" s="475" t="s">
        <v>153</v>
      </c>
      <c r="H316" s="1025" t="str">
        <f>IF('statement of marks'!$F$3="","",'statement of marks'!$F$3)</f>
        <v>2015-16</v>
      </c>
      <c r="I316" s="1025"/>
      <c r="J316" s="1025" t="s">
        <v>82</v>
      </c>
      <c r="K316" s="1025"/>
      <c r="L316" s="1025">
        <f>IF('statement of marks'!D23="","",'statement of marks'!D23)</f>
        <v>9117</v>
      </c>
      <c r="M316" s="1026"/>
      <c r="N316" s="1058"/>
      <c r="O316" s="1057"/>
      <c r="P316" s="1023" t="s">
        <v>221</v>
      </c>
      <c r="Q316" s="1024"/>
      <c r="R316" s="1025" t="str">
        <f>IF(AA337="","MAIN EXAM.",IF(R343="SUPPL.","SUPPL. EXAM.",IF(R343="RE-EXAM.","RE-EXAM.",)))</f>
        <v>MAIN EXAM.</v>
      </c>
      <c r="S316" s="1025"/>
      <c r="T316" s="1025"/>
      <c r="U316" s="1025"/>
      <c r="V316" s="475" t="s">
        <v>153</v>
      </c>
      <c r="W316" s="1025" t="str">
        <f>IF('statement of marks'!$F$3="","",'statement of marks'!$F$3)</f>
        <v>2015-16</v>
      </c>
      <c r="X316" s="1025"/>
      <c r="Y316" s="1025" t="s">
        <v>82</v>
      </c>
      <c r="Z316" s="1025"/>
      <c r="AA316" s="1025" t="str">
        <f>IF('statement of marks'!D24="","",'statement of marks'!D24)</f>
        <v>NSO</v>
      </c>
      <c r="AB316" s="1026"/>
    </row>
    <row r="317" spans="1:28" ht="19" customHeight="1">
      <c r="A317" s="1023" t="s">
        <v>40</v>
      </c>
      <c r="B317" s="1024"/>
      <c r="C317" s="1024" t="str">
        <f>IF('statement of marks'!G23="","",'statement of marks'!G23)</f>
        <v>A 017</v>
      </c>
      <c r="D317" s="1024"/>
      <c r="E317" s="1024"/>
      <c r="F317" s="1024"/>
      <c r="G317" s="1024"/>
      <c r="H317" s="1024"/>
      <c r="I317" s="1024"/>
      <c r="J317" s="1024"/>
      <c r="K317" s="1024"/>
      <c r="L317" s="1024"/>
      <c r="M317" s="1036"/>
      <c r="N317" s="1058"/>
      <c r="O317" s="1057"/>
      <c r="P317" s="1023" t="s">
        <v>40</v>
      </c>
      <c r="Q317" s="1024"/>
      <c r="R317" s="1024" t="str">
        <f>IF('statement of marks'!G24="","",'statement of marks'!G24)</f>
        <v>A 018</v>
      </c>
      <c r="S317" s="1024"/>
      <c r="T317" s="1024"/>
      <c r="U317" s="1024"/>
      <c r="V317" s="1024"/>
      <c r="W317" s="1024"/>
      <c r="X317" s="1024"/>
      <c r="Y317" s="1024"/>
      <c r="Z317" s="1024"/>
      <c r="AA317" s="1024"/>
      <c r="AB317" s="1036"/>
    </row>
    <row r="318" spans="1:28" ht="19" customHeight="1">
      <c r="A318" s="1023" t="s">
        <v>41</v>
      </c>
      <c r="B318" s="1024"/>
      <c r="C318" s="1024" t="str">
        <f>IF('statement of marks'!H23="","",'statement of marks'!H23)</f>
        <v>B 017</v>
      </c>
      <c r="D318" s="1024"/>
      <c r="E318" s="1024"/>
      <c r="F318" s="1024"/>
      <c r="G318" s="1024"/>
      <c r="H318" s="1024"/>
      <c r="I318" s="1024"/>
      <c r="J318" s="1024"/>
      <c r="K318" s="1024"/>
      <c r="L318" s="1024"/>
      <c r="M318" s="1036"/>
      <c r="N318" s="1058"/>
      <c r="O318" s="1057"/>
      <c r="P318" s="1023" t="s">
        <v>41</v>
      </c>
      <c r="Q318" s="1024"/>
      <c r="R318" s="1024" t="str">
        <f>IF('statement of marks'!H24="","",'statement of marks'!H24)</f>
        <v>B 018</v>
      </c>
      <c r="S318" s="1024"/>
      <c r="T318" s="1024"/>
      <c r="U318" s="1024"/>
      <c r="V318" s="1024"/>
      <c r="W318" s="1024"/>
      <c r="X318" s="1024"/>
      <c r="Y318" s="1024"/>
      <c r="Z318" s="1024"/>
      <c r="AA318" s="1024"/>
      <c r="AB318" s="1036"/>
    </row>
    <row r="319" spans="1:28" ht="19" customHeight="1">
      <c r="A319" s="1023" t="s">
        <v>42</v>
      </c>
      <c r="B319" s="1024"/>
      <c r="C319" s="1024" t="str">
        <f>IF('statement of marks'!I23="","",'statement of marks'!I23)</f>
        <v>C 017</v>
      </c>
      <c r="D319" s="1024"/>
      <c r="E319" s="1024"/>
      <c r="F319" s="1024"/>
      <c r="G319" s="1024"/>
      <c r="H319" s="1024"/>
      <c r="I319" s="1024"/>
      <c r="J319" s="1024"/>
      <c r="K319" s="1024"/>
      <c r="L319" s="1024"/>
      <c r="M319" s="1036"/>
      <c r="N319" s="1058"/>
      <c r="O319" s="1057"/>
      <c r="P319" s="1023" t="s">
        <v>42</v>
      </c>
      <c r="Q319" s="1024"/>
      <c r="R319" s="1024" t="str">
        <f>IF('statement of marks'!I24="","",'statement of marks'!I24)</f>
        <v>C 018</v>
      </c>
      <c r="S319" s="1024"/>
      <c r="T319" s="1024"/>
      <c r="U319" s="1024"/>
      <c r="V319" s="1024"/>
      <c r="W319" s="1024"/>
      <c r="X319" s="1024"/>
      <c r="Y319" s="1024"/>
      <c r="Z319" s="1024"/>
      <c r="AA319" s="1024"/>
      <c r="AB319" s="1036"/>
    </row>
    <row r="320" spans="1:28" ht="19" customHeight="1">
      <c r="A320" s="1023" t="s">
        <v>274</v>
      </c>
      <c r="B320" s="1024"/>
      <c r="C320" s="1024" t="str">
        <f>IF('statement of marks'!$A$3="","",'statement of marks'!$A$3)</f>
        <v>9 'A'</v>
      </c>
      <c r="D320" s="1024"/>
      <c r="E320" s="1025" t="s">
        <v>83</v>
      </c>
      <c r="F320" s="1025"/>
      <c r="G320" s="1025">
        <f>IF('statement of marks'!E23="","",'statement of marks'!E23)</f>
        <v>11159</v>
      </c>
      <c r="H320" s="1025"/>
      <c r="I320" s="1025" t="s">
        <v>78</v>
      </c>
      <c r="J320" s="1025"/>
      <c r="K320" s="1014">
        <f>IF('statement of marks'!F23="","",'statement of marks'!F23)</f>
        <v>36490</v>
      </c>
      <c r="L320" s="1014"/>
      <c r="M320" s="1015"/>
      <c r="N320" s="1058"/>
      <c r="O320" s="1057"/>
      <c r="P320" s="1023" t="s">
        <v>274</v>
      </c>
      <c r="Q320" s="1024"/>
      <c r="R320" s="1024" t="str">
        <f>IF('statement of marks'!$A$3="","",'statement of marks'!$A$3)</f>
        <v>9 'A'</v>
      </c>
      <c r="S320" s="1024"/>
      <c r="T320" s="1025" t="s">
        <v>83</v>
      </c>
      <c r="U320" s="1025"/>
      <c r="V320" s="1025">
        <f>IF('statement of marks'!E24="","",'statement of marks'!E24)</f>
        <v>11260</v>
      </c>
      <c r="W320" s="1025"/>
      <c r="X320" s="1025" t="s">
        <v>78</v>
      </c>
      <c r="Y320" s="1025"/>
      <c r="Z320" s="1014">
        <f>IF('statement of marks'!F24="","",'statement of marks'!F24)</f>
        <v>35836</v>
      </c>
      <c r="AA320" s="1014"/>
      <c r="AB320" s="1015"/>
    </row>
    <row r="321" spans="1:28" ht="19" customHeight="1">
      <c r="A321" s="1037" t="s">
        <v>222</v>
      </c>
      <c r="B321" s="1034" t="s">
        <v>223</v>
      </c>
      <c r="C321" s="865" t="s">
        <v>87</v>
      </c>
      <c r="D321" s="865" t="s">
        <v>88</v>
      </c>
      <c r="E321" s="865" t="s">
        <v>89</v>
      </c>
      <c r="F321" s="865" t="s">
        <v>245</v>
      </c>
      <c r="G321" s="865" t="s">
        <v>242</v>
      </c>
      <c r="H321" s="865" t="s">
        <v>99</v>
      </c>
      <c r="I321" s="865" t="s">
        <v>193</v>
      </c>
      <c r="J321" s="1016" t="s">
        <v>146</v>
      </c>
      <c r="K321" s="1016" t="s">
        <v>224</v>
      </c>
      <c r="L321" s="1016" t="s">
        <v>225</v>
      </c>
      <c r="M321" s="1035" t="s">
        <v>243</v>
      </c>
      <c r="N321" s="1058"/>
      <c r="O321" s="1057"/>
      <c r="P321" s="1037" t="s">
        <v>222</v>
      </c>
      <c r="Q321" s="1034" t="s">
        <v>223</v>
      </c>
      <c r="R321" s="865" t="s">
        <v>87</v>
      </c>
      <c r="S321" s="865" t="s">
        <v>88</v>
      </c>
      <c r="T321" s="865" t="s">
        <v>89</v>
      </c>
      <c r="U321" s="865" t="s">
        <v>245</v>
      </c>
      <c r="V321" s="865" t="s">
        <v>242</v>
      </c>
      <c r="W321" s="865" t="s">
        <v>99</v>
      </c>
      <c r="X321" s="865" t="s">
        <v>193</v>
      </c>
      <c r="Y321" s="1016" t="s">
        <v>146</v>
      </c>
      <c r="Z321" s="1016" t="s">
        <v>224</v>
      </c>
      <c r="AA321" s="1016" t="s">
        <v>225</v>
      </c>
      <c r="AB321" s="1035" t="s">
        <v>243</v>
      </c>
    </row>
    <row r="322" spans="1:28" ht="19" customHeight="1">
      <c r="A322" s="1037"/>
      <c r="B322" s="1034"/>
      <c r="C322" s="865"/>
      <c r="D322" s="865"/>
      <c r="E322" s="865"/>
      <c r="F322" s="865"/>
      <c r="G322" s="865"/>
      <c r="H322" s="865"/>
      <c r="I322" s="865"/>
      <c r="J322" s="865"/>
      <c r="K322" s="865"/>
      <c r="L322" s="865"/>
      <c r="M322" s="1035"/>
      <c r="N322" s="1058"/>
      <c r="O322" s="1057"/>
      <c r="P322" s="1037"/>
      <c r="Q322" s="1034"/>
      <c r="R322" s="865"/>
      <c r="S322" s="865"/>
      <c r="T322" s="865"/>
      <c r="U322" s="865"/>
      <c r="V322" s="865"/>
      <c r="W322" s="865"/>
      <c r="X322" s="865"/>
      <c r="Y322" s="865"/>
      <c r="Z322" s="865"/>
      <c r="AA322" s="865"/>
      <c r="AB322" s="1035"/>
    </row>
    <row r="323" spans="1:28" ht="19" customHeight="1">
      <c r="A323" s="1037"/>
      <c r="B323" s="1034"/>
      <c r="C323" s="865"/>
      <c r="D323" s="865"/>
      <c r="E323" s="865"/>
      <c r="F323" s="865"/>
      <c r="G323" s="865"/>
      <c r="H323" s="865"/>
      <c r="I323" s="865"/>
      <c r="J323" s="865"/>
      <c r="K323" s="865"/>
      <c r="L323" s="865"/>
      <c r="M323" s="1035"/>
      <c r="N323" s="1058"/>
      <c r="O323" s="1057"/>
      <c r="P323" s="1037"/>
      <c r="Q323" s="1034"/>
      <c r="R323" s="865"/>
      <c r="S323" s="865"/>
      <c r="T323" s="865"/>
      <c r="U323" s="865"/>
      <c r="V323" s="865"/>
      <c r="W323" s="865"/>
      <c r="X323" s="865"/>
      <c r="Y323" s="865"/>
      <c r="Z323" s="865"/>
      <c r="AA323" s="865"/>
      <c r="AB323" s="1035"/>
    </row>
    <row r="324" spans="1:28" ht="19" customHeight="1">
      <c r="A324" s="1038" t="s">
        <v>169</v>
      </c>
      <c r="B324" s="1039"/>
      <c r="C324" s="474">
        <v>10</v>
      </c>
      <c r="D324" s="474">
        <v>10</v>
      </c>
      <c r="E324" s="474">
        <v>10</v>
      </c>
      <c r="F324" s="474">
        <v>70</v>
      </c>
      <c r="G324" s="478">
        <v>100</v>
      </c>
      <c r="H324" s="478">
        <v>100</v>
      </c>
      <c r="I324" s="478">
        <v>200</v>
      </c>
      <c r="J324" s="484"/>
      <c r="K324" s="478" t="str">
        <f>IF(L332=0,"",100)</f>
        <v/>
      </c>
      <c r="L324" s="478"/>
      <c r="M324" s="251" t="str">
        <f>IF(L332=0,"","200/100")</f>
        <v/>
      </c>
      <c r="N324" s="1058"/>
      <c r="O324" s="1057"/>
      <c r="P324" s="1038" t="s">
        <v>169</v>
      </c>
      <c r="Q324" s="1039"/>
      <c r="R324" s="474">
        <v>10</v>
      </c>
      <c r="S324" s="474">
        <v>10</v>
      </c>
      <c r="T324" s="474">
        <v>10</v>
      </c>
      <c r="U324" s="474">
        <v>70</v>
      </c>
      <c r="V324" s="478">
        <v>100</v>
      </c>
      <c r="W324" s="478">
        <v>100</v>
      </c>
      <c r="X324" s="478">
        <v>200</v>
      </c>
      <c r="Y324" s="484"/>
      <c r="Z324" s="478" t="str">
        <f>IF(AA332=0,"",100)</f>
        <v/>
      </c>
      <c r="AA324" s="478"/>
      <c r="AB324" s="251" t="str">
        <f>IF(AA332=0,"","200/100")</f>
        <v/>
      </c>
    </row>
    <row r="325" spans="1:28" ht="19" customHeight="1">
      <c r="A325" s="1023" t="s">
        <v>61</v>
      </c>
      <c r="B325" s="1024"/>
      <c r="C325" s="482" t="str">
        <f>IF('statement of marks'!J23="","",'statement of marks'!J23)</f>
        <v/>
      </c>
      <c r="D325" s="482" t="str">
        <f>IF('statement of marks'!K23="","",'statement of marks'!K23)</f>
        <v/>
      </c>
      <c r="E325" s="482" t="str">
        <f>IF('statement of marks'!L23="","",'statement of marks'!L23)</f>
        <v/>
      </c>
      <c r="F325" s="482" t="str">
        <f>IF('statement of marks'!N23="","",'statement of marks'!N23)</f>
        <v/>
      </c>
      <c r="G325" s="478" t="str">
        <f t="shared" ref="G325:G330" si="64">IF(F325="","",SUM(C325:F325))</f>
        <v/>
      </c>
      <c r="H325" s="252" t="str">
        <f>IF('statement of marks'!P23="","",'statement of marks'!P23)</f>
        <v/>
      </c>
      <c r="I325" s="253" t="str">
        <f t="shared" ref="I325:I330" si="65">IF(H325="","",SUM(G325:H325))</f>
        <v/>
      </c>
      <c r="J325" s="479" t="str">
        <f>CONCATENATE('statement of marks'!HB23,'statement of marks'!HC23,'statement of marks'!HD23)</f>
        <v/>
      </c>
      <c r="K325" s="482" t="str">
        <f>IF('result subject-wise'!AB23="","",'result subject-wise'!AB23)</f>
        <v/>
      </c>
      <c r="L325" s="482" t="str">
        <f>IF('result subject-wise'!AK23="","",'result subject-wise'!AK23)</f>
        <v/>
      </c>
      <c r="M325" s="480" t="str">
        <f>IF(L332=0,"",IF(J325="S",K325,IF(K325="",I325,I325+K325)))</f>
        <v/>
      </c>
      <c r="N325" s="1058"/>
      <c r="O325" s="1057"/>
      <c r="P325" s="1023" t="s">
        <v>61</v>
      </c>
      <c r="Q325" s="1024"/>
      <c r="R325" s="482" t="str">
        <f>IF('statement of marks'!J24="","",'statement of marks'!J24)</f>
        <v/>
      </c>
      <c r="S325" s="482" t="str">
        <f>IF('statement of marks'!K24="","",'statement of marks'!K24)</f>
        <v/>
      </c>
      <c r="T325" s="482" t="str">
        <f>IF('statement of marks'!L24="","",'statement of marks'!L24)</f>
        <v/>
      </c>
      <c r="U325" s="482" t="str">
        <f>IF('statement of marks'!N24="","",'statement of marks'!N24)</f>
        <v/>
      </c>
      <c r="V325" s="478" t="str">
        <f t="shared" ref="V325:V330" si="66">IF(U325="","",SUM(R325:U325))</f>
        <v/>
      </c>
      <c r="W325" s="252" t="str">
        <f>IF('statement of marks'!P24="","",'statement of marks'!P24)</f>
        <v/>
      </c>
      <c r="X325" s="253" t="str">
        <f t="shared" ref="X325:X330" si="67">IF(W325="","",SUM(V325:W325))</f>
        <v/>
      </c>
      <c r="Y325" s="479" t="str">
        <f>CONCATENATE('statement of marks'!HB24,'statement of marks'!HC24,'statement of marks'!HD24)</f>
        <v/>
      </c>
      <c r="Z325" s="482" t="str">
        <f>IF('result subject-wise'!AB24="","",'result subject-wise'!AB24)</f>
        <v/>
      </c>
      <c r="AA325" s="482" t="str">
        <f>IF('result subject-wise'!AK24="","",'result subject-wise'!AK24)</f>
        <v/>
      </c>
      <c r="AB325" s="480" t="str">
        <f>IF(AA332=0,"",IF(Y325="S",Z325,IF(Z325="",X325,X325+Z325)))</f>
        <v/>
      </c>
    </row>
    <row r="326" spans="1:28" ht="19" customHeight="1">
      <c r="A326" s="1023" t="s">
        <v>63</v>
      </c>
      <c r="B326" s="1024"/>
      <c r="C326" s="482" t="str">
        <f>IF('statement of marks'!X23="","",'statement of marks'!X23)</f>
        <v/>
      </c>
      <c r="D326" s="482" t="str">
        <f>IF('statement of marks'!Y23="","",'statement of marks'!Y23)</f>
        <v/>
      </c>
      <c r="E326" s="482" t="str">
        <f>IF('statement of marks'!Z23="","",'statement of marks'!Z23)</f>
        <v/>
      </c>
      <c r="F326" s="482" t="str">
        <f>IF('statement of marks'!AB23="","",'statement of marks'!AB23)</f>
        <v/>
      </c>
      <c r="G326" s="478" t="str">
        <f t="shared" si="64"/>
        <v/>
      </c>
      <c r="H326" s="252" t="str">
        <f>IF('statement of marks'!AD23="","",'statement of marks'!AD23)</f>
        <v/>
      </c>
      <c r="I326" s="253" t="str">
        <f t="shared" si="65"/>
        <v/>
      </c>
      <c r="J326" s="479" t="str">
        <f>CONCATENATE('statement of marks'!HE23,'statement of marks'!HF23,'statement of marks'!HG23,)</f>
        <v/>
      </c>
      <c r="K326" s="482" t="str">
        <f>IF('result subject-wise'!AC23="","",'result subject-wise'!AC23)</f>
        <v/>
      </c>
      <c r="L326" s="482" t="str">
        <f>IF('result subject-wise'!AL23="","",'result subject-wise'!AL23)</f>
        <v/>
      </c>
      <c r="M326" s="480" t="str">
        <f>IF(L332=0,"",IF(J326="S",K326,IF(K326="",I326,I326+K326)))</f>
        <v/>
      </c>
      <c r="N326" s="1058"/>
      <c r="O326" s="1057"/>
      <c r="P326" s="1023" t="s">
        <v>63</v>
      </c>
      <c r="Q326" s="1024"/>
      <c r="R326" s="482" t="str">
        <f>IF('statement of marks'!X24="","",'statement of marks'!X24)</f>
        <v/>
      </c>
      <c r="S326" s="482" t="str">
        <f>IF('statement of marks'!Y24="","",'statement of marks'!Y24)</f>
        <v/>
      </c>
      <c r="T326" s="482" t="str">
        <f>IF('statement of marks'!Z24="","",'statement of marks'!Z24)</f>
        <v/>
      </c>
      <c r="U326" s="482" t="str">
        <f>IF('statement of marks'!AB24="","",'statement of marks'!AB24)</f>
        <v/>
      </c>
      <c r="V326" s="478" t="str">
        <f t="shared" si="66"/>
        <v/>
      </c>
      <c r="W326" s="252" t="str">
        <f>IF('statement of marks'!AD24="","",'statement of marks'!AD24)</f>
        <v/>
      </c>
      <c r="X326" s="253" t="str">
        <f t="shared" si="67"/>
        <v/>
      </c>
      <c r="Y326" s="479" t="str">
        <f>CONCATENATE('statement of marks'!HE24,'statement of marks'!HF24,'statement of marks'!HG24,)</f>
        <v/>
      </c>
      <c r="Z326" s="482" t="str">
        <f>IF('result subject-wise'!AC24="","",'result subject-wise'!AC24)</f>
        <v/>
      </c>
      <c r="AA326" s="482" t="str">
        <f>IF('result subject-wise'!AL24="","",'result subject-wise'!AL24)</f>
        <v/>
      </c>
      <c r="AB326" s="480" t="str">
        <f>IF(AA332=0,"",IF(Y326="S",Z326,IF(Z326="",X326,X326+Z326)))</f>
        <v/>
      </c>
    </row>
    <row r="327" spans="1:28" ht="19" customHeight="1">
      <c r="A327" s="1023" t="str">
        <f>'statement of marks'!AM23</f>
        <v/>
      </c>
      <c r="B327" s="1024"/>
      <c r="C327" s="482" t="str">
        <f>IF('statement of marks'!AN23="","",'statement of marks'!AN23)</f>
        <v/>
      </c>
      <c r="D327" s="482" t="str">
        <f>IF('statement of marks'!AO23="","",'statement of marks'!AO23)</f>
        <v/>
      </c>
      <c r="E327" s="482" t="str">
        <f>IF('statement of marks'!AP23="","",'statement of marks'!AP23)</f>
        <v/>
      </c>
      <c r="F327" s="482" t="str">
        <f>IF('statement of marks'!AR23="","",'statement of marks'!AR23)</f>
        <v/>
      </c>
      <c r="G327" s="478" t="str">
        <f t="shared" si="64"/>
        <v/>
      </c>
      <c r="H327" s="252" t="str">
        <f>IF('statement of marks'!AT23="","",'statement of marks'!AT23)</f>
        <v/>
      </c>
      <c r="I327" s="253" t="str">
        <f t="shared" si="65"/>
        <v/>
      </c>
      <c r="J327" s="479" t="str">
        <f>CONCATENATE('statement of marks'!HH23,'statement of marks'!HN23,'statement of marks'!HO23)</f>
        <v/>
      </c>
      <c r="K327" s="482" t="str">
        <f>IF('result subject-wise'!AD23="","",'result subject-wise'!AD23)</f>
        <v/>
      </c>
      <c r="L327" s="482" t="str">
        <f>IF('result subject-wise'!AM23="","",'result subject-wise'!AM23)</f>
        <v/>
      </c>
      <c r="M327" s="480" t="str">
        <f>IF(L332=0,"",IF(J327="S",K327,IF(K327="",I327,I327+K327)))</f>
        <v/>
      </c>
      <c r="N327" s="1058"/>
      <c r="O327" s="1057"/>
      <c r="P327" s="1023" t="str">
        <f>'statement of marks'!AM24</f>
        <v/>
      </c>
      <c r="Q327" s="1024"/>
      <c r="R327" s="482" t="str">
        <f>IF('statement of marks'!AN24="","",'statement of marks'!AN24)</f>
        <v/>
      </c>
      <c r="S327" s="482" t="str">
        <f>IF('statement of marks'!AO24="","",'statement of marks'!AO24)</f>
        <v/>
      </c>
      <c r="T327" s="482" t="str">
        <f>IF('statement of marks'!AP24="","",'statement of marks'!AP24)</f>
        <v/>
      </c>
      <c r="U327" s="482" t="str">
        <f>IF('statement of marks'!AR24="","",'statement of marks'!AR24)</f>
        <v/>
      </c>
      <c r="V327" s="478" t="str">
        <f t="shared" si="66"/>
        <v/>
      </c>
      <c r="W327" s="252" t="str">
        <f>IF('statement of marks'!AT24="","",'statement of marks'!AT24)</f>
        <v/>
      </c>
      <c r="X327" s="253" t="str">
        <f t="shared" si="67"/>
        <v/>
      </c>
      <c r="Y327" s="479" t="str">
        <f>CONCATENATE('statement of marks'!HH24,'statement of marks'!HN24,'statement of marks'!HO24)</f>
        <v/>
      </c>
      <c r="Z327" s="482" t="str">
        <f>IF('result subject-wise'!AD24="","",'result subject-wise'!AD24)</f>
        <v/>
      </c>
      <c r="AA327" s="482" t="str">
        <f>IF('result subject-wise'!AM24="","",'result subject-wise'!AM24)</f>
        <v/>
      </c>
      <c r="AB327" s="480" t="str">
        <f>IF(AA332=0,"",IF(Y327="S",Z327,IF(Z327="",X327,X327+Z327)))</f>
        <v/>
      </c>
    </row>
    <row r="328" spans="1:28" ht="19" customHeight="1">
      <c r="A328" s="1023" t="s">
        <v>65</v>
      </c>
      <c r="B328" s="1024"/>
      <c r="C328" s="482" t="str">
        <f>IF('statement of marks'!BB23="","",'statement of marks'!BB23)</f>
        <v/>
      </c>
      <c r="D328" s="482" t="str">
        <f>IF('statement of marks'!BC23="","",'statement of marks'!BC23)</f>
        <v/>
      </c>
      <c r="E328" s="482" t="str">
        <f>IF('statement of marks'!BD23="","",'statement of marks'!BD23)</f>
        <v/>
      </c>
      <c r="F328" s="482" t="str">
        <f>IF('statement of marks'!BF23="","",'statement of marks'!BF23)</f>
        <v/>
      </c>
      <c r="G328" s="478" t="str">
        <f t="shared" si="64"/>
        <v/>
      </c>
      <c r="H328" s="252" t="str">
        <f>IF('statement of marks'!BH23="","",'statement of marks'!BH23)</f>
        <v/>
      </c>
      <c r="I328" s="253" t="str">
        <f t="shared" si="65"/>
        <v/>
      </c>
      <c r="J328" s="479" t="str">
        <f>CONCATENATE('statement of marks'!HP23,'statement of marks'!HQ23,'statement of marks'!HR23)</f>
        <v/>
      </c>
      <c r="K328" s="482" t="str">
        <f>IF('result subject-wise'!AE23="","",'result subject-wise'!AE23)</f>
        <v/>
      </c>
      <c r="L328" s="482" t="str">
        <f>IF('result subject-wise'!AN23="","",'result subject-wise'!AN23)</f>
        <v/>
      </c>
      <c r="M328" s="480" t="str">
        <f>IF(L332=0,"",IF(J328="S",K328,IF(K328="",I328,I328+K328)))</f>
        <v/>
      </c>
      <c r="N328" s="1058"/>
      <c r="O328" s="1057"/>
      <c r="P328" s="1023" t="s">
        <v>65</v>
      </c>
      <c r="Q328" s="1024"/>
      <c r="R328" s="482" t="str">
        <f>IF('statement of marks'!BB24="","",'statement of marks'!BB24)</f>
        <v/>
      </c>
      <c r="S328" s="482" t="str">
        <f>IF('statement of marks'!BC24="","",'statement of marks'!BC24)</f>
        <v/>
      </c>
      <c r="T328" s="482" t="str">
        <f>IF('statement of marks'!BD24="","",'statement of marks'!BD24)</f>
        <v/>
      </c>
      <c r="U328" s="482" t="str">
        <f>IF('statement of marks'!BF24="","",'statement of marks'!BF24)</f>
        <v/>
      </c>
      <c r="V328" s="478" t="str">
        <f t="shared" si="66"/>
        <v/>
      </c>
      <c r="W328" s="252" t="str">
        <f>IF('statement of marks'!BH24="","",'statement of marks'!BH24)</f>
        <v/>
      </c>
      <c r="X328" s="253" t="str">
        <f t="shared" si="67"/>
        <v/>
      </c>
      <c r="Y328" s="479" t="str">
        <f>CONCATENATE('statement of marks'!HP24,'statement of marks'!HQ24,'statement of marks'!HR24)</f>
        <v/>
      </c>
      <c r="Z328" s="482" t="str">
        <f>IF('result subject-wise'!AE24="","",'result subject-wise'!AE24)</f>
        <v/>
      </c>
      <c r="AA328" s="482" t="str">
        <f>IF('result subject-wise'!AN24="","",'result subject-wise'!AN24)</f>
        <v/>
      </c>
      <c r="AB328" s="480" t="str">
        <f>IF(AA332=0,"",IF(Y328="S",Z328,IF(Z328="",X328,X328+Z328)))</f>
        <v/>
      </c>
    </row>
    <row r="329" spans="1:28" ht="19" customHeight="1">
      <c r="A329" s="1023" t="s">
        <v>71</v>
      </c>
      <c r="B329" s="1024"/>
      <c r="C329" s="482" t="str">
        <f>IF('statement of marks'!BP23="","",'statement of marks'!BP23)</f>
        <v/>
      </c>
      <c r="D329" s="482" t="str">
        <f>IF('statement of marks'!BQ23="","",'statement of marks'!BQ23)</f>
        <v/>
      </c>
      <c r="E329" s="482" t="str">
        <f>IF('statement of marks'!BR23="","",'statement of marks'!BR23)</f>
        <v/>
      </c>
      <c r="F329" s="482" t="str">
        <f>IF('statement of marks'!BT23="","",'statement of marks'!BT23)</f>
        <v/>
      </c>
      <c r="G329" s="478" t="str">
        <f t="shared" si="64"/>
        <v/>
      </c>
      <c r="H329" s="252" t="str">
        <f>IF('statement of marks'!BV23="","",'statement of marks'!BV23)</f>
        <v/>
      </c>
      <c r="I329" s="253" t="str">
        <f t="shared" si="65"/>
        <v/>
      </c>
      <c r="J329" s="479" t="str">
        <f>CONCATENATE('statement of marks'!HS23,'statement of marks'!HT23,'statement of marks'!HU23)</f>
        <v/>
      </c>
      <c r="K329" s="482" t="str">
        <f>IF('result subject-wise'!AF23="","",'result subject-wise'!AF23)</f>
        <v/>
      </c>
      <c r="L329" s="482" t="str">
        <f>IF('result subject-wise'!AO23="","",'result subject-wise'!AO23)</f>
        <v/>
      </c>
      <c r="M329" s="480" t="str">
        <f>IF(L332=0,"",IF(J329="S",K329,IF(K329="",I329,I329+K329)))</f>
        <v/>
      </c>
      <c r="N329" s="1058"/>
      <c r="O329" s="1057"/>
      <c r="P329" s="1023" t="s">
        <v>71</v>
      </c>
      <c r="Q329" s="1024"/>
      <c r="R329" s="482" t="str">
        <f>IF('statement of marks'!BP24="","",'statement of marks'!BP24)</f>
        <v/>
      </c>
      <c r="S329" s="482" t="str">
        <f>IF('statement of marks'!BQ24="","",'statement of marks'!BQ24)</f>
        <v/>
      </c>
      <c r="T329" s="482" t="str">
        <f>IF('statement of marks'!BR24="","",'statement of marks'!BR24)</f>
        <v/>
      </c>
      <c r="U329" s="482" t="str">
        <f>IF('statement of marks'!BT24="","",'statement of marks'!BT24)</f>
        <v/>
      </c>
      <c r="V329" s="478" t="str">
        <f t="shared" si="66"/>
        <v/>
      </c>
      <c r="W329" s="252" t="str">
        <f>IF('statement of marks'!BV24="","",'statement of marks'!BV24)</f>
        <v/>
      </c>
      <c r="X329" s="253" t="str">
        <f t="shared" si="67"/>
        <v/>
      </c>
      <c r="Y329" s="479" t="str">
        <f>CONCATENATE('statement of marks'!HS24,'statement of marks'!HT24,'statement of marks'!HU24)</f>
        <v/>
      </c>
      <c r="Z329" s="482" t="str">
        <f>IF('result subject-wise'!AF24="","",'result subject-wise'!AF24)</f>
        <v/>
      </c>
      <c r="AA329" s="482" t="str">
        <f>IF('result subject-wise'!AO24="","",'result subject-wise'!AO24)</f>
        <v/>
      </c>
      <c r="AB329" s="480" t="str">
        <f>IF(AA332=0,"",IF(Y329="S",Z329,IF(Z329="",X329,X329+Z329)))</f>
        <v/>
      </c>
    </row>
    <row r="330" spans="1:28" ht="19" customHeight="1">
      <c r="A330" s="1023" t="s">
        <v>48</v>
      </c>
      <c r="B330" s="1024"/>
      <c r="C330" s="482" t="str">
        <f>IF('statement of marks'!CD23="","",'statement of marks'!CD23)</f>
        <v/>
      </c>
      <c r="D330" s="482" t="str">
        <f>IF('statement of marks'!CE23="","",'statement of marks'!CE23)</f>
        <v/>
      </c>
      <c r="E330" s="482" t="str">
        <f>IF('statement of marks'!CF23="","",'statement of marks'!CF23)</f>
        <v/>
      </c>
      <c r="F330" s="482" t="str">
        <f>IF('statement of marks'!CH23="","",'statement of marks'!CH23)</f>
        <v/>
      </c>
      <c r="G330" s="478" t="str">
        <f t="shared" si="64"/>
        <v/>
      </c>
      <c r="H330" s="252" t="str">
        <f>IF('statement of marks'!CJ23="","",'statement of marks'!CJ23)</f>
        <v/>
      </c>
      <c r="I330" s="253" t="str">
        <f t="shared" si="65"/>
        <v/>
      </c>
      <c r="J330" s="479" t="str">
        <f>CONCATENATE('statement of marks'!HV23,'statement of marks'!HW23,'statement of marks'!HX23)</f>
        <v/>
      </c>
      <c r="K330" s="482" t="str">
        <f>IF('result subject-wise'!AG23="","",'result subject-wise'!AG23)</f>
        <v/>
      </c>
      <c r="L330" s="482" t="str">
        <f>IF('result subject-wise'!AP23="","",'result subject-wise'!AP23)</f>
        <v/>
      </c>
      <c r="M330" s="480" t="str">
        <f>IF(L332=0,"",IF(J330="S",K330,IF(K330="",I330,I330+K330)))</f>
        <v/>
      </c>
      <c r="N330" s="1058"/>
      <c r="O330" s="1057"/>
      <c r="P330" s="1023" t="s">
        <v>48</v>
      </c>
      <c r="Q330" s="1024"/>
      <c r="R330" s="482" t="str">
        <f>IF('statement of marks'!CD24="","",'statement of marks'!CD24)</f>
        <v/>
      </c>
      <c r="S330" s="482" t="str">
        <f>IF('statement of marks'!CE24="","",'statement of marks'!CE24)</f>
        <v/>
      </c>
      <c r="T330" s="482" t="str">
        <f>IF('statement of marks'!CF24="","",'statement of marks'!CF24)</f>
        <v/>
      </c>
      <c r="U330" s="482" t="str">
        <f>IF('statement of marks'!CH24="","",'statement of marks'!CH24)</f>
        <v/>
      </c>
      <c r="V330" s="478" t="str">
        <f t="shared" si="66"/>
        <v/>
      </c>
      <c r="W330" s="252" t="str">
        <f>IF('statement of marks'!CJ24="","",'statement of marks'!CJ24)</f>
        <v/>
      </c>
      <c r="X330" s="253" t="str">
        <f t="shared" si="67"/>
        <v/>
      </c>
      <c r="Y330" s="479" t="str">
        <f>CONCATENATE('statement of marks'!HV24,'statement of marks'!HW24,'statement of marks'!HX24)</f>
        <v/>
      </c>
      <c r="Z330" s="482" t="str">
        <f>IF('result subject-wise'!AG24="","",'result subject-wise'!AG24)</f>
        <v/>
      </c>
      <c r="AA330" s="482" t="str">
        <f>IF('result subject-wise'!AP24="","",'result subject-wise'!AP24)</f>
        <v/>
      </c>
      <c r="AB330" s="480" t="str">
        <f>IF(AA332=0,"",IF(Y330="S",Z330,IF(Z330="",X330,X330+Z330)))</f>
        <v/>
      </c>
    </row>
    <row r="331" spans="1:28" ht="19" customHeight="1">
      <c r="A331" s="1027" t="s">
        <v>244</v>
      </c>
      <c r="B331" s="1028"/>
      <c r="C331" s="477" t="str">
        <f t="shared" ref="C331:I331" si="68">IF(C330="","",SUM(C325:C330))</f>
        <v/>
      </c>
      <c r="D331" s="477" t="str">
        <f t="shared" si="68"/>
        <v/>
      </c>
      <c r="E331" s="477" t="str">
        <f t="shared" si="68"/>
        <v/>
      </c>
      <c r="F331" s="477" t="str">
        <f t="shared" si="68"/>
        <v/>
      </c>
      <c r="G331" s="477" t="str">
        <f t="shared" si="68"/>
        <v/>
      </c>
      <c r="H331" s="477" t="str">
        <f t="shared" si="68"/>
        <v/>
      </c>
      <c r="I331" s="477" t="str">
        <f t="shared" si="68"/>
        <v/>
      </c>
      <c r="J331" s="254" t="e">
        <f>IF(AND(L337="PASS",M333&gt;=60),"FIRST",IF(AND(L337="PASS",M333&gt;=48),"SECOND",IF(AND(L337="PASS",M333&gt;=36),"THIRD","")))</f>
        <v>#VALUE!</v>
      </c>
      <c r="K331" s="254">
        <f>COUNTIF(K325:K330,"AB")</f>
        <v>0</v>
      </c>
      <c r="L331" s="482"/>
      <c r="M331" s="476" t="str">
        <f>IF(K331&gt;0,"",IF(M330="","",SUM(M325:M330)))</f>
        <v/>
      </c>
      <c r="N331" s="1058"/>
      <c r="O331" s="1057"/>
      <c r="P331" s="1027" t="s">
        <v>244</v>
      </c>
      <c r="Q331" s="1028"/>
      <c r="R331" s="477" t="str">
        <f t="shared" ref="R331:X331" si="69">IF(R330="","",SUM(R325:R330))</f>
        <v/>
      </c>
      <c r="S331" s="477" t="str">
        <f t="shared" si="69"/>
        <v/>
      </c>
      <c r="T331" s="477" t="str">
        <f t="shared" si="69"/>
        <v/>
      </c>
      <c r="U331" s="477" t="str">
        <f t="shared" si="69"/>
        <v/>
      </c>
      <c r="V331" s="477" t="str">
        <f t="shared" si="69"/>
        <v/>
      </c>
      <c r="W331" s="477" t="str">
        <f t="shared" si="69"/>
        <v/>
      </c>
      <c r="X331" s="477" t="str">
        <f t="shared" si="69"/>
        <v/>
      </c>
      <c r="Y331" s="254" t="e">
        <f>IF(AND(AA337="PASS",AB333&gt;=60),"FIRST",IF(AND(AA337="PASS",AB333&gt;=48),"SECOND",IF(AND(AA337="PASS",AB333&gt;=36),"THIRD","")))</f>
        <v>#VALUE!</v>
      </c>
      <c r="Z331" s="254">
        <f>COUNTIF(Z325:Z330,"AB")</f>
        <v>0</v>
      </c>
      <c r="AA331" s="482"/>
      <c r="AB331" s="476" t="str">
        <f>IF(Z331&gt;0,"",IF(AB330="","",SUM(AB325:AB330)))</f>
        <v/>
      </c>
    </row>
    <row r="332" spans="1:28" ht="19" customHeight="1">
      <c r="A332" s="1027" t="s">
        <v>226</v>
      </c>
      <c r="B332" s="1028"/>
      <c r="C332" s="474">
        <f>60-(COUNTIF(C325:C330,"NA")*10+COUNTIF(C325:C330,"ML")*10)</f>
        <v>60</v>
      </c>
      <c r="D332" s="474">
        <f>60-(COUNTIF(D325:D330,"NA")*10+COUNTIF(D325:D330,"ML")*10)</f>
        <v>60</v>
      </c>
      <c r="E332" s="474">
        <f>60-(COUNTIF(E325:E330,"NA")*10+COUNTIF(E325:E330,"ML")*10)</f>
        <v>60</v>
      </c>
      <c r="F332" s="474">
        <f>420-(COUNTIF(F325:F330,"NA")*70+COUNTIF(F325:F330,"ML")*70)</f>
        <v>420</v>
      </c>
      <c r="G332" s="474">
        <f>SUM(C332:F332)</f>
        <v>600</v>
      </c>
      <c r="H332" s="474">
        <f>600-(COUNTIF(H325:H330,"ML")*100)</f>
        <v>600</v>
      </c>
      <c r="I332" s="478">
        <f>SUM(G332:H332)</f>
        <v>1200</v>
      </c>
      <c r="J332" s="254" t="e">
        <f>IF(AND(L337="PASS",I333&gt;=60),"FIRST",IF(AND(L337="PASS",I333&gt;=48),"SECOND",IF(AND(L337="PASS",I333&gt;=36),"THIRD","")))</f>
        <v>#VALUE!</v>
      </c>
      <c r="K332" s="482"/>
      <c r="L332" s="254">
        <f>COUNTIF(L325:L330,"P")+COUNTIF(L325:L330,"F")</f>
        <v>0</v>
      </c>
      <c r="M332" s="251" t="str">
        <f>IF(K331&gt;0,"",IF(L332=0,"",1200-L333*100))</f>
        <v/>
      </c>
      <c r="N332" s="1058"/>
      <c r="O332" s="1057"/>
      <c r="P332" s="1027" t="s">
        <v>226</v>
      </c>
      <c r="Q332" s="1028"/>
      <c r="R332" s="474">
        <f>60-(COUNTIF(R325:R330,"NA")*10+COUNTIF(R325:R330,"ML")*10)</f>
        <v>60</v>
      </c>
      <c r="S332" s="474">
        <f>60-(COUNTIF(S325:S330,"NA")*10+COUNTIF(S325:S330,"ML")*10)</f>
        <v>60</v>
      </c>
      <c r="T332" s="474">
        <f>60-(COUNTIF(T325:T330,"NA")*10+COUNTIF(T325:T330,"ML")*10)</f>
        <v>60</v>
      </c>
      <c r="U332" s="474">
        <f>420-(COUNTIF(U325:U330,"NA")*70+COUNTIF(U325:U330,"ML")*70)</f>
        <v>420</v>
      </c>
      <c r="V332" s="474">
        <f>SUM(R332:U332)</f>
        <v>600</v>
      </c>
      <c r="W332" s="474">
        <f>600-(COUNTIF(W325:W330,"ML")*100)</f>
        <v>600</v>
      </c>
      <c r="X332" s="478">
        <f>SUM(V332:W332)</f>
        <v>1200</v>
      </c>
      <c r="Y332" s="254" t="e">
        <f>IF(AND(AA337="PASS",X333&gt;=60),"FIRST",IF(AND(AA337="PASS",X333&gt;=48),"SECOND",IF(AND(AA337="PASS",X333&gt;=36),"THIRD","")))</f>
        <v>#VALUE!</v>
      </c>
      <c r="Z332" s="482"/>
      <c r="AA332" s="254">
        <f>COUNTIF(AA325:AA330,"P")+COUNTIF(AA325:AA330,"F")</f>
        <v>0</v>
      </c>
      <c r="AB332" s="251" t="str">
        <f>IF(Z331&gt;0,"",IF(AA332=0,"",1200-AA333*100))</f>
        <v/>
      </c>
    </row>
    <row r="333" spans="1:28" ht="19" customHeight="1">
      <c r="A333" s="1056" t="s">
        <v>150</v>
      </c>
      <c r="B333" s="1039"/>
      <c r="C333" s="255" t="e">
        <f t="shared" ref="C333:I333" si="70">C331/C332*100</f>
        <v>#VALUE!</v>
      </c>
      <c r="D333" s="255" t="e">
        <f t="shared" si="70"/>
        <v>#VALUE!</v>
      </c>
      <c r="E333" s="255" t="e">
        <f t="shared" si="70"/>
        <v>#VALUE!</v>
      </c>
      <c r="F333" s="255" t="e">
        <f t="shared" si="70"/>
        <v>#VALUE!</v>
      </c>
      <c r="G333" s="255" t="e">
        <f t="shared" si="70"/>
        <v>#VALUE!</v>
      </c>
      <c r="H333" s="255" t="e">
        <f t="shared" si="70"/>
        <v>#VALUE!</v>
      </c>
      <c r="I333" s="255" t="e">
        <f t="shared" si="70"/>
        <v>#VALUE!</v>
      </c>
      <c r="J333" s="254" t="e">
        <f>IF(M332="",J332,J331)</f>
        <v>#VALUE!</v>
      </c>
      <c r="K333" s="482"/>
      <c r="L333" s="254">
        <f>COUNTIF(J325:J330,"S")</f>
        <v>0</v>
      </c>
      <c r="M333" s="256" t="e">
        <f>M331/M332*100</f>
        <v>#VALUE!</v>
      </c>
      <c r="N333" s="1058"/>
      <c r="O333" s="1057"/>
      <c r="P333" s="1056" t="s">
        <v>150</v>
      </c>
      <c r="Q333" s="1039"/>
      <c r="R333" s="255" t="e">
        <f t="shared" ref="R333:X333" si="71">R331/R332*100</f>
        <v>#VALUE!</v>
      </c>
      <c r="S333" s="255" t="e">
        <f t="shared" si="71"/>
        <v>#VALUE!</v>
      </c>
      <c r="T333" s="255" t="e">
        <f t="shared" si="71"/>
        <v>#VALUE!</v>
      </c>
      <c r="U333" s="255" t="e">
        <f t="shared" si="71"/>
        <v>#VALUE!</v>
      </c>
      <c r="V333" s="255" t="e">
        <f t="shared" si="71"/>
        <v>#VALUE!</v>
      </c>
      <c r="W333" s="255" t="e">
        <f t="shared" si="71"/>
        <v>#VALUE!</v>
      </c>
      <c r="X333" s="255" t="e">
        <f t="shared" si="71"/>
        <v>#VALUE!</v>
      </c>
      <c r="Y333" s="254" t="e">
        <f>IF(AB332="",Y332,Y331)</f>
        <v>#VALUE!</v>
      </c>
      <c r="Z333" s="482"/>
      <c r="AA333" s="254">
        <f>COUNTIF(Y325:Y330,"S")</f>
        <v>0</v>
      </c>
      <c r="AB333" s="256" t="e">
        <f>AB331/AB332*100</f>
        <v>#VALUE!</v>
      </c>
    </row>
    <row r="334" spans="1:28" ht="19" customHeight="1">
      <c r="A334" s="1023" t="s">
        <v>73</v>
      </c>
      <c r="B334" s="1024"/>
      <c r="C334" s="475" t="str">
        <f>IF('statement of marks'!CV23="","",'statement of marks'!CV23)</f>
        <v/>
      </c>
      <c r="D334" s="475" t="str">
        <f>IF('statement of marks'!CW23="","",'statement of marks'!CW23)</f>
        <v/>
      </c>
      <c r="E334" s="475" t="str">
        <f>IF('statement of marks'!CX23="","",'statement of marks'!CX23)</f>
        <v/>
      </c>
      <c r="F334" s="475" t="str">
        <f>IF('statement of marks'!CZ23="","",'statement of marks'!CZ23)</f>
        <v/>
      </c>
      <c r="G334" s="478" t="str">
        <f>IF(F334="","",SUM(C334:F334))</f>
        <v/>
      </c>
      <c r="H334" s="475" t="str">
        <f>IF('statement of marks'!DB23="","",'statement of marks'!DB23)</f>
        <v/>
      </c>
      <c r="I334" s="478" t="str">
        <f>IF(H334="","",SUM(G334:H334))</f>
        <v/>
      </c>
      <c r="J334" s="479" t="str">
        <f>IF('statement of marks'!HY23="","",'statement of marks'!HY23)</f>
        <v/>
      </c>
      <c r="K334" s="485" t="str">
        <f>IF('result subject-wise'!AQ23="","",'result subject-wise'!AQ23)</f>
        <v/>
      </c>
      <c r="L334" s="1046" t="s">
        <v>238</v>
      </c>
      <c r="M334" s="1061"/>
      <c r="N334" s="1058"/>
      <c r="O334" s="1057"/>
      <c r="P334" s="1023" t="s">
        <v>73</v>
      </c>
      <c r="Q334" s="1024"/>
      <c r="R334" s="475" t="str">
        <f>IF('statement of marks'!CV24="","",'statement of marks'!CV24)</f>
        <v/>
      </c>
      <c r="S334" s="475" t="str">
        <f>IF('statement of marks'!CW24="","",'statement of marks'!CW24)</f>
        <v/>
      </c>
      <c r="T334" s="475" t="str">
        <f>IF('statement of marks'!CX24="","",'statement of marks'!CX24)</f>
        <v/>
      </c>
      <c r="U334" s="475" t="str">
        <f>IF('statement of marks'!CZ24="","",'statement of marks'!CZ24)</f>
        <v/>
      </c>
      <c r="V334" s="478" t="str">
        <f>IF(U334="","",SUM(R334:U334))</f>
        <v/>
      </c>
      <c r="W334" s="475" t="str">
        <f>IF('statement of marks'!DB24="","",'statement of marks'!DB24)</f>
        <v/>
      </c>
      <c r="X334" s="478" t="str">
        <f>IF(W334="","",SUM(V334:W334))</f>
        <v/>
      </c>
      <c r="Y334" s="479" t="str">
        <f>IF('statement of marks'!HY24="","",'statement of marks'!HY24)</f>
        <v/>
      </c>
      <c r="Z334" s="485" t="str">
        <f>IF('result subject-wise'!AQ24="","",'result subject-wise'!AQ24)</f>
        <v/>
      </c>
      <c r="AA334" s="1046" t="s">
        <v>238</v>
      </c>
      <c r="AB334" s="1061"/>
    </row>
    <row r="335" spans="1:28" ht="19" customHeight="1">
      <c r="A335" s="1023" t="s">
        <v>74</v>
      </c>
      <c r="B335" s="1024"/>
      <c r="C335" s="475" t="str">
        <f>IF('statement of marks'!DL23="","",'statement of marks'!DL23)</f>
        <v/>
      </c>
      <c r="D335" s="475" t="str">
        <f>IF('statement of marks'!DO23="","",'statement of marks'!DO23)</f>
        <v/>
      </c>
      <c r="E335" s="475" t="str">
        <f>IF('statement of marks'!DR23="","",'statement of marks'!DR23)</f>
        <v/>
      </c>
      <c r="F335" s="475" t="str">
        <f>IF('statement of marks'!DX23="","",'statement of marks'!DX23)</f>
        <v/>
      </c>
      <c r="G335" s="478" t="str">
        <f>IF(F335="","",SUM(C335:F335))</f>
        <v/>
      </c>
      <c r="H335" s="475" t="str">
        <f>IF('statement of marks'!EC23="","",'statement of marks'!EC23)</f>
        <v/>
      </c>
      <c r="I335" s="478" t="str">
        <f>IF(H335="","",SUM(G335:H335))</f>
        <v/>
      </c>
      <c r="J335" s="479" t="str">
        <f>IF('statement of marks'!HZ23="","",'statement of marks'!HZ23)</f>
        <v/>
      </c>
      <c r="K335" s="477" t="str">
        <f>IF('result subject-wise'!AR23="","",'result subject-wise'!AR23)</f>
        <v/>
      </c>
      <c r="L335" s="1030"/>
      <c r="M335" s="1061"/>
      <c r="N335" s="1058"/>
      <c r="O335" s="1057"/>
      <c r="P335" s="1023" t="s">
        <v>74</v>
      </c>
      <c r="Q335" s="1024"/>
      <c r="R335" s="475" t="str">
        <f>IF('statement of marks'!DL24="","",'statement of marks'!DL24)</f>
        <v/>
      </c>
      <c r="S335" s="475" t="str">
        <f>IF('statement of marks'!DO24="","",'statement of marks'!DO24)</f>
        <v/>
      </c>
      <c r="T335" s="475" t="str">
        <f>IF('statement of marks'!DR24="","",'statement of marks'!DR24)</f>
        <v/>
      </c>
      <c r="U335" s="475" t="str">
        <f>IF('statement of marks'!DX24="","",'statement of marks'!DX24)</f>
        <v/>
      </c>
      <c r="V335" s="478" t="str">
        <f>IF(U335="","",SUM(R335:U335))</f>
        <v/>
      </c>
      <c r="W335" s="475" t="str">
        <f>IF('statement of marks'!EC24="","",'statement of marks'!EC24)</f>
        <v/>
      </c>
      <c r="X335" s="478" t="str">
        <f>IF(W335="","",SUM(V335:W335))</f>
        <v/>
      </c>
      <c r="Y335" s="479" t="str">
        <f>IF('statement of marks'!HZ24="","",'statement of marks'!HZ24)</f>
        <v/>
      </c>
      <c r="Z335" s="477" t="str">
        <f>IF('result subject-wise'!AR24="","",'result subject-wise'!AR24)</f>
        <v/>
      </c>
      <c r="AA335" s="1030"/>
      <c r="AB335" s="1061"/>
    </row>
    <row r="336" spans="1:28" ht="19" customHeight="1">
      <c r="A336" s="1023" t="s">
        <v>56</v>
      </c>
      <c r="B336" s="1024"/>
      <c r="C336" s="475" t="str">
        <f>IF('statement of marks'!EM23="","",'statement of marks'!EM23)</f>
        <v/>
      </c>
      <c r="D336" s="475" t="str">
        <f>IF('statement of marks'!EN23="","",'statement of marks'!EN23)</f>
        <v/>
      </c>
      <c r="E336" s="475" t="str">
        <f>IF('statement of marks'!EO23="","",'statement of marks'!EO23)</f>
        <v/>
      </c>
      <c r="F336" s="475" t="str">
        <f>IF('statement of marks'!ES23="","",'statement of marks'!ES23)</f>
        <v/>
      </c>
      <c r="G336" s="478" t="str">
        <f>IF(F336="","",SUM(C336:F336))</f>
        <v/>
      </c>
      <c r="H336" s="475" t="str">
        <f>IF('statement of marks'!EX23="","",'statement of marks'!EX23)</f>
        <v/>
      </c>
      <c r="I336" s="478" t="str">
        <f>IF(H336="","",SUM(G336:H336))</f>
        <v/>
      </c>
      <c r="J336" s="479" t="str">
        <f>IF('statement of marks'!IA23="","",'statement of marks'!IA23)</f>
        <v/>
      </c>
      <c r="K336" s="477" t="str">
        <f>IF('result subject-wise'!AS23="","",'result subject-wise'!AS23)</f>
        <v/>
      </c>
      <c r="L336" s="1030"/>
      <c r="M336" s="1061"/>
      <c r="N336" s="1058"/>
      <c r="O336" s="1057"/>
      <c r="P336" s="1023" t="s">
        <v>56</v>
      </c>
      <c r="Q336" s="1024"/>
      <c r="R336" s="475" t="str">
        <f>IF('statement of marks'!EM24="","",'statement of marks'!EM24)</f>
        <v/>
      </c>
      <c r="S336" s="475" t="str">
        <f>IF('statement of marks'!EN24="","",'statement of marks'!EN24)</f>
        <v/>
      </c>
      <c r="T336" s="475" t="str">
        <f>IF('statement of marks'!EO24="","",'statement of marks'!EO24)</f>
        <v/>
      </c>
      <c r="U336" s="475" t="str">
        <f>IF('statement of marks'!ES24="","",'statement of marks'!ES24)</f>
        <v/>
      </c>
      <c r="V336" s="478" t="str">
        <f>IF(U336="","",SUM(R336:U336))</f>
        <v/>
      </c>
      <c r="W336" s="475" t="str">
        <f>IF('statement of marks'!EX24="","",'statement of marks'!EX24)</f>
        <v/>
      </c>
      <c r="X336" s="478" t="str">
        <f>IF(W336="","",SUM(V336:W336))</f>
        <v/>
      </c>
      <c r="Y336" s="479" t="str">
        <f>IF('statement of marks'!IA24="","",'statement of marks'!IA24)</f>
        <v/>
      </c>
      <c r="Z336" s="477" t="str">
        <f>IF('result subject-wise'!AS24="","",'result subject-wise'!AS24)</f>
        <v/>
      </c>
      <c r="AA336" s="1030"/>
      <c r="AB336" s="1061"/>
    </row>
    <row r="337" spans="1:28" ht="19" customHeight="1">
      <c r="A337" s="1023" t="s">
        <v>26</v>
      </c>
      <c r="B337" s="1024"/>
      <c r="C337" s="1046" t="s">
        <v>275</v>
      </c>
      <c r="D337" s="1021"/>
      <c r="E337" s="1046" t="s">
        <v>94</v>
      </c>
      <c r="F337" s="1021"/>
      <c r="G337" s="1048" t="s">
        <v>95</v>
      </c>
      <c r="H337" s="1021"/>
      <c r="I337" s="478" t="s">
        <v>39</v>
      </c>
      <c r="J337" s="477" t="s">
        <v>57</v>
      </c>
      <c r="K337" s="1050"/>
      <c r="L337" s="1049" t="str">
        <f>IF('result subject-wise'!AV23="","",'result subject-wise'!AV23)</f>
        <v/>
      </c>
      <c r="M337" s="1052"/>
      <c r="N337" s="1058"/>
      <c r="O337" s="1057"/>
      <c r="P337" s="1023" t="s">
        <v>26</v>
      </c>
      <c r="Q337" s="1024"/>
      <c r="R337" s="1046" t="s">
        <v>275</v>
      </c>
      <c r="S337" s="1021"/>
      <c r="T337" s="1046" t="s">
        <v>94</v>
      </c>
      <c r="U337" s="1021"/>
      <c r="V337" s="1048" t="s">
        <v>95</v>
      </c>
      <c r="W337" s="1021"/>
      <c r="X337" s="478" t="s">
        <v>39</v>
      </c>
      <c r="Y337" s="477" t="s">
        <v>57</v>
      </c>
      <c r="Z337" s="1050"/>
      <c r="AA337" s="1049" t="str">
        <f>IF('result subject-wise'!AV24="","",'result subject-wise'!AV24)</f>
        <v/>
      </c>
      <c r="AB337" s="1052"/>
    </row>
    <row r="338" spans="1:28" ht="19" customHeight="1">
      <c r="A338" s="1023"/>
      <c r="B338" s="1024"/>
      <c r="C338" s="1021">
        <f>'statement of marks'!$FH$6</f>
        <v>25</v>
      </c>
      <c r="D338" s="1021"/>
      <c r="E338" s="1021">
        <f>'statement of marks'!$FI$6</f>
        <v>45</v>
      </c>
      <c r="F338" s="1021"/>
      <c r="G338" s="1021">
        <f>'statement of marks'!$FJ$6</f>
        <v>30</v>
      </c>
      <c r="H338" s="1021"/>
      <c r="I338" s="478">
        <f>SUM(C338,E338,G338)</f>
        <v>100</v>
      </c>
      <c r="J338" s="477"/>
      <c r="K338" s="1050"/>
      <c r="L338" s="1049"/>
      <c r="M338" s="1052"/>
      <c r="N338" s="1058"/>
      <c r="O338" s="1057"/>
      <c r="P338" s="1023"/>
      <c r="Q338" s="1024"/>
      <c r="R338" s="1021">
        <f>'statement of marks'!$FH$6</f>
        <v>25</v>
      </c>
      <c r="S338" s="1021"/>
      <c r="T338" s="1021">
        <f>'statement of marks'!$FI$6</f>
        <v>45</v>
      </c>
      <c r="U338" s="1021"/>
      <c r="V338" s="1021">
        <f>'statement of marks'!$FJ$6</f>
        <v>30</v>
      </c>
      <c r="W338" s="1021"/>
      <c r="X338" s="478">
        <f>SUM(R338,T338,V338)</f>
        <v>100</v>
      </c>
      <c r="Y338" s="477"/>
      <c r="Z338" s="1050"/>
      <c r="AA338" s="1049"/>
      <c r="AB338" s="1052"/>
    </row>
    <row r="339" spans="1:28" ht="19" customHeight="1">
      <c r="A339" s="1023"/>
      <c r="B339" s="1024"/>
      <c r="C339" s="1025" t="str">
        <f>IF('statement of marks'!FH23="","",'statement of marks'!FH23)</f>
        <v/>
      </c>
      <c r="D339" s="1025"/>
      <c r="E339" s="1025" t="str">
        <f>'statement of marks'!FI23</f>
        <v/>
      </c>
      <c r="F339" s="1025"/>
      <c r="G339" s="1025" t="str">
        <f>'statement of marks'!FJ23</f>
        <v/>
      </c>
      <c r="H339" s="1025"/>
      <c r="I339" s="481" t="str">
        <f>IF(G339="","",SUM(C339,E339,G339))</f>
        <v/>
      </c>
      <c r="J339" s="479" t="str">
        <f>IF('statement of marks'!IB23="","",'statement of marks'!IB23)</f>
        <v/>
      </c>
      <c r="K339" s="1050"/>
      <c r="L339" s="1051" t="s">
        <v>241</v>
      </c>
      <c r="M339" s="1052"/>
      <c r="N339" s="1058"/>
      <c r="O339" s="1057"/>
      <c r="P339" s="1023"/>
      <c r="Q339" s="1024"/>
      <c r="R339" s="1025" t="str">
        <f>IF('statement of marks'!FH24="","",'statement of marks'!FH24)</f>
        <v/>
      </c>
      <c r="S339" s="1025"/>
      <c r="T339" s="1025" t="str">
        <f>'statement of marks'!FI24</f>
        <v/>
      </c>
      <c r="U339" s="1025"/>
      <c r="V339" s="1025" t="str">
        <f>'statement of marks'!FJ24</f>
        <v/>
      </c>
      <c r="W339" s="1025"/>
      <c r="X339" s="481" t="str">
        <f>IF(V339="","",SUM(R339,T339,V339))</f>
        <v/>
      </c>
      <c r="Y339" s="479" t="str">
        <f>IF('statement of marks'!IB24="","",'statement of marks'!IB24)</f>
        <v/>
      </c>
      <c r="Z339" s="1050"/>
      <c r="AA339" s="1051" t="s">
        <v>241</v>
      </c>
      <c r="AB339" s="1052"/>
    </row>
    <row r="340" spans="1:28" ht="19" customHeight="1">
      <c r="A340" s="1023" t="s">
        <v>77</v>
      </c>
      <c r="B340" s="1024"/>
      <c r="C340" s="1048" t="s">
        <v>96</v>
      </c>
      <c r="D340" s="1021"/>
      <c r="E340" s="1048" t="s">
        <v>97</v>
      </c>
      <c r="F340" s="1021"/>
      <c r="G340" s="1048" t="s">
        <v>98</v>
      </c>
      <c r="H340" s="1021"/>
      <c r="I340" s="478" t="s">
        <v>39</v>
      </c>
      <c r="J340" s="477" t="s">
        <v>57</v>
      </c>
      <c r="K340" s="1050"/>
      <c r="L340" s="1049" t="e">
        <f>J333</f>
        <v>#VALUE!</v>
      </c>
      <c r="M340" s="1052"/>
      <c r="N340" s="1058"/>
      <c r="O340" s="1057"/>
      <c r="P340" s="1023" t="s">
        <v>77</v>
      </c>
      <c r="Q340" s="1024"/>
      <c r="R340" s="1048" t="s">
        <v>96</v>
      </c>
      <c r="S340" s="1021"/>
      <c r="T340" s="1048" t="s">
        <v>97</v>
      </c>
      <c r="U340" s="1021"/>
      <c r="V340" s="1048" t="s">
        <v>98</v>
      </c>
      <c r="W340" s="1021"/>
      <c r="X340" s="478" t="s">
        <v>39</v>
      </c>
      <c r="Y340" s="477" t="s">
        <v>57</v>
      </c>
      <c r="Z340" s="1050"/>
      <c r="AA340" s="1049" t="e">
        <f>Y333</f>
        <v>#VALUE!</v>
      </c>
      <c r="AB340" s="1052"/>
    </row>
    <row r="341" spans="1:28" ht="19" customHeight="1">
      <c r="A341" s="1023"/>
      <c r="B341" s="1024"/>
      <c r="C341" s="1021">
        <f>'statement of marks'!$FQ$6</f>
        <v>25</v>
      </c>
      <c r="D341" s="1021"/>
      <c r="E341" s="474">
        <f>'statement of marks'!$FR$6</f>
        <v>30</v>
      </c>
      <c r="F341" s="474">
        <f>'statement of marks'!$FS$6</f>
        <v>30</v>
      </c>
      <c r="G341" s="1021">
        <f>'statement of marks'!$FT$6</f>
        <v>15</v>
      </c>
      <c r="H341" s="1021"/>
      <c r="I341" s="478">
        <f>SUM(C341,E341,F341,G341)</f>
        <v>100</v>
      </c>
      <c r="J341" s="477"/>
      <c r="K341" s="1050"/>
      <c r="L341" s="1049"/>
      <c r="M341" s="1052"/>
      <c r="N341" s="1058"/>
      <c r="O341" s="1057"/>
      <c r="P341" s="1023"/>
      <c r="Q341" s="1024"/>
      <c r="R341" s="1021">
        <f>'statement of marks'!$FQ$6</f>
        <v>25</v>
      </c>
      <c r="S341" s="1021"/>
      <c r="T341" s="474">
        <f>'statement of marks'!$FR$6</f>
        <v>30</v>
      </c>
      <c r="U341" s="474">
        <f>'statement of marks'!$FS$6</f>
        <v>30</v>
      </c>
      <c r="V341" s="1021">
        <f>'statement of marks'!$FT$6</f>
        <v>15</v>
      </c>
      <c r="W341" s="1021"/>
      <c r="X341" s="478">
        <f>SUM(R341,T341,U341,V341)</f>
        <v>100</v>
      </c>
      <c r="Y341" s="477"/>
      <c r="Z341" s="1050"/>
      <c r="AA341" s="1049"/>
      <c r="AB341" s="1052"/>
    </row>
    <row r="342" spans="1:28" ht="19" customHeight="1">
      <c r="A342" s="1023"/>
      <c r="B342" s="1024"/>
      <c r="C342" s="1025" t="str">
        <f>IF('statement of marks'!FQ23="","",'statement of marks'!FQ23)</f>
        <v/>
      </c>
      <c r="D342" s="1025"/>
      <c r="E342" s="475" t="str">
        <f>'statement of marks'!FR23</f>
        <v/>
      </c>
      <c r="F342" s="475" t="str">
        <f>'statement of marks'!FS23</f>
        <v/>
      </c>
      <c r="G342" s="1025" t="str">
        <f>'statement of marks'!FT23</f>
        <v/>
      </c>
      <c r="H342" s="1025"/>
      <c r="I342" s="478" t="str">
        <f>IF(G342="","",SUM(C342:G342))</f>
        <v/>
      </c>
      <c r="J342" s="479" t="str">
        <f>IF('statement of marks'!IC23="","",'statement of marks'!IC23)</f>
        <v/>
      </c>
      <c r="K342" s="1043" t="s">
        <v>240</v>
      </c>
      <c r="L342" s="1044"/>
      <c r="M342" s="1045"/>
      <c r="N342" s="1058"/>
      <c r="O342" s="1057"/>
      <c r="P342" s="1023"/>
      <c r="Q342" s="1024"/>
      <c r="R342" s="1025" t="str">
        <f>IF('statement of marks'!FQ24="","",'statement of marks'!FQ24)</f>
        <v/>
      </c>
      <c r="S342" s="1025"/>
      <c r="T342" s="475" t="str">
        <f>'statement of marks'!FR24</f>
        <v/>
      </c>
      <c r="U342" s="475" t="str">
        <f>'statement of marks'!FS24</f>
        <v/>
      </c>
      <c r="V342" s="1025" t="str">
        <f>'statement of marks'!FT24</f>
        <v/>
      </c>
      <c r="W342" s="1025"/>
      <c r="X342" s="478" t="str">
        <f>IF(V342="","",SUM(R342:V342))</f>
        <v/>
      </c>
      <c r="Y342" s="479" t="str">
        <f>IF('statement of marks'!IC24="","",'statement of marks'!IC24)</f>
        <v/>
      </c>
      <c r="Z342" s="1043" t="s">
        <v>240</v>
      </c>
      <c r="AA342" s="1044"/>
      <c r="AB342" s="1045"/>
    </row>
    <row r="343" spans="1:28" ht="19" customHeight="1">
      <c r="A343" s="1038" t="s">
        <v>135</v>
      </c>
      <c r="B343" s="1039"/>
      <c r="C343" s="1029" t="str">
        <f>'statement of marks'!GN23</f>
        <v/>
      </c>
      <c r="D343" s="1029"/>
      <c r="E343" s="1029"/>
      <c r="F343" s="483" t="s">
        <v>241</v>
      </c>
      <c r="G343" s="479" t="str">
        <f>IF('statement of marks'!CU23="","",'statement of marks'!CU23)</f>
        <v/>
      </c>
      <c r="H343" s="1049" t="s">
        <v>237</v>
      </c>
      <c r="I343" s="1049"/>
      <c r="J343" s="475" t="str">
        <f>IF('statement of marks'!GP23="","",'statement of marks'!GP23)</f>
        <v/>
      </c>
      <c r="K343" s="1044"/>
      <c r="L343" s="1044"/>
      <c r="M343" s="1045"/>
      <c r="N343" s="1058"/>
      <c r="O343" s="1057"/>
      <c r="P343" s="1038" t="s">
        <v>135</v>
      </c>
      <c r="Q343" s="1039"/>
      <c r="R343" s="1029" t="str">
        <f>'statement of marks'!GN24</f>
        <v>NSO</v>
      </c>
      <c r="S343" s="1029"/>
      <c r="T343" s="1029"/>
      <c r="U343" s="483" t="s">
        <v>241</v>
      </c>
      <c r="V343" s="479" t="str">
        <f>IF('statement of marks'!CU24="","",'statement of marks'!CU24)</f>
        <v/>
      </c>
      <c r="W343" s="1049" t="s">
        <v>237</v>
      </c>
      <c r="X343" s="1049"/>
      <c r="Y343" s="475" t="str">
        <f>IF('statement of marks'!GP24="","",'statement of marks'!GP24)</f>
        <v/>
      </c>
      <c r="Z343" s="1044"/>
      <c r="AA343" s="1044"/>
      <c r="AB343" s="1045"/>
    </row>
    <row r="344" spans="1:28" ht="19" customHeight="1">
      <c r="A344" s="257" t="s">
        <v>230</v>
      </c>
      <c r="B344" s="1059" t="s">
        <v>229</v>
      </c>
      <c r="C344" s="1060"/>
      <c r="D344" s="1047" t="s">
        <v>231</v>
      </c>
      <c r="E344" s="1025"/>
      <c r="F344" s="1047" t="s">
        <v>232</v>
      </c>
      <c r="G344" s="1025"/>
      <c r="H344" s="1047" t="s">
        <v>233</v>
      </c>
      <c r="I344" s="1025"/>
      <c r="J344" s="481" t="s">
        <v>376</v>
      </c>
      <c r="K344" s="1044"/>
      <c r="L344" s="1044"/>
      <c r="M344" s="1045"/>
      <c r="N344" s="1058"/>
      <c r="O344" s="1057"/>
      <c r="P344" s="257" t="s">
        <v>230</v>
      </c>
      <c r="Q344" s="1059" t="s">
        <v>229</v>
      </c>
      <c r="R344" s="1060"/>
      <c r="S344" s="1047" t="s">
        <v>231</v>
      </c>
      <c r="T344" s="1025"/>
      <c r="U344" s="1047" t="s">
        <v>232</v>
      </c>
      <c r="V344" s="1025"/>
      <c r="W344" s="1047" t="s">
        <v>233</v>
      </c>
      <c r="X344" s="1025"/>
      <c r="Y344" s="481" t="s">
        <v>376</v>
      </c>
      <c r="Z344" s="1044"/>
      <c r="AA344" s="1044"/>
      <c r="AB344" s="1045"/>
    </row>
    <row r="345" spans="1:28" ht="19" customHeight="1">
      <c r="A345" s="1033" t="s">
        <v>227</v>
      </c>
      <c r="B345" s="1024"/>
      <c r="C345" s="482" t="str">
        <f>IF('statement of marks'!GR23="","",'statement of marks'!GR23)</f>
        <v/>
      </c>
      <c r="D345" s="1053" t="str">
        <f>IF('statement of marks'!GT23="","",'statement of marks'!GT23)</f>
        <v/>
      </c>
      <c r="E345" s="1053"/>
      <c r="F345" s="1053" t="str">
        <f>IF('statement of marks'!GV23="","",'statement of marks'!GV23)</f>
        <v/>
      </c>
      <c r="G345" s="1053"/>
      <c r="H345" s="1053" t="str">
        <f>IF('statement of marks'!GX23="","",'statement of marks'!GX23)</f>
        <v/>
      </c>
      <c r="I345" s="1053"/>
      <c r="J345" s="479" t="str">
        <f>'statement of marks'!GZ23</f>
        <v/>
      </c>
      <c r="K345" s="1062" t="str">
        <f>IF(OR(L337="PASS",L337="FAIL"),'result subject-wise'!$AV$112,"")</f>
        <v/>
      </c>
      <c r="L345" s="1062"/>
      <c r="M345" s="1063"/>
      <c r="N345" s="1058"/>
      <c r="O345" s="1057"/>
      <c r="P345" s="1033" t="s">
        <v>227</v>
      </c>
      <c r="Q345" s="1024"/>
      <c r="R345" s="482" t="str">
        <f>IF('statement of marks'!GR24="","",'statement of marks'!GR24)</f>
        <v/>
      </c>
      <c r="S345" s="1053" t="str">
        <f>IF('statement of marks'!GT24="","",'statement of marks'!GT24)</f>
        <v/>
      </c>
      <c r="T345" s="1053"/>
      <c r="U345" s="1053" t="str">
        <f>IF('statement of marks'!GV24="","",'statement of marks'!GV24)</f>
        <v/>
      </c>
      <c r="V345" s="1053"/>
      <c r="W345" s="1053" t="str">
        <f>IF('statement of marks'!GX24="","",'statement of marks'!GX24)</f>
        <v/>
      </c>
      <c r="X345" s="1053"/>
      <c r="Y345" s="479" t="str">
        <f>'statement of marks'!GZ24</f>
        <v/>
      </c>
      <c r="Z345" s="1062" t="str">
        <f>IF(OR(AA337="PASS",AA337="FAIL"),'result subject-wise'!$AV$112,"")</f>
        <v/>
      </c>
      <c r="AA345" s="1062"/>
      <c r="AB345" s="1063"/>
    </row>
    <row r="346" spans="1:28" ht="19" customHeight="1">
      <c r="A346" s="1031" t="s">
        <v>228</v>
      </c>
      <c r="B346" s="1032"/>
      <c r="C346" s="477" t="str">
        <f>IF('statement of marks'!GQ23="","",'statement of marks'!GQ23)</f>
        <v/>
      </c>
      <c r="D346" s="1030" t="str">
        <f>IF('statement of marks'!GS23="","",'statement of marks'!GS23)</f>
        <v/>
      </c>
      <c r="E346" s="1030"/>
      <c r="F346" s="1030" t="str">
        <f>IF('statement of marks'!GU23="","",'statement of marks'!GU23)</f>
        <v/>
      </c>
      <c r="G346" s="1030"/>
      <c r="H346" s="1030" t="str">
        <f>IF('statement of marks'!GW23="","",'statement of marks'!GW23)</f>
        <v/>
      </c>
      <c r="I346" s="1030"/>
      <c r="J346" s="477" t="str">
        <f>'statement of marks'!GY23</f>
        <v/>
      </c>
      <c r="K346" s="1062"/>
      <c r="L346" s="1062"/>
      <c r="M346" s="1063"/>
      <c r="N346" s="1058"/>
      <c r="O346" s="1057"/>
      <c r="P346" s="1031" t="s">
        <v>228</v>
      </c>
      <c r="Q346" s="1032"/>
      <c r="R346" s="477" t="str">
        <f>IF('statement of marks'!GQ24="","",'statement of marks'!GQ24)</f>
        <v/>
      </c>
      <c r="S346" s="1030" t="str">
        <f>IF('statement of marks'!GS24="","",'statement of marks'!GS24)</f>
        <v/>
      </c>
      <c r="T346" s="1030"/>
      <c r="U346" s="1030" t="str">
        <f>IF('statement of marks'!GU24="","",'statement of marks'!GU24)</f>
        <v/>
      </c>
      <c r="V346" s="1030"/>
      <c r="W346" s="1030" t="str">
        <f>IF('statement of marks'!GW24="","",'statement of marks'!GW24)</f>
        <v/>
      </c>
      <c r="X346" s="1030"/>
      <c r="Y346" s="477" t="str">
        <f>'statement of marks'!GY24</f>
        <v/>
      </c>
      <c r="Z346" s="1062"/>
      <c r="AA346" s="1062"/>
      <c r="AB346" s="1063"/>
    </row>
    <row r="347" spans="1:28" ht="19" customHeight="1">
      <c r="A347" s="1067" t="s">
        <v>375</v>
      </c>
      <c r="B347" s="1024"/>
      <c r="C347" s="52"/>
      <c r="D347" s="1029"/>
      <c r="E347" s="1029"/>
      <c r="F347" s="1029"/>
      <c r="G347" s="1029"/>
      <c r="H347" s="1029"/>
      <c r="I347" s="1029"/>
      <c r="J347" s="1029"/>
      <c r="K347" s="1029"/>
      <c r="L347" s="1029"/>
      <c r="M347" s="1040"/>
      <c r="N347" s="1058"/>
      <c r="O347" s="1057"/>
      <c r="P347" s="1067" t="s">
        <v>375</v>
      </c>
      <c r="Q347" s="1024"/>
      <c r="R347" s="52"/>
      <c r="S347" s="1029"/>
      <c r="T347" s="1029"/>
      <c r="U347" s="1029"/>
      <c r="V347" s="1029"/>
      <c r="W347" s="1029"/>
      <c r="X347" s="1029"/>
      <c r="Y347" s="1029"/>
      <c r="Z347" s="1029"/>
      <c r="AA347" s="1029"/>
      <c r="AB347" s="1040"/>
    </row>
    <row r="348" spans="1:28" ht="19" customHeight="1">
      <c r="A348" s="1033" t="s">
        <v>234</v>
      </c>
      <c r="B348" s="1024"/>
      <c r="C348" s="52"/>
      <c r="D348" s="1029"/>
      <c r="E348" s="1029"/>
      <c r="F348" s="1029"/>
      <c r="G348" s="1029"/>
      <c r="H348" s="1029"/>
      <c r="I348" s="1029"/>
      <c r="J348" s="1029"/>
      <c r="K348" s="1029"/>
      <c r="L348" s="1029"/>
      <c r="M348" s="1040"/>
      <c r="N348" s="1058"/>
      <c r="O348" s="1057"/>
      <c r="P348" s="1033" t="s">
        <v>234</v>
      </c>
      <c r="Q348" s="1024"/>
      <c r="R348" s="52"/>
      <c r="S348" s="1029"/>
      <c r="T348" s="1029"/>
      <c r="U348" s="1029"/>
      <c r="V348" s="1029"/>
      <c r="W348" s="1029"/>
      <c r="X348" s="1029"/>
      <c r="Y348" s="1029"/>
      <c r="Z348" s="1029"/>
      <c r="AA348" s="1029"/>
      <c r="AB348" s="1040"/>
    </row>
    <row r="349" spans="1:28" ht="19" customHeight="1">
      <c r="A349" s="1033" t="s">
        <v>374</v>
      </c>
      <c r="B349" s="1024"/>
      <c r="C349" s="52"/>
      <c r="D349" s="1029"/>
      <c r="E349" s="1029"/>
      <c r="F349" s="1029"/>
      <c r="G349" s="1029"/>
      <c r="H349" s="1029"/>
      <c r="I349" s="1029"/>
      <c r="J349" s="1051" t="s">
        <v>374</v>
      </c>
      <c r="K349" s="1029"/>
      <c r="L349" s="1029"/>
      <c r="M349" s="1040"/>
      <c r="N349" s="1058"/>
      <c r="O349" s="1057"/>
      <c r="P349" s="1033" t="s">
        <v>374</v>
      </c>
      <c r="Q349" s="1024"/>
      <c r="R349" s="52"/>
      <c r="S349" s="1029"/>
      <c r="T349" s="1029"/>
      <c r="U349" s="1029"/>
      <c r="V349" s="1029"/>
      <c r="W349" s="1029"/>
      <c r="X349" s="1029"/>
      <c r="Y349" s="1051" t="s">
        <v>374</v>
      </c>
      <c r="Z349" s="1029"/>
      <c r="AA349" s="1029"/>
      <c r="AB349" s="1040"/>
    </row>
    <row r="350" spans="1:28" ht="19" customHeight="1">
      <c r="A350" s="1033" t="s">
        <v>235</v>
      </c>
      <c r="B350" s="1024"/>
      <c r="C350" s="52"/>
      <c r="D350" s="1029"/>
      <c r="E350" s="1029"/>
      <c r="F350" s="1029"/>
      <c r="G350" s="1029"/>
      <c r="H350" s="1029"/>
      <c r="I350" s="1029"/>
      <c r="J350" s="1029"/>
      <c r="K350" s="1029"/>
      <c r="L350" s="1029"/>
      <c r="M350" s="1040"/>
      <c r="N350" s="1058"/>
      <c r="O350" s="1057"/>
      <c r="P350" s="1033" t="s">
        <v>235</v>
      </c>
      <c r="Q350" s="1024"/>
      <c r="R350" s="52"/>
      <c r="S350" s="1029"/>
      <c r="T350" s="1029"/>
      <c r="U350" s="1029"/>
      <c r="V350" s="1029"/>
      <c r="W350" s="1029"/>
      <c r="X350" s="1029"/>
      <c r="Y350" s="1029"/>
      <c r="Z350" s="1029"/>
      <c r="AA350" s="1029"/>
      <c r="AB350" s="1040"/>
    </row>
    <row r="351" spans="1:28" ht="19" customHeight="1" thickBot="1">
      <c r="A351" s="1054" t="s">
        <v>236</v>
      </c>
      <c r="B351" s="1055"/>
      <c r="C351" s="1055"/>
      <c r="D351" s="1055"/>
      <c r="E351" s="1055"/>
      <c r="F351" s="1064">
        <f>'statement of marks'!$GY$107</f>
        <v>42460</v>
      </c>
      <c r="G351" s="1064"/>
      <c r="H351" s="1065" t="s">
        <v>239</v>
      </c>
      <c r="I351" s="1066"/>
      <c r="J351" s="1041"/>
      <c r="K351" s="1041"/>
      <c r="L351" s="1041"/>
      <c r="M351" s="1042"/>
      <c r="N351" s="1058"/>
      <c r="O351" s="1057"/>
      <c r="P351" s="1054" t="s">
        <v>236</v>
      </c>
      <c r="Q351" s="1055"/>
      <c r="R351" s="1055"/>
      <c r="S351" s="1055"/>
      <c r="T351" s="1055"/>
      <c r="U351" s="1064">
        <f>'statement of marks'!$GY$107</f>
        <v>42460</v>
      </c>
      <c r="V351" s="1064"/>
      <c r="W351" s="1065" t="s">
        <v>239</v>
      </c>
      <c r="X351" s="1066"/>
      <c r="Y351" s="1041"/>
      <c r="Z351" s="1041"/>
      <c r="AA351" s="1041"/>
      <c r="AB351" s="1042"/>
    </row>
    <row r="352" spans="1:28" ht="19" customHeight="1" thickTop="1">
      <c r="A352" s="1017" t="s">
        <v>220</v>
      </c>
      <c r="B352" s="1018"/>
      <c r="C352" s="1018"/>
      <c r="D352" s="1018"/>
      <c r="E352" s="1018"/>
      <c r="F352" s="1018"/>
      <c r="G352" s="1018"/>
      <c r="H352" s="1018"/>
      <c r="I352" s="1018"/>
      <c r="J352" s="1018"/>
      <c r="K352" s="1018"/>
      <c r="L352" s="1018"/>
      <c r="M352" s="1019"/>
      <c r="N352" s="1058"/>
      <c r="O352" s="1057"/>
      <c r="P352" s="1017" t="s">
        <v>220</v>
      </c>
      <c r="Q352" s="1018"/>
      <c r="R352" s="1018"/>
      <c r="S352" s="1018"/>
      <c r="T352" s="1018"/>
      <c r="U352" s="1018"/>
      <c r="V352" s="1018"/>
      <c r="W352" s="1018"/>
      <c r="X352" s="1018"/>
      <c r="Y352" s="1018"/>
      <c r="Z352" s="1018"/>
      <c r="AA352" s="1018"/>
      <c r="AB352" s="1019"/>
    </row>
    <row r="353" spans="1:28" ht="19" customHeight="1">
      <c r="A353" s="1020" t="str">
        <f>IF('statement of marks'!$A$2="","",'statement of marks'!$A$2)</f>
        <v xml:space="preserve">GOVT. </v>
      </c>
      <c r="B353" s="1021"/>
      <c r="C353" s="1021"/>
      <c r="D353" s="1021"/>
      <c r="E353" s="1021"/>
      <c r="F353" s="1021"/>
      <c r="G353" s="1021"/>
      <c r="H353" s="1021"/>
      <c r="I353" s="1021"/>
      <c r="J353" s="1021"/>
      <c r="K353" s="1021"/>
      <c r="L353" s="1021"/>
      <c r="M353" s="1022"/>
      <c r="N353" s="1058"/>
      <c r="O353" s="1057"/>
      <c r="P353" s="1020" t="str">
        <f>IF('statement of marks'!$A$2="","",'statement of marks'!$A$2)</f>
        <v xml:space="preserve">GOVT. </v>
      </c>
      <c r="Q353" s="1021"/>
      <c r="R353" s="1021"/>
      <c r="S353" s="1021"/>
      <c r="T353" s="1021"/>
      <c r="U353" s="1021"/>
      <c r="V353" s="1021"/>
      <c r="W353" s="1021"/>
      <c r="X353" s="1021"/>
      <c r="Y353" s="1021"/>
      <c r="Z353" s="1021"/>
      <c r="AA353" s="1021"/>
      <c r="AB353" s="1022"/>
    </row>
    <row r="354" spans="1:28" ht="19" customHeight="1">
      <c r="A354" s="1020"/>
      <c r="B354" s="1021"/>
      <c r="C354" s="1021"/>
      <c r="D354" s="1021"/>
      <c r="E354" s="1021"/>
      <c r="F354" s="1021"/>
      <c r="G354" s="1021"/>
      <c r="H354" s="1021"/>
      <c r="I354" s="1021"/>
      <c r="J354" s="1021"/>
      <c r="K354" s="1021"/>
      <c r="L354" s="1021"/>
      <c r="M354" s="1022"/>
      <c r="N354" s="1058"/>
      <c r="O354" s="1057"/>
      <c r="P354" s="1020"/>
      <c r="Q354" s="1021"/>
      <c r="R354" s="1021"/>
      <c r="S354" s="1021"/>
      <c r="T354" s="1021"/>
      <c r="U354" s="1021"/>
      <c r="V354" s="1021"/>
      <c r="W354" s="1021"/>
      <c r="X354" s="1021"/>
      <c r="Y354" s="1021"/>
      <c r="Z354" s="1021"/>
      <c r="AA354" s="1021"/>
      <c r="AB354" s="1022"/>
    </row>
    <row r="355" spans="1:28" ht="19" customHeight="1">
      <c r="A355" s="1023" t="s">
        <v>221</v>
      </c>
      <c r="B355" s="1024"/>
      <c r="C355" s="1025" t="str">
        <f>IF(L376="","MAIN EXAM.",IF(C382="SUPPL.","SUPPL. EXAM.",IF(C382="RE-EXAM.","RE-EXAM.",)))</f>
        <v>MAIN EXAM.</v>
      </c>
      <c r="D355" s="1025"/>
      <c r="E355" s="1025"/>
      <c r="F355" s="1025"/>
      <c r="G355" s="475" t="s">
        <v>153</v>
      </c>
      <c r="H355" s="1025" t="str">
        <f>IF('statement of marks'!$F$3="","",'statement of marks'!$F$3)</f>
        <v>2015-16</v>
      </c>
      <c r="I355" s="1025"/>
      <c r="J355" s="1025" t="s">
        <v>82</v>
      </c>
      <c r="K355" s="1025"/>
      <c r="L355" s="1025">
        <f>IF('statement of marks'!D25="","",'statement of marks'!D25)</f>
        <v>9119</v>
      </c>
      <c r="M355" s="1026"/>
      <c r="N355" s="1058"/>
      <c r="O355" s="1057"/>
      <c r="P355" s="1023" t="s">
        <v>221</v>
      </c>
      <c r="Q355" s="1024"/>
      <c r="R355" s="1025" t="str">
        <f>IF(AA376="","MAIN EXAM.",IF(R382="SUPPL.","SUPPL. EXAM.",IF(R382="RE-EXAM.","RE-EXAM.",)))</f>
        <v>MAIN EXAM.</v>
      </c>
      <c r="S355" s="1025"/>
      <c r="T355" s="1025"/>
      <c r="U355" s="1025"/>
      <c r="V355" s="475" t="s">
        <v>153</v>
      </c>
      <c r="W355" s="1025" t="str">
        <f>IF('statement of marks'!$F$3="","",'statement of marks'!$F$3)</f>
        <v>2015-16</v>
      </c>
      <c r="X355" s="1025"/>
      <c r="Y355" s="1025" t="s">
        <v>82</v>
      </c>
      <c r="Z355" s="1025"/>
      <c r="AA355" s="1025">
        <f>IF('statement of marks'!D26="","",'statement of marks'!D26)</f>
        <v>9120</v>
      </c>
      <c r="AB355" s="1026"/>
    </row>
    <row r="356" spans="1:28" ht="19" customHeight="1">
      <c r="A356" s="1023" t="s">
        <v>40</v>
      </c>
      <c r="B356" s="1024"/>
      <c r="C356" s="1024" t="str">
        <f>IF('statement of marks'!G25="","",'statement of marks'!G25)</f>
        <v>A 019</v>
      </c>
      <c r="D356" s="1024"/>
      <c r="E356" s="1024"/>
      <c r="F356" s="1024"/>
      <c r="G356" s="1024"/>
      <c r="H356" s="1024"/>
      <c r="I356" s="1024"/>
      <c r="J356" s="1024"/>
      <c r="K356" s="1024"/>
      <c r="L356" s="1024"/>
      <c r="M356" s="1036"/>
      <c r="N356" s="1058"/>
      <c r="O356" s="1057"/>
      <c r="P356" s="1023" t="s">
        <v>40</v>
      </c>
      <c r="Q356" s="1024"/>
      <c r="R356" s="1024" t="str">
        <f>IF('statement of marks'!G26="","",'statement of marks'!G26)</f>
        <v>A 020</v>
      </c>
      <c r="S356" s="1024"/>
      <c r="T356" s="1024"/>
      <c r="U356" s="1024"/>
      <c r="V356" s="1024"/>
      <c r="W356" s="1024"/>
      <c r="X356" s="1024"/>
      <c r="Y356" s="1024"/>
      <c r="Z356" s="1024"/>
      <c r="AA356" s="1024"/>
      <c r="AB356" s="1036"/>
    </row>
    <row r="357" spans="1:28" ht="19" customHeight="1">
      <c r="A357" s="1023" t="s">
        <v>41</v>
      </c>
      <c r="B357" s="1024"/>
      <c r="C357" s="1024" t="str">
        <f>IF('statement of marks'!H25="","",'statement of marks'!H25)</f>
        <v>B 019</v>
      </c>
      <c r="D357" s="1024"/>
      <c r="E357" s="1024"/>
      <c r="F357" s="1024"/>
      <c r="G357" s="1024"/>
      <c r="H357" s="1024"/>
      <c r="I357" s="1024"/>
      <c r="J357" s="1024"/>
      <c r="K357" s="1024"/>
      <c r="L357" s="1024"/>
      <c r="M357" s="1036"/>
      <c r="N357" s="1058"/>
      <c r="O357" s="1057"/>
      <c r="P357" s="1023" t="s">
        <v>41</v>
      </c>
      <c r="Q357" s="1024"/>
      <c r="R357" s="1024" t="str">
        <f>IF('statement of marks'!H26="","",'statement of marks'!H26)</f>
        <v>B 020</v>
      </c>
      <c r="S357" s="1024"/>
      <c r="T357" s="1024"/>
      <c r="U357" s="1024"/>
      <c r="V357" s="1024"/>
      <c r="W357" s="1024"/>
      <c r="X357" s="1024"/>
      <c r="Y357" s="1024"/>
      <c r="Z357" s="1024"/>
      <c r="AA357" s="1024"/>
      <c r="AB357" s="1036"/>
    </row>
    <row r="358" spans="1:28" ht="19" customHeight="1">
      <c r="A358" s="1023" t="s">
        <v>42</v>
      </c>
      <c r="B358" s="1024"/>
      <c r="C358" s="1024" t="str">
        <f>IF('statement of marks'!I25="","",'statement of marks'!I25)</f>
        <v>C 019</v>
      </c>
      <c r="D358" s="1024"/>
      <c r="E358" s="1024"/>
      <c r="F358" s="1024"/>
      <c r="G358" s="1024"/>
      <c r="H358" s="1024"/>
      <c r="I358" s="1024"/>
      <c r="J358" s="1024"/>
      <c r="K358" s="1024"/>
      <c r="L358" s="1024"/>
      <c r="M358" s="1036"/>
      <c r="N358" s="1058"/>
      <c r="O358" s="1057"/>
      <c r="P358" s="1023" t="s">
        <v>42</v>
      </c>
      <c r="Q358" s="1024"/>
      <c r="R358" s="1024" t="str">
        <f>IF('statement of marks'!I26="","",'statement of marks'!I26)</f>
        <v>C 020</v>
      </c>
      <c r="S358" s="1024"/>
      <c r="T358" s="1024"/>
      <c r="U358" s="1024"/>
      <c r="V358" s="1024"/>
      <c r="W358" s="1024"/>
      <c r="X358" s="1024"/>
      <c r="Y358" s="1024"/>
      <c r="Z358" s="1024"/>
      <c r="AA358" s="1024"/>
      <c r="AB358" s="1036"/>
    </row>
    <row r="359" spans="1:28" ht="19" customHeight="1">
      <c r="A359" s="1023" t="s">
        <v>274</v>
      </c>
      <c r="B359" s="1024"/>
      <c r="C359" s="1024" t="str">
        <f>IF('statement of marks'!$A$3="","",'statement of marks'!$A$3)</f>
        <v>9 'A'</v>
      </c>
      <c r="D359" s="1024"/>
      <c r="E359" s="1025" t="s">
        <v>83</v>
      </c>
      <c r="F359" s="1025"/>
      <c r="G359" s="1025">
        <f>IF('statement of marks'!E25="","",'statement of marks'!E25)</f>
        <v>11018</v>
      </c>
      <c r="H359" s="1025"/>
      <c r="I359" s="1025" t="s">
        <v>78</v>
      </c>
      <c r="J359" s="1025"/>
      <c r="K359" s="1014">
        <f>IF('statement of marks'!F25="","",'statement of marks'!F25)</f>
        <v>36032</v>
      </c>
      <c r="L359" s="1014"/>
      <c r="M359" s="1015"/>
      <c r="N359" s="1058"/>
      <c r="O359" s="1057"/>
      <c r="P359" s="1023" t="s">
        <v>274</v>
      </c>
      <c r="Q359" s="1024"/>
      <c r="R359" s="1024" t="str">
        <f>IF('statement of marks'!$A$3="","",'statement of marks'!$A$3)</f>
        <v>9 'A'</v>
      </c>
      <c r="S359" s="1024"/>
      <c r="T359" s="1025" t="s">
        <v>83</v>
      </c>
      <c r="U359" s="1025"/>
      <c r="V359" s="1025">
        <f>IF('statement of marks'!E26="","",'statement of marks'!E26)</f>
        <v>11189</v>
      </c>
      <c r="W359" s="1025"/>
      <c r="X359" s="1025" t="s">
        <v>78</v>
      </c>
      <c r="Y359" s="1025"/>
      <c r="Z359" s="1014">
        <f>IF('statement of marks'!F26="","",'statement of marks'!F26)</f>
        <v>36533</v>
      </c>
      <c r="AA359" s="1014"/>
      <c r="AB359" s="1015"/>
    </row>
    <row r="360" spans="1:28" ht="19" customHeight="1">
      <c r="A360" s="1037" t="s">
        <v>222</v>
      </c>
      <c r="B360" s="1034" t="s">
        <v>223</v>
      </c>
      <c r="C360" s="865" t="s">
        <v>87</v>
      </c>
      <c r="D360" s="865" t="s">
        <v>88</v>
      </c>
      <c r="E360" s="865" t="s">
        <v>89</v>
      </c>
      <c r="F360" s="865" t="s">
        <v>245</v>
      </c>
      <c r="G360" s="865" t="s">
        <v>242</v>
      </c>
      <c r="H360" s="865" t="s">
        <v>99</v>
      </c>
      <c r="I360" s="865" t="s">
        <v>193</v>
      </c>
      <c r="J360" s="1016" t="s">
        <v>146</v>
      </c>
      <c r="K360" s="1016" t="s">
        <v>224</v>
      </c>
      <c r="L360" s="1016" t="s">
        <v>225</v>
      </c>
      <c r="M360" s="1035" t="s">
        <v>243</v>
      </c>
      <c r="N360" s="1058"/>
      <c r="O360" s="1057"/>
      <c r="P360" s="1037" t="s">
        <v>222</v>
      </c>
      <c r="Q360" s="1034" t="s">
        <v>223</v>
      </c>
      <c r="R360" s="865" t="s">
        <v>87</v>
      </c>
      <c r="S360" s="865" t="s">
        <v>88</v>
      </c>
      <c r="T360" s="865" t="s">
        <v>89</v>
      </c>
      <c r="U360" s="865" t="s">
        <v>245</v>
      </c>
      <c r="V360" s="865" t="s">
        <v>242</v>
      </c>
      <c r="W360" s="865" t="s">
        <v>99</v>
      </c>
      <c r="X360" s="865" t="s">
        <v>193</v>
      </c>
      <c r="Y360" s="1016" t="s">
        <v>146</v>
      </c>
      <c r="Z360" s="1016" t="s">
        <v>224</v>
      </c>
      <c r="AA360" s="1016" t="s">
        <v>225</v>
      </c>
      <c r="AB360" s="1035" t="s">
        <v>243</v>
      </c>
    </row>
    <row r="361" spans="1:28" ht="19" customHeight="1">
      <c r="A361" s="1037"/>
      <c r="B361" s="1034"/>
      <c r="C361" s="865"/>
      <c r="D361" s="865"/>
      <c r="E361" s="865"/>
      <c r="F361" s="865"/>
      <c r="G361" s="865"/>
      <c r="H361" s="865"/>
      <c r="I361" s="865"/>
      <c r="J361" s="865"/>
      <c r="K361" s="865"/>
      <c r="L361" s="865"/>
      <c r="M361" s="1035"/>
      <c r="N361" s="1058"/>
      <c r="O361" s="1057"/>
      <c r="P361" s="1037"/>
      <c r="Q361" s="1034"/>
      <c r="R361" s="865"/>
      <c r="S361" s="865"/>
      <c r="T361" s="865"/>
      <c r="U361" s="865"/>
      <c r="V361" s="865"/>
      <c r="W361" s="865"/>
      <c r="X361" s="865"/>
      <c r="Y361" s="865"/>
      <c r="Z361" s="865"/>
      <c r="AA361" s="865"/>
      <c r="AB361" s="1035"/>
    </row>
    <row r="362" spans="1:28" ht="19" customHeight="1">
      <c r="A362" s="1037"/>
      <c r="B362" s="1034"/>
      <c r="C362" s="865"/>
      <c r="D362" s="865"/>
      <c r="E362" s="865"/>
      <c r="F362" s="865"/>
      <c r="G362" s="865"/>
      <c r="H362" s="865"/>
      <c r="I362" s="865"/>
      <c r="J362" s="865"/>
      <c r="K362" s="865"/>
      <c r="L362" s="865"/>
      <c r="M362" s="1035"/>
      <c r="N362" s="1058"/>
      <c r="O362" s="1057"/>
      <c r="P362" s="1037"/>
      <c r="Q362" s="1034"/>
      <c r="R362" s="865"/>
      <c r="S362" s="865"/>
      <c r="T362" s="865"/>
      <c r="U362" s="865"/>
      <c r="V362" s="865"/>
      <c r="W362" s="865"/>
      <c r="X362" s="865"/>
      <c r="Y362" s="865"/>
      <c r="Z362" s="865"/>
      <c r="AA362" s="865"/>
      <c r="AB362" s="1035"/>
    </row>
    <row r="363" spans="1:28" ht="19" customHeight="1">
      <c r="A363" s="1038" t="s">
        <v>169</v>
      </c>
      <c r="B363" s="1039"/>
      <c r="C363" s="474">
        <v>10</v>
      </c>
      <c r="D363" s="474">
        <v>10</v>
      </c>
      <c r="E363" s="474">
        <v>10</v>
      </c>
      <c r="F363" s="474">
        <v>70</v>
      </c>
      <c r="G363" s="478">
        <v>100</v>
      </c>
      <c r="H363" s="478">
        <v>100</v>
      </c>
      <c r="I363" s="478">
        <v>200</v>
      </c>
      <c r="J363" s="484"/>
      <c r="K363" s="478" t="str">
        <f>IF(L371=0,"",100)</f>
        <v/>
      </c>
      <c r="L363" s="478"/>
      <c r="M363" s="251" t="str">
        <f>IF(L371=0,"","200/100")</f>
        <v/>
      </c>
      <c r="N363" s="1058"/>
      <c r="O363" s="1057"/>
      <c r="P363" s="1038" t="s">
        <v>169</v>
      </c>
      <c r="Q363" s="1039"/>
      <c r="R363" s="474">
        <v>10</v>
      </c>
      <c r="S363" s="474">
        <v>10</v>
      </c>
      <c r="T363" s="474">
        <v>10</v>
      </c>
      <c r="U363" s="474">
        <v>70</v>
      </c>
      <c r="V363" s="478">
        <v>100</v>
      </c>
      <c r="W363" s="478">
        <v>100</v>
      </c>
      <c r="X363" s="478">
        <v>200</v>
      </c>
      <c r="Y363" s="484"/>
      <c r="Z363" s="478" t="str">
        <f>IF(AA371=0,"",100)</f>
        <v/>
      </c>
      <c r="AA363" s="478"/>
      <c r="AB363" s="251" t="str">
        <f>IF(AA371=0,"","200/100")</f>
        <v/>
      </c>
    </row>
    <row r="364" spans="1:28" ht="19" customHeight="1">
      <c r="A364" s="1023" t="s">
        <v>61</v>
      </c>
      <c r="B364" s="1024"/>
      <c r="C364" s="482" t="str">
        <f>IF('statement of marks'!J25="","",'statement of marks'!J25)</f>
        <v/>
      </c>
      <c r="D364" s="482" t="str">
        <f>IF('statement of marks'!K25="","",'statement of marks'!K25)</f>
        <v/>
      </c>
      <c r="E364" s="482" t="str">
        <f>IF('statement of marks'!L25="","",'statement of marks'!L25)</f>
        <v/>
      </c>
      <c r="F364" s="482" t="str">
        <f>IF('statement of marks'!N25="","",'statement of marks'!N25)</f>
        <v/>
      </c>
      <c r="G364" s="478" t="str">
        <f t="shared" ref="G364:G369" si="72">IF(F364="","",SUM(C364:F364))</f>
        <v/>
      </c>
      <c r="H364" s="252" t="str">
        <f>IF('statement of marks'!P25="","",'statement of marks'!P25)</f>
        <v/>
      </c>
      <c r="I364" s="253" t="str">
        <f t="shared" ref="I364:I369" si="73">IF(H364="","",SUM(G364:H364))</f>
        <v/>
      </c>
      <c r="J364" s="479" t="str">
        <f>CONCATENATE('statement of marks'!HB25,'statement of marks'!HC25,'statement of marks'!HD25)</f>
        <v/>
      </c>
      <c r="K364" s="482" t="str">
        <f>IF('result subject-wise'!AB25="","",'result subject-wise'!AB25)</f>
        <v/>
      </c>
      <c r="L364" s="482" t="str">
        <f>IF('result subject-wise'!AK25="","",'result subject-wise'!AK25)</f>
        <v/>
      </c>
      <c r="M364" s="480" t="str">
        <f>IF(L371=0,"",IF(J364="S",K364,IF(K364="",I364,I364+K364)))</f>
        <v/>
      </c>
      <c r="N364" s="1058"/>
      <c r="O364" s="1057"/>
      <c r="P364" s="1023" t="s">
        <v>61</v>
      </c>
      <c r="Q364" s="1024"/>
      <c r="R364" s="482" t="str">
        <f>IF('statement of marks'!J26="","",'statement of marks'!J26)</f>
        <v/>
      </c>
      <c r="S364" s="482" t="str">
        <f>IF('statement of marks'!K26="","",'statement of marks'!K26)</f>
        <v/>
      </c>
      <c r="T364" s="482" t="str">
        <f>IF('statement of marks'!L26="","",'statement of marks'!L26)</f>
        <v/>
      </c>
      <c r="U364" s="482" t="str">
        <f>IF('statement of marks'!N26="","",'statement of marks'!N26)</f>
        <v/>
      </c>
      <c r="V364" s="478" t="str">
        <f t="shared" ref="V364:V369" si="74">IF(U364="","",SUM(R364:U364))</f>
        <v/>
      </c>
      <c r="W364" s="252" t="str">
        <f>IF('statement of marks'!P26="","",'statement of marks'!P26)</f>
        <v/>
      </c>
      <c r="X364" s="253" t="str">
        <f t="shared" ref="X364:X369" si="75">IF(W364="","",SUM(V364:W364))</f>
        <v/>
      </c>
      <c r="Y364" s="479" t="str">
        <f>CONCATENATE('statement of marks'!HB26,'statement of marks'!HC26,'statement of marks'!HD26)</f>
        <v/>
      </c>
      <c r="Z364" s="482" t="str">
        <f>IF('result subject-wise'!AB26="","",'result subject-wise'!AB26)</f>
        <v/>
      </c>
      <c r="AA364" s="482" t="str">
        <f>IF('result subject-wise'!AK26="","",'result subject-wise'!AK26)</f>
        <v/>
      </c>
      <c r="AB364" s="480" t="str">
        <f>IF(AA371=0,"",IF(Y364="S",Z364,IF(Z364="",X364,X364+Z364)))</f>
        <v/>
      </c>
    </row>
    <row r="365" spans="1:28" ht="19" customHeight="1">
      <c r="A365" s="1023" t="s">
        <v>63</v>
      </c>
      <c r="B365" s="1024"/>
      <c r="C365" s="482" t="str">
        <f>IF('statement of marks'!X25="","",'statement of marks'!X25)</f>
        <v/>
      </c>
      <c r="D365" s="482" t="str">
        <f>IF('statement of marks'!Y25="","",'statement of marks'!Y25)</f>
        <v/>
      </c>
      <c r="E365" s="482" t="str">
        <f>IF('statement of marks'!Z25="","",'statement of marks'!Z25)</f>
        <v/>
      </c>
      <c r="F365" s="482" t="str">
        <f>IF('statement of marks'!AB25="","",'statement of marks'!AB25)</f>
        <v/>
      </c>
      <c r="G365" s="478" t="str">
        <f t="shared" si="72"/>
        <v/>
      </c>
      <c r="H365" s="252" t="str">
        <f>IF('statement of marks'!AD25="","",'statement of marks'!AD25)</f>
        <v/>
      </c>
      <c r="I365" s="253" t="str">
        <f t="shared" si="73"/>
        <v/>
      </c>
      <c r="J365" s="479" t="str">
        <f>CONCATENATE('statement of marks'!HE25,'statement of marks'!HF25,'statement of marks'!HG25,)</f>
        <v/>
      </c>
      <c r="K365" s="482" t="str">
        <f>IF('result subject-wise'!AC25="","",'result subject-wise'!AC25)</f>
        <v/>
      </c>
      <c r="L365" s="482" t="str">
        <f>IF('result subject-wise'!AL25="","",'result subject-wise'!AL25)</f>
        <v/>
      </c>
      <c r="M365" s="480" t="str">
        <f>IF(L371=0,"",IF(J365="S",K365,IF(K365="",I365,I365+K365)))</f>
        <v/>
      </c>
      <c r="N365" s="1058"/>
      <c r="O365" s="1057"/>
      <c r="P365" s="1023" t="s">
        <v>63</v>
      </c>
      <c r="Q365" s="1024"/>
      <c r="R365" s="482" t="str">
        <f>IF('statement of marks'!X26="","",'statement of marks'!X26)</f>
        <v/>
      </c>
      <c r="S365" s="482" t="str">
        <f>IF('statement of marks'!Y26="","",'statement of marks'!Y26)</f>
        <v/>
      </c>
      <c r="T365" s="482" t="str">
        <f>IF('statement of marks'!Z26="","",'statement of marks'!Z26)</f>
        <v/>
      </c>
      <c r="U365" s="482" t="str">
        <f>IF('statement of marks'!AB26="","",'statement of marks'!AB26)</f>
        <v/>
      </c>
      <c r="V365" s="478" t="str">
        <f t="shared" si="74"/>
        <v/>
      </c>
      <c r="W365" s="252" t="str">
        <f>IF('statement of marks'!AD26="","",'statement of marks'!AD26)</f>
        <v/>
      </c>
      <c r="X365" s="253" t="str">
        <f t="shared" si="75"/>
        <v/>
      </c>
      <c r="Y365" s="479" t="str">
        <f>CONCATENATE('statement of marks'!HE26,'statement of marks'!HF26,'statement of marks'!HG26,)</f>
        <v/>
      </c>
      <c r="Z365" s="482" t="str">
        <f>IF('result subject-wise'!AC26="","",'result subject-wise'!AC26)</f>
        <v/>
      </c>
      <c r="AA365" s="482" t="str">
        <f>IF('result subject-wise'!AL26="","",'result subject-wise'!AL26)</f>
        <v/>
      </c>
      <c r="AB365" s="480" t="str">
        <f>IF(AA371=0,"",IF(Y365="S",Z365,IF(Z365="",X365,X365+Z365)))</f>
        <v/>
      </c>
    </row>
    <row r="366" spans="1:28" ht="19" customHeight="1">
      <c r="A366" s="1023" t="str">
        <f>'statement of marks'!AM25</f>
        <v/>
      </c>
      <c r="B366" s="1024"/>
      <c r="C366" s="482" t="str">
        <f>IF('statement of marks'!AN25="","",'statement of marks'!AN25)</f>
        <v/>
      </c>
      <c r="D366" s="482" t="str">
        <f>IF('statement of marks'!AO25="","",'statement of marks'!AO25)</f>
        <v/>
      </c>
      <c r="E366" s="482" t="str">
        <f>IF('statement of marks'!AP25="","",'statement of marks'!AP25)</f>
        <v/>
      </c>
      <c r="F366" s="482" t="str">
        <f>IF('statement of marks'!AR25="","",'statement of marks'!AR25)</f>
        <v/>
      </c>
      <c r="G366" s="478" t="str">
        <f t="shared" si="72"/>
        <v/>
      </c>
      <c r="H366" s="252" t="str">
        <f>IF('statement of marks'!AT25="","",'statement of marks'!AT25)</f>
        <v/>
      </c>
      <c r="I366" s="253" t="str">
        <f t="shared" si="73"/>
        <v/>
      </c>
      <c r="J366" s="479" t="str">
        <f>CONCATENATE('statement of marks'!HH25,'statement of marks'!HN25,'statement of marks'!HO25)</f>
        <v/>
      </c>
      <c r="K366" s="482" t="str">
        <f>IF('result subject-wise'!AD25="","",'result subject-wise'!AD25)</f>
        <v/>
      </c>
      <c r="L366" s="482" t="str">
        <f>IF('result subject-wise'!AM25="","",'result subject-wise'!AM25)</f>
        <v/>
      </c>
      <c r="M366" s="480" t="str">
        <f>IF(L371=0,"",IF(J366="S",K366,IF(K366="",I366,I366+K366)))</f>
        <v/>
      </c>
      <c r="N366" s="1058"/>
      <c r="O366" s="1057"/>
      <c r="P366" s="1023" t="str">
        <f>'statement of marks'!AM26</f>
        <v/>
      </c>
      <c r="Q366" s="1024"/>
      <c r="R366" s="482" t="str">
        <f>IF('statement of marks'!AN26="","",'statement of marks'!AN26)</f>
        <v/>
      </c>
      <c r="S366" s="482" t="str">
        <f>IF('statement of marks'!AO26="","",'statement of marks'!AO26)</f>
        <v/>
      </c>
      <c r="T366" s="482" t="str">
        <f>IF('statement of marks'!AP26="","",'statement of marks'!AP26)</f>
        <v/>
      </c>
      <c r="U366" s="482" t="str">
        <f>IF('statement of marks'!AR26="","",'statement of marks'!AR26)</f>
        <v/>
      </c>
      <c r="V366" s="478" t="str">
        <f t="shared" si="74"/>
        <v/>
      </c>
      <c r="W366" s="252" t="str">
        <f>IF('statement of marks'!AT26="","",'statement of marks'!AT26)</f>
        <v/>
      </c>
      <c r="X366" s="253" t="str">
        <f t="shared" si="75"/>
        <v/>
      </c>
      <c r="Y366" s="479" t="str">
        <f>CONCATENATE('statement of marks'!HH26,'statement of marks'!HN26,'statement of marks'!HO26)</f>
        <v/>
      </c>
      <c r="Z366" s="482" t="str">
        <f>IF('result subject-wise'!AD26="","",'result subject-wise'!AD26)</f>
        <v/>
      </c>
      <c r="AA366" s="482" t="str">
        <f>IF('result subject-wise'!AM26="","",'result subject-wise'!AM26)</f>
        <v/>
      </c>
      <c r="AB366" s="480" t="str">
        <f>IF(AA371=0,"",IF(Y366="S",Z366,IF(Z366="",X366,X366+Z366)))</f>
        <v/>
      </c>
    </row>
    <row r="367" spans="1:28" ht="19" customHeight="1">
      <c r="A367" s="1023" t="s">
        <v>65</v>
      </c>
      <c r="B367" s="1024"/>
      <c r="C367" s="482" t="str">
        <f>IF('statement of marks'!BB25="","",'statement of marks'!BB25)</f>
        <v/>
      </c>
      <c r="D367" s="482" t="str">
        <f>IF('statement of marks'!BC25="","",'statement of marks'!BC25)</f>
        <v/>
      </c>
      <c r="E367" s="482" t="str">
        <f>IF('statement of marks'!BD25="","",'statement of marks'!BD25)</f>
        <v/>
      </c>
      <c r="F367" s="482" t="str">
        <f>IF('statement of marks'!BF25="","",'statement of marks'!BF25)</f>
        <v/>
      </c>
      <c r="G367" s="478" t="str">
        <f t="shared" si="72"/>
        <v/>
      </c>
      <c r="H367" s="252" t="str">
        <f>IF('statement of marks'!BH25="","",'statement of marks'!BH25)</f>
        <v/>
      </c>
      <c r="I367" s="253" t="str">
        <f t="shared" si="73"/>
        <v/>
      </c>
      <c r="J367" s="479" t="str">
        <f>CONCATENATE('statement of marks'!HP25,'statement of marks'!HQ25,'statement of marks'!HR25)</f>
        <v/>
      </c>
      <c r="K367" s="482" t="str">
        <f>IF('result subject-wise'!AE25="","",'result subject-wise'!AE25)</f>
        <v/>
      </c>
      <c r="L367" s="482" t="str">
        <f>IF('result subject-wise'!AN25="","",'result subject-wise'!AN25)</f>
        <v/>
      </c>
      <c r="M367" s="480" t="str">
        <f>IF(L371=0,"",IF(J367="S",K367,IF(K367="",I367,I367+K367)))</f>
        <v/>
      </c>
      <c r="N367" s="1058"/>
      <c r="O367" s="1057"/>
      <c r="P367" s="1023" t="s">
        <v>65</v>
      </c>
      <c r="Q367" s="1024"/>
      <c r="R367" s="482" t="str">
        <f>IF('statement of marks'!BB26="","",'statement of marks'!BB26)</f>
        <v/>
      </c>
      <c r="S367" s="482" t="str">
        <f>IF('statement of marks'!BC26="","",'statement of marks'!BC26)</f>
        <v/>
      </c>
      <c r="T367" s="482" t="str">
        <f>IF('statement of marks'!BD26="","",'statement of marks'!BD26)</f>
        <v/>
      </c>
      <c r="U367" s="482" t="str">
        <f>IF('statement of marks'!BF26="","",'statement of marks'!BF26)</f>
        <v/>
      </c>
      <c r="V367" s="478" t="str">
        <f t="shared" si="74"/>
        <v/>
      </c>
      <c r="W367" s="252" t="str">
        <f>IF('statement of marks'!BH26="","",'statement of marks'!BH26)</f>
        <v/>
      </c>
      <c r="X367" s="253" t="str">
        <f t="shared" si="75"/>
        <v/>
      </c>
      <c r="Y367" s="479" t="str">
        <f>CONCATENATE('statement of marks'!HP26,'statement of marks'!HQ26,'statement of marks'!HR26)</f>
        <v/>
      </c>
      <c r="Z367" s="482" t="str">
        <f>IF('result subject-wise'!AE26="","",'result subject-wise'!AE26)</f>
        <v/>
      </c>
      <c r="AA367" s="482" t="str">
        <f>IF('result subject-wise'!AN26="","",'result subject-wise'!AN26)</f>
        <v/>
      </c>
      <c r="AB367" s="480" t="str">
        <f>IF(AA371=0,"",IF(Y367="S",Z367,IF(Z367="",X367,X367+Z367)))</f>
        <v/>
      </c>
    </row>
    <row r="368" spans="1:28" ht="19" customHeight="1">
      <c r="A368" s="1023" t="s">
        <v>71</v>
      </c>
      <c r="B368" s="1024"/>
      <c r="C368" s="482" t="str">
        <f>IF('statement of marks'!BP25="","",'statement of marks'!BP25)</f>
        <v/>
      </c>
      <c r="D368" s="482" t="str">
        <f>IF('statement of marks'!BQ25="","",'statement of marks'!BQ25)</f>
        <v/>
      </c>
      <c r="E368" s="482" t="str">
        <f>IF('statement of marks'!BR25="","",'statement of marks'!BR25)</f>
        <v/>
      </c>
      <c r="F368" s="482" t="str">
        <f>IF('statement of marks'!BT25="","",'statement of marks'!BT25)</f>
        <v/>
      </c>
      <c r="G368" s="478" t="str">
        <f t="shared" si="72"/>
        <v/>
      </c>
      <c r="H368" s="252" t="str">
        <f>IF('statement of marks'!BV25="","",'statement of marks'!BV25)</f>
        <v/>
      </c>
      <c r="I368" s="253" t="str">
        <f t="shared" si="73"/>
        <v/>
      </c>
      <c r="J368" s="479" t="str">
        <f>CONCATENATE('statement of marks'!HS25,'statement of marks'!HT25,'statement of marks'!HU25)</f>
        <v/>
      </c>
      <c r="K368" s="482" t="str">
        <f>IF('result subject-wise'!AF25="","",'result subject-wise'!AF25)</f>
        <v/>
      </c>
      <c r="L368" s="482" t="str">
        <f>IF('result subject-wise'!AO25="","",'result subject-wise'!AO25)</f>
        <v/>
      </c>
      <c r="M368" s="480" t="str">
        <f>IF(L371=0,"",IF(J368="S",K368,IF(K368="",I368,I368+K368)))</f>
        <v/>
      </c>
      <c r="N368" s="1058"/>
      <c r="O368" s="1057"/>
      <c r="P368" s="1023" t="s">
        <v>71</v>
      </c>
      <c r="Q368" s="1024"/>
      <c r="R368" s="482" t="str">
        <f>IF('statement of marks'!BP26="","",'statement of marks'!BP26)</f>
        <v/>
      </c>
      <c r="S368" s="482" t="str">
        <f>IF('statement of marks'!BQ26="","",'statement of marks'!BQ26)</f>
        <v/>
      </c>
      <c r="T368" s="482" t="str">
        <f>IF('statement of marks'!BR26="","",'statement of marks'!BR26)</f>
        <v/>
      </c>
      <c r="U368" s="482" t="str">
        <f>IF('statement of marks'!BT26="","",'statement of marks'!BT26)</f>
        <v/>
      </c>
      <c r="V368" s="478" t="str">
        <f t="shared" si="74"/>
        <v/>
      </c>
      <c r="W368" s="252" t="str">
        <f>IF('statement of marks'!BV26="","",'statement of marks'!BV26)</f>
        <v/>
      </c>
      <c r="X368" s="253" t="str">
        <f t="shared" si="75"/>
        <v/>
      </c>
      <c r="Y368" s="479" t="str">
        <f>CONCATENATE('statement of marks'!HS26,'statement of marks'!HT26,'statement of marks'!HU26)</f>
        <v/>
      </c>
      <c r="Z368" s="482" t="str">
        <f>IF('result subject-wise'!AF26="","",'result subject-wise'!AF26)</f>
        <v/>
      </c>
      <c r="AA368" s="482" t="str">
        <f>IF('result subject-wise'!AO26="","",'result subject-wise'!AO26)</f>
        <v/>
      </c>
      <c r="AB368" s="480" t="str">
        <f>IF(AA371=0,"",IF(Y368="S",Z368,IF(Z368="",X368,X368+Z368)))</f>
        <v/>
      </c>
    </row>
    <row r="369" spans="1:28" ht="19" customHeight="1">
      <c r="A369" s="1023" t="s">
        <v>48</v>
      </c>
      <c r="B369" s="1024"/>
      <c r="C369" s="482" t="str">
        <f>IF('statement of marks'!CD25="","",'statement of marks'!CD25)</f>
        <v/>
      </c>
      <c r="D369" s="482" t="str">
        <f>IF('statement of marks'!CE25="","",'statement of marks'!CE25)</f>
        <v/>
      </c>
      <c r="E369" s="482" t="str">
        <f>IF('statement of marks'!CF25="","",'statement of marks'!CF25)</f>
        <v/>
      </c>
      <c r="F369" s="482" t="str">
        <f>IF('statement of marks'!CH25="","",'statement of marks'!CH25)</f>
        <v/>
      </c>
      <c r="G369" s="478" t="str">
        <f t="shared" si="72"/>
        <v/>
      </c>
      <c r="H369" s="252" t="str">
        <f>IF('statement of marks'!CJ25="","",'statement of marks'!CJ25)</f>
        <v/>
      </c>
      <c r="I369" s="253" t="str">
        <f t="shared" si="73"/>
        <v/>
      </c>
      <c r="J369" s="479" t="str">
        <f>CONCATENATE('statement of marks'!HV25,'statement of marks'!HW25,'statement of marks'!HX25)</f>
        <v/>
      </c>
      <c r="K369" s="482" t="str">
        <f>IF('result subject-wise'!AG25="","",'result subject-wise'!AG25)</f>
        <v/>
      </c>
      <c r="L369" s="482" t="str">
        <f>IF('result subject-wise'!AP25="","",'result subject-wise'!AP25)</f>
        <v/>
      </c>
      <c r="M369" s="480" t="str">
        <f>IF(L371=0,"",IF(J369="S",K369,IF(K369="",I369,I369+K369)))</f>
        <v/>
      </c>
      <c r="N369" s="1058"/>
      <c r="O369" s="1057"/>
      <c r="P369" s="1023" t="s">
        <v>48</v>
      </c>
      <c r="Q369" s="1024"/>
      <c r="R369" s="482" t="str">
        <f>IF('statement of marks'!CD26="","",'statement of marks'!CD26)</f>
        <v/>
      </c>
      <c r="S369" s="482" t="str">
        <f>IF('statement of marks'!CE26="","",'statement of marks'!CE26)</f>
        <v/>
      </c>
      <c r="T369" s="482" t="str">
        <f>IF('statement of marks'!CF26="","",'statement of marks'!CF26)</f>
        <v/>
      </c>
      <c r="U369" s="482" t="str">
        <f>IF('statement of marks'!CH26="","",'statement of marks'!CH26)</f>
        <v/>
      </c>
      <c r="V369" s="478" t="str">
        <f t="shared" si="74"/>
        <v/>
      </c>
      <c r="W369" s="252" t="str">
        <f>IF('statement of marks'!CJ26="","",'statement of marks'!CJ26)</f>
        <v/>
      </c>
      <c r="X369" s="253" t="str">
        <f t="shared" si="75"/>
        <v/>
      </c>
      <c r="Y369" s="479" t="str">
        <f>CONCATENATE('statement of marks'!HV26,'statement of marks'!HW26,'statement of marks'!HX26)</f>
        <v/>
      </c>
      <c r="Z369" s="482" t="str">
        <f>IF('result subject-wise'!AG26="","",'result subject-wise'!AG26)</f>
        <v/>
      </c>
      <c r="AA369" s="482" t="str">
        <f>IF('result subject-wise'!AP26="","",'result subject-wise'!AP26)</f>
        <v/>
      </c>
      <c r="AB369" s="480" t="str">
        <f>IF(AA371=0,"",IF(Y369="S",Z369,IF(Z369="",X369,X369+Z369)))</f>
        <v/>
      </c>
    </row>
    <row r="370" spans="1:28" ht="19" customHeight="1">
      <c r="A370" s="1027" t="s">
        <v>244</v>
      </c>
      <c r="B370" s="1028"/>
      <c r="C370" s="477" t="str">
        <f t="shared" ref="C370:I370" si="76">IF(C369="","",SUM(C364:C369))</f>
        <v/>
      </c>
      <c r="D370" s="477" t="str">
        <f t="shared" si="76"/>
        <v/>
      </c>
      <c r="E370" s="477" t="str">
        <f t="shared" si="76"/>
        <v/>
      </c>
      <c r="F370" s="477" t="str">
        <f t="shared" si="76"/>
        <v/>
      </c>
      <c r="G370" s="477" t="str">
        <f t="shared" si="76"/>
        <v/>
      </c>
      <c r="H370" s="477" t="str">
        <f t="shared" si="76"/>
        <v/>
      </c>
      <c r="I370" s="477" t="str">
        <f t="shared" si="76"/>
        <v/>
      </c>
      <c r="J370" s="254" t="e">
        <f>IF(AND(L376="PASS",M372&gt;=60),"FIRST",IF(AND(L376="PASS",M372&gt;=48),"SECOND",IF(AND(L376="PASS",M372&gt;=36),"THIRD","")))</f>
        <v>#VALUE!</v>
      </c>
      <c r="K370" s="254">
        <f>COUNTIF(K364:K369,"AB")</f>
        <v>0</v>
      </c>
      <c r="L370" s="482"/>
      <c r="M370" s="476" t="str">
        <f>IF(K370&gt;0,"",IF(M369="","",SUM(M364:M369)))</f>
        <v/>
      </c>
      <c r="N370" s="1058"/>
      <c r="O370" s="1057"/>
      <c r="P370" s="1027" t="s">
        <v>244</v>
      </c>
      <c r="Q370" s="1028"/>
      <c r="R370" s="477" t="str">
        <f t="shared" ref="R370:X370" si="77">IF(R369="","",SUM(R364:R369))</f>
        <v/>
      </c>
      <c r="S370" s="477" t="str">
        <f t="shared" si="77"/>
        <v/>
      </c>
      <c r="T370" s="477" t="str">
        <f t="shared" si="77"/>
        <v/>
      </c>
      <c r="U370" s="477" t="str">
        <f t="shared" si="77"/>
        <v/>
      </c>
      <c r="V370" s="477" t="str">
        <f t="shared" si="77"/>
        <v/>
      </c>
      <c r="W370" s="477" t="str">
        <f t="shared" si="77"/>
        <v/>
      </c>
      <c r="X370" s="477" t="str">
        <f t="shared" si="77"/>
        <v/>
      </c>
      <c r="Y370" s="254" t="e">
        <f>IF(AND(AA376="PASS",AB372&gt;=60),"FIRST",IF(AND(AA376="PASS",AB372&gt;=48),"SECOND",IF(AND(AA376="PASS",AB372&gt;=36),"THIRD","")))</f>
        <v>#VALUE!</v>
      </c>
      <c r="Z370" s="254">
        <f>COUNTIF(Z364:Z369,"AB")</f>
        <v>0</v>
      </c>
      <c r="AA370" s="482"/>
      <c r="AB370" s="476" t="str">
        <f>IF(Z370&gt;0,"",IF(AB369="","",SUM(AB364:AB369)))</f>
        <v/>
      </c>
    </row>
    <row r="371" spans="1:28" ht="19" customHeight="1">
      <c r="A371" s="1027" t="s">
        <v>226</v>
      </c>
      <c r="B371" s="1028"/>
      <c r="C371" s="474">
        <f>60-(COUNTIF(C364:C369,"NA")*10+COUNTIF(C364:C369,"ML")*10)</f>
        <v>60</v>
      </c>
      <c r="D371" s="474">
        <f>60-(COUNTIF(D364:D369,"NA")*10+COUNTIF(D364:D369,"ML")*10)</f>
        <v>60</v>
      </c>
      <c r="E371" s="474">
        <f>60-(COUNTIF(E364:E369,"NA")*10+COUNTIF(E364:E369,"ML")*10)</f>
        <v>60</v>
      </c>
      <c r="F371" s="474">
        <f>420-(COUNTIF(F364:F369,"NA")*70+COUNTIF(F364:F369,"ML")*70)</f>
        <v>420</v>
      </c>
      <c r="G371" s="474">
        <f>SUM(C371:F371)</f>
        <v>600</v>
      </c>
      <c r="H371" s="474">
        <f>600-(COUNTIF(H364:H369,"ML")*100)</f>
        <v>600</v>
      </c>
      <c r="I371" s="478">
        <f>SUM(G371:H371)</f>
        <v>1200</v>
      </c>
      <c r="J371" s="254" t="e">
        <f>IF(AND(L376="PASS",I372&gt;=60),"FIRST",IF(AND(L376="PASS",I372&gt;=48),"SECOND",IF(AND(L376="PASS",I372&gt;=36),"THIRD","")))</f>
        <v>#VALUE!</v>
      </c>
      <c r="K371" s="482"/>
      <c r="L371" s="254">
        <f>COUNTIF(L364:L369,"P")+COUNTIF(L364:L369,"F")</f>
        <v>0</v>
      </c>
      <c r="M371" s="251" t="str">
        <f>IF(K370&gt;0,"",IF(L371=0,"",1200-L372*100))</f>
        <v/>
      </c>
      <c r="N371" s="1058"/>
      <c r="O371" s="1057"/>
      <c r="P371" s="1027" t="s">
        <v>226</v>
      </c>
      <c r="Q371" s="1028"/>
      <c r="R371" s="474">
        <f>60-(COUNTIF(R364:R369,"NA")*10+COUNTIF(R364:R369,"ML")*10)</f>
        <v>60</v>
      </c>
      <c r="S371" s="474">
        <f>60-(COUNTIF(S364:S369,"NA")*10+COUNTIF(S364:S369,"ML")*10)</f>
        <v>60</v>
      </c>
      <c r="T371" s="474">
        <f>60-(COUNTIF(T364:T369,"NA")*10+COUNTIF(T364:T369,"ML")*10)</f>
        <v>60</v>
      </c>
      <c r="U371" s="474">
        <f>420-(COUNTIF(U364:U369,"NA")*70+COUNTIF(U364:U369,"ML")*70)</f>
        <v>420</v>
      </c>
      <c r="V371" s="474">
        <f>SUM(R371:U371)</f>
        <v>600</v>
      </c>
      <c r="W371" s="474">
        <f>600-(COUNTIF(W364:W369,"ML")*100)</f>
        <v>600</v>
      </c>
      <c r="X371" s="478">
        <f>SUM(V371:W371)</f>
        <v>1200</v>
      </c>
      <c r="Y371" s="254" t="e">
        <f>IF(AND(AA376="PASS",X372&gt;=60),"FIRST",IF(AND(AA376="PASS",X372&gt;=48),"SECOND",IF(AND(AA376="PASS",X372&gt;=36),"THIRD","")))</f>
        <v>#VALUE!</v>
      </c>
      <c r="Z371" s="482"/>
      <c r="AA371" s="254">
        <f>COUNTIF(AA364:AA369,"P")+COUNTIF(AA364:AA369,"F")</f>
        <v>0</v>
      </c>
      <c r="AB371" s="251" t="str">
        <f>IF(Z370&gt;0,"",IF(AA371=0,"",1200-AA372*100))</f>
        <v/>
      </c>
    </row>
    <row r="372" spans="1:28" ht="19" customHeight="1">
      <c r="A372" s="1056" t="s">
        <v>150</v>
      </c>
      <c r="B372" s="1039"/>
      <c r="C372" s="255" t="e">
        <f t="shared" ref="C372:I372" si="78">C370/C371*100</f>
        <v>#VALUE!</v>
      </c>
      <c r="D372" s="255" t="e">
        <f t="shared" si="78"/>
        <v>#VALUE!</v>
      </c>
      <c r="E372" s="255" t="e">
        <f t="shared" si="78"/>
        <v>#VALUE!</v>
      </c>
      <c r="F372" s="255" t="e">
        <f t="shared" si="78"/>
        <v>#VALUE!</v>
      </c>
      <c r="G372" s="255" t="e">
        <f t="shared" si="78"/>
        <v>#VALUE!</v>
      </c>
      <c r="H372" s="255" t="e">
        <f t="shared" si="78"/>
        <v>#VALUE!</v>
      </c>
      <c r="I372" s="255" t="e">
        <f t="shared" si="78"/>
        <v>#VALUE!</v>
      </c>
      <c r="J372" s="254" t="e">
        <f>IF(M371="",J371,J370)</f>
        <v>#VALUE!</v>
      </c>
      <c r="K372" s="482"/>
      <c r="L372" s="254">
        <f>COUNTIF(J364:J369,"S")</f>
        <v>0</v>
      </c>
      <c r="M372" s="256" t="e">
        <f>M370/M371*100</f>
        <v>#VALUE!</v>
      </c>
      <c r="N372" s="1058"/>
      <c r="O372" s="1057"/>
      <c r="P372" s="1056" t="s">
        <v>150</v>
      </c>
      <c r="Q372" s="1039"/>
      <c r="R372" s="255" t="e">
        <f t="shared" ref="R372:X372" si="79">R370/R371*100</f>
        <v>#VALUE!</v>
      </c>
      <c r="S372" s="255" t="e">
        <f t="shared" si="79"/>
        <v>#VALUE!</v>
      </c>
      <c r="T372" s="255" t="e">
        <f t="shared" si="79"/>
        <v>#VALUE!</v>
      </c>
      <c r="U372" s="255" t="e">
        <f t="shared" si="79"/>
        <v>#VALUE!</v>
      </c>
      <c r="V372" s="255" t="e">
        <f t="shared" si="79"/>
        <v>#VALUE!</v>
      </c>
      <c r="W372" s="255" t="e">
        <f t="shared" si="79"/>
        <v>#VALUE!</v>
      </c>
      <c r="X372" s="255" t="e">
        <f t="shared" si="79"/>
        <v>#VALUE!</v>
      </c>
      <c r="Y372" s="254" t="e">
        <f>IF(AB371="",Y371,Y370)</f>
        <v>#VALUE!</v>
      </c>
      <c r="Z372" s="482"/>
      <c r="AA372" s="254">
        <f>COUNTIF(Y364:Y369,"S")</f>
        <v>0</v>
      </c>
      <c r="AB372" s="256" t="e">
        <f>AB370/AB371*100</f>
        <v>#VALUE!</v>
      </c>
    </row>
    <row r="373" spans="1:28" ht="19" customHeight="1">
      <c r="A373" s="1023" t="s">
        <v>73</v>
      </c>
      <c r="B373" s="1024"/>
      <c r="C373" s="475" t="str">
        <f>IF('statement of marks'!CV25="","",'statement of marks'!CV25)</f>
        <v/>
      </c>
      <c r="D373" s="475" t="str">
        <f>IF('statement of marks'!CW25="","",'statement of marks'!CW25)</f>
        <v/>
      </c>
      <c r="E373" s="475" t="str">
        <f>IF('statement of marks'!CX25="","",'statement of marks'!CX25)</f>
        <v/>
      </c>
      <c r="F373" s="475" t="str">
        <f>IF('statement of marks'!CZ25="","",'statement of marks'!CZ25)</f>
        <v/>
      </c>
      <c r="G373" s="478" t="str">
        <f>IF(F373="","",SUM(C373:F373))</f>
        <v/>
      </c>
      <c r="H373" s="475" t="str">
        <f>IF('statement of marks'!DB25="","",'statement of marks'!DB25)</f>
        <v/>
      </c>
      <c r="I373" s="478" t="str">
        <f>IF(H373="","",SUM(G373:H373))</f>
        <v/>
      </c>
      <c r="J373" s="479" t="str">
        <f>IF('statement of marks'!HY25="","",'statement of marks'!HY25)</f>
        <v/>
      </c>
      <c r="K373" s="485" t="str">
        <f>IF('result subject-wise'!AQ25="","",'result subject-wise'!AQ25)</f>
        <v/>
      </c>
      <c r="L373" s="1046" t="s">
        <v>238</v>
      </c>
      <c r="M373" s="1061"/>
      <c r="N373" s="1058"/>
      <c r="O373" s="1057"/>
      <c r="P373" s="1023" t="s">
        <v>73</v>
      </c>
      <c r="Q373" s="1024"/>
      <c r="R373" s="475" t="str">
        <f>IF('statement of marks'!CV26="","",'statement of marks'!CV26)</f>
        <v/>
      </c>
      <c r="S373" s="475" t="str">
        <f>IF('statement of marks'!CW26="","",'statement of marks'!CW26)</f>
        <v/>
      </c>
      <c r="T373" s="475" t="str">
        <f>IF('statement of marks'!CX26="","",'statement of marks'!CX26)</f>
        <v/>
      </c>
      <c r="U373" s="475" t="str">
        <f>IF('statement of marks'!CZ26="","",'statement of marks'!CZ26)</f>
        <v/>
      </c>
      <c r="V373" s="478" t="str">
        <f>IF(U373="","",SUM(R373:U373))</f>
        <v/>
      </c>
      <c r="W373" s="475" t="str">
        <f>IF('statement of marks'!DB26="","",'statement of marks'!DB26)</f>
        <v/>
      </c>
      <c r="X373" s="478" t="str">
        <f>IF(W373="","",SUM(V373:W373))</f>
        <v/>
      </c>
      <c r="Y373" s="479" t="str">
        <f>IF('statement of marks'!HY26="","",'statement of marks'!HY26)</f>
        <v/>
      </c>
      <c r="Z373" s="485" t="str">
        <f>IF('result subject-wise'!AQ26="","",'result subject-wise'!AQ26)</f>
        <v/>
      </c>
      <c r="AA373" s="1046" t="s">
        <v>238</v>
      </c>
      <c r="AB373" s="1061"/>
    </row>
    <row r="374" spans="1:28" ht="19" customHeight="1">
      <c r="A374" s="1023" t="s">
        <v>74</v>
      </c>
      <c r="B374" s="1024"/>
      <c r="C374" s="475" t="str">
        <f>IF('statement of marks'!DL25="","",'statement of marks'!DL25)</f>
        <v/>
      </c>
      <c r="D374" s="475" t="str">
        <f>IF('statement of marks'!DO25="","",'statement of marks'!DO25)</f>
        <v/>
      </c>
      <c r="E374" s="475" t="str">
        <f>IF('statement of marks'!DR25="","",'statement of marks'!DR25)</f>
        <v/>
      </c>
      <c r="F374" s="475" t="str">
        <f>IF('statement of marks'!DX25="","",'statement of marks'!DX25)</f>
        <v/>
      </c>
      <c r="G374" s="478" t="str">
        <f>IF(F374="","",SUM(C374:F374))</f>
        <v/>
      </c>
      <c r="H374" s="475" t="str">
        <f>IF('statement of marks'!EC25="","",'statement of marks'!EC25)</f>
        <v/>
      </c>
      <c r="I374" s="478" t="str">
        <f>IF(H374="","",SUM(G374:H374))</f>
        <v/>
      </c>
      <c r="J374" s="479" t="str">
        <f>IF('statement of marks'!HZ25="","",'statement of marks'!HZ25)</f>
        <v/>
      </c>
      <c r="K374" s="477" t="str">
        <f>IF('result subject-wise'!AR25="","",'result subject-wise'!AR25)</f>
        <v/>
      </c>
      <c r="L374" s="1030"/>
      <c r="M374" s="1061"/>
      <c r="N374" s="1058"/>
      <c r="O374" s="1057"/>
      <c r="P374" s="1023" t="s">
        <v>74</v>
      </c>
      <c r="Q374" s="1024"/>
      <c r="R374" s="475" t="str">
        <f>IF('statement of marks'!DL26="","",'statement of marks'!DL26)</f>
        <v/>
      </c>
      <c r="S374" s="475" t="str">
        <f>IF('statement of marks'!DO26="","",'statement of marks'!DO26)</f>
        <v/>
      </c>
      <c r="T374" s="475" t="str">
        <f>IF('statement of marks'!DR26="","",'statement of marks'!DR26)</f>
        <v/>
      </c>
      <c r="U374" s="475" t="str">
        <f>IF('statement of marks'!DX26="","",'statement of marks'!DX26)</f>
        <v/>
      </c>
      <c r="V374" s="478" t="str">
        <f>IF(U374="","",SUM(R374:U374))</f>
        <v/>
      </c>
      <c r="W374" s="475" t="str">
        <f>IF('statement of marks'!EC26="","",'statement of marks'!EC26)</f>
        <v/>
      </c>
      <c r="X374" s="478" t="str">
        <f>IF(W374="","",SUM(V374:W374))</f>
        <v/>
      </c>
      <c r="Y374" s="479" t="str">
        <f>IF('statement of marks'!HZ26="","",'statement of marks'!HZ26)</f>
        <v/>
      </c>
      <c r="Z374" s="477" t="str">
        <f>IF('result subject-wise'!AR26="","",'result subject-wise'!AR26)</f>
        <v/>
      </c>
      <c r="AA374" s="1030"/>
      <c r="AB374" s="1061"/>
    </row>
    <row r="375" spans="1:28" ht="19" customHeight="1">
      <c r="A375" s="1023" t="s">
        <v>56</v>
      </c>
      <c r="B375" s="1024"/>
      <c r="C375" s="475" t="str">
        <f>IF('statement of marks'!EM25="","",'statement of marks'!EM25)</f>
        <v/>
      </c>
      <c r="D375" s="475" t="str">
        <f>IF('statement of marks'!EN25="","",'statement of marks'!EN25)</f>
        <v/>
      </c>
      <c r="E375" s="475" t="str">
        <f>IF('statement of marks'!EO25="","",'statement of marks'!EO25)</f>
        <v/>
      </c>
      <c r="F375" s="475" t="str">
        <f>IF('statement of marks'!ES25="","",'statement of marks'!ES25)</f>
        <v/>
      </c>
      <c r="G375" s="478" t="str">
        <f>IF(F375="","",SUM(C375:F375))</f>
        <v/>
      </c>
      <c r="H375" s="475" t="str">
        <f>IF('statement of marks'!EX25="","",'statement of marks'!EX25)</f>
        <v/>
      </c>
      <c r="I375" s="478" t="str">
        <f>IF(H375="","",SUM(G375:H375))</f>
        <v/>
      </c>
      <c r="J375" s="479" t="str">
        <f>IF('statement of marks'!IA25="","",'statement of marks'!IA25)</f>
        <v/>
      </c>
      <c r="K375" s="477" t="str">
        <f>IF('result subject-wise'!AS25="","",'result subject-wise'!AS25)</f>
        <v/>
      </c>
      <c r="L375" s="1030"/>
      <c r="M375" s="1061"/>
      <c r="N375" s="1058"/>
      <c r="O375" s="1057"/>
      <c r="P375" s="1023" t="s">
        <v>56</v>
      </c>
      <c r="Q375" s="1024"/>
      <c r="R375" s="475" t="str">
        <f>IF('statement of marks'!EM26="","",'statement of marks'!EM26)</f>
        <v/>
      </c>
      <c r="S375" s="475" t="str">
        <f>IF('statement of marks'!EN26="","",'statement of marks'!EN26)</f>
        <v/>
      </c>
      <c r="T375" s="475" t="str">
        <f>IF('statement of marks'!EO26="","",'statement of marks'!EO26)</f>
        <v/>
      </c>
      <c r="U375" s="475" t="str">
        <f>IF('statement of marks'!ES26="","",'statement of marks'!ES26)</f>
        <v/>
      </c>
      <c r="V375" s="478" t="str">
        <f>IF(U375="","",SUM(R375:U375))</f>
        <v/>
      </c>
      <c r="W375" s="475" t="str">
        <f>IF('statement of marks'!EX26="","",'statement of marks'!EX26)</f>
        <v/>
      </c>
      <c r="X375" s="478" t="str">
        <f>IF(W375="","",SUM(V375:W375))</f>
        <v/>
      </c>
      <c r="Y375" s="479" t="str">
        <f>IF('statement of marks'!IA26="","",'statement of marks'!IA26)</f>
        <v/>
      </c>
      <c r="Z375" s="477" t="str">
        <f>IF('result subject-wise'!AS26="","",'result subject-wise'!AS26)</f>
        <v/>
      </c>
      <c r="AA375" s="1030"/>
      <c r="AB375" s="1061"/>
    </row>
    <row r="376" spans="1:28" ht="19" customHeight="1">
      <c r="A376" s="1023" t="s">
        <v>26</v>
      </c>
      <c r="B376" s="1024"/>
      <c r="C376" s="1046" t="s">
        <v>275</v>
      </c>
      <c r="D376" s="1021"/>
      <c r="E376" s="1046" t="s">
        <v>94</v>
      </c>
      <c r="F376" s="1021"/>
      <c r="G376" s="1048" t="s">
        <v>95</v>
      </c>
      <c r="H376" s="1021"/>
      <c r="I376" s="478" t="s">
        <v>39</v>
      </c>
      <c r="J376" s="477" t="s">
        <v>57</v>
      </c>
      <c r="K376" s="1050"/>
      <c r="L376" s="1049" t="str">
        <f>IF('result subject-wise'!AV25="","",'result subject-wise'!AV25)</f>
        <v/>
      </c>
      <c r="M376" s="1052"/>
      <c r="N376" s="1058"/>
      <c r="O376" s="1057"/>
      <c r="P376" s="1023" t="s">
        <v>26</v>
      </c>
      <c r="Q376" s="1024"/>
      <c r="R376" s="1046" t="s">
        <v>275</v>
      </c>
      <c r="S376" s="1021"/>
      <c r="T376" s="1046" t="s">
        <v>94</v>
      </c>
      <c r="U376" s="1021"/>
      <c r="V376" s="1048" t="s">
        <v>95</v>
      </c>
      <c r="W376" s="1021"/>
      <c r="X376" s="478" t="s">
        <v>39</v>
      </c>
      <c r="Y376" s="477" t="s">
        <v>57</v>
      </c>
      <c r="Z376" s="1050"/>
      <c r="AA376" s="1049" t="str">
        <f>IF('result subject-wise'!AV26="","",'result subject-wise'!AV26)</f>
        <v/>
      </c>
      <c r="AB376" s="1052"/>
    </row>
    <row r="377" spans="1:28" ht="19" customHeight="1">
      <c r="A377" s="1023"/>
      <c r="B377" s="1024"/>
      <c r="C377" s="1021">
        <f>'statement of marks'!$FH$6</f>
        <v>25</v>
      </c>
      <c r="D377" s="1021"/>
      <c r="E377" s="1021">
        <f>'statement of marks'!$FI$6</f>
        <v>45</v>
      </c>
      <c r="F377" s="1021"/>
      <c r="G377" s="1021">
        <f>'statement of marks'!$FJ$6</f>
        <v>30</v>
      </c>
      <c r="H377" s="1021"/>
      <c r="I377" s="478">
        <f>SUM(C377,E377,G377)</f>
        <v>100</v>
      </c>
      <c r="J377" s="477"/>
      <c r="K377" s="1050"/>
      <c r="L377" s="1049"/>
      <c r="M377" s="1052"/>
      <c r="N377" s="1058"/>
      <c r="O377" s="1057"/>
      <c r="P377" s="1023"/>
      <c r="Q377" s="1024"/>
      <c r="R377" s="1021">
        <f>'statement of marks'!$FH$6</f>
        <v>25</v>
      </c>
      <c r="S377" s="1021"/>
      <c r="T377" s="1021">
        <f>'statement of marks'!$FI$6</f>
        <v>45</v>
      </c>
      <c r="U377" s="1021"/>
      <c r="V377" s="1021">
        <f>'statement of marks'!$FJ$6</f>
        <v>30</v>
      </c>
      <c r="W377" s="1021"/>
      <c r="X377" s="478">
        <f>SUM(R377,T377,V377)</f>
        <v>100</v>
      </c>
      <c r="Y377" s="477"/>
      <c r="Z377" s="1050"/>
      <c r="AA377" s="1049"/>
      <c r="AB377" s="1052"/>
    </row>
    <row r="378" spans="1:28" ht="19" customHeight="1">
      <c r="A378" s="1023"/>
      <c r="B378" s="1024"/>
      <c r="C378" s="1025" t="str">
        <f>IF('statement of marks'!FH25="","",'statement of marks'!FH25)</f>
        <v/>
      </c>
      <c r="D378" s="1025"/>
      <c r="E378" s="1025" t="str">
        <f>'statement of marks'!FI25</f>
        <v/>
      </c>
      <c r="F378" s="1025"/>
      <c r="G378" s="1025" t="str">
        <f>'statement of marks'!FJ25</f>
        <v/>
      </c>
      <c r="H378" s="1025"/>
      <c r="I378" s="481" t="str">
        <f>IF(G378="","",SUM(C378,E378,G378))</f>
        <v/>
      </c>
      <c r="J378" s="479" t="str">
        <f>IF('statement of marks'!IB25="","",'statement of marks'!IB25)</f>
        <v/>
      </c>
      <c r="K378" s="1050"/>
      <c r="L378" s="1051" t="s">
        <v>241</v>
      </c>
      <c r="M378" s="1052"/>
      <c r="N378" s="1058"/>
      <c r="O378" s="1057"/>
      <c r="P378" s="1023"/>
      <c r="Q378" s="1024"/>
      <c r="R378" s="1025" t="str">
        <f>IF('statement of marks'!FH26="","",'statement of marks'!FH26)</f>
        <v/>
      </c>
      <c r="S378" s="1025"/>
      <c r="T378" s="1025" t="str">
        <f>'statement of marks'!FI26</f>
        <v/>
      </c>
      <c r="U378" s="1025"/>
      <c r="V378" s="1025" t="str">
        <f>'statement of marks'!FJ26</f>
        <v/>
      </c>
      <c r="W378" s="1025"/>
      <c r="X378" s="481" t="str">
        <f>IF(V378="","",SUM(R378,T378,V378))</f>
        <v/>
      </c>
      <c r="Y378" s="479" t="str">
        <f>IF('statement of marks'!IB26="","",'statement of marks'!IB26)</f>
        <v/>
      </c>
      <c r="Z378" s="1050"/>
      <c r="AA378" s="1051" t="s">
        <v>241</v>
      </c>
      <c r="AB378" s="1052"/>
    </row>
    <row r="379" spans="1:28" ht="19" customHeight="1">
      <c r="A379" s="1023" t="s">
        <v>77</v>
      </c>
      <c r="B379" s="1024"/>
      <c r="C379" s="1048" t="s">
        <v>96</v>
      </c>
      <c r="D379" s="1021"/>
      <c r="E379" s="1048" t="s">
        <v>97</v>
      </c>
      <c r="F379" s="1021"/>
      <c r="G379" s="1048" t="s">
        <v>98</v>
      </c>
      <c r="H379" s="1021"/>
      <c r="I379" s="478" t="s">
        <v>39</v>
      </c>
      <c r="J379" s="477" t="s">
        <v>57</v>
      </c>
      <c r="K379" s="1050"/>
      <c r="L379" s="1049" t="e">
        <f>J372</f>
        <v>#VALUE!</v>
      </c>
      <c r="M379" s="1052"/>
      <c r="N379" s="1058"/>
      <c r="O379" s="1057"/>
      <c r="P379" s="1023" t="s">
        <v>77</v>
      </c>
      <c r="Q379" s="1024"/>
      <c r="R379" s="1048" t="s">
        <v>96</v>
      </c>
      <c r="S379" s="1021"/>
      <c r="T379" s="1048" t="s">
        <v>97</v>
      </c>
      <c r="U379" s="1021"/>
      <c r="V379" s="1048" t="s">
        <v>98</v>
      </c>
      <c r="W379" s="1021"/>
      <c r="X379" s="478" t="s">
        <v>39</v>
      </c>
      <c r="Y379" s="477" t="s">
        <v>57</v>
      </c>
      <c r="Z379" s="1050"/>
      <c r="AA379" s="1049" t="e">
        <f>Y372</f>
        <v>#VALUE!</v>
      </c>
      <c r="AB379" s="1052"/>
    </row>
    <row r="380" spans="1:28" ht="19" customHeight="1">
      <c r="A380" s="1023"/>
      <c r="B380" s="1024"/>
      <c r="C380" s="1021">
        <f>'statement of marks'!$FQ$6</f>
        <v>25</v>
      </c>
      <c r="D380" s="1021"/>
      <c r="E380" s="474">
        <f>'statement of marks'!$FR$6</f>
        <v>30</v>
      </c>
      <c r="F380" s="474">
        <f>'statement of marks'!$FS$6</f>
        <v>30</v>
      </c>
      <c r="G380" s="1021">
        <f>'statement of marks'!$FT$6</f>
        <v>15</v>
      </c>
      <c r="H380" s="1021"/>
      <c r="I380" s="478">
        <f>SUM(C380,E380,F380,G380)</f>
        <v>100</v>
      </c>
      <c r="J380" s="477"/>
      <c r="K380" s="1050"/>
      <c r="L380" s="1049"/>
      <c r="M380" s="1052"/>
      <c r="N380" s="1058"/>
      <c r="O380" s="1057"/>
      <c r="P380" s="1023"/>
      <c r="Q380" s="1024"/>
      <c r="R380" s="1021">
        <f>'statement of marks'!$FQ$6</f>
        <v>25</v>
      </c>
      <c r="S380" s="1021"/>
      <c r="T380" s="474">
        <f>'statement of marks'!$FR$6</f>
        <v>30</v>
      </c>
      <c r="U380" s="474">
        <f>'statement of marks'!$FS$6</f>
        <v>30</v>
      </c>
      <c r="V380" s="1021">
        <f>'statement of marks'!$FT$6</f>
        <v>15</v>
      </c>
      <c r="W380" s="1021"/>
      <c r="X380" s="478">
        <f>SUM(R380,T380,U380,V380)</f>
        <v>100</v>
      </c>
      <c r="Y380" s="477"/>
      <c r="Z380" s="1050"/>
      <c r="AA380" s="1049"/>
      <c r="AB380" s="1052"/>
    </row>
    <row r="381" spans="1:28" ht="19" customHeight="1">
      <c r="A381" s="1023"/>
      <c r="B381" s="1024"/>
      <c r="C381" s="1025" t="str">
        <f>IF('statement of marks'!FQ25="","",'statement of marks'!FQ25)</f>
        <v/>
      </c>
      <c r="D381" s="1025"/>
      <c r="E381" s="475" t="str">
        <f>'statement of marks'!FR25</f>
        <v/>
      </c>
      <c r="F381" s="475" t="str">
        <f>'statement of marks'!FS25</f>
        <v/>
      </c>
      <c r="G381" s="1025" t="str">
        <f>'statement of marks'!FT25</f>
        <v/>
      </c>
      <c r="H381" s="1025"/>
      <c r="I381" s="478" t="str">
        <f>IF(G381="","",SUM(C381:G381))</f>
        <v/>
      </c>
      <c r="J381" s="479" t="str">
        <f>IF('statement of marks'!IC25="","",'statement of marks'!IC25)</f>
        <v/>
      </c>
      <c r="K381" s="1043" t="s">
        <v>240</v>
      </c>
      <c r="L381" s="1044"/>
      <c r="M381" s="1045"/>
      <c r="N381" s="1058"/>
      <c r="O381" s="1057"/>
      <c r="P381" s="1023"/>
      <c r="Q381" s="1024"/>
      <c r="R381" s="1025" t="str">
        <f>IF('statement of marks'!FQ26="","",'statement of marks'!FQ26)</f>
        <v/>
      </c>
      <c r="S381" s="1025"/>
      <c r="T381" s="475" t="str">
        <f>'statement of marks'!FR26</f>
        <v/>
      </c>
      <c r="U381" s="475" t="str">
        <f>'statement of marks'!FS26</f>
        <v/>
      </c>
      <c r="V381" s="1025" t="str">
        <f>'statement of marks'!FT26</f>
        <v/>
      </c>
      <c r="W381" s="1025"/>
      <c r="X381" s="478" t="str">
        <f>IF(V381="","",SUM(R381:V381))</f>
        <v/>
      </c>
      <c r="Y381" s="479" t="str">
        <f>IF('statement of marks'!IC26="","",'statement of marks'!IC26)</f>
        <v/>
      </c>
      <c r="Z381" s="1043" t="s">
        <v>240</v>
      </c>
      <c r="AA381" s="1044"/>
      <c r="AB381" s="1045"/>
    </row>
    <row r="382" spans="1:28" ht="19" customHeight="1">
      <c r="A382" s="1038" t="s">
        <v>135</v>
      </c>
      <c r="B382" s="1039"/>
      <c r="C382" s="1029" t="str">
        <f>'statement of marks'!GN25</f>
        <v/>
      </c>
      <c r="D382" s="1029"/>
      <c r="E382" s="1029"/>
      <c r="F382" s="483" t="s">
        <v>241</v>
      </c>
      <c r="G382" s="479" t="str">
        <f>IF('statement of marks'!CU25="","",'statement of marks'!CU25)</f>
        <v/>
      </c>
      <c r="H382" s="1049" t="s">
        <v>237</v>
      </c>
      <c r="I382" s="1049"/>
      <c r="J382" s="475" t="str">
        <f>IF('statement of marks'!GP25="","",'statement of marks'!GP25)</f>
        <v/>
      </c>
      <c r="K382" s="1044"/>
      <c r="L382" s="1044"/>
      <c r="M382" s="1045"/>
      <c r="N382" s="1058"/>
      <c r="O382" s="1057"/>
      <c r="P382" s="1038" t="s">
        <v>135</v>
      </c>
      <c r="Q382" s="1039"/>
      <c r="R382" s="1029" t="str">
        <f>'statement of marks'!GN26</f>
        <v/>
      </c>
      <c r="S382" s="1029"/>
      <c r="T382" s="1029"/>
      <c r="U382" s="483" t="s">
        <v>241</v>
      </c>
      <c r="V382" s="479" t="str">
        <f>IF('statement of marks'!CU26="","",'statement of marks'!CU26)</f>
        <v/>
      </c>
      <c r="W382" s="1049" t="s">
        <v>237</v>
      </c>
      <c r="X382" s="1049"/>
      <c r="Y382" s="475" t="str">
        <f>IF('statement of marks'!GP26="","",'statement of marks'!GP26)</f>
        <v/>
      </c>
      <c r="Z382" s="1044"/>
      <c r="AA382" s="1044"/>
      <c r="AB382" s="1045"/>
    </row>
    <row r="383" spans="1:28" ht="19" customHeight="1">
      <c r="A383" s="257" t="s">
        <v>230</v>
      </c>
      <c r="B383" s="1059" t="s">
        <v>229</v>
      </c>
      <c r="C383" s="1060"/>
      <c r="D383" s="1047" t="s">
        <v>231</v>
      </c>
      <c r="E383" s="1025"/>
      <c r="F383" s="1047" t="s">
        <v>232</v>
      </c>
      <c r="G383" s="1025"/>
      <c r="H383" s="1047" t="s">
        <v>233</v>
      </c>
      <c r="I383" s="1025"/>
      <c r="J383" s="481" t="s">
        <v>376</v>
      </c>
      <c r="K383" s="1044"/>
      <c r="L383" s="1044"/>
      <c r="M383" s="1045"/>
      <c r="N383" s="1058"/>
      <c r="O383" s="1057"/>
      <c r="P383" s="257" t="s">
        <v>230</v>
      </c>
      <c r="Q383" s="1059" t="s">
        <v>229</v>
      </c>
      <c r="R383" s="1060"/>
      <c r="S383" s="1047" t="s">
        <v>231</v>
      </c>
      <c r="T383" s="1025"/>
      <c r="U383" s="1047" t="s">
        <v>232</v>
      </c>
      <c r="V383" s="1025"/>
      <c r="W383" s="1047" t="s">
        <v>233</v>
      </c>
      <c r="X383" s="1025"/>
      <c r="Y383" s="481" t="s">
        <v>376</v>
      </c>
      <c r="Z383" s="1044"/>
      <c r="AA383" s="1044"/>
      <c r="AB383" s="1045"/>
    </row>
    <row r="384" spans="1:28" ht="19" customHeight="1">
      <c r="A384" s="1033" t="s">
        <v>227</v>
      </c>
      <c r="B384" s="1024"/>
      <c r="C384" s="482" t="str">
        <f>IF('statement of marks'!GR25="","",'statement of marks'!GR25)</f>
        <v/>
      </c>
      <c r="D384" s="1053" t="str">
        <f>IF('statement of marks'!GT25="","",'statement of marks'!GT25)</f>
        <v/>
      </c>
      <c r="E384" s="1053"/>
      <c r="F384" s="1053" t="str">
        <f>IF('statement of marks'!GV25="","",'statement of marks'!GV25)</f>
        <v/>
      </c>
      <c r="G384" s="1053"/>
      <c r="H384" s="1053" t="str">
        <f>IF('statement of marks'!GX25="","",'statement of marks'!GX25)</f>
        <v/>
      </c>
      <c r="I384" s="1053"/>
      <c r="J384" s="479" t="str">
        <f>'statement of marks'!GZ25</f>
        <v/>
      </c>
      <c r="K384" s="1062" t="str">
        <f>IF(OR(L376="PASS",L376="FAIL"),'result subject-wise'!$AV$112,"")</f>
        <v/>
      </c>
      <c r="L384" s="1062"/>
      <c r="M384" s="1063"/>
      <c r="N384" s="1058"/>
      <c r="O384" s="1057"/>
      <c r="P384" s="1033" t="s">
        <v>227</v>
      </c>
      <c r="Q384" s="1024"/>
      <c r="R384" s="482" t="str">
        <f>IF('statement of marks'!GR26="","",'statement of marks'!GR26)</f>
        <v/>
      </c>
      <c r="S384" s="1053" t="str">
        <f>IF('statement of marks'!GT26="","",'statement of marks'!GT26)</f>
        <v/>
      </c>
      <c r="T384" s="1053"/>
      <c r="U384" s="1053" t="str">
        <f>IF('statement of marks'!GV26="","",'statement of marks'!GV26)</f>
        <v/>
      </c>
      <c r="V384" s="1053"/>
      <c r="W384" s="1053" t="str">
        <f>IF('statement of marks'!GX26="","",'statement of marks'!GX26)</f>
        <v/>
      </c>
      <c r="X384" s="1053"/>
      <c r="Y384" s="479" t="str">
        <f>'statement of marks'!GZ26</f>
        <v/>
      </c>
      <c r="Z384" s="1062" t="str">
        <f>IF(OR(AA376="PASS",AA376="FAIL"),'result subject-wise'!$AV$112,"")</f>
        <v/>
      </c>
      <c r="AA384" s="1062"/>
      <c r="AB384" s="1063"/>
    </row>
    <row r="385" spans="1:28" ht="19" customHeight="1">
      <c r="A385" s="1031" t="s">
        <v>228</v>
      </c>
      <c r="B385" s="1032"/>
      <c r="C385" s="477" t="str">
        <f>IF('statement of marks'!GQ25="","",'statement of marks'!GQ25)</f>
        <v/>
      </c>
      <c r="D385" s="1030" t="str">
        <f>IF('statement of marks'!GS25="","",'statement of marks'!GS25)</f>
        <v/>
      </c>
      <c r="E385" s="1030"/>
      <c r="F385" s="1030" t="str">
        <f>IF('statement of marks'!GU25="","",'statement of marks'!GU25)</f>
        <v/>
      </c>
      <c r="G385" s="1030"/>
      <c r="H385" s="1030" t="str">
        <f>IF('statement of marks'!GW25="","",'statement of marks'!GW25)</f>
        <v/>
      </c>
      <c r="I385" s="1030"/>
      <c r="J385" s="477" t="str">
        <f>'statement of marks'!GY25</f>
        <v/>
      </c>
      <c r="K385" s="1062"/>
      <c r="L385" s="1062"/>
      <c r="M385" s="1063"/>
      <c r="N385" s="1058"/>
      <c r="O385" s="1057"/>
      <c r="P385" s="1031" t="s">
        <v>228</v>
      </c>
      <c r="Q385" s="1032"/>
      <c r="R385" s="477" t="str">
        <f>IF('statement of marks'!GQ26="","",'statement of marks'!GQ26)</f>
        <v/>
      </c>
      <c r="S385" s="1030" t="str">
        <f>IF('statement of marks'!GS26="","",'statement of marks'!GS26)</f>
        <v/>
      </c>
      <c r="T385" s="1030"/>
      <c r="U385" s="1030" t="str">
        <f>IF('statement of marks'!GU26="","",'statement of marks'!GU26)</f>
        <v/>
      </c>
      <c r="V385" s="1030"/>
      <c r="W385" s="1030" t="str">
        <f>IF('statement of marks'!GW26="","",'statement of marks'!GW26)</f>
        <v/>
      </c>
      <c r="X385" s="1030"/>
      <c r="Y385" s="477" t="str">
        <f>'statement of marks'!GY26</f>
        <v/>
      </c>
      <c r="Z385" s="1062"/>
      <c r="AA385" s="1062"/>
      <c r="AB385" s="1063"/>
    </row>
    <row r="386" spans="1:28" ht="19" customHeight="1">
      <c r="A386" s="1067" t="s">
        <v>375</v>
      </c>
      <c r="B386" s="1024"/>
      <c r="C386" s="52"/>
      <c r="D386" s="1029"/>
      <c r="E386" s="1029"/>
      <c r="F386" s="1029"/>
      <c r="G386" s="1029"/>
      <c r="H386" s="1029"/>
      <c r="I386" s="1029"/>
      <c r="J386" s="1029"/>
      <c r="K386" s="1029"/>
      <c r="L386" s="1029"/>
      <c r="M386" s="1040"/>
      <c r="N386" s="1058"/>
      <c r="O386" s="1057"/>
      <c r="P386" s="1067" t="s">
        <v>375</v>
      </c>
      <c r="Q386" s="1024"/>
      <c r="R386" s="52"/>
      <c r="S386" s="1029"/>
      <c r="T386" s="1029"/>
      <c r="U386" s="1029"/>
      <c r="V386" s="1029"/>
      <c r="W386" s="1029"/>
      <c r="X386" s="1029"/>
      <c r="Y386" s="1029"/>
      <c r="Z386" s="1029"/>
      <c r="AA386" s="1029"/>
      <c r="AB386" s="1040"/>
    </row>
    <row r="387" spans="1:28" ht="19" customHeight="1">
      <c r="A387" s="1033" t="s">
        <v>234</v>
      </c>
      <c r="B387" s="1024"/>
      <c r="C387" s="52"/>
      <c r="D387" s="1029"/>
      <c r="E387" s="1029"/>
      <c r="F387" s="1029"/>
      <c r="G387" s="1029"/>
      <c r="H387" s="1029"/>
      <c r="I387" s="1029"/>
      <c r="J387" s="1029"/>
      <c r="K387" s="1029"/>
      <c r="L387" s="1029"/>
      <c r="M387" s="1040"/>
      <c r="N387" s="1058"/>
      <c r="O387" s="1057"/>
      <c r="P387" s="1033" t="s">
        <v>234</v>
      </c>
      <c r="Q387" s="1024"/>
      <c r="R387" s="52"/>
      <c r="S387" s="1029"/>
      <c r="T387" s="1029"/>
      <c r="U387" s="1029"/>
      <c r="V387" s="1029"/>
      <c r="W387" s="1029"/>
      <c r="X387" s="1029"/>
      <c r="Y387" s="1029"/>
      <c r="Z387" s="1029"/>
      <c r="AA387" s="1029"/>
      <c r="AB387" s="1040"/>
    </row>
    <row r="388" spans="1:28" ht="19" customHeight="1">
      <c r="A388" s="1033" t="s">
        <v>374</v>
      </c>
      <c r="B388" s="1024"/>
      <c r="C388" s="52"/>
      <c r="D388" s="1029"/>
      <c r="E388" s="1029"/>
      <c r="F388" s="1029"/>
      <c r="G388" s="1029"/>
      <c r="H388" s="1029"/>
      <c r="I388" s="1029"/>
      <c r="J388" s="1051" t="s">
        <v>374</v>
      </c>
      <c r="K388" s="1029"/>
      <c r="L388" s="1029"/>
      <c r="M388" s="1040"/>
      <c r="N388" s="1058"/>
      <c r="O388" s="1057"/>
      <c r="P388" s="1033" t="s">
        <v>374</v>
      </c>
      <c r="Q388" s="1024"/>
      <c r="R388" s="52"/>
      <c r="S388" s="1029"/>
      <c r="T388" s="1029"/>
      <c r="U388" s="1029"/>
      <c r="V388" s="1029"/>
      <c r="W388" s="1029"/>
      <c r="X388" s="1029"/>
      <c r="Y388" s="1051" t="s">
        <v>374</v>
      </c>
      <c r="Z388" s="1029"/>
      <c r="AA388" s="1029"/>
      <c r="AB388" s="1040"/>
    </row>
    <row r="389" spans="1:28" ht="19" customHeight="1">
      <c r="A389" s="1033" t="s">
        <v>235</v>
      </c>
      <c r="B389" s="1024"/>
      <c r="C389" s="52"/>
      <c r="D389" s="1029"/>
      <c r="E389" s="1029"/>
      <c r="F389" s="1029"/>
      <c r="G389" s="1029"/>
      <c r="H389" s="1029"/>
      <c r="I389" s="1029"/>
      <c r="J389" s="1029"/>
      <c r="K389" s="1029"/>
      <c r="L389" s="1029"/>
      <c r="M389" s="1040"/>
      <c r="N389" s="1058"/>
      <c r="O389" s="1057"/>
      <c r="P389" s="1033" t="s">
        <v>235</v>
      </c>
      <c r="Q389" s="1024"/>
      <c r="R389" s="52"/>
      <c r="S389" s="1029"/>
      <c r="T389" s="1029"/>
      <c r="U389" s="1029"/>
      <c r="V389" s="1029"/>
      <c r="W389" s="1029"/>
      <c r="X389" s="1029"/>
      <c r="Y389" s="1029"/>
      <c r="Z389" s="1029"/>
      <c r="AA389" s="1029"/>
      <c r="AB389" s="1040"/>
    </row>
    <row r="390" spans="1:28" ht="19" customHeight="1" thickBot="1">
      <c r="A390" s="1054" t="s">
        <v>236</v>
      </c>
      <c r="B390" s="1055"/>
      <c r="C390" s="1055"/>
      <c r="D390" s="1055"/>
      <c r="E390" s="1055"/>
      <c r="F390" s="1064">
        <f>'statement of marks'!$GY$107</f>
        <v>42460</v>
      </c>
      <c r="G390" s="1064"/>
      <c r="H390" s="1065" t="s">
        <v>239</v>
      </c>
      <c r="I390" s="1066"/>
      <c r="J390" s="1041"/>
      <c r="K390" s="1041"/>
      <c r="L390" s="1041"/>
      <c r="M390" s="1042"/>
      <c r="N390" s="1058"/>
      <c r="O390" s="1057"/>
      <c r="P390" s="1054" t="s">
        <v>236</v>
      </c>
      <c r="Q390" s="1055"/>
      <c r="R390" s="1055"/>
      <c r="S390" s="1055"/>
      <c r="T390" s="1055"/>
      <c r="U390" s="1064">
        <f>'statement of marks'!$GY$107</f>
        <v>42460</v>
      </c>
      <c r="V390" s="1064"/>
      <c r="W390" s="1065" t="s">
        <v>239</v>
      </c>
      <c r="X390" s="1066"/>
      <c r="Y390" s="1041"/>
      <c r="Z390" s="1041"/>
      <c r="AA390" s="1041"/>
      <c r="AB390" s="1042"/>
    </row>
    <row r="391" spans="1:28" ht="19" customHeight="1" thickTop="1">
      <c r="A391" s="1017" t="s">
        <v>220</v>
      </c>
      <c r="B391" s="1018"/>
      <c r="C391" s="1018"/>
      <c r="D391" s="1018"/>
      <c r="E391" s="1018"/>
      <c r="F391" s="1018"/>
      <c r="G391" s="1018"/>
      <c r="H391" s="1018"/>
      <c r="I391" s="1018"/>
      <c r="J391" s="1018"/>
      <c r="K391" s="1018"/>
      <c r="L391" s="1018"/>
      <c r="M391" s="1019"/>
      <c r="N391" s="1058"/>
      <c r="O391" s="1057"/>
      <c r="P391" s="1017" t="s">
        <v>220</v>
      </c>
      <c r="Q391" s="1018"/>
      <c r="R391" s="1018"/>
      <c r="S391" s="1018"/>
      <c r="T391" s="1018"/>
      <c r="U391" s="1018"/>
      <c r="V391" s="1018"/>
      <c r="W391" s="1018"/>
      <c r="X391" s="1018"/>
      <c r="Y391" s="1018"/>
      <c r="Z391" s="1018"/>
      <c r="AA391" s="1018"/>
      <c r="AB391" s="1019"/>
    </row>
    <row r="392" spans="1:28" ht="19" customHeight="1">
      <c r="A392" s="1020" t="str">
        <f>IF('statement of marks'!$A$2="","",'statement of marks'!$A$2)</f>
        <v xml:space="preserve">GOVT. </v>
      </c>
      <c r="B392" s="1021"/>
      <c r="C392" s="1021"/>
      <c r="D392" s="1021"/>
      <c r="E392" s="1021"/>
      <c r="F392" s="1021"/>
      <c r="G392" s="1021"/>
      <c r="H392" s="1021"/>
      <c r="I392" s="1021"/>
      <c r="J392" s="1021"/>
      <c r="K392" s="1021"/>
      <c r="L392" s="1021"/>
      <c r="M392" s="1022"/>
      <c r="N392" s="1058"/>
      <c r="O392" s="1057"/>
      <c r="P392" s="1020" t="str">
        <f>IF('statement of marks'!$A$2="","",'statement of marks'!$A$2)</f>
        <v xml:space="preserve">GOVT. </v>
      </c>
      <c r="Q392" s="1021"/>
      <c r="R392" s="1021"/>
      <c r="S392" s="1021"/>
      <c r="T392" s="1021"/>
      <c r="U392" s="1021"/>
      <c r="V392" s="1021"/>
      <c r="W392" s="1021"/>
      <c r="X392" s="1021"/>
      <c r="Y392" s="1021"/>
      <c r="Z392" s="1021"/>
      <c r="AA392" s="1021"/>
      <c r="AB392" s="1022"/>
    </row>
    <row r="393" spans="1:28" ht="19" customHeight="1">
      <c r="A393" s="1020"/>
      <c r="B393" s="1021"/>
      <c r="C393" s="1021"/>
      <c r="D393" s="1021"/>
      <c r="E393" s="1021"/>
      <c r="F393" s="1021"/>
      <c r="G393" s="1021"/>
      <c r="H393" s="1021"/>
      <c r="I393" s="1021"/>
      <c r="J393" s="1021"/>
      <c r="K393" s="1021"/>
      <c r="L393" s="1021"/>
      <c r="M393" s="1022"/>
      <c r="N393" s="1058"/>
      <c r="O393" s="1057"/>
      <c r="P393" s="1020"/>
      <c r="Q393" s="1021"/>
      <c r="R393" s="1021"/>
      <c r="S393" s="1021"/>
      <c r="T393" s="1021"/>
      <c r="U393" s="1021"/>
      <c r="V393" s="1021"/>
      <c r="W393" s="1021"/>
      <c r="X393" s="1021"/>
      <c r="Y393" s="1021"/>
      <c r="Z393" s="1021"/>
      <c r="AA393" s="1021"/>
      <c r="AB393" s="1022"/>
    </row>
    <row r="394" spans="1:28" ht="19" customHeight="1">
      <c r="A394" s="1023" t="s">
        <v>221</v>
      </c>
      <c r="B394" s="1024"/>
      <c r="C394" s="1025" t="str">
        <f>IF(L415="","MAIN EXAM.",IF(C421="SUPPL.","SUPPL. EXAM.",IF(C421="RE-EXAM.","RE-EXAM.",)))</f>
        <v>MAIN EXAM.</v>
      </c>
      <c r="D394" s="1025"/>
      <c r="E394" s="1025"/>
      <c r="F394" s="1025"/>
      <c r="G394" s="475" t="s">
        <v>153</v>
      </c>
      <c r="H394" s="1025" t="str">
        <f>IF('statement of marks'!$F$3="","",'statement of marks'!$F$3)</f>
        <v>2015-16</v>
      </c>
      <c r="I394" s="1025"/>
      <c r="J394" s="1025" t="s">
        <v>82</v>
      </c>
      <c r="K394" s="1025"/>
      <c r="L394" s="1025">
        <f>IF('statement of marks'!D27="","",'statement of marks'!D27)</f>
        <v>9121</v>
      </c>
      <c r="M394" s="1026"/>
      <c r="N394" s="1058"/>
      <c r="O394" s="1057"/>
      <c r="P394" s="1023" t="s">
        <v>221</v>
      </c>
      <c r="Q394" s="1024"/>
      <c r="R394" s="1025" t="str">
        <f>IF(AA415="","MAIN EXAM.",IF(R421="SUPPL.","SUPPL. EXAM.",IF(R421="RE-EXAM.","RE-EXAM.",)))</f>
        <v>MAIN EXAM.</v>
      </c>
      <c r="S394" s="1025"/>
      <c r="T394" s="1025"/>
      <c r="U394" s="1025"/>
      <c r="V394" s="475" t="s">
        <v>153</v>
      </c>
      <c r="W394" s="1025" t="str">
        <f>IF('statement of marks'!$F$3="","",'statement of marks'!$F$3)</f>
        <v>2015-16</v>
      </c>
      <c r="X394" s="1025"/>
      <c r="Y394" s="1025" t="s">
        <v>82</v>
      </c>
      <c r="Z394" s="1025"/>
      <c r="AA394" s="1025">
        <f>IF('statement of marks'!D28="","",'statement of marks'!D28)</f>
        <v>9122</v>
      </c>
      <c r="AB394" s="1026"/>
    </row>
    <row r="395" spans="1:28" ht="19" customHeight="1">
      <c r="A395" s="1023" t="s">
        <v>40</v>
      </c>
      <c r="B395" s="1024"/>
      <c r="C395" s="1024" t="str">
        <f>IF('statement of marks'!G27="","",'statement of marks'!G27)</f>
        <v>A 021</v>
      </c>
      <c r="D395" s="1024"/>
      <c r="E395" s="1024"/>
      <c r="F395" s="1024"/>
      <c r="G395" s="1024"/>
      <c r="H395" s="1024"/>
      <c r="I395" s="1024"/>
      <c r="J395" s="1024"/>
      <c r="K395" s="1024"/>
      <c r="L395" s="1024"/>
      <c r="M395" s="1036"/>
      <c r="N395" s="1058"/>
      <c r="O395" s="1057"/>
      <c r="P395" s="1023" t="s">
        <v>40</v>
      </c>
      <c r="Q395" s="1024"/>
      <c r="R395" s="1024" t="str">
        <f>IF('statement of marks'!G28="","",'statement of marks'!G28)</f>
        <v>A 022</v>
      </c>
      <c r="S395" s="1024"/>
      <c r="T395" s="1024"/>
      <c r="U395" s="1024"/>
      <c r="V395" s="1024"/>
      <c r="W395" s="1024"/>
      <c r="X395" s="1024"/>
      <c r="Y395" s="1024"/>
      <c r="Z395" s="1024"/>
      <c r="AA395" s="1024"/>
      <c r="AB395" s="1036"/>
    </row>
    <row r="396" spans="1:28" ht="19" customHeight="1">
      <c r="A396" s="1023" t="s">
        <v>41</v>
      </c>
      <c r="B396" s="1024"/>
      <c r="C396" s="1024" t="str">
        <f>IF('statement of marks'!H27="","",'statement of marks'!H27)</f>
        <v>B 021</v>
      </c>
      <c r="D396" s="1024"/>
      <c r="E396" s="1024"/>
      <c r="F396" s="1024"/>
      <c r="G396" s="1024"/>
      <c r="H396" s="1024"/>
      <c r="I396" s="1024"/>
      <c r="J396" s="1024"/>
      <c r="K396" s="1024"/>
      <c r="L396" s="1024"/>
      <c r="M396" s="1036"/>
      <c r="N396" s="1058"/>
      <c r="O396" s="1057"/>
      <c r="P396" s="1023" t="s">
        <v>41</v>
      </c>
      <c r="Q396" s="1024"/>
      <c r="R396" s="1024" t="str">
        <f>IF('statement of marks'!H28="","",'statement of marks'!H28)</f>
        <v>B 022</v>
      </c>
      <c r="S396" s="1024"/>
      <c r="T396" s="1024"/>
      <c r="U396" s="1024"/>
      <c r="V396" s="1024"/>
      <c r="W396" s="1024"/>
      <c r="X396" s="1024"/>
      <c r="Y396" s="1024"/>
      <c r="Z396" s="1024"/>
      <c r="AA396" s="1024"/>
      <c r="AB396" s="1036"/>
    </row>
    <row r="397" spans="1:28" ht="19" customHeight="1">
      <c r="A397" s="1023" t="s">
        <v>42</v>
      </c>
      <c r="B397" s="1024"/>
      <c r="C397" s="1024" t="str">
        <f>IF('statement of marks'!I27="","",'statement of marks'!I27)</f>
        <v>C 021</v>
      </c>
      <c r="D397" s="1024"/>
      <c r="E397" s="1024"/>
      <c r="F397" s="1024"/>
      <c r="G397" s="1024"/>
      <c r="H397" s="1024"/>
      <c r="I397" s="1024"/>
      <c r="J397" s="1024"/>
      <c r="K397" s="1024"/>
      <c r="L397" s="1024"/>
      <c r="M397" s="1036"/>
      <c r="N397" s="1058"/>
      <c r="O397" s="1057"/>
      <c r="P397" s="1023" t="s">
        <v>42</v>
      </c>
      <c r="Q397" s="1024"/>
      <c r="R397" s="1024" t="str">
        <f>IF('statement of marks'!I28="","",'statement of marks'!I28)</f>
        <v>C 022</v>
      </c>
      <c r="S397" s="1024"/>
      <c r="T397" s="1024"/>
      <c r="U397" s="1024"/>
      <c r="V397" s="1024"/>
      <c r="W397" s="1024"/>
      <c r="X397" s="1024"/>
      <c r="Y397" s="1024"/>
      <c r="Z397" s="1024"/>
      <c r="AA397" s="1024"/>
      <c r="AB397" s="1036"/>
    </row>
    <row r="398" spans="1:28" ht="19" customHeight="1">
      <c r="A398" s="1023" t="s">
        <v>274</v>
      </c>
      <c r="B398" s="1024"/>
      <c r="C398" s="1024" t="str">
        <f>IF('statement of marks'!$A$3="","",'statement of marks'!$A$3)</f>
        <v>9 'A'</v>
      </c>
      <c r="D398" s="1024"/>
      <c r="E398" s="1025" t="s">
        <v>83</v>
      </c>
      <c r="F398" s="1025"/>
      <c r="G398" s="1025">
        <f>IF('statement of marks'!E27="","",'statement of marks'!E27)</f>
        <v>11244</v>
      </c>
      <c r="H398" s="1025"/>
      <c r="I398" s="1025" t="s">
        <v>78</v>
      </c>
      <c r="J398" s="1025"/>
      <c r="K398" s="1014">
        <f>IF('statement of marks'!F27="","",'statement of marks'!F27)</f>
        <v>36258</v>
      </c>
      <c r="L398" s="1014"/>
      <c r="M398" s="1015"/>
      <c r="N398" s="1058"/>
      <c r="O398" s="1057"/>
      <c r="P398" s="1023" t="s">
        <v>274</v>
      </c>
      <c r="Q398" s="1024"/>
      <c r="R398" s="1024" t="str">
        <f>IF('statement of marks'!$A$3="","",'statement of marks'!$A$3)</f>
        <v>9 'A'</v>
      </c>
      <c r="S398" s="1024"/>
      <c r="T398" s="1025" t="s">
        <v>83</v>
      </c>
      <c r="U398" s="1025"/>
      <c r="V398" s="1025">
        <f>IF('statement of marks'!E28="","",'statement of marks'!E28)</f>
        <v>11015</v>
      </c>
      <c r="W398" s="1025"/>
      <c r="X398" s="1025" t="s">
        <v>78</v>
      </c>
      <c r="Y398" s="1025"/>
      <c r="Z398" s="1014">
        <f>IF('statement of marks'!F28="","",'statement of marks'!F28)</f>
        <v>36407</v>
      </c>
      <c r="AA398" s="1014"/>
      <c r="AB398" s="1015"/>
    </row>
    <row r="399" spans="1:28" ht="19" customHeight="1">
      <c r="A399" s="1037" t="s">
        <v>222</v>
      </c>
      <c r="B399" s="1034" t="s">
        <v>223</v>
      </c>
      <c r="C399" s="865" t="s">
        <v>87</v>
      </c>
      <c r="D399" s="865" t="s">
        <v>88</v>
      </c>
      <c r="E399" s="865" t="s">
        <v>89</v>
      </c>
      <c r="F399" s="865" t="s">
        <v>245</v>
      </c>
      <c r="G399" s="865" t="s">
        <v>242</v>
      </c>
      <c r="H399" s="865" t="s">
        <v>99</v>
      </c>
      <c r="I399" s="865" t="s">
        <v>193</v>
      </c>
      <c r="J399" s="1016" t="s">
        <v>146</v>
      </c>
      <c r="K399" s="1016" t="s">
        <v>224</v>
      </c>
      <c r="L399" s="1016" t="s">
        <v>225</v>
      </c>
      <c r="M399" s="1035" t="s">
        <v>243</v>
      </c>
      <c r="N399" s="1058"/>
      <c r="O399" s="1057"/>
      <c r="P399" s="1037" t="s">
        <v>222</v>
      </c>
      <c r="Q399" s="1034" t="s">
        <v>223</v>
      </c>
      <c r="R399" s="865" t="s">
        <v>87</v>
      </c>
      <c r="S399" s="865" t="s">
        <v>88</v>
      </c>
      <c r="T399" s="865" t="s">
        <v>89</v>
      </c>
      <c r="U399" s="865" t="s">
        <v>245</v>
      </c>
      <c r="V399" s="865" t="s">
        <v>242</v>
      </c>
      <c r="W399" s="865" t="s">
        <v>99</v>
      </c>
      <c r="X399" s="865" t="s">
        <v>193</v>
      </c>
      <c r="Y399" s="1016" t="s">
        <v>146</v>
      </c>
      <c r="Z399" s="1016" t="s">
        <v>224</v>
      </c>
      <c r="AA399" s="1016" t="s">
        <v>225</v>
      </c>
      <c r="AB399" s="1035" t="s">
        <v>243</v>
      </c>
    </row>
    <row r="400" spans="1:28" ht="19" customHeight="1">
      <c r="A400" s="1037"/>
      <c r="B400" s="1034"/>
      <c r="C400" s="865"/>
      <c r="D400" s="865"/>
      <c r="E400" s="865"/>
      <c r="F400" s="865"/>
      <c r="G400" s="865"/>
      <c r="H400" s="865"/>
      <c r="I400" s="865"/>
      <c r="J400" s="865"/>
      <c r="K400" s="865"/>
      <c r="L400" s="865"/>
      <c r="M400" s="1035"/>
      <c r="N400" s="1058"/>
      <c r="O400" s="1057"/>
      <c r="P400" s="1037"/>
      <c r="Q400" s="1034"/>
      <c r="R400" s="865"/>
      <c r="S400" s="865"/>
      <c r="T400" s="865"/>
      <c r="U400" s="865"/>
      <c r="V400" s="865"/>
      <c r="W400" s="865"/>
      <c r="X400" s="865"/>
      <c r="Y400" s="865"/>
      <c r="Z400" s="865"/>
      <c r="AA400" s="865"/>
      <c r="AB400" s="1035"/>
    </row>
    <row r="401" spans="1:28" ht="19" customHeight="1">
      <c r="A401" s="1037"/>
      <c r="B401" s="1034"/>
      <c r="C401" s="865"/>
      <c r="D401" s="865"/>
      <c r="E401" s="865"/>
      <c r="F401" s="865"/>
      <c r="G401" s="865"/>
      <c r="H401" s="865"/>
      <c r="I401" s="865"/>
      <c r="J401" s="865"/>
      <c r="K401" s="865"/>
      <c r="L401" s="865"/>
      <c r="M401" s="1035"/>
      <c r="N401" s="1058"/>
      <c r="O401" s="1057"/>
      <c r="P401" s="1037"/>
      <c r="Q401" s="1034"/>
      <c r="R401" s="865"/>
      <c r="S401" s="865"/>
      <c r="T401" s="865"/>
      <c r="U401" s="865"/>
      <c r="V401" s="865"/>
      <c r="W401" s="865"/>
      <c r="X401" s="865"/>
      <c r="Y401" s="865"/>
      <c r="Z401" s="865"/>
      <c r="AA401" s="865"/>
      <c r="AB401" s="1035"/>
    </row>
    <row r="402" spans="1:28" ht="19" customHeight="1">
      <c r="A402" s="1038" t="s">
        <v>169</v>
      </c>
      <c r="B402" s="1039"/>
      <c r="C402" s="474">
        <v>10</v>
      </c>
      <c r="D402" s="474">
        <v>10</v>
      </c>
      <c r="E402" s="474">
        <v>10</v>
      </c>
      <c r="F402" s="474">
        <v>70</v>
      </c>
      <c r="G402" s="478">
        <v>100</v>
      </c>
      <c r="H402" s="478">
        <v>100</v>
      </c>
      <c r="I402" s="478">
        <v>200</v>
      </c>
      <c r="J402" s="484"/>
      <c r="K402" s="478" t="str">
        <f>IF(L410=0,"",100)</f>
        <v/>
      </c>
      <c r="L402" s="478"/>
      <c r="M402" s="251" t="str">
        <f>IF(L410=0,"","200/100")</f>
        <v/>
      </c>
      <c r="N402" s="1058"/>
      <c r="O402" s="1057"/>
      <c r="P402" s="1038" t="s">
        <v>169</v>
      </c>
      <c r="Q402" s="1039"/>
      <c r="R402" s="474">
        <v>10</v>
      </c>
      <c r="S402" s="474">
        <v>10</v>
      </c>
      <c r="T402" s="474">
        <v>10</v>
      </c>
      <c r="U402" s="474">
        <v>70</v>
      </c>
      <c r="V402" s="478">
        <v>100</v>
      </c>
      <c r="W402" s="478">
        <v>100</v>
      </c>
      <c r="X402" s="478">
        <v>200</v>
      </c>
      <c r="Y402" s="484"/>
      <c r="Z402" s="478" t="str">
        <f>IF(AA410=0,"",100)</f>
        <v/>
      </c>
      <c r="AA402" s="478"/>
      <c r="AB402" s="251" t="str">
        <f>IF(AA410=0,"","200/100")</f>
        <v/>
      </c>
    </row>
    <row r="403" spans="1:28" ht="19" customHeight="1">
      <c r="A403" s="1023" t="s">
        <v>61</v>
      </c>
      <c r="B403" s="1024"/>
      <c r="C403" s="482" t="str">
        <f>IF('statement of marks'!J27="","",'statement of marks'!J27)</f>
        <v/>
      </c>
      <c r="D403" s="482" t="str">
        <f>IF('statement of marks'!K27="","",'statement of marks'!K27)</f>
        <v/>
      </c>
      <c r="E403" s="482" t="str">
        <f>IF('statement of marks'!L27="","",'statement of marks'!L27)</f>
        <v/>
      </c>
      <c r="F403" s="482" t="str">
        <f>IF('statement of marks'!N27="","",'statement of marks'!N27)</f>
        <v/>
      </c>
      <c r="G403" s="478" t="str">
        <f t="shared" ref="G403:G408" si="80">IF(F403="","",SUM(C403:F403))</f>
        <v/>
      </c>
      <c r="H403" s="252" t="str">
        <f>IF('statement of marks'!P27="","",'statement of marks'!P27)</f>
        <v/>
      </c>
      <c r="I403" s="253" t="str">
        <f t="shared" ref="I403:I408" si="81">IF(H403="","",SUM(G403:H403))</f>
        <v/>
      </c>
      <c r="J403" s="479" t="str">
        <f>CONCATENATE('statement of marks'!HB27,'statement of marks'!HC27,'statement of marks'!HD27)</f>
        <v/>
      </c>
      <c r="K403" s="482" t="str">
        <f>IF('result subject-wise'!AB27="","",'result subject-wise'!AB27)</f>
        <v/>
      </c>
      <c r="L403" s="482" t="str">
        <f>IF('result subject-wise'!AK27="","",'result subject-wise'!AK27)</f>
        <v/>
      </c>
      <c r="M403" s="480" t="str">
        <f>IF(L410=0,"",IF(J403="S",K403,IF(K403="",I403,I403+K403)))</f>
        <v/>
      </c>
      <c r="N403" s="1058"/>
      <c r="O403" s="1057"/>
      <c r="P403" s="1023" t="s">
        <v>61</v>
      </c>
      <c r="Q403" s="1024"/>
      <c r="R403" s="482" t="str">
        <f>IF('statement of marks'!J28="","",'statement of marks'!J28)</f>
        <v/>
      </c>
      <c r="S403" s="482" t="str">
        <f>IF('statement of marks'!K28="","",'statement of marks'!K28)</f>
        <v/>
      </c>
      <c r="T403" s="482" t="str">
        <f>IF('statement of marks'!L28="","",'statement of marks'!L28)</f>
        <v/>
      </c>
      <c r="U403" s="482" t="str">
        <f>IF('statement of marks'!N28="","",'statement of marks'!N28)</f>
        <v/>
      </c>
      <c r="V403" s="478" t="str">
        <f t="shared" ref="V403:V408" si="82">IF(U403="","",SUM(R403:U403))</f>
        <v/>
      </c>
      <c r="W403" s="252" t="str">
        <f>IF('statement of marks'!P28="","",'statement of marks'!P28)</f>
        <v/>
      </c>
      <c r="X403" s="253" t="str">
        <f t="shared" ref="X403:X408" si="83">IF(W403="","",SUM(V403:W403))</f>
        <v/>
      </c>
      <c r="Y403" s="479" t="str">
        <f>CONCATENATE('statement of marks'!HB28,'statement of marks'!HC28,'statement of marks'!HD28)</f>
        <v/>
      </c>
      <c r="Z403" s="482" t="str">
        <f>IF('result subject-wise'!AB28="","",'result subject-wise'!AB28)</f>
        <v/>
      </c>
      <c r="AA403" s="482" t="str">
        <f>IF('result subject-wise'!AK28="","",'result subject-wise'!AK28)</f>
        <v/>
      </c>
      <c r="AB403" s="480" t="str">
        <f>IF(AA410=0,"",IF(Y403="S",Z403,IF(Z403="",X403,X403+Z403)))</f>
        <v/>
      </c>
    </row>
    <row r="404" spans="1:28" ht="19" customHeight="1">
      <c r="A404" s="1023" t="s">
        <v>63</v>
      </c>
      <c r="B404" s="1024"/>
      <c r="C404" s="482" t="str">
        <f>IF('statement of marks'!X27="","",'statement of marks'!X27)</f>
        <v/>
      </c>
      <c r="D404" s="482" t="str">
        <f>IF('statement of marks'!Y27="","",'statement of marks'!Y27)</f>
        <v/>
      </c>
      <c r="E404" s="482" t="str">
        <f>IF('statement of marks'!Z27="","",'statement of marks'!Z27)</f>
        <v/>
      </c>
      <c r="F404" s="482" t="str">
        <f>IF('statement of marks'!AB27="","",'statement of marks'!AB27)</f>
        <v/>
      </c>
      <c r="G404" s="478" t="str">
        <f t="shared" si="80"/>
        <v/>
      </c>
      <c r="H404" s="252" t="str">
        <f>IF('statement of marks'!AD27="","",'statement of marks'!AD27)</f>
        <v/>
      </c>
      <c r="I404" s="253" t="str">
        <f t="shared" si="81"/>
        <v/>
      </c>
      <c r="J404" s="479" t="str">
        <f>CONCATENATE('statement of marks'!HE27,'statement of marks'!HF27,'statement of marks'!HG27,)</f>
        <v/>
      </c>
      <c r="K404" s="482" t="str">
        <f>IF('result subject-wise'!AC27="","",'result subject-wise'!AC27)</f>
        <v/>
      </c>
      <c r="L404" s="482" t="str">
        <f>IF('result subject-wise'!AL27="","",'result subject-wise'!AL27)</f>
        <v/>
      </c>
      <c r="M404" s="480" t="str">
        <f>IF(L410=0,"",IF(J404="S",K404,IF(K404="",I404,I404+K404)))</f>
        <v/>
      </c>
      <c r="N404" s="1058"/>
      <c r="O404" s="1057"/>
      <c r="P404" s="1023" t="s">
        <v>63</v>
      </c>
      <c r="Q404" s="1024"/>
      <c r="R404" s="482" t="str">
        <f>IF('statement of marks'!X28="","",'statement of marks'!X28)</f>
        <v/>
      </c>
      <c r="S404" s="482" t="str">
        <f>IF('statement of marks'!Y28="","",'statement of marks'!Y28)</f>
        <v/>
      </c>
      <c r="T404" s="482" t="str">
        <f>IF('statement of marks'!Z28="","",'statement of marks'!Z28)</f>
        <v/>
      </c>
      <c r="U404" s="482" t="str">
        <f>IF('statement of marks'!AB28="","",'statement of marks'!AB28)</f>
        <v/>
      </c>
      <c r="V404" s="478" t="str">
        <f t="shared" si="82"/>
        <v/>
      </c>
      <c r="W404" s="252" t="str">
        <f>IF('statement of marks'!AD28="","",'statement of marks'!AD28)</f>
        <v/>
      </c>
      <c r="X404" s="253" t="str">
        <f t="shared" si="83"/>
        <v/>
      </c>
      <c r="Y404" s="479" t="str">
        <f>CONCATENATE('statement of marks'!HE28,'statement of marks'!HF28,'statement of marks'!HG28,)</f>
        <v/>
      </c>
      <c r="Z404" s="482" t="str">
        <f>IF('result subject-wise'!AC28="","",'result subject-wise'!AC28)</f>
        <v/>
      </c>
      <c r="AA404" s="482" t="str">
        <f>IF('result subject-wise'!AL28="","",'result subject-wise'!AL28)</f>
        <v/>
      </c>
      <c r="AB404" s="480" t="str">
        <f>IF(AA410=0,"",IF(Y404="S",Z404,IF(Z404="",X404,X404+Z404)))</f>
        <v/>
      </c>
    </row>
    <row r="405" spans="1:28" ht="19" customHeight="1">
      <c r="A405" s="1023" t="str">
        <f>'statement of marks'!AM27</f>
        <v/>
      </c>
      <c r="B405" s="1024"/>
      <c r="C405" s="482" t="str">
        <f>IF('statement of marks'!AN27="","",'statement of marks'!AN27)</f>
        <v/>
      </c>
      <c r="D405" s="482" t="str">
        <f>IF('statement of marks'!AO27="","",'statement of marks'!AO27)</f>
        <v/>
      </c>
      <c r="E405" s="482" t="str">
        <f>IF('statement of marks'!AP27="","",'statement of marks'!AP27)</f>
        <v/>
      </c>
      <c r="F405" s="482" t="str">
        <f>IF('statement of marks'!AR27="","",'statement of marks'!AR27)</f>
        <v/>
      </c>
      <c r="G405" s="478" t="str">
        <f t="shared" si="80"/>
        <v/>
      </c>
      <c r="H405" s="252" t="str">
        <f>IF('statement of marks'!AT27="","",'statement of marks'!AT27)</f>
        <v/>
      </c>
      <c r="I405" s="253" t="str">
        <f t="shared" si="81"/>
        <v/>
      </c>
      <c r="J405" s="479" t="str">
        <f>CONCATENATE('statement of marks'!HH27,'statement of marks'!HN27,'statement of marks'!HO27)</f>
        <v/>
      </c>
      <c r="K405" s="482" t="str">
        <f>IF('result subject-wise'!AD27="","",'result subject-wise'!AD27)</f>
        <v/>
      </c>
      <c r="L405" s="482" t="str">
        <f>IF('result subject-wise'!AM27="","",'result subject-wise'!AM27)</f>
        <v/>
      </c>
      <c r="M405" s="480" t="str">
        <f>IF(L410=0,"",IF(J405="S",K405,IF(K405="",I405,I405+K405)))</f>
        <v/>
      </c>
      <c r="N405" s="1058"/>
      <c r="O405" s="1057"/>
      <c r="P405" s="1023" t="str">
        <f>'statement of marks'!AM28</f>
        <v/>
      </c>
      <c r="Q405" s="1024"/>
      <c r="R405" s="482" t="str">
        <f>IF('statement of marks'!AN28="","",'statement of marks'!AN28)</f>
        <v/>
      </c>
      <c r="S405" s="482" t="str">
        <f>IF('statement of marks'!AO28="","",'statement of marks'!AO28)</f>
        <v/>
      </c>
      <c r="T405" s="482" t="str">
        <f>IF('statement of marks'!AP28="","",'statement of marks'!AP28)</f>
        <v/>
      </c>
      <c r="U405" s="482" t="str">
        <f>IF('statement of marks'!AR28="","",'statement of marks'!AR28)</f>
        <v/>
      </c>
      <c r="V405" s="478" t="str">
        <f t="shared" si="82"/>
        <v/>
      </c>
      <c r="W405" s="252" t="str">
        <f>IF('statement of marks'!AT28="","",'statement of marks'!AT28)</f>
        <v/>
      </c>
      <c r="X405" s="253" t="str">
        <f t="shared" si="83"/>
        <v/>
      </c>
      <c r="Y405" s="479" t="str">
        <f>CONCATENATE('statement of marks'!HH28,'statement of marks'!HN28,'statement of marks'!HO28)</f>
        <v/>
      </c>
      <c r="Z405" s="482" t="str">
        <f>IF('result subject-wise'!AD28="","",'result subject-wise'!AD28)</f>
        <v/>
      </c>
      <c r="AA405" s="482" t="str">
        <f>IF('result subject-wise'!AM28="","",'result subject-wise'!AM28)</f>
        <v/>
      </c>
      <c r="AB405" s="480" t="str">
        <f>IF(AA410=0,"",IF(Y405="S",Z405,IF(Z405="",X405,X405+Z405)))</f>
        <v/>
      </c>
    </row>
    <row r="406" spans="1:28" ht="19" customHeight="1">
      <c r="A406" s="1023" t="s">
        <v>65</v>
      </c>
      <c r="B406" s="1024"/>
      <c r="C406" s="482" t="str">
        <f>IF('statement of marks'!BB27="","",'statement of marks'!BB27)</f>
        <v/>
      </c>
      <c r="D406" s="482" t="str">
        <f>IF('statement of marks'!BC27="","",'statement of marks'!BC27)</f>
        <v/>
      </c>
      <c r="E406" s="482" t="str">
        <f>IF('statement of marks'!BD27="","",'statement of marks'!BD27)</f>
        <v/>
      </c>
      <c r="F406" s="482" t="str">
        <f>IF('statement of marks'!BF27="","",'statement of marks'!BF27)</f>
        <v/>
      </c>
      <c r="G406" s="478" t="str">
        <f t="shared" si="80"/>
        <v/>
      </c>
      <c r="H406" s="252" t="str">
        <f>IF('statement of marks'!BH27="","",'statement of marks'!BH27)</f>
        <v/>
      </c>
      <c r="I406" s="253" t="str">
        <f t="shared" si="81"/>
        <v/>
      </c>
      <c r="J406" s="479" t="str">
        <f>CONCATENATE('statement of marks'!HP27,'statement of marks'!HQ27,'statement of marks'!HR27)</f>
        <v/>
      </c>
      <c r="K406" s="482" t="str">
        <f>IF('result subject-wise'!AE27="","",'result subject-wise'!AE27)</f>
        <v/>
      </c>
      <c r="L406" s="482" t="str">
        <f>IF('result subject-wise'!AN27="","",'result subject-wise'!AN27)</f>
        <v/>
      </c>
      <c r="M406" s="480" t="str">
        <f>IF(L410=0,"",IF(J406="S",K406,IF(K406="",I406,I406+K406)))</f>
        <v/>
      </c>
      <c r="N406" s="1058"/>
      <c r="O406" s="1057"/>
      <c r="P406" s="1023" t="s">
        <v>65</v>
      </c>
      <c r="Q406" s="1024"/>
      <c r="R406" s="482" t="str">
        <f>IF('statement of marks'!BB28="","",'statement of marks'!BB28)</f>
        <v/>
      </c>
      <c r="S406" s="482" t="str">
        <f>IF('statement of marks'!BC28="","",'statement of marks'!BC28)</f>
        <v/>
      </c>
      <c r="T406" s="482" t="str">
        <f>IF('statement of marks'!BD28="","",'statement of marks'!BD28)</f>
        <v/>
      </c>
      <c r="U406" s="482" t="str">
        <f>IF('statement of marks'!BF28="","",'statement of marks'!BF28)</f>
        <v/>
      </c>
      <c r="V406" s="478" t="str">
        <f t="shared" si="82"/>
        <v/>
      </c>
      <c r="W406" s="252" t="str">
        <f>IF('statement of marks'!BH28="","",'statement of marks'!BH28)</f>
        <v/>
      </c>
      <c r="X406" s="253" t="str">
        <f t="shared" si="83"/>
        <v/>
      </c>
      <c r="Y406" s="479" t="str">
        <f>CONCATENATE('statement of marks'!HP28,'statement of marks'!HQ28,'statement of marks'!HR28)</f>
        <v/>
      </c>
      <c r="Z406" s="482" t="str">
        <f>IF('result subject-wise'!AE28="","",'result subject-wise'!AE28)</f>
        <v/>
      </c>
      <c r="AA406" s="482" t="str">
        <f>IF('result subject-wise'!AN28="","",'result subject-wise'!AN28)</f>
        <v/>
      </c>
      <c r="AB406" s="480" t="str">
        <f>IF(AA410=0,"",IF(Y406="S",Z406,IF(Z406="",X406,X406+Z406)))</f>
        <v/>
      </c>
    </row>
    <row r="407" spans="1:28" ht="19" customHeight="1">
      <c r="A407" s="1023" t="s">
        <v>71</v>
      </c>
      <c r="B407" s="1024"/>
      <c r="C407" s="482" t="str">
        <f>IF('statement of marks'!BP27="","",'statement of marks'!BP27)</f>
        <v/>
      </c>
      <c r="D407" s="482" t="str">
        <f>IF('statement of marks'!BQ27="","",'statement of marks'!BQ27)</f>
        <v/>
      </c>
      <c r="E407" s="482" t="str">
        <f>IF('statement of marks'!BR27="","",'statement of marks'!BR27)</f>
        <v/>
      </c>
      <c r="F407" s="482" t="str">
        <f>IF('statement of marks'!BT27="","",'statement of marks'!BT27)</f>
        <v/>
      </c>
      <c r="G407" s="478" t="str">
        <f t="shared" si="80"/>
        <v/>
      </c>
      <c r="H407" s="252" t="str">
        <f>IF('statement of marks'!BV27="","",'statement of marks'!BV27)</f>
        <v/>
      </c>
      <c r="I407" s="253" t="str">
        <f t="shared" si="81"/>
        <v/>
      </c>
      <c r="J407" s="479" t="str">
        <f>CONCATENATE('statement of marks'!HS27,'statement of marks'!HT27,'statement of marks'!HU27)</f>
        <v/>
      </c>
      <c r="K407" s="482" t="str">
        <f>IF('result subject-wise'!AF27="","",'result subject-wise'!AF27)</f>
        <v/>
      </c>
      <c r="L407" s="482" t="str">
        <f>IF('result subject-wise'!AO27="","",'result subject-wise'!AO27)</f>
        <v/>
      </c>
      <c r="M407" s="480" t="str">
        <f>IF(L410=0,"",IF(J407="S",K407,IF(K407="",I407,I407+K407)))</f>
        <v/>
      </c>
      <c r="N407" s="1058"/>
      <c r="O407" s="1057"/>
      <c r="P407" s="1023" t="s">
        <v>71</v>
      </c>
      <c r="Q407" s="1024"/>
      <c r="R407" s="482" t="str">
        <f>IF('statement of marks'!BP28="","",'statement of marks'!BP28)</f>
        <v/>
      </c>
      <c r="S407" s="482" t="str">
        <f>IF('statement of marks'!BQ28="","",'statement of marks'!BQ28)</f>
        <v/>
      </c>
      <c r="T407" s="482" t="str">
        <f>IF('statement of marks'!BR28="","",'statement of marks'!BR28)</f>
        <v/>
      </c>
      <c r="U407" s="482" t="str">
        <f>IF('statement of marks'!BT28="","",'statement of marks'!BT28)</f>
        <v/>
      </c>
      <c r="V407" s="478" t="str">
        <f t="shared" si="82"/>
        <v/>
      </c>
      <c r="W407" s="252" t="str">
        <f>IF('statement of marks'!BV28="","",'statement of marks'!BV28)</f>
        <v/>
      </c>
      <c r="X407" s="253" t="str">
        <f t="shared" si="83"/>
        <v/>
      </c>
      <c r="Y407" s="479" t="str">
        <f>CONCATENATE('statement of marks'!HS28,'statement of marks'!HT28,'statement of marks'!HU28)</f>
        <v/>
      </c>
      <c r="Z407" s="482" t="str">
        <f>IF('result subject-wise'!AF28="","",'result subject-wise'!AF28)</f>
        <v/>
      </c>
      <c r="AA407" s="482" t="str">
        <f>IF('result subject-wise'!AO28="","",'result subject-wise'!AO28)</f>
        <v/>
      </c>
      <c r="AB407" s="480" t="str">
        <f>IF(AA410=0,"",IF(Y407="S",Z407,IF(Z407="",X407,X407+Z407)))</f>
        <v/>
      </c>
    </row>
    <row r="408" spans="1:28" ht="19" customHeight="1">
      <c r="A408" s="1023" t="s">
        <v>48</v>
      </c>
      <c r="B408" s="1024"/>
      <c r="C408" s="482" t="str">
        <f>IF('statement of marks'!CD27="","",'statement of marks'!CD27)</f>
        <v/>
      </c>
      <c r="D408" s="482" t="str">
        <f>IF('statement of marks'!CE27="","",'statement of marks'!CE27)</f>
        <v/>
      </c>
      <c r="E408" s="482" t="str">
        <f>IF('statement of marks'!CF27="","",'statement of marks'!CF27)</f>
        <v/>
      </c>
      <c r="F408" s="482" t="str">
        <f>IF('statement of marks'!CH27="","",'statement of marks'!CH27)</f>
        <v/>
      </c>
      <c r="G408" s="478" t="str">
        <f t="shared" si="80"/>
        <v/>
      </c>
      <c r="H408" s="252" t="str">
        <f>IF('statement of marks'!CJ27="","",'statement of marks'!CJ27)</f>
        <v/>
      </c>
      <c r="I408" s="253" t="str">
        <f t="shared" si="81"/>
        <v/>
      </c>
      <c r="J408" s="479" t="str">
        <f>CONCATENATE('statement of marks'!HV27,'statement of marks'!HW27,'statement of marks'!HX27)</f>
        <v/>
      </c>
      <c r="K408" s="482" t="str">
        <f>IF('result subject-wise'!AG27="","",'result subject-wise'!AG27)</f>
        <v/>
      </c>
      <c r="L408" s="482" t="str">
        <f>IF('result subject-wise'!AP27="","",'result subject-wise'!AP27)</f>
        <v/>
      </c>
      <c r="M408" s="480" t="str">
        <f>IF(L410=0,"",IF(J408="S",K408,IF(K408="",I408,I408+K408)))</f>
        <v/>
      </c>
      <c r="N408" s="1058"/>
      <c r="O408" s="1057"/>
      <c r="P408" s="1023" t="s">
        <v>48</v>
      </c>
      <c r="Q408" s="1024"/>
      <c r="R408" s="482" t="str">
        <f>IF('statement of marks'!CD28="","",'statement of marks'!CD28)</f>
        <v/>
      </c>
      <c r="S408" s="482" t="str">
        <f>IF('statement of marks'!CE28="","",'statement of marks'!CE28)</f>
        <v/>
      </c>
      <c r="T408" s="482" t="str">
        <f>IF('statement of marks'!CF28="","",'statement of marks'!CF28)</f>
        <v/>
      </c>
      <c r="U408" s="482" t="str">
        <f>IF('statement of marks'!CH28="","",'statement of marks'!CH28)</f>
        <v/>
      </c>
      <c r="V408" s="478" t="str">
        <f t="shared" si="82"/>
        <v/>
      </c>
      <c r="W408" s="252" t="str">
        <f>IF('statement of marks'!CJ28="","",'statement of marks'!CJ28)</f>
        <v/>
      </c>
      <c r="X408" s="253" t="str">
        <f t="shared" si="83"/>
        <v/>
      </c>
      <c r="Y408" s="479" t="str">
        <f>CONCATENATE('statement of marks'!HV28,'statement of marks'!HW28,'statement of marks'!HX28)</f>
        <v/>
      </c>
      <c r="Z408" s="482" t="str">
        <f>IF('result subject-wise'!AG28="","",'result subject-wise'!AG28)</f>
        <v/>
      </c>
      <c r="AA408" s="482" t="str">
        <f>IF('result subject-wise'!AP28="","",'result subject-wise'!AP28)</f>
        <v/>
      </c>
      <c r="AB408" s="480" t="str">
        <f>IF(AA410=0,"",IF(Y408="S",Z408,IF(Z408="",X408,X408+Z408)))</f>
        <v/>
      </c>
    </row>
    <row r="409" spans="1:28" ht="19" customHeight="1">
      <c r="A409" s="1027" t="s">
        <v>244</v>
      </c>
      <c r="B409" s="1028"/>
      <c r="C409" s="477" t="str">
        <f t="shared" ref="C409:I409" si="84">IF(C408="","",SUM(C403:C408))</f>
        <v/>
      </c>
      <c r="D409" s="477" t="str">
        <f t="shared" si="84"/>
        <v/>
      </c>
      <c r="E409" s="477" t="str">
        <f t="shared" si="84"/>
        <v/>
      </c>
      <c r="F409" s="477" t="str">
        <f t="shared" si="84"/>
        <v/>
      </c>
      <c r="G409" s="477" t="str">
        <f t="shared" si="84"/>
        <v/>
      </c>
      <c r="H409" s="477" t="str">
        <f t="shared" si="84"/>
        <v/>
      </c>
      <c r="I409" s="477" t="str">
        <f t="shared" si="84"/>
        <v/>
      </c>
      <c r="J409" s="254" t="e">
        <f>IF(AND(L415="PASS",M411&gt;=60),"FIRST",IF(AND(L415="PASS",M411&gt;=48),"SECOND",IF(AND(L415="PASS",M411&gt;=36),"THIRD","")))</f>
        <v>#VALUE!</v>
      </c>
      <c r="K409" s="254">
        <f>COUNTIF(K403:K408,"AB")</f>
        <v>0</v>
      </c>
      <c r="L409" s="482"/>
      <c r="M409" s="476" t="str">
        <f>IF(K409&gt;0,"",IF(M408="","",SUM(M403:M408)))</f>
        <v/>
      </c>
      <c r="N409" s="1058"/>
      <c r="O409" s="1057"/>
      <c r="P409" s="1027" t="s">
        <v>244</v>
      </c>
      <c r="Q409" s="1028"/>
      <c r="R409" s="477" t="str">
        <f t="shared" ref="R409:X409" si="85">IF(R408="","",SUM(R403:R408))</f>
        <v/>
      </c>
      <c r="S409" s="477" t="str">
        <f t="shared" si="85"/>
        <v/>
      </c>
      <c r="T409" s="477" t="str">
        <f t="shared" si="85"/>
        <v/>
      </c>
      <c r="U409" s="477" t="str">
        <f t="shared" si="85"/>
        <v/>
      </c>
      <c r="V409" s="477" t="str">
        <f t="shared" si="85"/>
        <v/>
      </c>
      <c r="W409" s="477" t="str">
        <f t="shared" si="85"/>
        <v/>
      </c>
      <c r="X409" s="477" t="str">
        <f t="shared" si="85"/>
        <v/>
      </c>
      <c r="Y409" s="254" t="e">
        <f>IF(AND(AA415="PASS",AB411&gt;=60),"FIRST",IF(AND(AA415="PASS",AB411&gt;=48),"SECOND",IF(AND(AA415="PASS",AB411&gt;=36),"THIRD","")))</f>
        <v>#VALUE!</v>
      </c>
      <c r="Z409" s="254">
        <f>COUNTIF(Z403:Z408,"AB")</f>
        <v>0</v>
      </c>
      <c r="AA409" s="482"/>
      <c r="AB409" s="476" t="str">
        <f>IF(Z409&gt;0,"",IF(AB408="","",SUM(AB403:AB408)))</f>
        <v/>
      </c>
    </row>
    <row r="410" spans="1:28" ht="19" customHeight="1">
      <c r="A410" s="1027" t="s">
        <v>226</v>
      </c>
      <c r="B410" s="1028"/>
      <c r="C410" s="474">
        <f>60-(COUNTIF(C403:C408,"NA")*10+COUNTIF(C403:C408,"ML")*10)</f>
        <v>60</v>
      </c>
      <c r="D410" s="474">
        <f>60-(COUNTIF(D403:D408,"NA")*10+COUNTIF(D403:D408,"ML")*10)</f>
        <v>60</v>
      </c>
      <c r="E410" s="474">
        <f>60-(COUNTIF(E403:E408,"NA")*10+COUNTIF(E403:E408,"ML")*10)</f>
        <v>60</v>
      </c>
      <c r="F410" s="474">
        <f>420-(COUNTIF(F403:F408,"NA")*70+COUNTIF(F403:F408,"ML")*70)</f>
        <v>420</v>
      </c>
      <c r="G410" s="474">
        <f>SUM(C410:F410)</f>
        <v>600</v>
      </c>
      <c r="H410" s="474">
        <f>600-(COUNTIF(H403:H408,"ML")*100)</f>
        <v>600</v>
      </c>
      <c r="I410" s="478">
        <f>SUM(G410:H410)</f>
        <v>1200</v>
      </c>
      <c r="J410" s="254" t="e">
        <f>IF(AND(L415="PASS",I411&gt;=60),"FIRST",IF(AND(L415="PASS",I411&gt;=48),"SECOND",IF(AND(L415="PASS",I411&gt;=36),"THIRD","")))</f>
        <v>#VALUE!</v>
      </c>
      <c r="K410" s="482"/>
      <c r="L410" s="254">
        <f>COUNTIF(L403:L408,"P")+COUNTIF(L403:L408,"F")</f>
        <v>0</v>
      </c>
      <c r="M410" s="251" t="str">
        <f>IF(K409&gt;0,"",IF(L410=0,"",1200-L411*100))</f>
        <v/>
      </c>
      <c r="N410" s="1058"/>
      <c r="O410" s="1057"/>
      <c r="P410" s="1027" t="s">
        <v>226</v>
      </c>
      <c r="Q410" s="1028"/>
      <c r="R410" s="474">
        <f>60-(COUNTIF(R403:R408,"NA")*10+COUNTIF(R403:R408,"ML")*10)</f>
        <v>60</v>
      </c>
      <c r="S410" s="474">
        <f>60-(COUNTIF(S403:S408,"NA")*10+COUNTIF(S403:S408,"ML")*10)</f>
        <v>60</v>
      </c>
      <c r="T410" s="474">
        <f>60-(COUNTIF(T403:T408,"NA")*10+COUNTIF(T403:T408,"ML")*10)</f>
        <v>60</v>
      </c>
      <c r="U410" s="474">
        <f>420-(COUNTIF(U403:U408,"NA")*70+COUNTIF(U403:U408,"ML")*70)</f>
        <v>420</v>
      </c>
      <c r="V410" s="474">
        <f>SUM(R410:U410)</f>
        <v>600</v>
      </c>
      <c r="W410" s="474">
        <f>600-(COUNTIF(W403:W408,"ML")*100)</f>
        <v>600</v>
      </c>
      <c r="X410" s="478">
        <f>SUM(V410:W410)</f>
        <v>1200</v>
      </c>
      <c r="Y410" s="254" t="e">
        <f>IF(AND(AA415="PASS",X411&gt;=60),"FIRST",IF(AND(AA415="PASS",X411&gt;=48),"SECOND",IF(AND(AA415="PASS",X411&gt;=36),"THIRD","")))</f>
        <v>#VALUE!</v>
      </c>
      <c r="Z410" s="482"/>
      <c r="AA410" s="254">
        <f>COUNTIF(AA403:AA408,"P")+COUNTIF(AA403:AA408,"F")</f>
        <v>0</v>
      </c>
      <c r="AB410" s="251" t="str">
        <f>IF(Z409&gt;0,"",IF(AA410=0,"",1200-AA411*100))</f>
        <v/>
      </c>
    </row>
    <row r="411" spans="1:28" ht="19" customHeight="1">
      <c r="A411" s="1056" t="s">
        <v>150</v>
      </c>
      <c r="B411" s="1039"/>
      <c r="C411" s="255" t="e">
        <f t="shared" ref="C411:I411" si="86">C409/C410*100</f>
        <v>#VALUE!</v>
      </c>
      <c r="D411" s="255" t="e">
        <f t="shared" si="86"/>
        <v>#VALUE!</v>
      </c>
      <c r="E411" s="255" t="e">
        <f t="shared" si="86"/>
        <v>#VALUE!</v>
      </c>
      <c r="F411" s="255" t="e">
        <f t="shared" si="86"/>
        <v>#VALUE!</v>
      </c>
      <c r="G411" s="255" t="e">
        <f t="shared" si="86"/>
        <v>#VALUE!</v>
      </c>
      <c r="H411" s="255" t="e">
        <f t="shared" si="86"/>
        <v>#VALUE!</v>
      </c>
      <c r="I411" s="255" t="e">
        <f t="shared" si="86"/>
        <v>#VALUE!</v>
      </c>
      <c r="J411" s="254" t="e">
        <f>IF(M410="",J410,J409)</f>
        <v>#VALUE!</v>
      </c>
      <c r="K411" s="482"/>
      <c r="L411" s="254">
        <f>COUNTIF(J403:J408,"S")</f>
        <v>0</v>
      </c>
      <c r="M411" s="256" t="e">
        <f>M409/M410*100</f>
        <v>#VALUE!</v>
      </c>
      <c r="N411" s="1058"/>
      <c r="O411" s="1057"/>
      <c r="P411" s="1056" t="s">
        <v>150</v>
      </c>
      <c r="Q411" s="1039"/>
      <c r="R411" s="255" t="e">
        <f t="shared" ref="R411:X411" si="87">R409/R410*100</f>
        <v>#VALUE!</v>
      </c>
      <c r="S411" s="255" t="e">
        <f t="shared" si="87"/>
        <v>#VALUE!</v>
      </c>
      <c r="T411" s="255" t="e">
        <f t="shared" si="87"/>
        <v>#VALUE!</v>
      </c>
      <c r="U411" s="255" t="e">
        <f t="shared" si="87"/>
        <v>#VALUE!</v>
      </c>
      <c r="V411" s="255" t="e">
        <f t="shared" si="87"/>
        <v>#VALUE!</v>
      </c>
      <c r="W411" s="255" t="e">
        <f t="shared" si="87"/>
        <v>#VALUE!</v>
      </c>
      <c r="X411" s="255" t="e">
        <f t="shared" si="87"/>
        <v>#VALUE!</v>
      </c>
      <c r="Y411" s="254" t="e">
        <f>IF(AB410="",Y410,Y409)</f>
        <v>#VALUE!</v>
      </c>
      <c r="Z411" s="482"/>
      <c r="AA411" s="254">
        <f>COUNTIF(Y403:Y408,"S")</f>
        <v>0</v>
      </c>
      <c r="AB411" s="256" t="e">
        <f>AB409/AB410*100</f>
        <v>#VALUE!</v>
      </c>
    </row>
    <row r="412" spans="1:28" ht="19" customHeight="1">
      <c r="A412" s="1023" t="s">
        <v>73</v>
      </c>
      <c r="B412" s="1024"/>
      <c r="C412" s="475" t="str">
        <f>IF('statement of marks'!CV27="","",'statement of marks'!CV27)</f>
        <v/>
      </c>
      <c r="D412" s="475" t="str">
        <f>IF('statement of marks'!CW27="","",'statement of marks'!CW27)</f>
        <v/>
      </c>
      <c r="E412" s="475" t="str">
        <f>IF('statement of marks'!CX27="","",'statement of marks'!CX27)</f>
        <v/>
      </c>
      <c r="F412" s="475" t="str">
        <f>IF('statement of marks'!CZ27="","",'statement of marks'!CZ27)</f>
        <v/>
      </c>
      <c r="G412" s="478" t="str">
        <f>IF(F412="","",SUM(C412:F412))</f>
        <v/>
      </c>
      <c r="H412" s="475" t="str">
        <f>IF('statement of marks'!DB27="","",'statement of marks'!DB27)</f>
        <v/>
      </c>
      <c r="I412" s="478" t="str">
        <f>IF(H412="","",SUM(G412:H412))</f>
        <v/>
      </c>
      <c r="J412" s="479" t="str">
        <f>IF('statement of marks'!HY27="","",'statement of marks'!HY27)</f>
        <v/>
      </c>
      <c r="K412" s="485" t="str">
        <f>IF('result subject-wise'!AQ27="","",'result subject-wise'!AQ27)</f>
        <v/>
      </c>
      <c r="L412" s="1046" t="s">
        <v>238</v>
      </c>
      <c r="M412" s="1061"/>
      <c r="N412" s="1058"/>
      <c r="O412" s="1057"/>
      <c r="P412" s="1023" t="s">
        <v>73</v>
      </c>
      <c r="Q412" s="1024"/>
      <c r="R412" s="475" t="str">
        <f>IF('statement of marks'!CV28="","",'statement of marks'!CV28)</f>
        <v/>
      </c>
      <c r="S412" s="475" t="str">
        <f>IF('statement of marks'!CW28="","",'statement of marks'!CW28)</f>
        <v/>
      </c>
      <c r="T412" s="475" t="str">
        <f>IF('statement of marks'!CX28="","",'statement of marks'!CX28)</f>
        <v/>
      </c>
      <c r="U412" s="475" t="str">
        <f>IF('statement of marks'!CZ28="","",'statement of marks'!CZ28)</f>
        <v/>
      </c>
      <c r="V412" s="478" t="str">
        <f>IF(U412="","",SUM(R412:U412))</f>
        <v/>
      </c>
      <c r="W412" s="475" t="str">
        <f>IF('statement of marks'!DB28="","",'statement of marks'!DB28)</f>
        <v/>
      </c>
      <c r="X412" s="478" t="str">
        <f>IF(W412="","",SUM(V412:W412))</f>
        <v/>
      </c>
      <c r="Y412" s="479" t="str">
        <f>IF('statement of marks'!HY28="","",'statement of marks'!HY28)</f>
        <v/>
      </c>
      <c r="Z412" s="485" t="str">
        <f>IF('result subject-wise'!AQ28="","",'result subject-wise'!AQ28)</f>
        <v/>
      </c>
      <c r="AA412" s="1046" t="s">
        <v>238</v>
      </c>
      <c r="AB412" s="1061"/>
    </row>
    <row r="413" spans="1:28" ht="19" customHeight="1">
      <c r="A413" s="1023" t="s">
        <v>74</v>
      </c>
      <c r="B413" s="1024"/>
      <c r="C413" s="475" t="str">
        <f>IF('statement of marks'!DL27="","",'statement of marks'!DL27)</f>
        <v/>
      </c>
      <c r="D413" s="475" t="str">
        <f>IF('statement of marks'!DO27="","",'statement of marks'!DO27)</f>
        <v/>
      </c>
      <c r="E413" s="475" t="str">
        <f>IF('statement of marks'!DR27="","",'statement of marks'!DR27)</f>
        <v/>
      </c>
      <c r="F413" s="475" t="str">
        <f>IF('statement of marks'!DX27="","",'statement of marks'!DX27)</f>
        <v/>
      </c>
      <c r="G413" s="478" t="str">
        <f>IF(F413="","",SUM(C413:F413))</f>
        <v/>
      </c>
      <c r="H413" s="475" t="str">
        <f>IF('statement of marks'!EC27="","",'statement of marks'!EC27)</f>
        <v/>
      </c>
      <c r="I413" s="478" t="str">
        <f>IF(H413="","",SUM(G413:H413))</f>
        <v/>
      </c>
      <c r="J413" s="479" t="str">
        <f>IF('statement of marks'!HZ27="","",'statement of marks'!HZ27)</f>
        <v/>
      </c>
      <c r="K413" s="477" t="str">
        <f>IF('result subject-wise'!AR27="","",'result subject-wise'!AR27)</f>
        <v/>
      </c>
      <c r="L413" s="1030"/>
      <c r="M413" s="1061"/>
      <c r="N413" s="1058"/>
      <c r="O413" s="1057"/>
      <c r="P413" s="1023" t="s">
        <v>74</v>
      </c>
      <c r="Q413" s="1024"/>
      <c r="R413" s="475" t="str">
        <f>IF('statement of marks'!DL28="","",'statement of marks'!DL28)</f>
        <v/>
      </c>
      <c r="S413" s="475" t="str">
        <f>IF('statement of marks'!DO28="","",'statement of marks'!DO28)</f>
        <v/>
      </c>
      <c r="T413" s="475" t="str">
        <f>IF('statement of marks'!DR28="","",'statement of marks'!DR28)</f>
        <v/>
      </c>
      <c r="U413" s="475" t="str">
        <f>IF('statement of marks'!DX28="","",'statement of marks'!DX28)</f>
        <v/>
      </c>
      <c r="V413" s="478" t="str">
        <f>IF(U413="","",SUM(R413:U413))</f>
        <v/>
      </c>
      <c r="W413" s="475" t="str">
        <f>IF('statement of marks'!EC28="","",'statement of marks'!EC28)</f>
        <v/>
      </c>
      <c r="X413" s="478" t="str">
        <f>IF(W413="","",SUM(V413:W413))</f>
        <v/>
      </c>
      <c r="Y413" s="479" t="str">
        <f>IF('statement of marks'!HZ28="","",'statement of marks'!HZ28)</f>
        <v/>
      </c>
      <c r="Z413" s="477" t="str">
        <f>IF('result subject-wise'!AR28="","",'result subject-wise'!AR28)</f>
        <v/>
      </c>
      <c r="AA413" s="1030"/>
      <c r="AB413" s="1061"/>
    </row>
    <row r="414" spans="1:28" ht="19" customHeight="1">
      <c r="A414" s="1023" t="s">
        <v>56</v>
      </c>
      <c r="B414" s="1024"/>
      <c r="C414" s="475" t="str">
        <f>IF('statement of marks'!EM27="","",'statement of marks'!EM27)</f>
        <v/>
      </c>
      <c r="D414" s="475" t="str">
        <f>IF('statement of marks'!EN27="","",'statement of marks'!EN27)</f>
        <v/>
      </c>
      <c r="E414" s="475" t="str">
        <f>IF('statement of marks'!EO27="","",'statement of marks'!EO27)</f>
        <v/>
      </c>
      <c r="F414" s="475" t="str">
        <f>IF('statement of marks'!ES27="","",'statement of marks'!ES27)</f>
        <v/>
      </c>
      <c r="G414" s="478" t="str">
        <f>IF(F414="","",SUM(C414:F414))</f>
        <v/>
      </c>
      <c r="H414" s="475" t="str">
        <f>IF('statement of marks'!EX27="","",'statement of marks'!EX27)</f>
        <v/>
      </c>
      <c r="I414" s="478" t="str">
        <f>IF(H414="","",SUM(G414:H414))</f>
        <v/>
      </c>
      <c r="J414" s="479" t="str">
        <f>IF('statement of marks'!IA27="","",'statement of marks'!IA27)</f>
        <v/>
      </c>
      <c r="K414" s="477" t="str">
        <f>IF('result subject-wise'!AS27="","",'result subject-wise'!AS27)</f>
        <v/>
      </c>
      <c r="L414" s="1030"/>
      <c r="M414" s="1061"/>
      <c r="N414" s="1058"/>
      <c r="O414" s="1057"/>
      <c r="P414" s="1023" t="s">
        <v>56</v>
      </c>
      <c r="Q414" s="1024"/>
      <c r="R414" s="475" t="str">
        <f>IF('statement of marks'!EM28="","",'statement of marks'!EM28)</f>
        <v/>
      </c>
      <c r="S414" s="475" t="str">
        <f>IF('statement of marks'!EN28="","",'statement of marks'!EN28)</f>
        <v/>
      </c>
      <c r="T414" s="475" t="str">
        <f>IF('statement of marks'!EO28="","",'statement of marks'!EO28)</f>
        <v/>
      </c>
      <c r="U414" s="475" t="str">
        <f>IF('statement of marks'!ES28="","",'statement of marks'!ES28)</f>
        <v/>
      </c>
      <c r="V414" s="478" t="str">
        <f>IF(U414="","",SUM(R414:U414))</f>
        <v/>
      </c>
      <c r="W414" s="475" t="str">
        <f>IF('statement of marks'!EX28="","",'statement of marks'!EX28)</f>
        <v/>
      </c>
      <c r="X414" s="478" t="str">
        <f>IF(W414="","",SUM(V414:W414))</f>
        <v/>
      </c>
      <c r="Y414" s="479" t="str">
        <f>IF('statement of marks'!IA28="","",'statement of marks'!IA28)</f>
        <v/>
      </c>
      <c r="Z414" s="477" t="str">
        <f>IF('result subject-wise'!AS28="","",'result subject-wise'!AS28)</f>
        <v/>
      </c>
      <c r="AA414" s="1030"/>
      <c r="AB414" s="1061"/>
    </row>
    <row r="415" spans="1:28" ht="19" customHeight="1">
      <c r="A415" s="1023" t="s">
        <v>26</v>
      </c>
      <c r="B415" s="1024"/>
      <c r="C415" s="1046" t="s">
        <v>275</v>
      </c>
      <c r="D415" s="1021"/>
      <c r="E415" s="1046" t="s">
        <v>94</v>
      </c>
      <c r="F415" s="1021"/>
      <c r="G415" s="1048" t="s">
        <v>95</v>
      </c>
      <c r="H415" s="1021"/>
      <c r="I415" s="478" t="s">
        <v>39</v>
      </c>
      <c r="J415" s="477" t="s">
        <v>57</v>
      </c>
      <c r="K415" s="1050"/>
      <c r="L415" s="1049" t="str">
        <f>IF('result subject-wise'!AV27="","",'result subject-wise'!AV27)</f>
        <v/>
      </c>
      <c r="M415" s="1052"/>
      <c r="N415" s="1058"/>
      <c r="O415" s="1057"/>
      <c r="P415" s="1023" t="s">
        <v>26</v>
      </c>
      <c r="Q415" s="1024"/>
      <c r="R415" s="1046" t="s">
        <v>275</v>
      </c>
      <c r="S415" s="1021"/>
      <c r="T415" s="1046" t="s">
        <v>94</v>
      </c>
      <c r="U415" s="1021"/>
      <c r="V415" s="1048" t="s">
        <v>95</v>
      </c>
      <c r="W415" s="1021"/>
      <c r="X415" s="478" t="s">
        <v>39</v>
      </c>
      <c r="Y415" s="477" t="s">
        <v>57</v>
      </c>
      <c r="Z415" s="1050"/>
      <c r="AA415" s="1049" t="str">
        <f>IF('result subject-wise'!AV28="","",'result subject-wise'!AV28)</f>
        <v/>
      </c>
      <c r="AB415" s="1052"/>
    </row>
    <row r="416" spans="1:28" ht="19" customHeight="1">
      <c r="A416" s="1023"/>
      <c r="B416" s="1024"/>
      <c r="C416" s="1021">
        <f>'statement of marks'!$FH$6</f>
        <v>25</v>
      </c>
      <c r="D416" s="1021"/>
      <c r="E416" s="1021">
        <f>'statement of marks'!$FI$6</f>
        <v>45</v>
      </c>
      <c r="F416" s="1021"/>
      <c r="G416" s="1021">
        <f>'statement of marks'!$FJ$6</f>
        <v>30</v>
      </c>
      <c r="H416" s="1021"/>
      <c r="I416" s="478">
        <f>SUM(C416,E416,G416)</f>
        <v>100</v>
      </c>
      <c r="J416" s="477"/>
      <c r="K416" s="1050"/>
      <c r="L416" s="1049"/>
      <c r="M416" s="1052"/>
      <c r="N416" s="1058"/>
      <c r="O416" s="1057"/>
      <c r="P416" s="1023"/>
      <c r="Q416" s="1024"/>
      <c r="R416" s="1021">
        <f>'statement of marks'!$FH$6</f>
        <v>25</v>
      </c>
      <c r="S416" s="1021"/>
      <c r="T416" s="1021">
        <f>'statement of marks'!$FI$6</f>
        <v>45</v>
      </c>
      <c r="U416" s="1021"/>
      <c r="V416" s="1021">
        <f>'statement of marks'!$FJ$6</f>
        <v>30</v>
      </c>
      <c r="W416" s="1021"/>
      <c r="X416" s="478">
        <f>SUM(R416,T416,V416)</f>
        <v>100</v>
      </c>
      <c r="Y416" s="477"/>
      <c r="Z416" s="1050"/>
      <c r="AA416" s="1049"/>
      <c r="AB416" s="1052"/>
    </row>
    <row r="417" spans="1:28" ht="19" customHeight="1">
      <c r="A417" s="1023"/>
      <c r="B417" s="1024"/>
      <c r="C417" s="1025" t="str">
        <f>IF('statement of marks'!FH27="","",'statement of marks'!FH27)</f>
        <v/>
      </c>
      <c r="D417" s="1025"/>
      <c r="E417" s="1025" t="str">
        <f>'statement of marks'!FI27</f>
        <v/>
      </c>
      <c r="F417" s="1025"/>
      <c r="G417" s="1025" t="str">
        <f>'statement of marks'!FJ27</f>
        <v/>
      </c>
      <c r="H417" s="1025"/>
      <c r="I417" s="481" t="str">
        <f>IF(G417="","",SUM(C417,E417,G417))</f>
        <v/>
      </c>
      <c r="J417" s="479" t="str">
        <f>IF('statement of marks'!IB27="","",'statement of marks'!IB27)</f>
        <v/>
      </c>
      <c r="K417" s="1050"/>
      <c r="L417" s="1051" t="s">
        <v>241</v>
      </c>
      <c r="M417" s="1052"/>
      <c r="N417" s="1058"/>
      <c r="O417" s="1057"/>
      <c r="P417" s="1023"/>
      <c r="Q417" s="1024"/>
      <c r="R417" s="1025" t="str">
        <f>IF('statement of marks'!FH28="","",'statement of marks'!FH28)</f>
        <v/>
      </c>
      <c r="S417" s="1025"/>
      <c r="T417" s="1025" t="str">
        <f>'statement of marks'!FI28</f>
        <v/>
      </c>
      <c r="U417" s="1025"/>
      <c r="V417" s="1025" t="str">
        <f>'statement of marks'!FJ28</f>
        <v/>
      </c>
      <c r="W417" s="1025"/>
      <c r="X417" s="481" t="str">
        <f>IF(V417="","",SUM(R417,T417,V417))</f>
        <v/>
      </c>
      <c r="Y417" s="479" t="str">
        <f>IF('statement of marks'!IB28="","",'statement of marks'!IB28)</f>
        <v/>
      </c>
      <c r="Z417" s="1050"/>
      <c r="AA417" s="1051" t="s">
        <v>241</v>
      </c>
      <c r="AB417" s="1052"/>
    </row>
    <row r="418" spans="1:28" ht="19" customHeight="1">
      <c r="A418" s="1023" t="s">
        <v>77</v>
      </c>
      <c r="B418" s="1024"/>
      <c r="C418" s="1048" t="s">
        <v>96</v>
      </c>
      <c r="D418" s="1021"/>
      <c r="E418" s="1048" t="s">
        <v>97</v>
      </c>
      <c r="F418" s="1021"/>
      <c r="G418" s="1048" t="s">
        <v>98</v>
      </c>
      <c r="H418" s="1021"/>
      <c r="I418" s="478" t="s">
        <v>39</v>
      </c>
      <c r="J418" s="477" t="s">
        <v>57</v>
      </c>
      <c r="K418" s="1050"/>
      <c r="L418" s="1049" t="e">
        <f>J411</f>
        <v>#VALUE!</v>
      </c>
      <c r="M418" s="1052"/>
      <c r="N418" s="1058"/>
      <c r="O418" s="1057"/>
      <c r="P418" s="1023" t="s">
        <v>77</v>
      </c>
      <c r="Q418" s="1024"/>
      <c r="R418" s="1048" t="s">
        <v>96</v>
      </c>
      <c r="S418" s="1021"/>
      <c r="T418" s="1048" t="s">
        <v>97</v>
      </c>
      <c r="U418" s="1021"/>
      <c r="V418" s="1048" t="s">
        <v>98</v>
      </c>
      <c r="W418" s="1021"/>
      <c r="X418" s="478" t="s">
        <v>39</v>
      </c>
      <c r="Y418" s="477" t="s">
        <v>57</v>
      </c>
      <c r="Z418" s="1050"/>
      <c r="AA418" s="1049" t="e">
        <f>Y411</f>
        <v>#VALUE!</v>
      </c>
      <c r="AB418" s="1052"/>
    </row>
    <row r="419" spans="1:28" ht="19" customHeight="1">
      <c r="A419" s="1023"/>
      <c r="B419" s="1024"/>
      <c r="C419" s="1021">
        <f>'statement of marks'!$FQ$6</f>
        <v>25</v>
      </c>
      <c r="D419" s="1021"/>
      <c r="E419" s="474">
        <f>'statement of marks'!$FR$6</f>
        <v>30</v>
      </c>
      <c r="F419" s="474">
        <f>'statement of marks'!$FS$6</f>
        <v>30</v>
      </c>
      <c r="G419" s="1021">
        <f>'statement of marks'!$FT$6</f>
        <v>15</v>
      </c>
      <c r="H419" s="1021"/>
      <c r="I419" s="478">
        <f>SUM(C419,E419,F419,G419)</f>
        <v>100</v>
      </c>
      <c r="J419" s="477"/>
      <c r="K419" s="1050"/>
      <c r="L419" s="1049"/>
      <c r="M419" s="1052"/>
      <c r="N419" s="1058"/>
      <c r="O419" s="1057"/>
      <c r="P419" s="1023"/>
      <c r="Q419" s="1024"/>
      <c r="R419" s="1021">
        <f>'statement of marks'!$FQ$6</f>
        <v>25</v>
      </c>
      <c r="S419" s="1021"/>
      <c r="T419" s="474">
        <f>'statement of marks'!$FR$6</f>
        <v>30</v>
      </c>
      <c r="U419" s="474">
        <f>'statement of marks'!$FS$6</f>
        <v>30</v>
      </c>
      <c r="V419" s="1021">
        <f>'statement of marks'!$FT$6</f>
        <v>15</v>
      </c>
      <c r="W419" s="1021"/>
      <c r="X419" s="478">
        <f>SUM(R419,T419,U419,V419)</f>
        <v>100</v>
      </c>
      <c r="Y419" s="477"/>
      <c r="Z419" s="1050"/>
      <c r="AA419" s="1049"/>
      <c r="AB419" s="1052"/>
    </row>
    <row r="420" spans="1:28" ht="19" customHeight="1">
      <c r="A420" s="1023"/>
      <c r="B420" s="1024"/>
      <c r="C420" s="1025" t="str">
        <f>IF('statement of marks'!FQ27="","",'statement of marks'!FQ27)</f>
        <v/>
      </c>
      <c r="D420" s="1025"/>
      <c r="E420" s="475" t="str">
        <f>'statement of marks'!FR27</f>
        <v/>
      </c>
      <c r="F420" s="475" t="str">
        <f>'statement of marks'!FS27</f>
        <v/>
      </c>
      <c r="G420" s="1025" t="str">
        <f>'statement of marks'!FT27</f>
        <v/>
      </c>
      <c r="H420" s="1025"/>
      <c r="I420" s="478" t="str">
        <f>IF(G420="","",SUM(C420:G420))</f>
        <v/>
      </c>
      <c r="J420" s="479" t="str">
        <f>IF('statement of marks'!IC27="","",'statement of marks'!IC27)</f>
        <v/>
      </c>
      <c r="K420" s="1043" t="s">
        <v>240</v>
      </c>
      <c r="L420" s="1044"/>
      <c r="M420" s="1045"/>
      <c r="N420" s="1058"/>
      <c r="O420" s="1057"/>
      <c r="P420" s="1023"/>
      <c r="Q420" s="1024"/>
      <c r="R420" s="1025" t="str">
        <f>IF('statement of marks'!FQ28="","",'statement of marks'!FQ28)</f>
        <v/>
      </c>
      <c r="S420" s="1025"/>
      <c r="T420" s="475" t="str">
        <f>'statement of marks'!FR28</f>
        <v/>
      </c>
      <c r="U420" s="475" t="str">
        <f>'statement of marks'!FS28</f>
        <v/>
      </c>
      <c r="V420" s="1025" t="str">
        <f>'statement of marks'!FT28</f>
        <v/>
      </c>
      <c r="W420" s="1025"/>
      <c r="X420" s="478" t="str">
        <f>IF(V420="","",SUM(R420:V420))</f>
        <v/>
      </c>
      <c r="Y420" s="479" t="str">
        <f>IF('statement of marks'!IC28="","",'statement of marks'!IC28)</f>
        <v/>
      </c>
      <c r="Z420" s="1043" t="s">
        <v>240</v>
      </c>
      <c r="AA420" s="1044"/>
      <c r="AB420" s="1045"/>
    </row>
    <row r="421" spans="1:28" ht="19" customHeight="1">
      <c r="A421" s="1038" t="s">
        <v>135</v>
      </c>
      <c r="B421" s="1039"/>
      <c r="C421" s="1029" t="str">
        <f>'statement of marks'!GN27</f>
        <v/>
      </c>
      <c r="D421" s="1029"/>
      <c r="E421" s="1029"/>
      <c r="F421" s="483" t="s">
        <v>241</v>
      </c>
      <c r="G421" s="479" t="str">
        <f>IF('statement of marks'!CU27="","",'statement of marks'!CU27)</f>
        <v/>
      </c>
      <c r="H421" s="1049" t="s">
        <v>237</v>
      </c>
      <c r="I421" s="1049"/>
      <c r="J421" s="475" t="str">
        <f>IF('statement of marks'!GP27="","",'statement of marks'!GP27)</f>
        <v/>
      </c>
      <c r="K421" s="1044"/>
      <c r="L421" s="1044"/>
      <c r="M421" s="1045"/>
      <c r="N421" s="1058"/>
      <c r="O421" s="1057"/>
      <c r="P421" s="1038" t="s">
        <v>135</v>
      </c>
      <c r="Q421" s="1039"/>
      <c r="R421" s="1029" t="str">
        <f>'statement of marks'!GN28</f>
        <v/>
      </c>
      <c r="S421" s="1029"/>
      <c r="T421" s="1029"/>
      <c r="U421" s="483" t="s">
        <v>241</v>
      </c>
      <c r="V421" s="479" t="str">
        <f>IF('statement of marks'!CU28="","",'statement of marks'!CU28)</f>
        <v/>
      </c>
      <c r="W421" s="1049" t="s">
        <v>237</v>
      </c>
      <c r="X421" s="1049"/>
      <c r="Y421" s="475" t="str">
        <f>IF('statement of marks'!GP28="","",'statement of marks'!GP28)</f>
        <v/>
      </c>
      <c r="Z421" s="1044"/>
      <c r="AA421" s="1044"/>
      <c r="AB421" s="1045"/>
    </row>
    <row r="422" spans="1:28" ht="19" customHeight="1">
      <c r="A422" s="257" t="s">
        <v>230</v>
      </c>
      <c r="B422" s="1059" t="s">
        <v>229</v>
      </c>
      <c r="C422" s="1060"/>
      <c r="D422" s="1047" t="s">
        <v>231</v>
      </c>
      <c r="E422" s="1025"/>
      <c r="F422" s="1047" t="s">
        <v>232</v>
      </c>
      <c r="G422" s="1025"/>
      <c r="H422" s="1047" t="s">
        <v>233</v>
      </c>
      <c r="I422" s="1025"/>
      <c r="J422" s="481" t="s">
        <v>376</v>
      </c>
      <c r="K422" s="1044"/>
      <c r="L422" s="1044"/>
      <c r="M422" s="1045"/>
      <c r="N422" s="1058"/>
      <c r="O422" s="1057"/>
      <c r="P422" s="257" t="s">
        <v>230</v>
      </c>
      <c r="Q422" s="1059" t="s">
        <v>229</v>
      </c>
      <c r="R422" s="1060"/>
      <c r="S422" s="1047" t="s">
        <v>231</v>
      </c>
      <c r="T422" s="1025"/>
      <c r="U422" s="1047" t="s">
        <v>232</v>
      </c>
      <c r="V422" s="1025"/>
      <c r="W422" s="1047" t="s">
        <v>233</v>
      </c>
      <c r="X422" s="1025"/>
      <c r="Y422" s="481" t="s">
        <v>376</v>
      </c>
      <c r="Z422" s="1044"/>
      <c r="AA422" s="1044"/>
      <c r="AB422" s="1045"/>
    </row>
    <row r="423" spans="1:28" ht="19" customHeight="1">
      <c r="A423" s="1033" t="s">
        <v>227</v>
      </c>
      <c r="B423" s="1024"/>
      <c r="C423" s="482" t="str">
        <f>IF('statement of marks'!GR27="","",'statement of marks'!GR27)</f>
        <v/>
      </c>
      <c r="D423" s="1053" t="str">
        <f>IF('statement of marks'!GT27="","",'statement of marks'!GT27)</f>
        <v/>
      </c>
      <c r="E423" s="1053"/>
      <c r="F423" s="1053" t="str">
        <f>IF('statement of marks'!GV27="","",'statement of marks'!GV27)</f>
        <v/>
      </c>
      <c r="G423" s="1053"/>
      <c r="H423" s="1053" t="str">
        <f>IF('statement of marks'!GX27="","",'statement of marks'!GX27)</f>
        <v/>
      </c>
      <c r="I423" s="1053"/>
      <c r="J423" s="479" t="str">
        <f>'statement of marks'!GZ27</f>
        <v/>
      </c>
      <c r="K423" s="1062" t="str">
        <f>IF(OR(L415="PASS",L415="FAIL"),'result subject-wise'!$AV$112,"")</f>
        <v/>
      </c>
      <c r="L423" s="1062"/>
      <c r="M423" s="1063"/>
      <c r="N423" s="1058"/>
      <c r="O423" s="1057"/>
      <c r="P423" s="1033" t="s">
        <v>227</v>
      </c>
      <c r="Q423" s="1024"/>
      <c r="R423" s="482" t="str">
        <f>IF('statement of marks'!GR28="","",'statement of marks'!GR28)</f>
        <v/>
      </c>
      <c r="S423" s="1053" t="str">
        <f>IF('statement of marks'!GT28="","",'statement of marks'!GT28)</f>
        <v/>
      </c>
      <c r="T423" s="1053"/>
      <c r="U423" s="1053" t="str">
        <f>IF('statement of marks'!GV28="","",'statement of marks'!GV28)</f>
        <v/>
      </c>
      <c r="V423" s="1053"/>
      <c r="W423" s="1053" t="str">
        <f>IF('statement of marks'!GX28="","",'statement of marks'!GX28)</f>
        <v/>
      </c>
      <c r="X423" s="1053"/>
      <c r="Y423" s="479" t="str">
        <f>'statement of marks'!GZ28</f>
        <v/>
      </c>
      <c r="Z423" s="1062" t="str">
        <f>IF(OR(AA415="PASS",AA415="FAIL"),'result subject-wise'!$AV$112,"")</f>
        <v/>
      </c>
      <c r="AA423" s="1062"/>
      <c r="AB423" s="1063"/>
    </row>
    <row r="424" spans="1:28" ht="19" customHeight="1">
      <c r="A424" s="1031" t="s">
        <v>228</v>
      </c>
      <c r="B424" s="1032"/>
      <c r="C424" s="477" t="str">
        <f>IF('statement of marks'!GQ27="","",'statement of marks'!GQ27)</f>
        <v/>
      </c>
      <c r="D424" s="1030" t="str">
        <f>IF('statement of marks'!GS27="","",'statement of marks'!GS27)</f>
        <v/>
      </c>
      <c r="E424" s="1030"/>
      <c r="F424" s="1030" t="str">
        <f>IF('statement of marks'!GU27="","",'statement of marks'!GU27)</f>
        <v/>
      </c>
      <c r="G424" s="1030"/>
      <c r="H424" s="1030" t="str">
        <f>IF('statement of marks'!GW27="","",'statement of marks'!GW27)</f>
        <v/>
      </c>
      <c r="I424" s="1030"/>
      <c r="J424" s="477" t="str">
        <f>'statement of marks'!GY27</f>
        <v/>
      </c>
      <c r="K424" s="1062"/>
      <c r="L424" s="1062"/>
      <c r="M424" s="1063"/>
      <c r="N424" s="1058"/>
      <c r="O424" s="1057"/>
      <c r="P424" s="1031" t="s">
        <v>228</v>
      </c>
      <c r="Q424" s="1032"/>
      <c r="R424" s="477" t="str">
        <f>IF('statement of marks'!GQ28="","",'statement of marks'!GQ28)</f>
        <v/>
      </c>
      <c r="S424" s="1030" t="str">
        <f>IF('statement of marks'!GS28="","",'statement of marks'!GS28)</f>
        <v/>
      </c>
      <c r="T424" s="1030"/>
      <c r="U424" s="1030" t="str">
        <f>IF('statement of marks'!GU28="","",'statement of marks'!GU28)</f>
        <v/>
      </c>
      <c r="V424" s="1030"/>
      <c r="W424" s="1030" t="str">
        <f>IF('statement of marks'!GW28="","",'statement of marks'!GW28)</f>
        <v/>
      </c>
      <c r="X424" s="1030"/>
      <c r="Y424" s="477" t="str">
        <f>'statement of marks'!GY28</f>
        <v/>
      </c>
      <c r="Z424" s="1062"/>
      <c r="AA424" s="1062"/>
      <c r="AB424" s="1063"/>
    </row>
    <row r="425" spans="1:28" ht="19" customHeight="1">
      <c r="A425" s="1067" t="s">
        <v>375</v>
      </c>
      <c r="B425" s="1024"/>
      <c r="C425" s="52"/>
      <c r="D425" s="1029"/>
      <c r="E425" s="1029"/>
      <c r="F425" s="1029"/>
      <c r="G425" s="1029"/>
      <c r="H425" s="1029"/>
      <c r="I425" s="1029"/>
      <c r="J425" s="1029"/>
      <c r="K425" s="1029"/>
      <c r="L425" s="1029"/>
      <c r="M425" s="1040"/>
      <c r="N425" s="1058"/>
      <c r="O425" s="1057"/>
      <c r="P425" s="1067" t="s">
        <v>375</v>
      </c>
      <c r="Q425" s="1024"/>
      <c r="R425" s="52"/>
      <c r="S425" s="1029"/>
      <c r="T425" s="1029"/>
      <c r="U425" s="1029"/>
      <c r="V425" s="1029"/>
      <c r="W425" s="1029"/>
      <c r="X425" s="1029"/>
      <c r="Y425" s="1029"/>
      <c r="Z425" s="1029"/>
      <c r="AA425" s="1029"/>
      <c r="AB425" s="1040"/>
    </row>
    <row r="426" spans="1:28" ht="19" customHeight="1">
      <c r="A426" s="1033" t="s">
        <v>234</v>
      </c>
      <c r="B426" s="1024"/>
      <c r="C426" s="52"/>
      <c r="D426" s="1029"/>
      <c r="E426" s="1029"/>
      <c r="F426" s="1029"/>
      <c r="G426" s="1029"/>
      <c r="H426" s="1029"/>
      <c r="I426" s="1029"/>
      <c r="J426" s="1029"/>
      <c r="K426" s="1029"/>
      <c r="L426" s="1029"/>
      <c r="M426" s="1040"/>
      <c r="N426" s="1058"/>
      <c r="O426" s="1057"/>
      <c r="P426" s="1033" t="s">
        <v>234</v>
      </c>
      <c r="Q426" s="1024"/>
      <c r="R426" s="52"/>
      <c r="S426" s="1029"/>
      <c r="T426" s="1029"/>
      <c r="U426" s="1029"/>
      <c r="V426" s="1029"/>
      <c r="W426" s="1029"/>
      <c r="X426" s="1029"/>
      <c r="Y426" s="1029"/>
      <c r="Z426" s="1029"/>
      <c r="AA426" s="1029"/>
      <c r="AB426" s="1040"/>
    </row>
    <row r="427" spans="1:28" ht="19" customHeight="1">
      <c r="A427" s="1033" t="s">
        <v>374</v>
      </c>
      <c r="B427" s="1024"/>
      <c r="C427" s="52"/>
      <c r="D427" s="1029"/>
      <c r="E427" s="1029"/>
      <c r="F427" s="1029"/>
      <c r="G427" s="1029"/>
      <c r="H427" s="1029"/>
      <c r="I427" s="1029"/>
      <c r="J427" s="1051" t="s">
        <v>374</v>
      </c>
      <c r="K427" s="1029"/>
      <c r="L427" s="1029"/>
      <c r="M427" s="1040"/>
      <c r="N427" s="1058"/>
      <c r="O427" s="1057"/>
      <c r="P427" s="1033" t="s">
        <v>374</v>
      </c>
      <c r="Q427" s="1024"/>
      <c r="R427" s="52"/>
      <c r="S427" s="1029"/>
      <c r="T427" s="1029"/>
      <c r="U427" s="1029"/>
      <c r="V427" s="1029"/>
      <c r="W427" s="1029"/>
      <c r="X427" s="1029"/>
      <c r="Y427" s="1051" t="s">
        <v>374</v>
      </c>
      <c r="Z427" s="1029"/>
      <c r="AA427" s="1029"/>
      <c r="AB427" s="1040"/>
    </row>
    <row r="428" spans="1:28" ht="19" customHeight="1">
      <c r="A428" s="1033" t="s">
        <v>235</v>
      </c>
      <c r="B428" s="1024"/>
      <c r="C428" s="52"/>
      <c r="D428" s="1029"/>
      <c r="E428" s="1029"/>
      <c r="F428" s="1029"/>
      <c r="G428" s="1029"/>
      <c r="H428" s="1029"/>
      <c r="I428" s="1029"/>
      <c r="J428" s="1029"/>
      <c r="K428" s="1029"/>
      <c r="L428" s="1029"/>
      <c r="M428" s="1040"/>
      <c r="N428" s="1058"/>
      <c r="O428" s="1057"/>
      <c r="P428" s="1033" t="s">
        <v>235</v>
      </c>
      <c r="Q428" s="1024"/>
      <c r="R428" s="52"/>
      <c r="S428" s="1029"/>
      <c r="T428" s="1029"/>
      <c r="U428" s="1029"/>
      <c r="V428" s="1029"/>
      <c r="W428" s="1029"/>
      <c r="X428" s="1029"/>
      <c r="Y428" s="1029"/>
      <c r="Z428" s="1029"/>
      <c r="AA428" s="1029"/>
      <c r="AB428" s="1040"/>
    </row>
    <row r="429" spans="1:28" ht="19" customHeight="1" thickBot="1">
      <c r="A429" s="1054" t="s">
        <v>236</v>
      </c>
      <c r="B429" s="1055"/>
      <c r="C429" s="1055"/>
      <c r="D429" s="1055"/>
      <c r="E429" s="1055"/>
      <c r="F429" s="1064">
        <f>'statement of marks'!$GY$107</f>
        <v>42460</v>
      </c>
      <c r="G429" s="1064"/>
      <c r="H429" s="1065" t="s">
        <v>239</v>
      </c>
      <c r="I429" s="1066"/>
      <c r="J429" s="1041"/>
      <c r="K429" s="1041"/>
      <c r="L429" s="1041"/>
      <c r="M429" s="1042"/>
      <c r="N429" s="1058"/>
      <c r="O429" s="1057"/>
      <c r="P429" s="1054" t="s">
        <v>236</v>
      </c>
      <c r="Q429" s="1055"/>
      <c r="R429" s="1055"/>
      <c r="S429" s="1055"/>
      <c r="T429" s="1055"/>
      <c r="U429" s="1064">
        <f>'statement of marks'!$GY$107</f>
        <v>42460</v>
      </c>
      <c r="V429" s="1064"/>
      <c r="W429" s="1065" t="s">
        <v>239</v>
      </c>
      <c r="X429" s="1066"/>
      <c r="Y429" s="1041"/>
      <c r="Z429" s="1041"/>
      <c r="AA429" s="1041"/>
      <c r="AB429" s="1042"/>
    </row>
    <row r="430" spans="1:28" ht="19" customHeight="1" thickTop="1">
      <c r="A430" s="1017" t="s">
        <v>220</v>
      </c>
      <c r="B430" s="1018"/>
      <c r="C430" s="1018"/>
      <c r="D430" s="1018"/>
      <c r="E430" s="1018"/>
      <c r="F430" s="1018"/>
      <c r="G430" s="1018"/>
      <c r="H430" s="1018"/>
      <c r="I430" s="1018"/>
      <c r="J430" s="1018"/>
      <c r="K430" s="1018"/>
      <c r="L430" s="1018"/>
      <c r="M430" s="1019"/>
      <c r="N430" s="1058"/>
      <c r="O430" s="1057"/>
      <c r="P430" s="1017" t="s">
        <v>220</v>
      </c>
      <c r="Q430" s="1018"/>
      <c r="R430" s="1018"/>
      <c r="S430" s="1018"/>
      <c r="T430" s="1018"/>
      <c r="U430" s="1018"/>
      <c r="V430" s="1018"/>
      <c r="W430" s="1018"/>
      <c r="X430" s="1018"/>
      <c r="Y430" s="1018"/>
      <c r="Z430" s="1018"/>
      <c r="AA430" s="1018"/>
      <c r="AB430" s="1019"/>
    </row>
    <row r="431" spans="1:28" ht="19" customHeight="1">
      <c r="A431" s="1020" t="str">
        <f>IF('statement of marks'!$A$2="","",'statement of marks'!$A$2)</f>
        <v xml:space="preserve">GOVT. </v>
      </c>
      <c r="B431" s="1021"/>
      <c r="C431" s="1021"/>
      <c r="D431" s="1021"/>
      <c r="E431" s="1021"/>
      <c r="F431" s="1021"/>
      <c r="G431" s="1021"/>
      <c r="H431" s="1021"/>
      <c r="I431" s="1021"/>
      <c r="J431" s="1021"/>
      <c r="K431" s="1021"/>
      <c r="L431" s="1021"/>
      <c r="M431" s="1022"/>
      <c r="N431" s="1058"/>
      <c r="O431" s="1057"/>
      <c r="P431" s="1020" t="str">
        <f>IF('statement of marks'!$A$2="","",'statement of marks'!$A$2)</f>
        <v xml:space="preserve">GOVT. </v>
      </c>
      <c r="Q431" s="1021"/>
      <c r="R431" s="1021"/>
      <c r="S431" s="1021"/>
      <c r="T431" s="1021"/>
      <c r="U431" s="1021"/>
      <c r="V431" s="1021"/>
      <c r="W431" s="1021"/>
      <c r="X431" s="1021"/>
      <c r="Y431" s="1021"/>
      <c r="Z431" s="1021"/>
      <c r="AA431" s="1021"/>
      <c r="AB431" s="1022"/>
    </row>
    <row r="432" spans="1:28" ht="19" customHeight="1">
      <c r="A432" s="1020"/>
      <c r="B432" s="1021"/>
      <c r="C432" s="1021"/>
      <c r="D432" s="1021"/>
      <c r="E432" s="1021"/>
      <c r="F432" s="1021"/>
      <c r="G432" s="1021"/>
      <c r="H432" s="1021"/>
      <c r="I432" s="1021"/>
      <c r="J432" s="1021"/>
      <c r="K432" s="1021"/>
      <c r="L432" s="1021"/>
      <c r="M432" s="1022"/>
      <c r="N432" s="1058"/>
      <c r="O432" s="1057"/>
      <c r="P432" s="1020"/>
      <c r="Q432" s="1021"/>
      <c r="R432" s="1021"/>
      <c r="S432" s="1021"/>
      <c r="T432" s="1021"/>
      <c r="U432" s="1021"/>
      <c r="V432" s="1021"/>
      <c r="W432" s="1021"/>
      <c r="X432" s="1021"/>
      <c r="Y432" s="1021"/>
      <c r="Z432" s="1021"/>
      <c r="AA432" s="1021"/>
      <c r="AB432" s="1022"/>
    </row>
    <row r="433" spans="1:28" ht="19" customHeight="1">
      <c r="A433" s="1023" t="s">
        <v>221</v>
      </c>
      <c r="B433" s="1024"/>
      <c r="C433" s="1025" t="str">
        <f>IF(L454="","MAIN EXAM.",IF(C460="SUPPL.","SUPPL. EXAM.",IF(C460="RE-EXAM.","RE-EXAM.",)))</f>
        <v>MAIN EXAM.</v>
      </c>
      <c r="D433" s="1025"/>
      <c r="E433" s="1025"/>
      <c r="F433" s="1025"/>
      <c r="G433" s="475" t="s">
        <v>153</v>
      </c>
      <c r="H433" s="1025" t="str">
        <f>IF('statement of marks'!$F$3="","",'statement of marks'!$F$3)</f>
        <v>2015-16</v>
      </c>
      <c r="I433" s="1025"/>
      <c r="J433" s="1025" t="s">
        <v>82</v>
      </c>
      <c r="K433" s="1025"/>
      <c r="L433" s="1025">
        <f>IF('statement of marks'!D29="","",'statement of marks'!D29)</f>
        <v>9123</v>
      </c>
      <c r="M433" s="1026"/>
      <c r="N433" s="1058"/>
      <c r="O433" s="1057"/>
      <c r="P433" s="1023" t="s">
        <v>221</v>
      </c>
      <c r="Q433" s="1024"/>
      <c r="R433" s="1025" t="str">
        <f>IF(AA454="","MAIN EXAM.",IF(R460="SUPPL.","SUPPL. EXAM.",IF(R460="RE-EXAM.","RE-EXAM.",)))</f>
        <v>MAIN EXAM.</v>
      </c>
      <c r="S433" s="1025"/>
      <c r="T433" s="1025"/>
      <c r="U433" s="1025"/>
      <c r="V433" s="475" t="s">
        <v>153</v>
      </c>
      <c r="W433" s="1025" t="str">
        <f>IF('statement of marks'!$F$3="","",'statement of marks'!$F$3)</f>
        <v>2015-16</v>
      </c>
      <c r="X433" s="1025"/>
      <c r="Y433" s="1025" t="s">
        <v>82</v>
      </c>
      <c r="Z433" s="1025"/>
      <c r="AA433" s="1025">
        <f>IF('statement of marks'!D30="","",'statement of marks'!D30)</f>
        <v>9124</v>
      </c>
      <c r="AB433" s="1026"/>
    </row>
    <row r="434" spans="1:28" ht="19" customHeight="1">
      <c r="A434" s="1023" t="s">
        <v>40</v>
      </c>
      <c r="B434" s="1024"/>
      <c r="C434" s="1024" t="str">
        <f>IF('statement of marks'!G29="","",'statement of marks'!G29)</f>
        <v>A 023</v>
      </c>
      <c r="D434" s="1024"/>
      <c r="E434" s="1024"/>
      <c r="F434" s="1024"/>
      <c r="G434" s="1024"/>
      <c r="H434" s="1024"/>
      <c r="I434" s="1024"/>
      <c r="J434" s="1024"/>
      <c r="K434" s="1024"/>
      <c r="L434" s="1024"/>
      <c r="M434" s="1036"/>
      <c r="N434" s="1058"/>
      <c r="O434" s="1057"/>
      <c r="P434" s="1023" t="s">
        <v>40</v>
      </c>
      <c r="Q434" s="1024"/>
      <c r="R434" s="1024" t="str">
        <f>IF('statement of marks'!G30="","",'statement of marks'!G30)</f>
        <v>A 024</v>
      </c>
      <c r="S434" s="1024"/>
      <c r="T434" s="1024"/>
      <c r="U434" s="1024"/>
      <c r="V434" s="1024"/>
      <c r="W434" s="1024"/>
      <c r="X434" s="1024"/>
      <c r="Y434" s="1024"/>
      <c r="Z434" s="1024"/>
      <c r="AA434" s="1024"/>
      <c r="AB434" s="1036"/>
    </row>
    <row r="435" spans="1:28" ht="19" customHeight="1">
      <c r="A435" s="1023" t="s">
        <v>41</v>
      </c>
      <c r="B435" s="1024"/>
      <c r="C435" s="1024" t="str">
        <f>IF('statement of marks'!H29="","",'statement of marks'!H29)</f>
        <v>B 023</v>
      </c>
      <c r="D435" s="1024"/>
      <c r="E435" s="1024"/>
      <c r="F435" s="1024"/>
      <c r="G435" s="1024"/>
      <c r="H435" s="1024"/>
      <c r="I435" s="1024"/>
      <c r="J435" s="1024"/>
      <c r="K435" s="1024"/>
      <c r="L435" s="1024"/>
      <c r="M435" s="1036"/>
      <c r="N435" s="1058"/>
      <c r="O435" s="1057"/>
      <c r="P435" s="1023" t="s">
        <v>41</v>
      </c>
      <c r="Q435" s="1024"/>
      <c r="R435" s="1024" t="str">
        <f>IF('statement of marks'!H30="","",'statement of marks'!H30)</f>
        <v>B 024</v>
      </c>
      <c r="S435" s="1024"/>
      <c r="T435" s="1024"/>
      <c r="U435" s="1024"/>
      <c r="V435" s="1024"/>
      <c r="W435" s="1024"/>
      <c r="X435" s="1024"/>
      <c r="Y435" s="1024"/>
      <c r="Z435" s="1024"/>
      <c r="AA435" s="1024"/>
      <c r="AB435" s="1036"/>
    </row>
    <row r="436" spans="1:28" ht="19" customHeight="1">
      <c r="A436" s="1023" t="s">
        <v>42</v>
      </c>
      <c r="B436" s="1024"/>
      <c r="C436" s="1024" t="str">
        <f>IF('statement of marks'!I29="","",'statement of marks'!I29)</f>
        <v>C 023</v>
      </c>
      <c r="D436" s="1024"/>
      <c r="E436" s="1024"/>
      <c r="F436" s="1024"/>
      <c r="G436" s="1024"/>
      <c r="H436" s="1024"/>
      <c r="I436" s="1024"/>
      <c r="J436" s="1024"/>
      <c r="K436" s="1024"/>
      <c r="L436" s="1024"/>
      <c r="M436" s="1036"/>
      <c r="N436" s="1058"/>
      <c r="O436" s="1057"/>
      <c r="P436" s="1023" t="s">
        <v>42</v>
      </c>
      <c r="Q436" s="1024"/>
      <c r="R436" s="1024" t="str">
        <f>IF('statement of marks'!I30="","",'statement of marks'!I30)</f>
        <v>C 024</v>
      </c>
      <c r="S436" s="1024"/>
      <c r="T436" s="1024"/>
      <c r="U436" s="1024"/>
      <c r="V436" s="1024"/>
      <c r="W436" s="1024"/>
      <c r="X436" s="1024"/>
      <c r="Y436" s="1024"/>
      <c r="Z436" s="1024"/>
      <c r="AA436" s="1024"/>
      <c r="AB436" s="1036"/>
    </row>
    <row r="437" spans="1:28" ht="19" customHeight="1">
      <c r="A437" s="1023" t="s">
        <v>274</v>
      </c>
      <c r="B437" s="1024"/>
      <c r="C437" s="1024" t="str">
        <f>IF('statement of marks'!$A$3="","",'statement of marks'!$A$3)</f>
        <v>9 'A'</v>
      </c>
      <c r="D437" s="1024"/>
      <c r="E437" s="1025" t="s">
        <v>83</v>
      </c>
      <c r="F437" s="1025"/>
      <c r="G437" s="1025">
        <f>IF('statement of marks'!E29="","",'statement of marks'!E29)</f>
        <v>11033</v>
      </c>
      <c r="H437" s="1025"/>
      <c r="I437" s="1025" t="s">
        <v>78</v>
      </c>
      <c r="J437" s="1025"/>
      <c r="K437" s="1014">
        <f>IF('statement of marks'!F29="","",'statement of marks'!F29)</f>
        <v>36161</v>
      </c>
      <c r="L437" s="1014"/>
      <c r="M437" s="1015"/>
      <c r="N437" s="1058"/>
      <c r="O437" s="1057"/>
      <c r="P437" s="1023" t="s">
        <v>274</v>
      </c>
      <c r="Q437" s="1024"/>
      <c r="R437" s="1024" t="str">
        <f>IF('statement of marks'!$A$3="","",'statement of marks'!$A$3)</f>
        <v>9 'A'</v>
      </c>
      <c r="S437" s="1024"/>
      <c r="T437" s="1025" t="s">
        <v>83</v>
      </c>
      <c r="U437" s="1025"/>
      <c r="V437" s="1025">
        <f>IF('statement of marks'!E30="","",'statement of marks'!E30)</f>
        <v>11108</v>
      </c>
      <c r="W437" s="1025"/>
      <c r="X437" s="1025" t="s">
        <v>78</v>
      </c>
      <c r="Y437" s="1025"/>
      <c r="Z437" s="1014">
        <f>IF('statement of marks'!F30="","",'statement of marks'!F30)</f>
        <v>36948</v>
      </c>
      <c r="AA437" s="1014"/>
      <c r="AB437" s="1015"/>
    </row>
    <row r="438" spans="1:28" ht="19" customHeight="1">
      <c r="A438" s="1037" t="s">
        <v>222</v>
      </c>
      <c r="B438" s="1034" t="s">
        <v>223</v>
      </c>
      <c r="C438" s="865" t="s">
        <v>87</v>
      </c>
      <c r="D438" s="865" t="s">
        <v>88</v>
      </c>
      <c r="E438" s="865" t="s">
        <v>89</v>
      </c>
      <c r="F438" s="865" t="s">
        <v>245</v>
      </c>
      <c r="G438" s="865" t="s">
        <v>242</v>
      </c>
      <c r="H438" s="865" t="s">
        <v>99</v>
      </c>
      <c r="I438" s="865" t="s">
        <v>193</v>
      </c>
      <c r="J438" s="1016" t="s">
        <v>146</v>
      </c>
      <c r="K438" s="1016" t="s">
        <v>224</v>
      </c>
      <c r="L438" s="1016" t="s">
        <v>225</v>
      </c>
      <c r="M438" s="1035" t="s">
        <v>243</v>
      </c>
      <c r="N438" s="1058"/>
      <c r="O438" s="1057"/>
      <c r="P438" s="1037" t="s">
        <v>222</v>
      </c>
      <c r="Q438" s="1034" t="s">
        <v>223</v>
      </c>
      <c r="R438" s="865" t="s">
        <v>87</v>
      </c>
      <c r="S438" s="865" t="s">
        <v>88</v>
      </c>
      <c r="T438" s="865" t="s">
        <v>89</v>
      </c>
      <c r="U438" s="865" t="s">
        <v>245</v>
      </c>
      <c r="V438" s="865" t="s">
        <v>242</v>
      </c>
      <c r="W438" s="865" t="s">
        <v>99</v>
      </c>
      <c r="X438" s="865" t="s">
        <v>193</v>
      </c>
      <c r="Y438" s="1016" t="s">
        <v>146</v>
      </c>
      <c r="Z438" s="1016" t="s">
        <v>224</v>
      </c>
      <c r="AA438" s="1016" t="s">
        <v>225</v>
      </c>
      <c r="AB438" s="1035" t="s">
        <v>243</v>
      </c>
    </row>
    <row r="439" spans="1:28" ht="19" customHeight="1">
      <c r="A439" s="1037"/>
      <c r="B439" s="1034"/>
      <c r="C439" s="865"/>
      <c r="D439" s="865"/>
      <c r="E439" s="865"/>
      <c r="F439" s="865"/>
      <c r="G439" s="865"/>
      <c r="H439" s="865"/>
      <c r="I439" s="865"/>
      <c r="J439" s="865"/>
      <c r="K439" s="865"/>
      <c r="L439" s="865"/>
      <c r="M439" s="1035"/>
      <c r="N439" s="1058"/>
      <c r="O439" s="1057"/>
      <c r="P439" s="1037"/>
      <c r="Q439" s="1034"/>
      <c r="R439" s="865"/>
      <c r="S439" s="865"/>
      <c r="T439" s="865"/>
      <c r="U439" s="865"/>
      <c r="V439" s="865"/>
      <c r="W439" s="865"/>
      <c r="X439" s="865"/>
      <c r="Y439" s="865"/>
      <c r="Z439" s="865"/>
      <c r="AA439" s="865"/>
      <c r="AB439" s="1035"/>
    </row>
    <row r="440" spans="1:28" ht="19" customHeight="1">
      <c r="A440" s="1037"/>
      <c r="B440" s="1034"/>
      <c r="C440" s="865"/>
      <c r="D440" s="865"/>
      <c r="E440" s="865"/>
      <c r="F440" s="865"/>
      <c r="G440" s="865"/>
      <c r="H440" s="865"/>
      <c r="I440" s="865"/>
      <c r="J440" s="865"/>
      <c r="K440" s="865"/>
      <c r="L440" s="865"/>
      <c r="M440" s="1035"/>
      <c r="N440" s="1058"/>
      <c r="O440" s="1057"/>
      <c r="P440" s="1037"/>
      <c r="Q440" s="1034"/>
      <c r="R440" s="865"/>
      <c r="S440" s="865"/>
      <c r="T440" s="865"/>
      <c r="U440" s="865"/>
      <c r="V440" s="865"/>
      <c r="W440" s="865"/>
      <c r="X440" s="865"/>
      <c r="Y440" s="865"/>
      <c r="Z440" s="865"/>
      <c r="AA440" s="865"/>
      <c r="AB440" s="1035"/>
    </row>
    <row r="441" spans="1:28" ht="19" customHeight="1">
      <c r="A441" s="1038" t="s">
        <v>169</v>
      </c>
      <c r="B441" s="1039"/>
      <c r="C441" s="474">
        <v>10</v>
      </c>
      <c r="D441" s="474">
        <v>10</v>
      </c>
      <c r="E441" s="474">
        <v>10</v>
      </c>
      <c r="F441" s="474">
        <v>70</v>
      </c>
      <c r="G441" s="478">
        <v>100</v>
      </c>
      <c r="H441" s="478">
        <v>100</v>
      </c>
      <c r="I441" s="478">
        <v>200</v>
      </c>
      <c r="J441" s="484"/>
      <c r="K441" s="478" t="str">
        <f>IF(L449=0,"",100)</f>
        <v/>
      </c>
      <c r="L441" s="478"/>
      <c r="M441" s="251" t="str">
        <f>IF(L449=0,"","200/100")</f>
        <v/>
      </c>
      <c r="N441" s="1058"/>
      <c r="O441" s="1057"/>
      <c r="P441" s="1038" t="s">
        <v>169</v>
      </c>
      <c r="Q441" s="1039"/>
      <c r="R441" s="474">
        <v>10</v>
      </c>
      <c r="S441" s="474">
        <v>10</v>
      </c>
      <c r="T441" s="474">
        <v>10</v>
      </c>
      <c r="U441" s="474">
        <v>70</v>
      </c>
      <c r="V441" s="478">
        <v>100</v>
      </c>
      <c r="W441" s="478">
        <v>100</v>
      </c>
      <c r="X441" s="478">
        <v>200</v>
      </c>
      <c r="Y441" s="484"/>
      <c r="Z441" s="478" t="str">
        <f>IF(AA449=0,"",100)</f>
        <v/>
      </c>
      <c r="AA441" s="478"/>
      <c r="AB441" s="251" t="str">
        <f>IF(AA449=0,"","200/100")</f>
        <v/>
      </c>
    </row>
    <row r="442" spans="1:28" ht="19" customHeight="1">
      <c r="A442" s="1023" t="s">
        <v>61</v>
      </c>
      <c r="B442" s="1024"/>
      <c r="C442" s="482" t="str">
        <f>IF('statement of marks'!J29="","",'statement of marks'!J29)</f>
        <v/>
      </c>
      <c r="D442" s="482" t="str">
        <f>IF('statement of marks'!K29="","",'statement of marks'!K29)</f>
        <v/>
      </c>
      <c r="E442" s="482" t="str">
        <f>IF('statement of marks'!L29="","",'statement of marks'!L29)</f>
        <v/>
      </c>
      <c r="F442" s="482" t="str">
        <f>IF('statement of marks'!N29="","",'statement of marks'!N29)</f>
        <v/>
      </c>
      <c r="G442" s="478" t="str">
        <f t="shared" ref="G442:G447" si="88">IF(F442="","",SUM(C442:F442))</f>
        <v/>
      </c>
      <c r="H442" s="252" t="str">
        <f>IF('statement of marks'!P29="","",'statement of marks'!P29)</f>
        <v/>
      </c>
      <c r="I442" s="253" t="str">
        <f t="shared" ref="I442:I447" si="89">IF(H442="","",SUM(G442:H442))</f>
        <v/>
      </c>
      <c r="J442" s="479" t="str">
        <f>CONCATENATE('statement of marks'!HB29,'statement of marks'!HC29,'statement of marks'!HD29)</f>
        <v/>
      </c>
      <c r="K442" s="482" t="str">
        <f>IF('result subject-wise'!AB29="","",'result subject-wise'!AB29)</f>
        <v/>
      </c>
      <c r="L442" s="482" t="str">
        <f>IF('result subject-wise'!AK29="","",'result subject-wise'!AK29)</f>
        <v/>
      </c>
      <c r="M442" s="480" t="str">
        <f>IF(L449=0,"",IF(J442="S",K442,IF(K442="",I442,I442+K442)))</f>
        <v/>
      </c>
      <c r="N442" s="1058"/>
      <c r="O442" s="1057"/>
      <c r="P442" s="1023" t="s">
        <v>61</v>
      </c>
      <c r="Q442" s="1024"/>
      <c r="R442" s="482" t="str">
        <f>IF('statement of marks'!J30="","",'statement of marks'!J30)</f>
        <v/>
      </c>
      <c r="S442" s="482" t="str">
        <f>IF('statement of marks'!K30="","",'statement of marks'!K30)</f>
        <v/>
      </c>
      <c r="T442" s="482" t="str">
        <f>IF('statement of marks'!L30="","",'statement of marks'!L30)</f>
        <v/>
      </c>
      <c r="U442" s="482" t="str">
        <f>IF('statement of marks'!N30="","",'statement of marks'!N30)</f>
        <v/>
      </c>
      <c r="V442" s="478" t="str">
        <f t="shared" ref="V442:V447" si="90">IF(U442="","",SUM(R442:U442))</f>
        <v/>
      </c>
      <c r="W442" s="252" t="str">
        <f>IF('statement of marks'!P30="","",'statement of marks'!P30)</f>
        <v/>
      </c>
      <c r="X442" s="253" t="str">
        <f t="shared" ref="X442:X447" si="91">IF(W442="","",SUM(V442:W442))</f>
        <v/>
      </c>
      <c r="Y442" s="479" t="str">
        <f>CONCATENATE('statement of marks'!HB30,'statement of marks'!HC30,'statement of marks'!HD30)</f>
        <v/>
      </c>
      <c r="Z442" s="482" t="str">
        <f>IF('result subject-wise'!AB30="","",'result subject-wise'!AB30)</f>
        <v/>
      </c>
      <c r="AA442" s="482" t="str">
        <f>IF('result subject-wise'!AK30="","",'result subject-wise'!AK30)</f>
        <v/>
      </c>
      <c r="AB442" s="480" t="str">
        <f>IF(AA449=0,"",IF(Y442="S",Z442,IF(Z442="",X442,X442+Z442)))</f>
        <v/>
      </c>
    </row>
    <row r="443" spans="1:28" ht="19" customHeight="1">
      <c r="A443" s="1023" t="s">
        <v>63</v>
      </c>
      <c r="B443" s="1024"/>
      <c r="C443" s="482" t="str">
        <f>IF('statement of marks'!X29="","",'statement of marks'!X29)</f>
        <v/>
      </c>
      <c r="D443" s="482" t="str">
        <f>IF('statement of marks'!Y29="","",'statement of marks'!Y29)</f>
        <v/>
      </c>
      <c r="E443" s="482" t="str">
        <f>IF('statement of marks'!Z29="","",'statement of marks'!Z29)</f>
        <v/>
      </c>
      <c r="F443" s="482" t="str">
        <f>IF('statement of marks'!AB29="","",'statement of marks'!AB29)</f>
        <v/>
      </c>
      <c r="G443" s="478" t="str">
        <f t="shared" si="88"/>
        <v/>
      </c>
      <c r="H443" s="252" t="str">
        <f>IF('statement of marks'!AD29="","",'statement of marks'!AD29)</f>
        <v/>
      </c>
      <c r="I443" s="253" t="str">
        <f t="shared" si="89"/>
        <v/>
      </c>
      <c r="J443" s="479" t="str">
        <f>CONCATENATE('statement of marks'!HE29,'statement of marks'!HF29,'statement of marks'!HG29,)</f>
        <v/>
      </c>
      <c r="K443" s="482" t="str">
        <f>IF('result subject-wise'!AC29="","",'result subject-wise'!AC29)</f>
        <v/>
      </c>
      <c r="L443" s="482" t="str">
        <f>IF('result subject-wise'!AL29="","",'result subject-wise'!AL29)</f>
        <v/>
      </c>
      <c r="M443" s="480" t="str">
        <f>IF(L449=0,"",IF(J443="S",K443,IF(K443="",I443,I443+K443)))</f>
        <v/>
      </c>
      <c r="N443" s="1058"/>
      <c r="O443" s="1057"/>
      <c r="P443" s="1023" t="s">
        <v>63</v>
      </c>
      <c r="Q443" s="1024"/>
      <c r="R443" s="482" t="str">
        <f>IF('statement of marks'!X30="","",'statement of marks'!X30)</f>
        <v/>
      </c>
      <c r="S443" s="482" t="str">
        <f>IF('statement of marks'!Y30="","",'statement of marks'!Y30)</f>
        <v/>
      </c>
      <c r="T443" s="482" t="str">
        <f>IF('statement of marks'!Z30="","",'statement of marks'!Z30)</f>
        <v/>
      </c>
      <c r="U443" s="482" t="str">
        <f>IF('statement of marks'!AB30="","",'statement of marks'!AB30)</f>
        <v/>
      </c>
      <c r="V443" s="478" t="str">
        <f t="shared" si="90"/>
        <v/>
      </c>
      <c r="W443" s="252" t="str">
        <f>IF('statement of marks'!AD30="","",'statement of marks'!AD30)</f>
        <v/>
      </c>
      <c r="X443" s="253" t="str">
        <f t="shared" si="91"/>
        <v/>
      </c>
      <c r="Y443" s="479" t="str">
        <f>CONCATENATE('statement of marks'!HE30,'statement of marks'!HF30,'statement of marks'!HG30,)</f>
        <v/>
      </c>
      <c r="Z443" s="482" t="str">
        <f>IF('result subject-wise'!AC30="","",'result subject-wise'!AC30)</f>
        <v/>
      </c>
      <c r="AA443" s="482" t="str">
        <f>IF('result subject-wise'!AL30="","",'result subject-wise'!AL30)</f>
        <v/>
      </c>
      <c r="AB443" s="480" t="str">
        <f>IF(AA449=0,"",IF(Y443="S",Z443,IF(Z443="",X443,X443+Z443)))</f>
        <v/>
      </c>
    </row>
    <row r="444" spans="1:28" ht="19" customHeight="1">
      <c r="A444" s="1023" t="str">
        <f>'statement of marks'!AM29</f>
        <v/>
      </c>
      <c r="B444" s="1024"/>
      <c r="C444" s="482" t="str">
        <f>IF('statement of marks'!AN29="","",'statement of marks'!AN29)</f>
        <v/>
      </c>
      <c r="D444" s="482" t="str">
        <f>IF('statement of marks'!AO29="","",'statement of marks'!AO29)</f>
        <v/>
      </c>
      <c r="E444" s="482" t="str">
        <f>IF('statement of marks'!AP29="","",'statement of marks'!AP29)</f>
        <v/>
      </c>
      <c r="F444" s="482" t="str">
        <f>IF('statement of marks'!AR29="","",'statement of marks'!AR29)</f>
        <v/>
      </c>
      <c r="G444" s="478" t="str">
        <f t="shared" si="88"/>
        <v/>
      </c>
      <c r="H444" s="252" t="str">
        <f>IF('statement of marks'!AT29="","",'statement of marks'!AT29)</f>
        <v/>
      </c>
      <c r="I444" s="253" t="str">
        <f t="shared" si="89"/>
        <v/>
      </c>
      <c r="J444" s="479" t="str">
        <f>CONCATENATE('statement of marks'!HH29,'statement of marks'!HN29,'statement of marks'!HO29)</f>
        <v/>
      </c>
      <c r="K444" s="482" t="str">
        <f>IF('result subject-wise'!AD29="","",'result subject-wise'!AD29)</f>
        <v/>
      </c>
      <c r="L444" s="482" t="str">
        <f>IF('result subject-wise'!AM29="","",'result subject-wise'!AM29)</f>
        <v/>
      </c>
      <c r="M444" s="480" t="str">
        <f>IF(L449=0,"",IF(J444="S",K444,IF(K444="",I444,I444+K444)))</f>
        <v/>
      </c>
      <c r="N444" s="1058"/>
      <c r="O444" s="1057"/>
      <c r="P444" s="1023" t="str">
        <f>'statement of marks'!AM30</f>
        <v/>
      </c>
      <c r="Q444" s="1024"/>
      <c r="R444" s="482" t="str">
        <f>IF('statement of marks'!AN30="","",'statement of marks'!AN30)</f>
        <v/>
      </c>
      <c r="S444" s="482" t="str">
        <f>IF('statement of marks'!AO30="","",'statement of marks'!AO30)</f>
        <v/>
      </c>
      <c r="T444" s="482" t="str">
        <f>IF('statement of marks'!AP30="","",'statement of marks'!AP30)</f>
        <v/>
      </c>
      <c r="U444" s="482" t="str">
        <f>IF('statement of marks'!AR30="","",'statement of marks'!AR30)</f>
        <v/>
      </c>
      <c r="V444" s="478" t="str">
        <f t="shared" si="90"/>
        <v/>
      </c>
      <c r="W444" s="252" t="str">
        <f>IF('statement of marks'!AT30="","",'statement of marks'!AT30)</f>
        <v/>
      </c>
      <c r="X444" s="253" t="str">
        <f t="shared" si="91"/>
        <v/>
      </c>
      <c r="Y444" s="479" t="str">
        <f>CONCATENATE('statement of marks'!HH30,'statement of marks'!HN30,'statement of marks'!HO30)</f>
        <v/>
      </c>
      <c r="Z444" s="482" t="str">
        <f>IF('result subject-wise'!AD30="","",'result subject-wise'!AD30)</f>
        <v/>
      </c>
      <c r="AA444" s="482" t="str">
        <f>IF('result subject-wise'!AM30="","",'result subject-wise'!AM30)</f>
        <v/>
      </c>
      <c r="AB444" s="480" t="str">
        <f>IF(AA449=0,"",IF(Y444="S",Z444,IF(Z444="",X444,X444+Z444)))</f>
        <v/>
      </c>
    </row>
    <row r="445" spans="1:28" ht="19" customHeight="1">
      <c r="A445" s="1023" t="s">
        <v>65</v>
      </c>
      <c r="B445" s="1024"/>
      <c r="C445" s="482" t="str">
        <f>IF('statement of marks'!BB29="","",'statement of marks'!BB29)</f>
        <v/>
      </c>
      <c r="D445" s="482" t="str">
        <f>IF('statement of marks'!BC29="","",'statement of marks'!BC29)</f>
        <v/>
      </c>
      <c r="E445" s="482" t="str">
        <f>IF('statement of marks'!BD29="","",'statement of marks'!BD29)</f>
        <v/>
      </c>
      <c r="F445" s="482" t="str">
        <f>IF('statement of marks'!BF29="","",'statement of marks'!BF29)</f>
        <v/>
      </c>
      <c r="G445" s="478" t="str">
        <f t="shared" si="88"/>
        <v/>
      </c>
      <c r="H445" s="252" t="str">
        <f>IF('statement of marks'!BH29="","",'statement of marks'!BH29)</f>
        <v/>
      </c>
      <c r="I445" s="253" t="str">
        <f t="shared" si="89"/>
        <v/>
      </c>
      <c r="J445" s="479" t="str">
        <f>CONCATENATE('statement of marks'!HP29,'statement of marks'!HQ29,'statement of marks'!HR29)</f>
        <v/>
      </c>
      <c r="K445" s="482" t="str">
        <f>IF('result subject-wise'!AE29="","",'result subject-wise'!AE29)</f>
        <v/>
      </c>
      <c r="L445" s="482" t="str">
        <f>IF('result subject-wise'!AN29="","",'result subject-wise'!AN29)</f>
        <v/>
      </c>
      <c r="M445" s="480" t="str">
        <f>IF(L449=0,"",IF(J445="S",K445,IF(K445="",I445,I445+K445)))</f>
        <v/>
      </c>
      <c r="N445" s="1058"/>
      <c r="O445" s="1057"/>
      <c r="P445" s="1023" t="s">
        <v>65</v>
      </c>
      <c r="Q445" s="1024"/>
      <c r="R445" s="482" t="str">
        <f>IF('statement of marks'!BB30="","",'statement of marks'!BB30)</f>
        <v/>
      </c>
      <c r="S445" s="482" t="str">
        <f>IF('statement of marks'!BC30="","",'statement of marks'!BC30)</f>
        <v/>
      </c>
      <c r="T445" s="482" t="str">
        <f>IF('statement of marks'!BD30="","",'statement of marks'!BD30)</f>
        <v/>
      </c>
      <c r="U445" s="482" t="str">
        <f>IF('statement of marks'!BF30="","",'statement of marks'!BF30)</f>
        <v/>
      </c>
      <c r="V445" s="478" t="str">
        <f t="shared" si="90"/>
        <v/>
      </c>
      <c r="W445" s="252" t="str">
        <f>IF('statement of marks'!BH30="","",'statement of marks'!BH30)</f>
        <v/>
      </c>
      <c r="X445" s="253" t="str">
        <f t="shared" si="91"/>
        <v/>
      </c>
      <c r="Y445" s="479" t="str">
        <f>CONCATENATE('statement of marks'!HP30,'statement of marks'!HQ30,'statement of marks'!HR30)</f>
        <v/>
      </c>
      <c r="Z445" s="482" t="str">
        <f>IF('result subject-wise'!AE30="","",'result subject-wise'!AE30)</f>
        <v/>
      </c>
      <c r="AA445" s="482" t="str">
        <f>IF('result subject-wise'!AN30="","",'result subject-wise'!AN30)</f>
        <v/>
      </c>
      <c r="AB445" s="480" t="str">
        <f>IF(AA449=0,"",IF(Y445="S",Z445,IF(Z445="",X445,X445+Z445)))</f>
        <v/>
      </c>
    </row>
    <row r="446" spans="1:28" ht="19" customHeight="1">
      <c r="A446" s="1023" t="s">
        <v>71</v>
      </c>
      <c r="B446" s="1024"/>
      <c r="C446" s="482" t="str">
        <f>IF('statement of marks'!BP29="","",'statement of marks'!BP29)</f>
        <v/>
      </c>
      <c r="D446" s="482" t="str">
        <f>IF('statement of marks'!BQ29="","",'statement of marks'!BQ29)</f>
        <v/>
      </c>
      <c r="E446" s="482" t="str">
        <f>IF('statement of marks'!BR29="","",'statement of marks'!BR29)</f>
        <v/>
      </c>
      <c r="F446" s="482" t="str">
        <f>IF('statement of marks'!BT29="","",'statement of marks'!BT29)</f>
        <v/>
      </c>
      <c r="G446" s="478" t="str">
        <f t="shared" si="88"/>
        <v/>
      </c>
      <c r="H446" s="252" t="str">
        <f>IF('statement of marks'!BV29="","",'statement of marks'!BV29)</f>
        <v/>
      </c>
      <c r="I446" s="253" t="str">
        <f t="shared" si="89"/>
        <v/>
      </c>
      <c r="J446" s="479" t="str">
        <f>CONCATENATE('statement of marks'!HS29,'statement of marks'!HT29,'statement of marks'!HU29)</f>
        <v/>
      </c>
      <c r="K446" s="482" t="str">
        <f>IF('result subject-wise'!AF29="","",'result subject-wise'!AF29)</f>
        <v/>
      </c>
      <c r="L446" s="482" t="str">
        <f>IF('result subject-wise'!AO29="","",'result subject-wise'!AO29)</f>
        <v/>
      </c>
      <c r="M446" s="480" t="str">
        <f>IF(L449=0,"",IF(J446="S",K446,IF(K446="",I446,I446+K446)))</f>
        <v/>
      </c>
      <c r="N446" s="1058"/>
      <c r="O446" s="1057"/>
      <c r="P446" s="1023" t="s">
        <v>71</v>
      </c>
      <c r="Q446" s="1024"/>
      <c r="R446" s="482" t="str">
        <f>IF('statement of marks'!BP30="","",'statement of marks'!BP30)</f>
        <v/>
      </c>
      <c r="S446" s="482" t="str">
        <f>IF('statement of marks'!BQ30="","",'statement of marks'!BQ30)</f>
        <v/>
      </c>
      <c r="T446" s="482" t="str">
        <f>IF('statement of marks'!BR30="","",'statement of marks'!BR30)</f>
        <v/>
      </c>
      <c r="U446" s="482" t="str">
        <f>IF('statement of marks'!BT30="","",'statement of marks'!BT30)</f>
        <v/>
      </c>
      <c r="V446" s="478" t="str">
        <f t="shared" si="90"/>
        <v/>
      </c>
      <c r="W446" s="252" t="str">
        <f>IF('statement of marks'!BV30="","",'statement of marks'!BV30)</f>
        <v/>
      </c>
      <c r="X446" s="253" t="str">
        <f t="shared" si="91"/>
        <v/>
      </c>
      <c r="Y446" s="479" t="str">
        <f>CONCATENATE('statement of marks'!HS30,'statement of marks'!HT30,'statement of marks'!HU30)</f>
        <v/>
      </c>
      <c r="Z446" s="482" t="str">
        <f>IF('result subject-wise'!AF30="","",'result subject-wise'!AF30)</f>
        <v/>
      </c>
      <c r="AA446" s="482" t="str">
        <f>IF('result subject-wise'!AO30="","",'result subject-wise'!AO30)</f>
        <v/>
      </c>
      <c r="AB446" s="480" t="str">
        <f>IF(AA449=0,"",IF(Y446="S",Z446,IF(Z446="",X446,X446+Z446)))</f>
        <v/>
      </c>
    </row>
    <row r="447" spans="1:28" ht="19" customHeight="1">
      <c r="A447" s="1023" t="s">
        <v>48</v>
      </c>
      <c r="B447" s="1024"/>
      <c r="C447" s="482" t="str">
        <f>IF('statement of marks'!CD29="","",'statement of marks'!CD29)</f>
        <v/>
      </c>
      <c r="D447" s="482" t="str">
        <f>IF('statement of marks'!CE29="","",'statement of marks'!CE29)</f>
        <v/>
      </c>
      <c r="E447" s="482" t="str">
        <f>IF('statement of marks'!CF29="","",'statement of marks'!CF29)</f>
        <v/>
      </c>
      <c r="F447" s="482" t="str">
        <f>IF('statement of marks'!CH29="","",'statement of marks'!CH29)</f>
        <v/>
      </c>
      <c r="G447" s="478" t="str">
        <f t="shared" si="88"/>
        <v/>
      </c>
      <c r="H447" s="252" t="str">
        <f>IF('statement of marks'!CJ29="","",'statement of marks'!CJ29)</f>
        <v/>
      </c>
      <c r="I447" s="253" t="str">
        <f t="shared" si="89"/>
        <v/>
      </c>
      <c r="J447" s="479" t="str">
        <f>CONCATENATE('statement of marks'!HV29,'statement of marks'!HW29,'statement of marks'!HX29)</f>
        <v/>
      </c>
      <c r="K447" s="482" t="str">
        <f>IF('result subject-wise'!AG29="","",'result subject-wise'!AG29)</f>
        <v/>
      </c>
      <c r="L447" s="482" t="str">
        <f>IF('result subject-wise'!AP29="","",'result subject-wise'!AP29)</f>
        <v/>
      </c>
      <c r="M447" s="480" t="str">
        <f>IF(L449=0,"",IF(J447="S",K447,IF(K447="",I447,I447+K447)))</f>
        <v/>
      </c>
      <c r="N447" s="1058"/>
      <c r="O447" s="1057"/>
      <c r="P447" s="1023" t="s">
        <v>48</v>
      </c>
      <c r="Q447" s="1024"/>
      <c r="R447" s="482" t="str">
        <f>IF('statement of marks'!CD30="","",'statement of marks'!CD30)</f>
        <v/>
      </c>
      <c r="S447" s="482" t="str">
        <f>IF('statement of marks'!CE30="","",'statement of marks'!CE30)</f>
        <v/>
      </c>
      <c r="T447" s="482" t="str">
        <f>IF('statement of marks'!CF30="","",'statement of marks'!CF30)</f>
        <v/>
      </c>
      <c r="U447" s="482" t="str">
        <f>IF('statement of marks'!CH30="","",'statement of marks'!CH30)</f>
        <v/>
      </c>
      <c r="V447" s="478" t="str">
        <f t="shared" si="90"/>
        <v/>
      </c>
      <c r="W447" s="252" t="str">
        <f>IF('statement of marks'!CJ30="","",'statement of marks'!CJ30)</f>
        <v/>
      </c>
      <c r="X447" s="253" t="str">
        <f t="shared" si="91"/>
        <v/>
      </c>
      <c r="Y447" s="479" t="str">
        <f>CONCATENATE('statement of marks'!HV30,'statement of marks'!HW30,'statement of marks'!HX30)</f>
        <v/>
      </c>
      <c r="Z447" s="482" t="str">
        <f>IF('result subject-wise'!AG30="","",'result subject-wise'!AG30)</f>
        <v/>
      </c>
      <c r="AA447" s="482" t="str">
        <f>IF('result subject-wise'!AP30="","",'result subject-wise'!AP30)</f>
        <v/>
      </c>
      <c r="AB447" s="480" t="str">
        <f>IF(AA449=0,"",IF(Y447="S",Z447,IF(Z447="",X447,X447+Z447)))</f>
        <v/>
      </c>
    </row>
    <row r="448" spans="1:28" ht="19" customHeight="1">
      <c r="A448" s="1027" t="s">
        <v>244</v>
      </c>
      <c r="B448" s="1028"/>
      <c r="C448" s="477" t="str">
        <f t="shared" ref="C448:I448" si="92">IF(C447="","",SUM(C442:C447))</f>
        <v/>
      </c>
      <c r="D448" s="477" t="str">
        <f t="shared" si="92"/>
        <v/>
      </c>
      <c r="E448" s="477" t="str">
        <f t="shared" si="92"/>
        <v/>
      </c>
      <c r="F448" s="477" t="str">
        <f t="shared" si="92"/>
        <v/>
      </c>
      <c r="G448" s="477" t="str">
        <f t="shared" si="92"/>
        <v/>
      </c>
      <c r="H448" s="477" t="str">
        <f t="shared" si="92"/>
        <v/>
      </c>
      <c r="I448" s="477" t="str">
        <f t="shared" si="92"/>
        <v/>
      </c>
      <c r="J448" s="254" t="e">
        <f>IF(AND(L454="PASS",M450&gt;=60),"FIRST",IF(AND(L454="PASS",M450&gt;=48),"SECOND",IF(AND(L454="PASS",M450&gt;=36),"THIRD","")))</f>
        <v>#VALUE!</v>
      </c>
      <c r="K448" s="254">
        <f>COUNTIF(K442:K447,"AB")</f>
        <v>0</v>
      </c>
      <c r="L448" s="482"/>
      <c r="M448" s="476" t="str">
        <f>IF(K448&gt;0,"",IF(M447="","",SUM(M442:M447)))</f>
        <v/>
      </c>
      <c r="N448" s="1058"/>
      <c r="O448" s="1057"/>
      <c r="P448" s="1027" t="s">
        <v>244</v>
      </c>
      <c r="Q448" s="1028"/>
      <c r="R448" s="477" t="str">
        <f t="shared" ref="R448:X448" si="93">IF(R447="","",SUM(R442:R447))</f>
        <v/>
      </c>
      <c r="S448" s="477" t="str">
        <f t="shared" si="93"/>
        <v/>
      </c>
      <c r="T448" s="477" t="str">
        <f t="shared" si="93"/>
        <v/>
      </c>
      <c r="U448" s="477" t="str">
        <f t="shared" si="93"/>
        <v/>
      </c>
      <c r="V448" s="477" t="str">
        <f t="shared" si="93"/>
        <v/>
      </c>
      <c r="W448" s="477" t="str">
        <f t="shared" si="93"/>
        <v/>
      </c>
      <c r="X448" s="477" t="str">
        <f t="shared" si="93"/>
        <v/>
      </c>
      <c r="Y448" s="254" t="e">
        <f>IF(AND(AA454="PASS",AB450&gt;=60),"FIRST",IF(AND(AA454="PASS",AB450&gt;=48),"SECOND",IF(AND(AA454="PASS",AB450&gt;=36),"THIRD","")))</f>
        <v>#VALUE!</v>
      </c>
      <c r="Z448" s="254">
        <f>COUNTIF(Z442:Z447,"AB")</f>
        <v>0</v>
      </c>
      <c r="AA448" s="482"/>
      <c r="AB448" s="476" t="str">
        <f>IF(Z448&gt;0,"",IF(AB447="","",SUM(AB442:AB447)))</f>
        <v/>
      </c>
    </row>
    <row r="449" spans="1:28" ht="19" customHeight="1">
      <c r="A449" s="1027" t="s">
        <v>226</v>
      </c>
      <c r="B449" s="1028"/>
      <c r="C449" s="474">
        <f>60-(COUNTIF(C442:C447,"NA")*10+COUNTIF(C442:C447,"ML")*10)</f>
        <v>60</v>
      </c>
      <c r="D449" s="474">
        <f>60-(COUNTIF(D442:D447,"NA")*10+COUNTIF(D442:D447,"ML")*10)</f>
        <v>60</v>
      </c>
      <c r="E449" s="474">
        <f>60-(COUNTIF(E442:E447,"NA")*10+COUNTIF(E442:E447,"ML")*10)</f>
        <v>60</v>
      </c>
      <c r="F449" s="474">
        <f>420-(COUNTIF(F442:F447,"NA")*70+COUNTIF(F442:F447,"ML")*70)</f>
        <v>420</v>
      </c>
      <c r="G449" s="474">
        <f>SUM(C449:F449)</f>
        <v>600</v>
      </c>
      <c r="H449" s="474">
        <f>600-(COUNTIF(H442:H447,"ML")*100)</f>
        <v>600</v>
      </c>
      <c r="I449" s="478">
        <f>SUM(G449:H449)</f>
        <v>1200</v>
      </c>
      <c r="J449" s="254" t="e">
        <f>IF(AND(L454="PASS",I450&gt;=60),"FIRST",IF(AND(L454="PASS",I450&gt;=48),"SECOND",IF(AND(L454="PASS",I450&gt;=36),"THIRD","")))</f>
        <v>#VALUE!</v>
      </c>
      <c r="K449" s="482"/>
      <c r="L449" s="254">
        <f>COUNTIF(L442:L447,"P")+COUNTIF(L442:L447,"F")</f>
        <v>0</v>
      </c>
      <c r="M449" s="251" t="str">
        <f>IF(K448&gt;0,"",IF(L449=0,"",1200-L450*100))</f>
        <v/>
      </c>
      <c r="N449" s="1058"/>
      <c r="O449" s="1057"/>
      <c r="P449" s="1027" t="s">
        <v>226</v>
      </c>
      <c r="Q449" s="1028"/>
      <c r="R449" s="474">
        <f>60-(COUNTIF(R442:R447,"NA")*10+COUNTIF(R442:R447,"ML")*10)</f>
        <v>60</v>
      </c>
      <c r="S449" s="474">
        <f>60-(COUNTIF(S442:S447,"NA")*10+COUNTIF(S442:S447,"ML")*10)</f>
        <v>60</v>
      </c>
      <c r="T449" s="474">
        <f>60-(COUNTIF(T442:T447,"NA")*10+COUNTIF(T442:T447,"ML")*10)</f>
        <v>60</v>
      </c>
      <c r="U449" s="474">
        <f>420-(COUNTIF(U442:U447,"NA")*70+COUNTIF(U442:U447,"ML")*70)</f>
        <v>420</v>
      </c>
      <c r="V449" s="474">
        <f>SUM(R449:U449)</f>
        <v>600</v>
      </c>
      <c r="W449" s="474">
        <f>600-(COUNTIF(W442:W447,"ML")*100)</f>
        <v>600</v>
      </c>
      <c r="X449" s="478">
        <f>SUM(V449:W449)</f>
        <v>1200</v>
      </c>
      <c r="Y449" s="254" t="e">
        <f>IF(AND(AA454="PASS",X450&gt;=60),"FIRST",IF(AND(AA454="PASS",X450&gt;=48),"SECOND",IF(AND(AA454="PASS",X450&gt;=36),"THIRD","")))</f>
        <v>#VALUE!</v>
      </c>
      <c r="Z449" s="482"/>
      <c r="AA449" s="254">
        <f>COUNTIF(AA442:AA447,"P")+COUNTIF(AA442:AA447,"F")</f>
        <v>0</v>
      </c>
      <c r="AB449" s="251" t="str">
        <f>IF(Z448&gt;0,"",IF(AA449=0,"",1200-AA450*100))</f>
        <v/>
      </c>
    </row>
    <row r="450" spans="1:28" ht="19" customHeight="1">
      <c r="A450" s="1056" t="s">
        <v>150</v>
      </c>
      <c r="B450" s="1039"/>
      <c r="C450" s="255" t="e">
        <f t="shared" ref="C450:I450" si="94">C448/C449*100</f>
        <v>#VALUE!</v>
      </c>
      <c r="D450" s="255" t="e">
        <f t="shared" si="94"/>
        <v>#VALUE!</v>
      </c>
      <c r="E450" s="255" t="e">
        <f t="shared" si="94"/>
        <v>#VALUE!</v>
      </c>
      <c r="F450" s="255" t="e">
        <f t="shared" si="94"/>
        <v>#VALUE!</v>
      </c>
      <c r="G450" s="255" t="e">
        <f t="shared" si="94"/>
        <v>#VALUE!</v>
      </c>
      <c r="H450" s="255" t="e">
        <f t="shared" si="94"/>
        <v>#VALUE!</v>
      </c>
      <c r="I450" s="255" t="e">
        <f t="shared" si="94"/>
        <v>#VALUE!</v>
      </c>
      <c r="J450" s="254" t="e">
        <f>IF(M449="",J449,J448)</f>
        <v>#VALUE!</v>
      </c>
      <c r="K450" s="482"/>
      <c r="L450" s="254">
        <f>COUNTIF(J442:J447,"S")</f>
        <v>0</v>
      </c>
      <c r="M450" s="256" t="e">
        <f>M448/M449*100</f>
        <v>#VALUE!</v>
      </c>
      <c r="N450" s="1058"/>
      <c r="O450" s="1057"/>
      <c r="P450" s="1056" t="s">
        <v>150</v>
      </c>
      <c r="Q450" s="1039"/>
      <c r="R450" s="255" t="e">
        <f t="shared" ref="R450:X450" si="95">R448/R449*100</f>
        <v>#VALUE!</v>
      </c>
      <c r="S450" s="255" t="e">
        <f t="shared" si="95"/>
        <v>#VALUE!</v>
      </c>
      <c r="T450" s="255" t="e">
        <f t="shared" si="95"/>
        <v>#VALUE!</v>
      </c>
      <c r="U450" s="255" t="e">
        <f t="shared" si="95"/>
        <v>#VALUE!</v>
      </c>
      <c r="V450" s="255" t="e">
        <f t="shared" si="95"/>
        <v>#VALUE!</v>
      </c>
      <c r="W450" s="255" t="e">
        <f t="shared" si="95"/>
        <v>#VALUE!</v>
      </c>
      <c r="X450" s="255" t="e">
        <f t="shared" si="95"/>
        <v>#VALUE!</v>
      </c>
      <c r="Y450" s="254" t="e">
        <f>IF(AB449="",Y449,Y448)</f>
        <v>#VALUE!</v>
      </c>
      <c r="Z450" s="482"/>
      <c r="AA450" s="254">
        <f>COUNTIF(Y442:Y447,"S")</f>
        <v>0</v>
      </c>
      <c r="AB450" s="256" t="e">
        <f>AB448/AB449*100</f>
        <v>#VALUE!</v>
      </c>
    </row>
    <row r="451" spans="1:28" ht="19" customHeight="1">
      <c r="A451" s="1023" t="s">
        <v>73</v>
      </c>
      <c r="B451" s="1024"/>
      <c r="C451" s="475" t="str">
        <f>IF('statement of marks'!CV29="","",'statement of marks'!CV29)</f>
        <v/>
      </c>
      <c r="D451" s="475" t="str">
        <f>IF('statement of marks'!CW29="","",'statement of marks'!CW29)</f>
        <v/>
      </c>
      <c r="E451" s="475" t="str">
        <f>IF('statement of marks'!CX29="","",'statement of marks'!CX29)</f>
        <v/>
      </c>
      <c r="F451" s="475" t="str">
        <f>IF('statement of marks'!CZ29="","",'statement of marks'!CZ29)</f>
        <v/>
      </c>
      <c r="G451" s="478" t="str">
        <f>IF(F451="","",SUM(C451:F451))</f>
        <v/>
      </c>
      <c r="H451" s="475" t="str">
        <f>IF('statement of marks'!DB29="","",'statement of marks'!DB29)</f>
        <v/>
      </c>
      <c r="I451" s="478" t="str">
        <f>IF(H451="","",SUM(G451:H451))</f>
        <v/>
      </c>
      <c r="J451" s="479" t="str">
        <f>IF('statement of marks'!HY29="","",'statement of marks'!HY29)</f>
        <v/>
      </c>
      <c r="K451" s="485" t="str">
        <f>IF('result subject-wise'!AQ29="","",'result subject-wise'!AQ29)</f>
        <v/>
      </c>
      <c r="L451" s="1046" t="s">
        <v>238</v>
      </c>
      <c r="M451" s="1061"/>
      <c r="N451" s="1058"/>
      <c r="O451" s="1057"/>
      <c r="P451" s="1023" t="s">
        <v>73</v>
      </c>
      <c r="Q451" s="1024"/>
      <c r="R451" s="475" t="str">
        <f>IF('statement of marks'!CV30="","",'statement of marks'!CV30)</f>
        <v/>
      </c>
      <c r="S451" s="475" t="str">
        <f>IF('statement of marks'!CW30="","",'statement of marks'!CW30)</f>
        <v/>
      </c>
      <c r="T451" s="475" t="str">
        <f>IF('statement of marks'!CX30="","",'statement of marks'!CX30)</f>
        <v/>
      </c>
      <c r="U451" s="475" t="str">
        <f>IF('statement of marks'!CZ30="","",'statement of marks'!CZ30)</f>
        <v/>
      </c>
      <c r="V451" s="478" t="str">
        <f>IF(U451="","",SUM(R451:U451))</f>
        <v/>
      </c>
      <c r="W451" s="475" t="str">
        <f>IF('statement of marks'!DB30="","",'statement of marks'!DB30)</f>
        <v/>
      </c>
      <c r="X451" s="478" t="str">
        <f>IF(W451="","",SUM(V451:W451))</f>
        <v/>
      </c>
      <c r="Y451" s="479" t="str">
        <f>IF('statement of marks'!HY30="","",'statement of marks'!HY30)</f>
        <v/>
      </c>
      <c r="Z451" s="485" t="str">
        <f>IF('result subject-wise'!AQ30="","",'result subject-wise'!AQ30)</f>
        <v/>
      </c>
      <c r="AA451" s="1046" t="s">
        <v>238</v>
      </c>
      <c r="AB451" s="1061"/>
    </row>
    <row r="452" spans="1:28" ht="19" customHeight="1">
      <c r="A452" s="1023" t="s">
        <v>74</v>
      </c>
      <c r="B452" s="1024"/>
      <c r="C452" s="475" t="str">
        <f>IF('statement of marks'!DL29="","",'statement of marks'!DL29)</f>
        <v/>
      </c>
      <c r="D452" s="475" t="str">
        <f>IF('statement of marks'!DO29="","",'statement of marks'!DO29)</f>
        <v/>
      </c>
      <c r="E452" s="475" t="str">
        <f>IF('statement of marks'!DR29="","",'statement of marks'!DR29)</f>
        <v/>
      </c>
      <c r="F452" s="475" t="str">
        <f>IF('statement of marks'!DX29="","",'statement of marks'!DX29)</f>
        <v/>
      </c>
      <c r="G452" s="478" t="str">
        <f>IF(F452="","",SUM(C452:F452))</f>
        <v/>
      </c>
      <c r="H452" s="475" t="str">
        <f>IF('statement of marks'!EC29="","",'statement of marks'!EC29)</f>
        <v/>
      </c>
      <c r="I452" s="478" t="str">
        <f>IF(H452="","",SUM(G452:H452))</f>
        <v/>
      </c>
      <c r="J452" s="479" t="str">
        <f>IF('statement of marks'!HZ29="","",'statement of marks'!HZ29)</f>
        <v/>
      </c>
      <c r="K452" s="477" t="str">
        <f>IF('result subject-wise'!AR29="","",'result subject-wise'!AR29)</f>
        <v/>
      </c>
      <c r="L452" s="1030"/>
      <c r="M452" s="1061"/>
      <c r="N452" s="1058"/>
      <c r="O452" s="1057"/>
      <c r="P452" s="1023" t="s">
        <v>74</v>
      </c>
      <c r="Q452" s="1024"/>
      <c r="R452" s="475" t="str">
        <f>IF('statement of marks'!DL30="","",'statement of marks'!DL30)</f>
        <v/>
      </c>
      <c r="S452" s="475" t="str">
        <f>IF('statement of marks'!DO30="","",'statement of marks'!DO30)</f>
        <v/>
      </c>
      <c r="T452" s="475" t="str">
        <f>IF('statement of marks'!DR30="","",'statement of marks'!DR30)</f>
        <v/>
      </c>
      <c r="U452" s="475" t="str">
        <f>IF('statement of marks'!DX30="","",'statement of marks'!DX30)</f>
        <v/>
      </c>
      <c r="V452" s="478" t="str">
        <f>IF(U452="","",SUM(R452:U452))</f>
        <v/>
      </c>
      <c r="W452" s="475" t="str">
        <f>IF('statement of marks'!EC30="","",'statement of marks'!EC30)</f>
        <v/>
      </c>
      <c r="X452" s="478" t="str">
        <f>IF(W452="","",SUM(V452:W452))</f>
        <v/>
      </c>
      <c r="Y452" s="479" t="str">
        <f>IF('statement of marks'!HZ30="","",'statement of marks'!HZ30)</f>
        <v/>
      </c>
      <c r="Z452" s="477" t="str">
        <f>IF('result subject-wise'!AR30="","",'result subject-wise'!AR30)</f>
        <v/>
      </c>
      <c r="AA452" s="1030"/>
      <c r="AB452" s="1061"/>
    </row>
    <row r="453" spans="1:28" ht="19" customHeight="1">
      <c r="A453" s="1023" t="s">
        <v>56</v>
      </c>
      <c r="B453" s="1024"/>
      <c r="C453" s="475" t="str">
        <f>IF('statement of marks'!EM29="","",'statement of marks'!EM29)</f>
        <v/>
      </c>
      <c r="D453" s="475" t="str">
        <f>IF('statement of marks'!EN29="","",'statement of marks'!EN29)</f>
        <v/>
      </c>
      <c r="E453" s="475" t="str">
        <f>IF('statement of marks'!EO29="","",'statement of marks'!EO29)</f>
        <v/>
      </c>
      <c r="F453" s="475" t="str">
        <f>IF('statement of marks'!ES29="","",'statement of marks'!ES29)</f>
        <v/>
      </c>
      <c r="G453" s="478" t="str">
        <f>IF(F453="","",SUM(C453:F453))</f>
        <v/>
      </c>
      <c r="H453" s="475" t="str">
        <f>IF('statement of marks'!EX29="","",'statement of marks'!EX29)</f>
        <v/>
      </c>
      <c r="I453" s="478" t="str">
        <f>IF(H453="","",SUM(G453:H453))</f>
        <v/>
      </c>
      <c r="J453" s="479" t="str">
        <f>IF('statement of marks'!IA29="","",'statement of marks'!IA29)</f>
        <v/>
      </c>
      <c r="K453" s="477" t="str">
        <f>IF('result subject-wise'!AS29="","",'result subject-wise'!AS29)</f>
        <v/>
      </c>
      <c r="L453" s="1030"/>
      <c r="M453" s="1061"/>
      <c r="N453" s="1058"/>
      <c r="O453" s="1057"/>
      <c r="P453" s="1023" t="s">
        <v>56</v>
      </c>
      <c r="Q453" s="1024"/>
      <c r="R453" s="475" t="str">
        <f>IF('statement of marks'!EM30="","",'statement of marks'!EM30)</f>
        <v/>
      </c>
      <c r="S453" s="475" t="str">
        <f>IF('statement of marks'!EN30="","",'statement of marks'!EN30)</f>
        <v/>
      </c>
      <c r="T453" s="475" t="str">
        <f>IF('statement of marks'!EO30="","",'statement of marks'!EO30)</f>
        <v/>
      </c>
      <c r="U453" s="475" t="str">
        <f>IF('statement of marks'!ES30="","",'statement of marks'!ES30)</f>
        <v/>
      </c>
      <c r="V453" s="478" t="str">
        <f>IF(U453="","",SUM(R453:U453))</f>
        <v/>
      </c>
      <c r="W453" s="475" t="str">
        <f>IF('statement of marks'!EX30="","",'statement of marks'!EX30)</f>
        <v/>
      </c>
      <c r="X453" s="478" t="str">
        <f>IF(W453="","",SUM(V453:W453))</f>
        <v/>
      </c>
      <c r="Y453" s="479" t="str">
        <f>IF('statement of marks'!IA30="","",'statement of marks'!IA30)</f>
        <v/>
      </c>
      <c r="Z453" s="477" t="str">
        <f>IF('result subject-wise'!AS30="","",'result subject-wise'!AS30)</f>
        <v/>
      </c>
      <c r="AA453" s="1030"/>
      <c r="AB453" s="1061"/>
    </row>
    <row r="454" spans="1:28" ht="19" customHeight="1">
      <c r="A454" s="1023" t="s">
        <v>26</v>
      </c>
      <c r="B454" s="1024"/>
      <c r="C454" s="1046" t="s">
        <v>275</v>
      </c>
      <c r="D454" s="1021"/>
      <c r="E454" s="1046" t="s">
        <v>94</v>
      </c>
      <c r="F454" s="1021"/>
      <c r="G454" s="1048" t="s">
        <v>95</v>
      </c>
      <c r="H454" s="1021"/>
      <c r="I454" s="478" t="s">
        <v>39</v>
      </c>
      <c r="J454" s="477" t="s">
        <v>57</v>
      </c>
      <c r="K454" s="1050"/>
      <c r="L454" s="1049" t="str">
        <f>IF('result subject-wise'!AV29="","",'result subject-wise'!AV29)</f>
        <v/>
      </c>
      <c r="M454" s="1052"/>
      <c r="N454" s="1058"/>
      <c r="O454" s="1057"/>
      <c r="P454" s="1023" t="s">
        <v>26</v>
      </c>
      <c r="Q454" s="1024"/>
      <c r="R454" s="1046" t="s">
        <v>275</v>
      </c>
      <c r="S454" s="1021"/>
      <c r="T454" s="1046" t="s">
        <v>94</v>
      </c>
      <c r="U454" s="1021"/>
      <c r="V454" s="1048" t="s">
        <v>95</v>
      </c>
      <c r="W454" s="1021"/>
      <c r="X454" s="478" t="s">
        <v>39</v>
      </c>
      <c r="Y454" s="477" t="s">
        <v>57</v>
      </c>
      <c r="Z454" s="1050"/>
      <c r="AA454" s="1049" t="str">
        <f>IF('result subject-wise'!AV30="","",'result subject-wise'!AV30)</f>
        <v/>
      </c>
      <c r="AB454" s="1052"/>
    </row>
    <row r="455" spans="1:28" ht="19" customHeight="1">
      <c r="A455" s="1023"/>
      <c r="B455" s="1024"/>
      <c r="C455" s="1021">
        <f>'statement of marks'!$FH$6</f>
        <v>25</v>
      </c>
      <c r="D455" s="1021"/>
      <c r="E455" s="1021">
        <f>'statement of marks'!$FI$6</f>
        <v>45</v>
      </c>
      <c r="F455" s="1021"/>
      <c r="G455" s="1021">
        <f>'statement of marks'!$FJ$6</f>
        <v>30</v>
      </c>
      <c r="H455" s="1021"/>
      <c r="I455" s="478">
        <f>SUM(C455,E455,G455)</f>
        <v>100</v>
      </c>
      <c r="J455" s="477"/>
      <c r="K455" s="1050"/>
      <c r="L455" s="1049"/>
      <c r="M455" s="1052"/>
      <c r="N455" s="1058"/>
      <c r="O455" s="1057"/>
      <c r="P455" s="1023"/>
      <c r="Q455" s="1024"/>
      <c r="R455" s="1021">
        <f>'statement of marks'!$FH$6</f>
        <v>25</v>
      </c>
      <c r="S455" s="1021"/>
      <c r="T455" s="1021">
        <f>'statement of marks'!$FI$6</f>
        <v>45</v>
      </c>
      <c r="U455" s="1021"/>
      <c r="V455" s="1021">
        <f>'statement of marks'!$FJ$6</f>
        <v>30</v>
      </c>
      <c r="W455" s="1021"/>
      <c r="X455" s="478">
        <f>SUM(R455,T455,V455)</f>
        <v>100</v>
      </c>
      <c r="Y455" s="477"/>
      <c r="Z455" s="1050"/>
      <c r="AA455" s="1049"/>
      <c r="AB455" s="1052"/>
    </row>
    <row r="456" spans="1:28" ht="19" customHeight="1">
      <c r="A456" s="1023"/>
      <c r="B456" s="1024"/>
      <c r="C456" s="1025" t="str">
        <f>IF('statement of marks'!FH29="","",'statement of marks'!FH29)</f>
        <v/>
      </c>
      <c r="D456" s="1025"/>
      <c r="E456" s="1025" t="str">
        <f>'statement of marks'!FI29</f>
        <v/>
      </c>
      <c r="F456" s="1025"/>
      <c r="G456" s="1025" t="str">
        <f>'statement of marks'!FJ29</f>
        <v/>
      </c>
      <c r="H456" s="1025"/>
      <c r="I456" s="481" t="str">
        <f>IF(G456="","",SUM(C456,E456,G456))</f>
        <v/>
      </c>
      <c r="J456" s="479" t="str">
        <f>IF('statement of marks'!IB29="","",'statement of marks'!IB29)</f>
        <v/>
      </c>
      <c r="K456" s="1050"/>
      <c r="L456" s="1051" t="s">
        <v>241</v>
      </c>
      <c r="M456" s="1052"/>
      <c r="N456" s="1058"/>
      <c r="O456" s="1057"/>
      <c r="P456" s="1023"/>
      <c r="Q456" s="1024"/>
      <c r="R456" s="1025" t="str">
        <f>IF('statement of marks'!FH30="","",'statement of marks'!FH30)</f>
        <v/>
      </c>
      <c r="S456" s="1025"/>
      <c r="T456" s="1025" t="str">
        <f>'statement of marks'!FI30</f>
        <v/>
      </c>
      <c r="U456" s="1025"/>
      <c r="V456" s="1025" t="str">
        <f>'statement of marks'!FJ30</f>
        <v/>
      </c>
      <c r="W456" s="1025"/>
      <c r="X456" s="481" t="str">
        <f>IF(V456="","",SUM(R456,T456,V456))</f>
        <v/>
      </c>
      <c r="Y456" s="479" t="str">
        <f>IF('statement of marks'!IB30="","",'statement of marks'!IB30)</f>
        <v/>
      </c>
      <c r="Z456" s="1050"/>
      <c r="AA456" s="1051" t="s">
        <v>241</v>
      </c>
      <c r="AB456" s="1052"/>
    </row>
    <row r="457" spans="1:28" ht="19" customHeight="1">
      <c r="A457" s="1023" t="s">
        <v>77</v>
      </c>
      <c r="B457" s="1024"/>
      <c r="C457" s="1048" t="s">
        <v>96</v>
      </c>
      <c r="D457" s="1021"/>
      <c r="E457" s="1048" t="s">
        <v>97</v>
      </c>
      <c r="F457" s="1021"/>
      <c r="G457" s="1048" t="s">
        <v>98</v>
      </c>
      <c r="H457" s="1021"/>
      <c r="I457" s="478" t="s">
        <v>39</v>
      </c>
      <c r="J457" s="477" t="s">
        <v>57</v>
      </c>
      <c r="K457" s="1050"/>
      <c r="L457" s="1049" t="e">
        <f>J450</f>
        <v>#VALUE!</v>
      </c>
      <c r="M457" s="1052"/>
      <c r="N457" s="1058"/>
      <c r="O457" s="1057"/>
      <c r="P457" s="1023" t="s">
        <v>77</v>
      </c>
      <c r="Q457" s="1024"/>
      <c r="R457" s="1048" t="s">
        <v>96</v>
      </c>
      <c r="S457" s="1021"/>
      <c r="T457" s="1048" t="s">
        <v>97</v>
      </c>
      <c r="U457" s="1021"/>
      <c r="V457" s="1048" t="s">
        <v>98</v>
      </c>
      <c r="W457" s="1021"/>
      <c r="X457" s="478" t="s">
        <v>39</v>
      </c>
      <c r="Y457" s="477" t="s">
        <v>57</v>
      </c>
      <c r="Z457" s="1050"/>
      <c r="AA457" s="1049" t="e">
        <f>Y450</f>
        <v>#VALUE!</v>
      </c>
      <c r="AB457" s="1052"/>
    </row>
    <row r="458" spans="1:28" ht="19" customHeight="1">
      <c r="A458" s="1023"/>
      <c r="B458" s="1024"/>
      <c r="C458" s="1021">
        <f>'statement of marks'!$FQ$6</f>
        <v>25</v>
      </c>
      <c r="D458" s="1021"/>
      <c r="E458" s="474">
        <f>'statement of marks'!$FR$6</f>
        <v>30</v>
      </c>
      <c r="F458" s="474">
        <f>'statement of marks'!$FS$6</f>
        <v>30</v>
      </c>
      <c r="G458" s="1021">
        <f>'statement of marks'!$FT$6</f>
        <v>15</v>
      </c>
      <c r="H458" s="1021"/>
      <c r="I458" s="478">
        <f>SUM(C458,E458,F458,G458)</f>
        <v>100</v>
      </c>
      <c r="J458" s="477"/>
      <c r="K458" s="1050"/>
      <c r="L458" s="1049"/>
      <c r="M458" s="1052"/>
      <c r="N458" s="1058"/>
      <c r="O458" s="1057"/>
      <c r="P458" s="1023"/>
      <c r="Q458" s="1024"/>
      <c r="R458" s="1021">
        <f>'statement of marks'!$FQ$6</f>
        <v>25</v>
      </c>
      <c r="S458" s="1021"/>
      <c r="T458" s="474">
        <f>'statement of marks'!$FR$6</f>
        <v>30</v>
      </c>
      <c r="U458" s="474">
        <f>'statement of marks'!$FS$6</f>
        <v>30</v>
      </c>
      <c r="V458" s="1021">
        <f>'statement of marks'!$FT$6</f>
        <v>15</v>
      </c>
      <c r="W458" s="1021"/>
      <c r="X458" s="478">
        <f>SUM(R458,T458,U458,V458)</f>
        <v>100</v>
      </c>
      <c r="Y458" s="477"/>
      <c r="Z458" s="1050"/>
      <c r="AA458" s="1049"/>
      <c r="AB458" s="1052"/>
    </row>
    <row r="459" spans="1:28" ht="19" customHeight="1">
      <c r="A459" s="1023"/>
      <c r="B459" s="1024"/>
      <c r="C459" s="1025" t="str">
        <f>IF('statement of marks'!FQ29="","",'statement of marks'!FQ29)</f>
        <v/>
      </c>
      <c r="D459" s="1025"/>
      <c r="E459" s="475" t="str">
        <f>'statement of marks'!FR29</f>
        <v/>
      </c>
      <c r="F459" s="475" t="str">
        <f>'statement of marks'!FS29</f>
        <v/>
      </c>
      <c r="G459" s="1025" t="str">
        <f>'statement of marks'!FT29</f>
        <v/>
      </c>
      <c r="H459" s="1025"/>
      <c r="I459" s="478" t="str">
        <f>IF(G459="","",SUM(C459:G459))</f>
        <v/>
      </c>
      <c r="J459" s="479" t="str">
        <f>IF('statement of marks'!IC29="","",'statement of marks'!IC29)</f>
        <v/>
      </c>
      <c r="K459" s="1043" t="s">
        <v>240</v>
      </c>
      <c r="L459" s="1044"/>
      <c r="M459" s="1045"/>
      <c r="N459" s="1058"/>
      <c r="O459" s="1057"/>
      <c r="P459" s="1023"/>
      <c r="Q459" s="1024"/>
      <c r="R459" s="1025" t="str">
        <f>IF('statement of marks'!FQ30="","",'statement of marks'!FQ30)</f>
        <v/>
      </c>
      <c r="S459" s="1025"/>
      <c r="T459" s="475" t="str">
        <f>'statement of marks'!FR30</f>
        <v/>
      </c>
      <c r="U459" s="475" t="str">
        <f>'statement of marks'!FS30</f>
        <v/>
      </c>
      <c r="V459" s="1025" t="str">
        <f>'statement of marks'!FT30</f>
        <v/>
      </c>
      <c r="W459" s="1025"/>
      <c r="X459" s="478" t="str">
        <f>IF(V459="","",SUM(R459:V459))</f>
        <v/>
      </c>
      <c r="Y459" s="479" t="str">
        <f>IF('statement of marks'!IC30="","",'statement of marks'!IC30)</f>
        <v/>
      </c>
      <c r="Z459" s="1043" t="s">
        <v>240</v>
      </c>
      <c r="AA459" s="1044"/>
      <c r="AB459" s="1045"/>
    </row>
    <row r="460" spans="1:28" ht="19" customHeight="1">
      <c r="A460" s="1038" t="s">
        <v>135</v>
      </c>
      <c r="B460" s="1039"/>
      <c r="C460" s="1029" t="str">
        <f>'statement of marks'!GN29</f>
        <v/>
      </c>
      <c r="D460" s="1029"/>
      <c r="E460" s="1029"/>
      <c r="F460" s="483" t="s">
        <v>241</v>
      </c>
      <c r="G460" s="479" t="str">
        <f>IF('statement of marks'!CU29="","",'statement of marks'!CU29)</f>
        <v/>
      </c>
      <c r="H460" s="1049" t="s">
        <v>237</v>
      </c>
      <c r="I460" s="1049"/>
      <c r="J460" s="475" t="str">
        <f>IF('statement of marks'!GP29="","",'statement of marks'!GP29)</f>
        <v/>
      </c>
      <c r="K460" s="1044"/>
      <c r="L460" s="1044"/>
      <c r="M460" s="1045"/>
      <c r="N460" s="1058"/>
      <c r="O460" s="1057"/>
      <c r="P460" s="1038" t="s">
        <v>135</v>
      </c>
      <c r="Q460" s="1039"/>
      <c r="R460" s="1029" t="str">
        <f>'statement of marks'!GN30</f>
        <v/>
      </c>
      <c r="S460" s="1029"/>
      <c r="T460" s="1029"/>
      <c r="U460" s="483" t="s">
        <v>241</v>
      </c>
      <c r="V460" s="479" t="str">
        <f>IF('statement of marks'!CU30="","",'statement of marks'!CU30)</f>
        <v/>
      </c>
      <c r="W460" s="1049" t="s">
        <v>237</v>
      </c>
      <c r="X460" s="1049"/>
      <c r="Y460" s="475" t="str">
        <f>IF('statement of marks'!GP30="","",'statement of marks'!GP30)</f>
        <v/>
      </c>
      <c r="Z460" s="1044"/>
      <c r="AA460" s="1044"/>
      <c r="AB460" s="1045"/>
    </row>
    <row r="461" spans="1:28" ht="19" customHeight="1">
      <c r="A461" s="257" t="s">
        <v>230</v>
      </c>
      <c r="B461" s="1059" t="s">
        <v>229</v>
      </c>
      <c r="C461" s="1060"/>
      <c r="D461" s="1047" t="s">
        <v>231</v>
      </c>
      <c r="E461" s="1025"/>
      <c r="F461" s="1047" t="s">
        <v>232</v>
      </c>
      <c r="G461" s="1025"/>
      <c r="H461" s="1047" t="s">
        <v>233</v>
      </c>
      <c r="I461" s="1025"/>
      <c r="J461" s="481" t="s">
        <v>376</v>
      </c>
      <c r="K461" s="1044"/>
      <c r="L461" s="1044"/>
      <c r="M461" s="1045"/>
      <c r="N461" s="1058"/>
      <c r="O461" s="1057"/>
      <c r="P461" s="257" t="s">
        <v>230</v>
      </c>
      <c r="Q461" s="1059" t="s">
        <v>229</v>
      </c>
      <c r="R461" s="1060"/>
      <c r="S461" s="1047" t="s">
        <v>231</v>
      </c>
      <c r="T461" s="1025"/>
      <c r="U461" s="1047" t="s">
        <v>232</v>
      </c>
      <c r="V461" s="1025"/>
      <c r="W461" s="1047" t="s">
        <v>233</v>
      </c>
      <c r="X461" s="1025"/>
      <c r="Y461" s="481" t="s">
        <v>376</v>
      </c>
      <c r="Z461" s="1044"/>
      <c r="AA461" s="1044"/>
      <c r="AB461" s="1045"/>
    </row>
    <row r="462" spans="1:28" ht="19" customHeight="1">
      <c r="A462" s="1033" t="s">
        <v>227</v>
      </c>
      <c r="B462" s="1024"/>
      <c r="C462" s="482" t="str">
        <f>IF('statement of marks'!GR29="","",'statement of marks'!GR29)</f>
        <v/>
      </c>
      <c r="D462" s="1053" t="str">
        <f>IF('statement of marks'!GT29="","",'statement of marks'!GT29)</f>
        <v/>
      </c>
      <c r="E462" s="1053"/>
      <c r="F462" s="1053" t="str">
        <f>IF('statement of marks'!GV29="","",'statement of marks'!GV29)</f>
        <v/>
      </c>
      <c r="G462" s="1053"/>
      <c r="H462" s="1053" t="str">
        <f>IF('statement of marks'!GX29="","",'statement of marks'!GX29)</f>
        <v/>
      </c>
      <c r="I462" s="1053"/>
      <c r="J462" s="479" t="str">
        <f>'statement of marks'!GZ29</f>
        <v/>
      </c>
      <c r="K462" s="1062" t="str">
        <f>IF(OR(L454="PASS",L454="FAIL"),'result subject-wise'!$AV$112,"")</f>
        <v/>
      </c>
      <c r="L462" s="1062"/>
      <c r="M462" s="1063"/>
      <c r="N462" s="1058"/>
      <c r="O462" s="1057"/>
      <c r="P462" s="1033" t="s">
        <v>227</v>
      </c>
      <c r="Q462" s="1024"/>
      <c r="R462" s="482" t="str">
        <f>IF('statement of marks'!GR30="","",'statement of marks'!GR30)</f>
        <v/>
      </c>
      <c r="S462" s="1053" t="str">
        <f>IF('statement of marks'!GT30="","",'statement of marks'!GT30)</f>
        <v/>
      </c>
      <c r="T462" s="1053"/>
      <c r="U462" s="1053" t="str">
        <f>IF('statement of marks'!GV30="","",'statement of marks'!GV30)</f>
        <v/>
      </c>
      <c r="V462" s="1053"/>
      <c r="W462" s="1053" t="str">
        <f>IF('statement of marks'!GX30="","",'statement of marks'!GX30)</f>
        <v/>
      </c>
      <c r="X462" s="1053"/>
      <c r="Y462" s="479" t="str">
        <f>'statement of marks'!GZ30</f>
        <v/>
      </c>
      <c r="Z462" s="1062" t="str">
        <f>IF(OR(AA454="PASS",AA454="FAIL"),'result subject-wise'!$AV$112,"")</f>
        <v/>
      </c>
      <c r="AA462" s="1062"/>
      <c r="AB462" s="1063"/>
    </row>
    <row r="463" spans="1:28" ht="19" customHeight="1">
      <c r="A463" s="1031" t="s">
        <v>228</v>
      </c>
      <c r="B463" s="1032"/>
      <c r="C463" s="477" t="str">
        <f>IF('statement of marks'!GQ29="","",'statement of marks'!GQ29)</f>
        <v/>
      </c>
      <c r="D463" s="1030" t="str">
        <f>IF('statement of marks'!GS29="","",'statement of marks'!GS29)</f>
        <v/>
      </c>
      <c r="E463" s="1030"/>
      <c r="F463" s="1030" t="str">
        <f>IF('statement of marks'!GU29="","",'statement of marks'!GU29)</f>
        <v/>
      </c>
      <c r="G463" s="1030"/>
      <c r="H463" s="1030" t="str">
        <f>IF('statement of marks'!GW29="","",'statement of marks'!GW29)</f>
        <v/>
      </c>
      <c r="I463" s="1030"/>
      <c r="J463" s="477" t="str">
        <f>'statement of marks'!GY29</f>
        <v/>
      </c>
      <c r="K463" s="1062"/>
      <c r="L463" s="1062"/>
      <c r="M463" s="1063"/>
      <c r="N463" s="1058"/>
      <c r="O463" s="1057"/>
      <c r="P463" s="1031" t="s">
        <v>228</v>
      </c>
      <c r="Q463" s="1032"/>
      <c r="R463" s="477" t="str">
        <f>IF('statement of marks'!GQ30="","",'statement of marks'!GQ30)</f>
        <v/>
      </c>
      <c r="S463" s="1030" t="str">
        <f>IF('statement of marks'!GS30="","",'statement of marks'!GS30)</f>
        <v/>
      </c>
      <c r="T463" s="1030"/>
      <c r="U463" s="1030" t="str">
        <f>IF('statement of marks'!GU30="","",'statement of marks'!GU30)</f>
        <v/>
      </c>
      <c r="V463" s="1030"/>
      <c r="W463" s="1030" t="str">
        <f>IF('statement of marks'!GW30="","",'statement of marks'!GW30)</f>
        <v/>
      </c>
      <c r="X463" s="1030"/>
      <c r="Y463" s="477" t="str">
        <f>'statement of marks'!GY30</f>
        <v/>
      </c>
      <c r="Z463" s="1062"/>
      <c r="AA463" s="1062"/>
      <c r="AB463" s="1063"/>
    </row>
    <row r="464" spans="1:28" ht="19" customHeight="1">
      <c r="A464" s="1067" t="s">
        <v>375</v>
      </c>
      <c r="B464" s="1024"/>
      <c r="C464" s="52"/>
      <c r="D464" s="1029"/>
      <c r="E464" s="1029"/>
      <c r="F464" s="1029"/>
      <c r="G464" s="1029"/>
      <c r="H464" s="1029"/>
      <c r="I464" s="1029"/>
      <c r="J464" s="1029"/>
      <c r="K464" s="1029"/>
      <c r="L464" s="1029"/>
      <c r="M464" s="1040"/>
      <c r="N464" s="1058"/>
      <c r="O464" s="1057"/>
      <c r="P464" s="1067" t="s">
        <v>375</v>
      </c>
      <c r="Q464" s="1024"/>
      <c r="R464" s="52"/>
      <c r="S464" s="1029"/>
      <c r="T464" s="1029"/>
      <c r="U464" s="1029"/>
      <c r="V464" s="1029"/>
      <c r="W464" s="1029"/>
      <c r="X464" s="1029"/>
      <c r="Y464" s="1029"/>
      <c r="Z464" s="1029"/>
      <c r="AA464" s="1029"/>
      <c r="AB464" s="1040"/>
    </row>
    <row r="465" spans="1:28" ht="19" customHeight="1">
      <c r="A465" s="1033" t="s">
        <v>234</v>
      </c>
      <c r="B465" s="1024"/>
      <c r="C465" s="52"/>
      <c r="D465" s="1029"/>
      <c r="E465" s="1029"/>
      <c r="F465" s="1029"/>
      <c r="G465" s="1029"/>
      <c r="H465" s="1029"/>
      <c r="I465" s="1029"/>
      <c r="J465" s="1029"/>
      <c r="K465" s="1029"/>
      <c r="L465" s="1029"/>
      <c r="M465" s="1040"/>
      <c r="N465" s="1058"/>
      <c r="O465" s="1057"/>
      <c r="P465" s="1033" t="s">
        <v>234</v>
      </c>
      <c r="Q465" s="1024"/>
      <c r="R465" s="52"/>
      <c r="S465" s="1029"/>
      <c r="T465" s="1029"/>
      <c r="U465" s="1029"/>
      <c r="V465" s="1029"/>
      <c r="W465" s="1029"/>
      <c r="X465" s="1029"/>
      <c r="Y465" s="1029"/>
      <c r="Z465" s="1029"/>
      <c r="AA465" s="1029"/>
      <c r="AB465" s="1040"/>
    </row>
    <row r="466" spans="1:28" ht="19" customHeight="1">
      <c r="A466" s="1033" t="s">
        <v>374</v>
      </c>
      <c r="B466" s="1024"/>
      <c r="C466" s="52"/>
      <c r="D466" s="1029"/>
      <c r="E466" s="1029"/>
      <c r="F466" s="1029"/>
      <c r="G466" s="1029"/>
      <c r="H466" s="1029"/>
      <c r="I466" s="1029"/>
      <c r="J466" s="1051" t="s">
        <v>374</v>
      </c>
      <c r="K466" s="1029"/>
      <c r="L466" s="1029"/>
      <c r="M466" s="1040"/>
      <c r="N466" s="1058"/>
      <c r="O466" s="1057"/>
      <c r="P466" s="1033" t="s">
        <v>374</v>
      </c>
      <c r="Q466" s="1024"/>
      <c r="R466" s="52"/>
      <c r="S466" s="1029"/>
      <c r="T466" s="1029"/>
      <c r="U466" s="1029"/>
      <c r="V466" s="1029"/>
      <c r="W466" s="1029"/>
      <c r="X466" s="1029"/>
      <c r="Y466" s="1051" t="s">
        <v>374</v>
      </c>
      <c r="Z466" s="1029"/>
      <c r="AA466" s="1029"/>
      <c r="AB466" s="1040"/>
    </row>
    <row r="467" spans="1:28" ht="19" customHeight="1">
      <c r="A467" s="1033" t="s">
        <v>235</v>
      </c>
      <c r="B467" s="1024"/>
      <c r="C467" s="52"/>
      <c r="D467" s="1029"/>
      <c r="E467" s="1029"/>
      <c r="F467" s="1029"/>
      <c r="G467" s="1029"/>
      <c r="H467" s="1029"/>
      <c r="I467" s="1029"/>
      <c r="J467" s="1029"/>
      <c r="K467" s="1029"/>
      <c r="L467" s="1029"/>
      <c r="M467" s="1040"/>
      <c r="N467" s="1058"/>
      <c r="O467" s="1057"/>
      <c r="P467" s="1033" t="s">
        <v>235</v>
      </c>
      <c r="Q467" s="1024"/>
      <c r="R467" s="52"/>
      <c r="S467" s="1029"/>
      <c r="T467" s="1029"/>
      <c r="U467" s="1029"/>
      <c r="V467" s="1029"/>
      <c r="W467" s="1029"/>
      <c r="X467" s="1029"/>
      <c r="Y467" s="1029"/>
      <c r="Z467" s="1029"/>
      <c r="AA467" s="1029"/>
      <c r="AB467" s="1040"/>
    </row>
    <row r="468" spans="1:28" ht="19" customHeight="1" thickBot="1">
      <c r="A468" s="1054" t="s">
        <v>236</v>
      </c>
      <c r="B468" s="1055"/>
      <c r="C468" s="1055"/>
      <c r="D468" s="1055"/>
      <c r="E468" s="1055"/>
      <c r="F468" s="1064">
        <f>'statement of marks'!$GY$107</f>
        <v>42460</v>
      </c>
      <c r="G468" s="1064"/>
      <c r="H468" s="1065" t="s">
        <v>239</v>
      </c>
      <c r="I468" s="1066"/>
      <c r="J468" s="1041"/>
      <c r="K468" s="1041"/>
      <c r="L468" s="1041"/>
      <c r="M468" s="1042"/>
      <c r="N468" s="1058"/>
      <c r="O468" s="1057"/>
      <c r="P468" s="1054" t="s">
        <v>236</v>
      </c>
      <c r="Q468" s="1055"/>
      <c r="R468" s="1055"/>
      <c r="S468" s="1055"/>
      <c r="T468" s="1055"/>
      <c r="U468" s="1064">
        <f>'statement of marks'!$GY$107</f>
        <v>42460</v>
      </c>
      <c r="V468" s="1064"/>
      <c r="W468" s="1065" t="s">
        <v>239</v>
      </c>
      <c r="X468" s="1066"/>
      <c r="Y468" s="1041"/>
      <c r="Z468" s="1041"/>
      <c r="AA468" s="1041"/>
      <c r="AB468" s="1042"/>
    </row>
    <row r="469" spans="1:28" ht="19" customHeight="1" thickTop="1">
      <c r="A469" s="1017" t="s">
        <v>220</v>
      </c>
      <c r="B469" s="1018"/>
      <c r="C469" s="1018"/>
      <c r="D469" s="1018"/>
      <c r="E469" s="1018"/>
      <c r="F469" s="1018"/>
      <c r="G469" s="1018"/>
      <c r="H469" s="1018"/>
      <c r="I469" s="1018"/>
      <c r="J469" s="1018"/>
      <c r="K469" s="1018"/>
      <c r="L469" s="1018"/>
      <c r="M469" s="1019"/>
      <c r="N469" s="1058"/>
      <c r="O469" s="1057"/>
      <c r="P469" s="1017" t="s">
        <v>220</v>
      </c>
      <c r="Q469" s="1018"/>
      <c r="R469" s="1018"/>
      <c r="S469" s="1018"/>
      <c r="T469" s="1018"/>
      <c r="U469" s="1018"/>
      <c r="V469" s="1018"/>
      <c r="W469" s="1018"/>
      <c r="X469" s="1018"/>
      <c r="Y469" s="1018"/>
      <c r="Z469" s="1018"/>
      <c r="AA469" s="1018"/>
      <c r="AB469" s="1019"/>
    </row>
    <row r="470" spans="1:28" ht="19" customHeight="1">
      <c r="A470" s="1020" t="str">
        <f>IF('statement of marks'!$A$2="","",'statement of marks'!$A$2)</f>
        <v xml:space="preserve">GOVT. </v>
      </c>
      <c r="B470" s="1021"/>
      <c r="C470" s="1021"/>
      <c r="D470" s="1021"/>
      <c r="E470" s="1021"/>
      <c r="F470" s="1021"/>
      <c r="G470" s="1021"/>
      <c r="H470" s="1021"/>
      <c r="I470" s="1021"/>
      <c r="J470" s="1021"/>
      <c r="K470" s="1021"/>
      <c r="L470" s="1021"/>
      <c r="M470" s="1022"/>
      <c r="N470" s="1058"/>
      <c r="O470" s="1057"/>
      <c r="P470" s="1020" t="str">
        <f>IF('statement of marks'!$A$2="","",'statement of marks'!$A$2)</f>
        <v xml:space="preserve">GOVT. </v>
      </c>
      <c r="Q470" s="1021"/>
      <c r="R470" s="1021"/>
      <c r="S470" s="1021"/>
      <c r="T470" s="1021"/>
      <c r="U470" s="1021"/>
      <c r="V470" s="1021"/>
      <c r="W470" s="1021"/>
      <c r="X470" s="1021"/>
      <c r="Y470" s="1021"/>
      <c r="Z470" s="1021"/>
      <c r="AA470" s="1021"/>
      <c r="AB470" s="1022"/>
    </row>
    <row r="471" spans="1:28" ht="19" customHeight="1">
      <c r="A471" s="1020"/>
      <c r="B471" s="1021"/>
      <c r="C471" s="1021"/>
      <c r="D471" s="1021"/>
      <c r="E471" s="1021"/>
      <c r="F471" s="1021"/>
      <c r="G471" s="1021"/>
      <c r="H471" s="1021"/>
      <c r="I471" s="1021"/>
      <c r="J471" s="1021"/>
      <c r="K471" s="1021"/>
      <c r="L471" s="1021"/>
      <c r="M471" s="1022"/>
      <c r="N471" s="1058"/>
      <c r="O471" s="1057"/>
      <c r="P471" s="1020"/>
      <c r="Q471" s="1021"/>
      <c r="R471" s="1021"/>
      <c r="S471" s="1021"/>
      <c r="T471" s="1021"/>
      <c r="U471" s="1021"/>
      <c r="V471" s="1021"/>
      <c r="W471" s="1021"/>
      <c r="X471" s="1021"/>
      <c r="Y471" s="1021"/>
      <c r="Z471" s="1021"/>
      <c r="AA471" s="1021"/>
      <c r="AB471" s="1022"/>
    </row>
    <row r="472" spans="1:28" ht="19" customHeight="1">
      <c r="A472" s="1023" t="s">
        <v>221</v>
      </c>
      <c r="B472" s="1024"/>
      <c r="C472" s="1025" t="str">
        <f>IF(L493="","MAIN EXAM.",IF(C499="SUPPL.","SUPPL. EXAM.",IF(C499="RE-EXAM.","RE-EXAM.",)))</f>
        <v>MAIN EXAM.</v>
      </c>
      <c r="D472" s="1025"/>
      <c r="E472" s="1025"/>
      <c r="F472" s="1025"/>
      <c r="G472" s="475" t="s">
        <v>153</v>
      </c>
      <c r="H472" s="1025" t="str">
        <f>IF('statement of marks'!$F$3="","",'statement of marks'!$F$3)</f>
        <v>2015-16</v>
      </c>
      <c r="I472" s="1025"/>
      <c r="J472" s="1025" t="s">
        <v>82</v>
      </c>
      <c r="K472" s="1025"/>
      <c r="L472" s="1025">
        <f>IF('statement of marks'!D31="","",'statement of marks'!D31)</f>
        <v>9125</v>
      </c>
      <c r="M472" s="1026"/>
      <c r="N472" s="1058"/>
      <c r="O472" s="1057"/>
      <c r="P472" s="1023" t="s">
        <v>221</v>
      </c>
      <c r="Q472" s="1024"/>
      <c r="R472" s="1025" t="str">
        <f>IF(AA493="","MAIN EXAM.",IF(R499="SUPPL.","SUPPL. EXAM.",IF(R499="RE-EXAM.","RE-EXAM.",)))</f>
        <v>MAIN EXAM.</v>
      </c>
      <c r="S472" s="1025"/>
      <c r="T472" s="1025"/>
      <c r="U472" s="1025"/>
      <c r="V472" s="475" t="s">
        <v>153</v>
      </c>
      <c r="W472" s="1025" t="str">
        <f>IF('statement of marks'!$F$3="","",'statement of marks'!$F$3)</f>
        <v>2015-16</v>
      </c>
      <c r="X472" s="1025"/>
      <c r="Y472" s="1025" t="s">
        <v>82</v>
      </c>
      <c r="Z472" s="1025"/>
      <c r="AA472" s="1025">
        <f>IF('statement of marks'!D32="","",'statement of marks'!D32)</f>
        <v>9126</v>
      </c>
      <c r="AB472" s="1026"/>
    </row>
    <row r="473" spans="1:28" ht="19" customHeight="1">
      <c r="A473" s="1023" t="s">
        <v>40</v>
      </c>
      <c r="B473" s="1024"/>
      <c r="C473" s="1024" t="str">
        <f>IF('statement of marks'!G31="","",'statement of marks'!G31)</f>
        <v>A 025</v>
      </c>
      <c r="D473" s="1024"/>
      <c r="E473" s="1024"/>
      <c r="F473" s="1024"/>
      <c r="G473" s="1024"/>
      <c r="H473" s="1024"/>
      <c r="I473" s="1024"/>
      <c r="J473" s="1024"/>
      <c r="K473" s="1024"/>
      <c r="L473" s="1024"/>
      <c r="M473" s="1036"/>
      <c r="N473" s="1058"/>
      <c r="O473" s="1057"/>
      <c r="P473" s="1023" t="s">
        <v>40</v>
      </c>
      <c r="Q473" s="1024"/>
      <c r="R473" s="1024" t="str">
        <f>IF('statement of marks'!G32="","",'statement of marks'!G32)</f>
        <v>A 026</v>
      </c>
      <c r="S473" s="1024"/>
      <c r="T473" s="1024"/>
      <c r="U473" s="1024"/>
      <c r="V473" s="1024"/>
      <c r="W473" s="1024"/>
      <c r="X473" s="1024"/>
      <c r="Y473" s="1024"/>
      <c r="Z473" s="1024"/>
      <c r="AA473" s="1024"/>
      <c r="AB473" s="1036"/>
    </row>
    <row r="474" spans="1:28" ht="19" customHeight="1">
      <c r="A474" s="1023" t="s">
        <v>41</v>
      </c>
      <c r="B474" s="1024"/>
      <c r="C474" s="1024" t="str">
        <f>IF('statement of marks'!H31="","",'statement of marks'!H31)</f>
        <v>B 025</v>
      </c>
      <c r="D474" s="1024"/>
      <c r="E474" s="1024"/>
      <c r="F474" s="1024"/>
      <c r="G474" s="1024"/>
      <c r="H474" s="1024"/>
      <c r="I474" s="1024"/>
      <c r="J474" s="1024"/>
      <c r="K474" s="1024"/>
      <c r="L474" s="1024"/>
      <c r="M474" s="1036"/>
      <c r="N474" s="1058"/>
      <c r="O474" s="1057"/>
      <c r="P474" s="1023" t="s">
        <v>41</v>
      </c>
      <c r="Q474" s="1024"/>
      <c r="R474" s="1024" t="str">
        <f>IF('statement of marks'!H32="","",'statement of marks'!H32)</f>
        <v>B 026</v>
      </c>
      <c r="S474" s="1024"/>
      <c r="T474" s="1024"/>
      <c r="U474" s="1024"/>
      <c r="V474" s="1024"/>
      <c r="W474" s="1024"/>
      <c r="X474" s="1024"/>
      <c r="Y474" s="1024"/>
      <c r="Z474" s="1024"/>
      <c r="AA474" s="1024"/>
      <c r="AB474" s="1036"/>
    </row>
    <row r="475" spans="1:28" ht="19" customHeight="1">
      <c r="A475" s="1023" t="s">
        <v>42</v>
      </c>
      <c r="B475" s="1024"/>
      <c r="C475" s="1024" t="str">
        <f>IF('statement of marks'!I31="","",'statement of marks'!I31)</f>
        <v>C 025</v>
      </c>
      <c r="D475" s="1024"/>
      <c r="E475" s="1024"/>
      <c r="F475" s="1024"/>
      <c r="G475" s="1024"/>
      <c r="H475" s="1024"/>
      <c r="I475" s="1024"/>
      <c r="J475" s="1024"/>
      <c r="K475" s="1024"/>
      <c r="L475" s="1024"/>
      <c r="M475" s="1036"/>
      <c r="N475" s="1058"/>
      <c r="O475" s="1057"/>
      <c r="P475" s="1023" t="s">
        <v>42</v>
      </c>
      <c r="Q475" s="1024"/>
      <c r="R475" s="1024" t="str">
        <f>IF('statement of marks'!I32="","",'statement of marks'!I32)</f>
        <v>C 026</v>
      </c>
      <c r="S475" s="1024"/>
      <c r="T475" s="1024"/>
      <c r="U475" s="1024"/>
      <c r="V475" s="1024"/>
      <c r="W475" s="1024"/>
      <c r="X475" s="1024"/>
      <c r="Y475" s="1024"/>
      <c r="Z475" s="1024"/>
      <c r="AA475" s="1024"/>
      <c r="AB475" s="1036"/>
    </row>
    <row r="476" spans="1:28" ht="19" customHeight="1">
      <c r="A476" s="1023" t="s">
        <v>274</v>
      </c>
      <c r="B476" s="1024"/>
      <c r="C476" s="1024" t="str">
        <f>IF('statement of marks'!$A$3="","",'statement of marks'!$A$3)</f>
        <v>9 'A'</v>
      </c>
      <c r="D476" s="1024"/>
      <c r="E476" s="1025" t="s">
        <v>83</v>
      </c>
      <c r="F476" s="1025"/>
      <c r="G476" s="1025">
        <f>IF('statement of marks'!E31="","",'statement of marks'!E31)</f>
        <v>11032</v>
      </c>
      <c r="H476" s="1025"/>
      <c r="I476" s="1025" t="s">
        <v>78</v>
      </c>
      <c r="J476" s="1025"/>
      <c r="K476" s="1014">
        <f>IF('statement of marks'!F31="","",'statement of marks'!F31)</f>
        <v>37176</v>
      </c>
      <c r="L476" s="1014"/>
      <c r="M476" s="1015"/>
      <c r="N476" s="1058"/>
      <c r="O476" s="1057"/>
      <c r="P476" s="1023" t="s">
        <v>274</v>
      </c>
      <c r="Q476" s="1024"/>
      <c r="R476" s="1024" t="str">
        <f>IF('statement of marks'!$A$3="","",'statement of marks'!$A$3)</f>
        <v>9 'A'</v>
      </c>
      <c r="S476" s="1024"/>
      <c r="T476" s="1025" t="s">
        <v>83</v>
      </c>
      <c r="U476" s="1025"/>
      <c r="V476" s="1025">
        <f>IF('statement of marks'!E32="","",'statement of marks'!E32)</f>
        <v>11234</v>
      </c>
      <c r="W476" s="1025"/>
      <c r="X476" s="1025" t="s">
        <v>78</v>
      </c>
      <c r="Y476" s="1025"/>
      <c r="Z476" s="1014">
        <f>IF('statement of marks'!F32="","",'statement of marks'!F32)</f>
        <v>36382</v>
      </c>
      <c r="AA476" s="1014"/>
      <c r="AB476" s="1015"/>
    </row>
    <row r="477" spans="1:28" ht="19" customHeight="1">
      <c r="A477" s="1037" t="s">
        <v>222</v>
      </c>
      <c r="B477" s="1034" t="s">
        <v>223</v>
      </c>
      <c r="C477" s="865" t="s">
        <v>87</v>
      </c>
      <c r="D477" s="865" t="s">
        <v>88</v>
      </c>
      <c r="E477" s="865" t="s">
        <v>89</v>
      </c>
      <c r="F477" s="865" t="s">
        <v>245</v>
      </c>
      <c r="G477" s="865" t="s">
        <v>242</v>
      </c>
      <c r="H477" s="865" t="s">
        <v>99</v>
      </c>
      <c r="I477" s="865" t="s">
        <v>193</v>
      </c>
      <c r="J477" s="1016" t="s">
        <v>146</v>
      </c>
      <c r="K477" s="1016" t="s">
        <v>224</v>
      </c>
      <c r="L477" s="1016" t="s">
        <v>225</v>
      </c>
      <c r="M477" s="1035" t="s">
        <v>243</v>
      </c>
      <c r="N477" s="1058"/>
      <c r="O477" s="1057"/>
      <c r="P477" s="1037" t="s">
        <v>222</v>
      </c>
      <c r="Q477" s="1034" t="s">
        <v>223</v>
      </c>
      <c r="R477" s="865" t="s">
        <v>87</v>
      </c>
      <c r="S477" s="865" t="s">
        <v>88</v>
      </c>
      <c r="T477" s="865" t="s">
        <v>89</v>
      </c>
      <c r="U477" s="865" t="s">
        <v>245</v>
      </c>
      <c r="V477" s="865" t="s">
        <v>242</v>
      </c>
      <c r="W477" s="865" t="s">
        <v>99</v>
      </c>
      <c r="X477" s="865" t="s">
        <v>193</v>
      </c>
      <c r="Y477" s="1016" t="s">
        <v>146</v>
      </c>
      <c r="Z477" s="1016" t="s">
        <v>224</v>
      </c>
      <c r="AA477" s="1016" t="s">
        <v>225</v>
      </c>
      <c r="AB477" s="1035" t="s">
        <v>243</v>
      </c>
    </row>
    <row r="478" spans="1:28" ht="19" customHeight="1">
      <c r="A478" s="1037"/>
      <c r="B478" s="1034"/>
      <c r="C478" s="865"/>
      <c r="D478" s="865"/>
      <c r="E478" s="865"/>
      <c r="F478" s="865"/>
      <c r="G478" s="865"/>
      <c r="H478" s="865"/>
      <c r="I478" s="865"/>
      <c r="J478" s="865"/>
      <c r="K478" s="865"/>
      <c r="L478" s="865"/>
      <c r="M478" s="1035"/>
      <c r="N478" s="1058"/>
      <c r="O478" s="1057"/>
      <c r="P478" s="1037"/>
      <c r="Q478" s="1034"/>
      <c r="R478" s="865"/>
      <c r="S478" s="865"/>
      <c r="T478" s="865"/>
      <c r="U478" s="865"/>
      <c r="V478" s="865"/>
      <c r="W478" s="865"/>
      <c r="X478" s="865"/>
      <c r="Y478" s="865"/>
      <c r="Z478" s="865"/>
      <c r="AA478" s="865"/>
      <c r="AB478" s="1035"/>
    </row>
    <row r="479" spans="1:28" ht="19" customHeight="1">
      <c r="A479" s="1037"/>
      <c r="B479" s="1034"/>
      <c r="C479" s="865"/>
      <c r="D479" s="865"/>
      <c r="E479" s="865"/>
      <c r="F479" s="865"/>
      <c r="G479" s="865"/>
      <c r="H479" s="865"/>
      <c r="I479" s="865"/>
      <c r="J479" s="865"/>
      <c r="K479" s="865"/>
      <c r="L479" s="865"/>
      <c r="M479" s="1035"/>
      <c r="N479" s="1058"/>
      <c r="O479" s="1057"/>
      <c r="P479" s="1037"/>
      <c r="Q479" s="1034"/>
      <c r="R479" s="865"/>
      <c r="S479" s="865"/>
      <c r="T479" s="865"/>
      <c r="U479" s="865"/>
      <c r="V479" s="865"/>
      <c r="W479" s="865"/>
      <c r="X479" s="865"/>
      <c r="Y479" s="865"/>
      <c r="Z479" s="865"/>
      <c r="AA479" s="865"/>
      <c r="AB479" s="1035"/>
    </row>
    <row r="480" spans="1:28" ht="19" customHeight="1">
      <c r="A480" s="1038" t="s">
        <v>169</v>
      </c>
      <c r="B480" s="1039"/>
      <c r="C480" s="474">
        <v>10</v>
      </c>
      <c r="D480" s="474">
        <v>10</v>
      </c>
      <c r="E480" s="474">
        <v>10</v>
      </c>
      <c r="F480" s="474">
        <v>70</v>
      </c>
      <c r="G480" s="478">
        <v>100</v>
      </c>
      <c r="H480" s="478">
        <v>100</v>
      </c>
      <c r="I480" s="478">
        <v>200</v>
      </c>
      <c r="J480" s="484"/>
      <c r="K480" s="478" t="str">
        <f>IF(L488=0,"",100)</f>
        <v/>
      </c>
      <c r="L480" s="478"/>
      <c r="M480" s="251" t="str">
        <f>IF(L488=0,"","200/100")</f>
        <v/>
      </c>
      <c r="N480" s="1058"/>
      <c r="O480" s="1057"/>
      <c r="P480" s="1038" t="s">
        <v>169</v>
      </c>
      <c r="Q480" s="1039"/>
      <c r="R480" s="474">
        <v>10</v>
      </c>
      <c r="S480" s="474">
        <v>10</v>
      </c>
      <c r="T480" s="474">
        <v>10</v>
      </c>
      <c r="U480" s="474">
        <v>70</v>
      </c>
      <c r="V480" s="478">
        <v>100</v>
      </c>
      <c r="W480" s="478">
        <v>100</v>
      </c>
      <c r="X480" s="478">
        <v>200</v>
      </c>
      <c r="Y480" s="484"/>
      <c r="Z480" s="478" t="str">
        <f>IF(AA488=0,"",100)</f>
        <v/>
      </c>
      <c r="AA480" s="478"/>
      <c r="AB480" s="251" t="str">
        <f>IF(AA488=0,"","200/100")</f>
        <v/>
      </c>
    </row>
    <row r="481" spans="1:28" ht="19" customHeight="1">
      <c r="A481" s="1023" t="s">
        <v>61</v>
      </c>
      <c r="B481" s="1024"/>
      <c r="C481" s="482" t="str">
        <f>IF('statement of marks'!J31="","",'statement of marks'!J31)</f>
        <v/>
      </c>
      <c r="D481" s="482" t="str">
        <f>IF('statement of marks'!K31="","",'statement of marks'!K31)</f>
        <v/>
      </c>
      <c r="E481" s="482" t="str">
        <f>IF('statement of marks'!L31="","",'statement of marks'!L31)</f>
        <v/>
      </c>
      <c r="F481" s="482" t="str">
        <f>IF('statement of marks'!N31="","",'statement of marks'!N31)</f>
        <v/>
      </c>
      <c r="G481" s="478" t="str">
        <f t="shared" ref="G481:G486" si="96">IF(F481="","",SUM(C481:F481))</f>
        <v/>
      </c>
      <c r="H481" s="252" t="str">
        <f>IF('statement of marks'!P31="","",'statement of marks'!P31)</f>
        <v/>
      </c>
      <c r="I481" s="253" t="str">
        <f t="shared" ref="I481:I486" si="97">IF(H481="","",SUM(G481:H481))</f>
        <v/>
      </c>
      <c r="J481" s="479" t="str">
        <f>CONCATENATE('statement of marks'!HB31,'statement of marks'!HC31,'statement of marks'!HD31)</f>
        <v/>
      </c>
      <c r="K481" s="482" t="str">
        <f>IF('result subject-wise'!AB31="","",'result subject-wise'!AB31)</f>
        <v/>
      </c>
      <c r="L481" s="482" t="str">
        <f>IF('result subject-wise'!AK31="","",'result subject-wise'!AK31)</f>
        <v/>
      </c>
      <c r="M481" s="480" t="str">
        <f>IF(L488=0,"",IF(J481="S",K481,IF(K481="",I481,I481+K481)))</f>
        <v/>
      </c>
      <c r="N481" s="1058"/>
      <c r="O481" s="1057"/>
      <c r="P481" s="1023" t="s">
        <v>61</v>
      </c>
      <c r="Q481" s="1024"/>
      <c r="R481" s="482" t="str">
        <f>IF('statement of marks'!J32="","",'statement of marks'!J32)</f>
        <v/>
      </c>
      <c r="S481" s="482" t="str">
        <f>IF('statement of marks'!K32="","",'statement of marks'!K32)</f>
        <v/>
      </c>
      <c r="T481" s="482" t="str">
        <f>IF('statement of marks'!L32="","",'statement of marks'!L32)</f>
        <v/>
      </c>
      <c r="U481" s="482" t="str">
        <f>IF('statement of marks'!N32="","",'statement of marks'!N32)</f>
        <v/>
      </c>
      <c r="V481" s="478" t="str">
        <f t="shared" ref="V481:V486" si="98">IF(U481="","",SUM(R481:U481))</f>
        <v/>
      </c>
      <c r="W481" s="252" t="str">
        <f>IF('statement of marks'!P32="","",'statement of marks'!P32)</f>
        <v/>
      </c>
      <c r="X481" s="253" t="str">
        <f t="shared" ref="X481:X486" si="99">IF(W481="","",SUM(V481:W481))</f>
        <v/>
      </c>
      <c r="Y481" s="479" t="str">
        <f>CONCATENATE('statement of marks'!HB32,'statement of marks'!HC32,'statement of marks'!HD32)</f>
        <v/>
      </c>
      <c r="Z481" s="482" t="str">
        <f>IF('result subject-wise'!AB32="","",'result subject-wise'!AB32)</f>
        <v/>
      </c>
      <c r="AA481" s="482" t="str">
        <f>IF('result subject-wise'!AK32="","",'result subject-wise'!AK32)</f>
        <v/>
      </c>
      <c r="AB481" s="480" t="str">
        <f>IF(AA488=0,"",IF(Y481="S",Z481,IF(Z481="",X481,X481+Z481)))</f>
        <v/>
      </c>
    </row>
    <row r="482" spans="1:28" ht="19" customHeight="1">
      <c r="A482" s="1023" t="s">
        <v>63</v>
      </c>
      <c r="B482" s="1024"/>
      <c r="C482" s="482" t="str">
        <f>IF('statement of marks'!X31="","",'statement of marks'!X31)</f>
        <v/>
      </c>
      <c r="D482" s="482" t="str">
        <f>IF('statement of marks'!Y31="","",'statement of marks'!Y31)</f>
        <v/>
      </c>
      <c r="E482" s="482" t="str">
        <f>IF('statement of marks'!Z31="","",'statement of marks'!Z31)</f>
        <v/>
      </c>
      <c r="F482" s="482" t="str">
        <f>IF('statement of marks'!AB31="","",'statement of marks'!AB31)</f>
        <v/>
      </c>
      <c r="G482" s="478" t="str">
        <f t="shared" si="96"/>
        <v/>
      </c>
      <c r="H482" s="252" t="str">
        <f>IF('statement of marks'!AD31="","",'statement of marks'!AD31)</f>
        <v/>
      </c>
      <c r="I482" s="253" t="str">
        <f t="shared" si="97"/>
        <v/>
      </c>
      <c r="J482" s="479" t="str">
        <f>CONCATENATE('statement of marks'!HE31,'statement of marks'!HF31,'statement of marks'!HG31,)</f>
        <v/>
      </c>
      <c r="K482" s="482" t="str">
        <f>IF('result subject-wise'!AC31="","",'result subject-wise'!AC31)</f>
        <v/>
      </c>
      <c r="L482" s="482" t="str">
        <f>IF('result subject-wise'!AL31="","",'result subject-wise'!AL31)</f>
        <v/>
      </c>
      <c r="M482" s="480" t="str">
        <f>IF(L488=0,"",IF(J482="S",K482,IF(K482="",I482,I482+K482)))</f>
        <v/>
      </c>
      <c r="N482" s="1058"/>
      <c r="O482" s="1057"/>
      <c r="P482" s="1023" t="s">
        <v>63</v>
      </c>
      <c r="Q482" s="1024"/>
      <c r="R482" s="482" t="str">
        <f>IF('statement of marks'!X32="","",'statement of marks'!X32)</f>
        <v/>
      </c>
      <c r="S482" s="482" t="str">
        <f>IF('statement of marks'!Y32="","",'statement of marks'!Y32)</f>
        <v/>
      </c>
      <c r="T482" s="482" t="str">
        <f>IF('statement of marks'!Z32="","",'statement of marks'!Z32)</f>
        <v/>
      </c>
      <c r="U482" s="482" t="str">
        <f>IF('statement of marks'!AB32="","",'statement of marks'!AB32)</f>
        <v/>
      </c>
      <c r="V482" s="478" t="str">
        <f t="shared" si="98"/>
        <v/>
      </c>
      <c r="W482" s="252" t="str">
        <f>IF('statement of marks'!AD32="","",'statement of marks'!AD32)</f>
        <v/>
      </c>
      <c r="X482" s="253" t="str">
        <f t="shared" si="99"/>
        <v/>
      </c>
      <c r="Y482" s="479" t="str">
        <f>CONCATENATE('statement of marks'!HE32,'statement of marks'!HF32,'statement of marks'!HG32,)</f>
        <v/>
      </c>
      <c r="Z482" s="482" t="str">
        <f>IF('result subject-wise'!AC32="","",'result subject-wise'!AC32)</f>
        <v/>
      </c>
      <c r="AA482" s="482" t="str">
        <f>IF('result subject-wise'!AL32="","",'result subject-wise'!AL32)</f>
        <v/>
      </c>
      <c r="AB482" s="480" t="str">
        <f>IF(AA488=0,"",IF(Y482="S",Z482,IF(Z482="",X482,X482+Z482)))</f>
        <v/>
      </c>
    </row>
    <row r="483" spans="1:28" ht="19" customHeight="1">
      <c r="A483" s="1023" t="str">
        <f>'statement of marks'!AM31</f>
        <v/>
      </c>
      <c r="B483" s="1024"/>
      <c r="C483" s="482" t="str">
        <f>IF('statement of marks'!AN31="","",'statement of marks'!AN31)</f>
        <v/>
      </c>
      <c r="D483" s="482" t="str">
        <f>IF('statement of marks'!AO31="","",'statement of marks'!AO31)</f>
        <v/>
      </c>
      <c r="E483" s="482" t="str">
        <f>IF('statement of marks'!AP31="","",'statement of marks'!AP31)</f>
        <v/>
      </c>
      <c r="F483" s="482" t="str">
        <f>IF('statement of marks'!AR31="","",'statement of marks'!AR31)</f>
        <v/>
      </c>
      <c r="G483" s="478" t="str">
        <f t="shared" si="96"/>
        <v/>
      </c>
      <c r="H483" s="252" t="str">
        <f>IF('statement of marks'!AT31="","",'statement of marks'!AT31)</f>
        <v/>
      </c>
      <c r="I483" s="253" t="str">
        <f t="shared" si="97"/>
        <v/>
      </c>
      <c r="J483" s="479" t="str">
        <f>CONCATENATE('statement of marks'!HH31,'statement of marks'!HN31,'statement of marks'!HO31)</f>
        <v/>
      </c>
      <c r="K483" s="482" t="str">
        <f>IF('result subject-wise'!AD31="","",'result subject-wise'!AD31)</f>
        <v/>
      </c>
      <c r="L483" s="482" t="str">
        <f>IF('result subject-wise'!AM31="","",'result subject-wise'!AM31)</f>
        <v/>
      </c>
      <c r="M483" s="480" t="str">
        <f>IF(L488=0,"",IF(J483="S",K483,IF(K483="",I483,I483+K483)))</f>
        <v/>
      </c>
      <c r="N483" s="1058"/>
      <c r="O483" s="1057"/>
      <c r="P483" s="1023" t="str">
        <f>'statement of marks'!AM32</f>
        <v/>
      </c>
      <c r="Q483" s="1024"/>
      <c r="R483" s="482" t="str">
        <f>IF('statement of marks'!AN32="","",'statement of marks'!AN32)</f>
        <v/>
      </c>
      <c r="S483" s="482" t="str">
        <f>IF('statement of marks'!AO32="","",'statement of marks'!AO32)</f>
        <v/>
      </c>
      <c r="T483" s="482" t="str">
        <f>IF('statement of marks'!AP32="","",'statement of marks'!AP32)</f>
        <v/>
      </c>
      <c r="U483" s="482" t="str">
        <f>IF('statement of marks'!AR32="","",'statement of marks'!AR32)</f>
        <v/>
      </c>
      <c r="V483" s="478" t="str">
        <f t="shared" si="98"/>
        <v/>
      </c>
      <c r="W483" s="252" t="str">
        <f>IF('statement of marks'!AT32="","",'statement of marks'!AT32)</f>
        <v/>
      </c>
      <c r="X483" s="253" t="str">
        <f t="shared" si="99"/>
        <v/>
      </c>
      <c r="Y483" s="479" t="str">
        <f>CONCATENATE('statement of marks'!HH32,'statement of marks'!HN32,'statement of marks'!HO32)</f>
        <v/>
      </c>
      <c r="Z483" s="482" t="str">
        <f>IF('result subject-wise'!AD32="","",'result subject-wise'!AD32)</f>
        <v/>
      </c>
      <c r="AA483" s="482" t="str">
        <f>IF('result subject-wise'!AM32="","",'result subject-wise'!AM32)</f>
        <v/>
      </c>
      <c r="AB483" s="480" t="str">
        <f>IF(AA488=0,"",IF(Y483="S",Z483,IF(Z483="",X483,X483+Z483)))</f>
        <v/>
      </c>
    </row>
    <row r="484" spans="1:28" ht="19" customHeight="1">
      <c r="A484" s="1023" t="s">
        <v>65</v>
      </c>
      <c r="B484" s="1024"/>
      <c r="C484" s="482" t="str">
        <f>IF('statement of marks'!BB31="","",'statement of marks'!BB31)</f>
        <v/>
      </c>
      <c r="D484" s="482" t="str">
        <f>IF('statement of marks'!BC31="","",'statement of marks'!BC31)</f>
        <v/>
      </c>
      <c r="E484" s="482" t="str">
        <f>IF('statement of marks'!BD31="","",'statement of marks'!BD31)</f>
        <v/>
      </c>
      <c r="F484" s="482" t="str">
        <f>IF('statement of marks'!BF31="","",'statement of marks'!BF31)</f>
        <v/>
      </c>
      <c r="G484" s="478" t="str">
        <f t="shared" si="96"/>
        <v/>
      </c>
      <c r="H484" s="252" t="str">
        <f>IF('statement of marks'!BH31="","",'statement of marks'!BH31)</f>
        <v/>
      </c>
      <c r="I484" s="253" t="str">
        <f t="shared" si="97"/>
        <v/>
      </c>
      <c r="J484" s="479" t="str">
        <f>CONCATENATE('statement of marks'!HP31,'statement of marks'!HQ31,'statement of marks'!HR31)</f>
        <v/>
      </c>
      <c r="K484" s="482" t="str">
        <f>IF('result subject-wise'!AE31="","",'result subject-wise'!AE31)</f>
        <v/>
      </c>
      <c r="L484" s="482" t="str">
        <f>IF('result subject-wise'!AN31="","",'result subject-wise'!AN31)</f>
        <v/>
      </c>
      <c r="M484" s="480" t="str">
        <f>IF(L488=0,"",IF(J484="S",K484,IF(K484="",I484,I484+K484)))</f>
        <v/>
      </c>
      <c r="N484" s="1058"/>
      <c r="O484" s="1057"/>
      <c r="P484" s="1023" t="s">
        <v>65</v>
      </c>
      <c r="Q484" s="1024"/>
      <c r="R484" s="482" t="str">
        <f>IF('statement of marks'!BB32="","",'statement of marks'!BB32)</f>
        <v/>
      </c>
      <c r="S484" s="482" t="str">
        <f>IF('statement of marks'!BC32="","",'statement of marks'!BC32)</f>
        <v/>
      </c>
      <c r="T484" s="482" t="str">
        <f>IF('statement of marks'!BD32="","",'statement of marks'!BD32)</f>
        <v/>
      </c>
      <c r="U484" s="482" t="str">
        <f>IF('statement of marks'!BF32="","",'statement of marks'!BF32)</f>
        <v/>
      </c>
      <c r="V484" s="478" t="str">
        <f t="shared" si="98"/>
        <v/>
      </c>
      <c r="W484" s="252" t="str">
        <f>IF('statement of marks'!BH32="","",'statement of marks'!BH32)</f>
        <v/>
      </c>
      <c r="X484" s="253" t="str">
        <f t="shared" si="99"/>
        <v/>
      </c>
      <c r="Y484" s="479" t="str">
        <f>CONCATENATE('statement of marks'!HP32,'statement of marks'!HQ32,'statement of marks'!HR32)</f>
        <v/>
      </c>
      <c r="Z484" s="482" t="str">
        <f>IF('result subject-wise'!AE32="","",'result subject-wise'!AE32)</f>
        <v/>
      </c>
      <c r="AA484" s="482" t="str">
        <f>IF('result subject-wise'!AN32="","",'result subject-wise'!AN32)</f>
        <v/>
      </c>
      <c r="AB484" s="480" t="str">
        <f>IF(AA488=0,"",IF(Y484="S",Z484,IF(Z484="",X484,X484+Z484)))</f>
        <v/>
      </c>
    </row>
    <row r="485" spans="1:28" ht="19" customHeight="1">
      <c r="A485" s="1023" t="s">
        <v>71</v>
      </c>
      <c r="B485" s="1024"/>
      <c r="C485" s="482" t="str">
        <f>IF('statement of marks'!BP31="","",'statement of marks'!BP31)</f>
        <v/>
      </c>
      <c r="D485" s="482" t="str">
        <f>IF('statement of marks'!BQ31="","",'statement of marks'!BQ31)</f>
        <v/>
      </c>
      <c r="E485" s="482" t="str">
        <f>IF('statement of marks'!BR31="","",'statement of marks'!BR31)</f>
        <v/>
      </c>
      <c r="F485" s="482" t="str">
        <f>IF('statement of marks'!BT31="","",'statement of marks'!BT31)</f>
        <v/>
      </c>
      <c r="G485" s="478" t="str">
        <f t="shared" si="96"/>
        <v/>
      </c>
      <c r="H485" s="252" t="str">
        <f>IF('statement of marks'!BV31="","",'statement of marks'!BV31)</f>
        <v/>
      </c>
      <c r="I485" s="253" t="str">
        <f t="shared" si="97"/>
        <v/>
      </c>
      <c r="J485" s="479" t="str">
        <f>CONCATENATE('statement of marks'!HS31,'statement of marks'!HT31,'statement of marks'!HU31)</f>
        <v/>
      </c>
      <c r="K485" s="482" t="str">
        <f>IF('result subject-wise'!AF31="","",'result subject-wise'!AF31)</f>
        <v/>
      </c>
      <c r="L485" s="482" t="str">
        <f>IF('result subject-wise'!AO31="","",'result subject-wise'!AO31)</f>
        <v/>
      </c>
      <c r="M485" s="480" t="str">
        <f>IF(L488=0,"",IF(J485="S",K485,IF(K485="",I485,I485+K485)))</f>
        <v/>
      </c>
      <c r="N485" s="1058"/>
      <c r="O485" s="1057"/>
      <c r="P485" s="1023" t="s">
        <v>71</v>
      </c>
      <c r="Q485" s="1024"/>
      <c r="R485" s="482" t="str">
        <f>IF('statement of marks'!BP32="","",'statement of marks'!BP32)</f>
        <v/>
      </c>
      <c r="S485" s="482" t="str">
        <f>IF('statement of marks'!BQ32="","",'statement of marks'!BQ32)</f>
        <v/>
      </c>
      <c r="T485" s="482" t="str">
        <f>IF('statement of marks'!BR32="","",'statement of marks'!BR32)</f>
        <v/>
      </c>
      <c r="U485" s="482" t="str">
        <f>IF('statement of marks'!BT32="","",'statement of marks'!BT32)</f>
        <v/>
      </c>
      <c r="V485" s="478" t="str">
        <f t="shared" si="98"/>
        <v/>
      </c>
      <c r="W485" s="252" t="str">
        <f>IF('statement of marks'!BV32="","",'statement of marks'!BV32)</f>
        <v/>
      </c>
      <c r="X485" s="253" t="str">
        <f t="shared" si="99"/>
        <v/>
      </c>
      <c r="Y485" s="479" t="str">
        <f>CONCATENATE('statement of marks'!HS32,'statement of marks'!HT32,'statement of marks'!HU32)</f>
        <v/>
      </c>
      <c r="Z485" s="482" t="str">
        <f>IF('result subject-wise'!AF32="","",'result subject-wise'!AF32)</f>
        <v/>
      </c>
      <c r="AA485" s="482" t="str">
        <f>IF('result subject-wise'!AO32="","",'result subject-wise'!AO32)</f>
        <v/>
      </c>
      <c r="AB485" s="480" t="str">
        <f>IF(AA488=0,"",IF(Y485="S",Z485,IF(Z485="",X485,X485+Z485)))</f>
        <v/>
      </c>
    </row>
    <row r="486" spans="1:28" ht="19" customHeight="1">
      <c r="A486" s="1023" t="s">
        <v>48</v>
      </c>
      <c r="B486" s="1024"/>
      <c r="C486" s="482" t="str">
        <f>IF('statement of marks'!CD31="","",'statement of marks'!CD31)</f>
        <v/>
      </c>
      <c r="D486" s="482" t="str">
        <f>IF('statement of marks'!CE31="","",'statement of marks'!CE31)</f>
        <v/>
      </c>
      <c r="E486" s="482" t="str">
        <f>IF('statement of marks'!CF31="","",'statement of marks'!CF31)</f>
        <v/>
      </c>
      <c r="F486" s="482" t="str">
        <f>IF('statement of marks'!CH31="","",'statement of marks'!CH31)</f>
        <v/>
      </c>
      <c r="G486" s="478" t="str">
        <f t="shared" si="96"/>
        <v/>
      </c>
      <c r="H486" s="252" t="str">
        <f>IF('statement of marks'!CJ31="","",'statement of marks'!CJ31)</f>
        <v/>
      </c>
      <c r="I486" s="253" t="str">
        <f t="shared" si="97"/>
        <v/>
      </c>
      <c r="J486" s="479" t="str">
        <f>CONCATENATE('statement of marks'!HV31,'statement of marks'!HW31,'statement of marks'!HX31)</f>
        <v/>
      </c>
      <c r="K486" s="482" t="str">
        <f>IF('result subject-wise'!AG31="","",'result subject-wise'!AG31)</f>
        <v/>
      </c>
      <c r="L486" s="482" t="str">
        <f>IF('result subject-wise'!AP31="","",'result subject-wise'!AP31)</f>
        <v/>
      </c>
      <c r="M486" s="480" t="str">
        <f>IF(L488=0,"",IF(J486="S",K486,IF(K486="",I486,I486+K486)))</f>
        <v/>
      </c>
      <c r="N486" s="1058"/>
      <c r="O486" s="1057"/>
      <c r="P486" s="1023" t="s">
        <v>48</v>
      </c>
      <c r="Q486" s="1024"/>
      <c r="R486" s="482" t="str">
        <f>IF('statement of marks'!CD32="","",'statement of marks'!CD32)</f>
        <v/>
      </c>
      <c r="S486" s="482" t="str">
        <f>IF('statement of marks'!CE32="","",'statement of marks'!CE32)</f>
        <v/>
      </c>
      <c r="T486" s="482" t="str">
        <f>IF('statement of marks'!CF32="","",'statement of marks'!CF32)</f>
        <v/>
      </c>
      <c r="U486" s="482" t="str">
        <f>IF('statement of marks'!CH32="","",'statement of marks'!CH32)</f>
        <v/>
      </c>
      <c r="V486" s="478" t="str">
        <f t="shared" si="98"/>
        <v/>
      </c>
      <c r="W486" s="252" t="str">
        <f>IF('statement of marks'!CJ32="","",'statement of marks'!CJ32)</f>
        <v/>
      </c>
      <c r="X486" s="253" t="str">
        <f t="shared" si="99"/>
        <v/>
      </c>
      <c r="Y486" s="479" t="str">
        <f>CONCATENATE('statement of marks'!HV32,'statement of marks'!HW32,'statement of marks'!HX32)</f>
        <v/>
      </c>
      <c r="Z486" s="482" t="str">
        <f>IF('result subject-wise'!AG32="","",'result subject-wise'!AG32)</f>
        <v/>
      </c>
      <c r="AA486" s="482" t="str">
        <f>IF('result subject-wise'!AP32="","",'result subject-wise'!AP32)</f>
        <v/>
      </c>
      <c r="AB486" s="480" t="str">
        <f>IF(AA488=0,"",IF(Y486="S",Z486,IF(Z486="",X486,X486+Z486)))</f>
        <v/>
      </c>
    </row>
    <row r="487" spans="1:28" ht="19" customHeight="1">
      <c r="A487" s="1027" t="s">
        <v>244</v>
      </c>
      <c r="B487" s="1028"/>
      <c r="C487" s="477" t="str">
        <f t="shared" ref="C487:I487" si="100">IF(C486="","",SUM(C481:C486))</f>
        <v/>
      </c>
      <c r="D487" s="477" t="str">
        <f t="shared" si="100"/>
        <v/>
      </c>
      <c r="E487" s="477" t="str">
        <f t="shared" si="100"/>
        <v/>
      </c>
      <c r="F487" s="477" t="str">
        <f t="shared" si="100"/>
        <v/>
      </c>
      <c r="G487" s="477" t="str">
        <f t="shared" si="100"/>
        <v/>
      </c>
      <c r="H487" s="477" t="str">
        <f t="shared" si="100"/>
        <v/>
      </c>
      <c r="I487" s="477" t="str">
        <f t="shared" si="100"/>
        <v/>
      </c>
      <c r="J487" s="254" t="e">
        <f>IF(AND(L493="PASS",M489&gt;=60),"FIRST",IF(AND(L493="PASS",M489&gt;=48),"SECOND",IF(AND(L493="PASS",M489&gt;=36),"THIRD","")))</f>
        <v>#VALUE!</v>
      </c>
      <c r="K487" s="254">
        <f>COUNTIF(K481:K486,"AB")</f>
        <v>0</v>
      </c>
      <c r="L487" s="482"/>
      <c r="M487" s="476" t="str">
        <f>IF(K487&gt;0,"",IF(M486="","",SUM(M481:M486)))</f>
        <v/>
      </c>
      <c r="N487" s="1058"/>
      <c r="O487" s="1057"/>
      <c r="P487" s="1027" t="s">
        <v>244</v>
      </c>
      <c r="Q487" s="1028"/>
      <c r="R487" s="477" t="str">
        <f t="shared" ref="R487:X487" si="101">IF(R486="","",SUM(R481:R486))</f>
        <v/>
      </c>
      <c r="S487" s="477" t="str">
        <f t="shared" si="101"/>
        <v/>
      </c>
      <c r="T487" s="477" t="str">
        <f t="shared" si="101"/>
        <v/>
      </c>
      <c r="U487" s="477" t="str">
        <f t="shared" si="101"/>
        <v/>
      </c>
      <c r="V487" s="477" t="str">
        <f t="shared" si="101"/>
        <v/>
      </c>
      <c r="W487" s="477" t="str">
        <f t="shared" si="101"/>
        <v/>
      </c>
      <c r="X487" s="477" t="str">
        <f t="shared" si="101"/>
        <v/>
      </c>
      <c r="Y487" s="254" t="e">
        <f>IF(AND(AA493="PASS",AB489&gt;=60),"FIRST",IF(AND(AA493="PASS",AB489&gt;=48),"SECOND",IF(AND(AA493="PASS",AB489&gt;=36),"THIRD","")))</f>
        <v>#VALUE!</v>
      </c>
      <c r="Z487" s="254">
        <f>COUNTIF(Z481:Z486,"AB")</f>
        <v>0</v>
      </c>
      <c r="AA487" s="482"/>
      <c r="AB487" s="476" t="str">
        <f>IF(Z487&gt;0,"",IF(AB486="","",SUM(AB481:AB486)))</f>
        <v/>
      </c>
    </row>
    <row r="488" spans="1:28" ht="19" customHeight="1">
      <c r="A488" s="1027" t="s">
        <v>226</v>
      </c>
      <c r="B488" s="1028"/>
      <c r="C488" s="474">
        <f>60-(COUNTIF(C481:C486,"NA")*10+COUNTIF(C481:C486,"ML")*10)</f>
        <v>60</v>
      </c>
      <c r="D488" s="474">
        <f>60-(COUNTIF(D481:D486,"NA")*10+COUNTIF(D481:D486,"ML")*10)</f>
        <v>60</v>
      </c>
      <c r="E488" s="474">
        <f>60-(COUNTIF(E481:E486,"NA")*10+COUNTIF(E481:E486,"ML")*10)</f>
        <v>60</v>
      </c>
      <c r="F488" s="474">
        <f>420-(COUNTIF(F481:F486,"NA")*70+COUNTIF(F481:F486,"ML")*70)</f>
        <v>420</v>
      </c>
      <c r="G488" s="474">
        <f>SUM(C488:F488)</f>
        <v>600</v>
      </c>
      <c r="H488" s="474">
        <f>600-(COUNTIF(H481:H486,"ML")*100)</f>
        <v>600</v>
      </c>
      <c r="I488" s="478">
        <f>SUM(G488:H488)</f>
        <v>1200</v>
      </c>
      <c r="J488" s="254" t="e">
        <f>IF(AND(L493="PASS",I489&gt;=60),"FIRST",IF(AND(L493="PASS",I489&gt;=48),"SECOND",IF(AND(L493="PASS",I489&gt;=36),"THIRD","")))</f>
        <v>#VALUE!</v>
      </c>
      <c r="K488" s="482"/>
      <c r="L488" s="254">
        <f>COUNTIF(L481:L486,"P")+COUNTIF(L481:L486,"F")</f>
        <v>0</v>
      </c>
      <c r="M488" s="251" t="str">
        <f>IF(K487&gt;0,"",IF(L488=0,"",1200-L489*100))</f>
        <v/>
      </c>
      <c r="N488" s="1058"/>
      <c r="O488" s="1057"/>
      <c r="P488" s="1027" t="s">
        <v>226</v>
      </c>
      <c r="Q488" s="1028"/>
      <c r="R488" s="474">
        <f>60-(COUNTIF(R481:R486,"NA")*10+COUNTIF(R481:R486,"ML")*10)</f>
        <v>60</v>
      </c>
      <c r="S488" s="474">
        <f>60-(COUNTIF(S481:S486,"NA")*10+COUNTIF(S481:S486,"ML")*10)</f>
        <v>60</v>
      </c>
      <c r="T488" s="474">
        <f>60-(COUNTIF(T481:T486,"NA")*10+COUNTIF(T481:T486,"ML")*10)</f>
        <v>60</v>
      </c>
      <c r="U488" s="474">
        <f>420-(COUNTIF(U481:U486,"NA")*70+COUNTIF(U481:U486,"ML")*70)</f>
        <v>420</v>
      </c>
      <c r="V488" s="474">
        <f>SUM(R488:U488)</f>
        <v>600</v>
      </c>
      <c r="W488" s="474">
        <f>600-(COUNTIF(W481:W486,"ML")*100)</f>
        <v>600</v>
      </c>
      <c r="X488" s="478">
        <f>SUM(V488:W488)</f>
        <v>1200</v>
      </c>
      <c r="Y488" s="254" t="e">
        <f>IF(AND(AA493="PASS",X489&gt;=60),"FIRST",IF(AND(AA493="PASS",X489&gt;=48),"SECOND",IF(AND(AA493="PASS",X489&gt;=36),"THIRD","")))</f>
        <v>#VALUE!</v>
      </c>
      <c r="Z488" s="482"/>
      <c r="AA488" s="254">
        <f>COUNTIF(AA481:AA486,"P")+COUNTIF(AA481:AA486,"F")</f>
        <v>0</v>
      </c>
      <c r="AB488" s="251" t="str">
        <f>IF(Z487&gt;0,"",IF(AA488=0,"",1200-AA489*100))</f>
        <v/>
      </c>
    </row>
    <row r="489" spans="1:28" ht="19" customHeight="1">
      <c r="A489" s="1056" t="s">
        <v>150</v>
      </c>
      <c r="B489" s="1039"/>
      <c r="C489" s="255" t="e">
        <f t="shared" ref="C489:I489" si="102">C487/C488*100</f>
        <v>#VALUE!</v>
      </c>
      <c r="D489" s="255" t="e">
        <f t="shared" si="102"/>
        <v>#VALUE!</v>
      </c>
      <c r="E489" s="255" t="e">
        <f t="shared" si="102"/>
        <v>#VALUE!</v>
      </c>
      <c r="F489" s="255" t="e">
        <f t="shared" si="102"/>
        <v>#VALUE!</v>
      </c>
      <c r="G489" s="255" t="e">
        <f t="shared" si="102"/>
        <v>#VALUE!</v>
      </c>
      <c r="H489" s="255" t="e">
        <f t="shared" si="102"/>
        <v>#VALUE!</v>
      </c>
      <c r="I489" s="255" t="e">
        <f t="shared" si="102"/>
        <v>#VALUE!</v>
      </c>
      <c r="J489" s="254" t="e">
        <f>IF(M488="",J488,J487)</f>
        <v>#VALUE!</v>
      </c>
      <c r="K489" s="482"/>
      <c r="L489" s="254">
        <f>COUNTIF(J481:J486,"S")</f>
        <v>0</v>
      </c>
      <c r="M489" s="256" t="e">
        <f>M487/M488*100</f>
        <v>#VALUE!</v>
      </c>
      <c r="N489" s="1058"/>
      <c r="O489" s="1057"/>
      <c r="P489" s="1056" t="s">
        <v>150</v>
      </c>
      <c r="Q489" s="1039"/>
      <c r="R489" s="255" t="e">
        <f t="shared" ref="R489:X489" si="103">R487/R488*100</f>
        <v>#VALUE!</v>
      </c>
      <c r="S489" s="255" t="e">
        <f t="shared" si="103"/>
        <v>#VALUE!</v>
      </c>
      <c r="T489" s="255" t="e">
        <f t="shared" si="103"/>
        <v>#VALUE!</v>
      </c>
      <c r="U489" s="255" t="e">
        <f t="shared" si="103"/>
        <v>#VALUE!</v>
      </c>
      <c r="V489" s="255" t="e">
        <f t="shared" si="103"/>
        <v>#VALUE!</v>
      </c>
      <c r="W489" s="255" t="e">
        <f t="shared" si="103"/>
        <v>#VALUE!</v>
      </c>
      <c r="X489" s="255" t="e">
        <f t="shared" si="103"/>
        <v>#VALUE!</v>
      </c>
      <c r="Y489" s="254" t="e">
        <f>IF(AB488="",Y488,Y487)</f>
        <v>#VALUE!</v>
      </c>
      <c r="Z489" s="482"/>
      <c r="AA489" s="254">
        <f>COUNTIF(Y481:Y486,"S")</f>
        <v>0</v>
      </c>
      <c r="AB489" s="256" t="e">
        <f>AB487/AB488*100</f>
        <v>#VALUE!</v>
      </c>
    </row>
    <row r="490" spans="1:28" ht="19" customHeight="1">
      <c r="A490" s="1023" t="s">
        <v>73</v>
      </c>
      <c r="B490" s="1024"/>
      <c r="C490" s="475" t="str">
        <f>IF('statement of marks'!CV31="","",'statement of marks'!CV31)</f>
        <v/>
      </c>
      <c r="D490" s="475" t="str">
        <f>IF('statement of marks'!CW31="","",'statement of marks'!CW31)</f>
        <v/>
      </c>
      <c r="E490" s="475" t="str">
        <f>IF('statement of marks'!CX31="","",'statement of marks'!CX31)</f>
        <v/>
      </c>
      <c r="F490" s="475" t="str">
        <f>IF('statement of marks'!CZ31="","",'statement of marks'!CZ31)</f>
        <v/>
      </c>
      <c r="G490" s="478" t="str">
        <f>IF(F490="","",SUM(C490:F490))</f>
        <v/>
      </c>
      <c r="H490" s="475" t="str">
        <f>IF('statement of marks'!DB31="","",'statement of marks'!DB31)</f>
        <v/>
      </c>
      <c r="I490" s="478" t="str">
        <f>IF(H490="","",SUM(G490:H490))</f>
        <v/>
      </c>
      <c r="J490" s="479" t="str">
        <f>IF('statement of marks'!HY31="","",'statement of marks'!HY31)</f>
        <v/>
      </c>
      <c r="K490" s="485" t="str">
        <f>IF('result subject-wise'!AQ31="","",'result subject-wise'!AQ31)</f>
        <v/>
      </c>
      <c r="L490" s="1046" t="s">
        <v>238</v>
      </c>
      <c r="M490" s="1061"/>
      <c r="N490" s="1058"/>
      <c r="O490" s="1057"/>
      <c r="P490" s="1023" t="s">
        <v>73</v>
      </c>
      <c r="Q490" s="1024"/>
      <c r="R490" s="475" t="str">
        <f>IF('statement of marks'!CV32="","",'statement of marks'!CV32)</f>
        <v/>
      </c>
      <c r="S490" s="475" t="str">
        <f>IF('statement of marks'!CW32="","",'statement of marks'!CW32)</f>
        <v/>
      </c>
      <c r="T490" s="475" t="str">
        <f>IF('statement of marks'!CX32="","",'statement of marks'!CX32)</f>
        <v/>
      </c>
      <c r="U490" s="475" t="str">
        <f>IF('statement of marks'!CZ32="","",'statement of marks'!CZ32)</f>
        <v/>
      </c>
      <c r="V490" s="478" t="str">
        <f>IF(U490="","",SUM(R490:U490))</f>
        <v/>
      </c>
      <c r="W490" s="475" t="str">
        <f>IF('statement of marks'!DB32="","",'statement of marks'!DB32)</f>
        <v/>
      </c>
      <c r="X490" s="478" t="str">
        <f>IF(W490="","",SUM(V490:W490))</f>
        <v/>
      </c>
      <c r="Y490" s="479" t="str">
        <f>IF('statement of marks'!HY32="","",'statement of marks'!HY32)</f>
        <v/>
      </c>
      <c r="Z490" s="485" t="str">
        <f>IF('result subject-wise'!AQ32="","",'result subject-wise'!AQ32)</f>
        <v/>
      </c>
      <c r="AA490" s="1046" t="s">
        <v>238</v>
      </c>
      <c r="AB490" s="1061"/>
    </row>
    <row r="491" spans="1:28" ht="19" customHeight="1">
      <c r="A491" s="1023" t="s">
        <v>74</v>
      </c>
      <c r="B491" s="1024"/>
      <c r="C491" s="475" t="str">
        <f>IF('statement of marks'!DL31="","",'statement of marks'!DL31)</f>
        <v/>
      </c>
      <c r="D491" s="475" t="str">
        <f>IF('statement of marks'!DO31="","",'statement of marks'!DO31)</f>
        <v/>
      </c>
      <c r="E491" s="475" t="str">
        <f>IF('statement of marks'!DR31="","",'statement of marks'!DR31)</f>
        <v/>
      </c>
      <c r="F491" s="475" t="str">
        <f>IF('statement of marks'!DX31="","",'statement of marks'!DX31)</f>
        <v/>
      </c>
      <c r="G491" s="478" t="str">
        <f>IF(F491="","",SUM(C491:F491))</f>
        <v/>
      </c>
      <c r="H491" s="475" t="str">
        <f>IF('statement of marks'!EC31="","",'statement of marks'!EC31)</f>
        <v/>
      </c>
      <c r="I491" s="478" t="str">
        <f>IF(H491="","",SUM(G491:H491))</f>
        <v/>
      </c>
      <c r="J491" s="479" t="str">
        <f>IF('statement of marks'!HZ31="","",'statement of marks'!HZ31)</f>
        <v/>
      </c>
      <c r="K491" s="477" t="str">
        <f>IF('result subject-wise'!AR31="","",'result subject-wise'!AR31)</f>
        <v/>
      </c>
      <c r="L491" s="1030"/>
      <c r="M491" s="1061"/>
      <c r="N491" s="1058"/>
      <c r="O491" s="1057"/>
      <c r="P491" s="1023" t="s">
        <v>74</v>
      </c>
      <c r="Q491" s="1024"/>
      <c r="R491" s="475" t="str">
        <f>IF('statement of marks'!DL32="","",'statement of marks'!DL32)</f>
        <v/>
      </c>
      <c r="S491" s="475" t="str">
        <f>IF('statement of marks'!DO32="","",'statement of marks'!DO32)</f>
        <v/>
      </c>
      <c r="T491" s="475" t="str">
        <f>IF('statement of marks'!DR32="","",'statement of marks'!DR32)</f>
        <v/>
      </c>
      <c r="U491" s="475" t="str">
        <f>IF('statement of marks'!DX32="","",'statement of marks'!DX32)</f>
        <v/>
      </c>
      <c r="V491" s="478" t="str">
        <f>IF(U491="","",SUM(R491:U491))</f>
        <v/>
      </c>
      <c r="W491" s="475" t="str">
        <f>IF('statement of marks'!EC32="","",'statement of marks'!EC32)</f>
        <v/>
      </c>
      <c r="X491" s="478" t="str">
        <f>IF(W491="","",SUM(V491:W491))</f>
        <v/>
      </c>
      <c r="Y491" s="479" t="str">
        <f>IF('statement of marks'!HZ32="","",'statement of marks'!HZ32)</f>
        <v/>
      </c>
      <c r="Z491" s="477" t="str">
        <f>IF('result subject-wise'!AR32="","",'result subject-wise'!AR32)</f>
        <v/>
      </c>
      <c r="AA491" s="1030"/>
      <c r="AB491" s="1061"/>
    </row>
    <row r="492" spans="1:28" ht="19" customHeight="1">
      <c r="A492" s="1023" t="s">
        <v>56</v>
      </c>
      <c r="B492" s="1024"/>
      <c r="C492" s="475" t="str">
        <f>IF('statement of marks'!EM31="","",'statement of marks'!EM31)</f>
        <v/>
      </c>
      <c r="D492" s="475" t="str">
        <f>IF('statement of marks'!EN31="","",'statement of marks'!EN31)</f>
        <v/>
      </c>
      <c r="E492" s="475" t="str">
        <f>IF('statement of marks'!EO31="","",'statement of marks'!EO31)</f>
        <v/>
      </c>
      <c r="F492" s="475" t="str">
        <f>IF('statement of marks'!ES31="","",'statement of marks'!ES31)</f>
        <v/>
      </c>
      <c r="G492" s="478" t="str">
        <f>IF(F492="","",SUM(C492:F492))</f>
        <v/>
      </c>
      <c r="H492" s="475" t="str">
        <f>IF('statement of marks'!EX31="","",'statement of marks'!EX31)</f>
        <v/>
      </c>
      <c r="I492" s="478" t="str">
        <f>IF(H492="","",SUM(G492:H492))</f>
        <v/>
      </c>
      <c r="J492" s="479" t="str">
        <f>IF('statement of marks'!IA31="","",'statement of marks'!IA31)</f>
        <v/>
      </c>
      <c r="K492" s="477" t="str">
        <f>IF('result subject-wise'!AS31="","",'result subject-wise'!AS31)</f>
        <v/>
      </c>
      <c r="L492" s="1030"/>
      <c r="M492" s="1061"/>
      <c r="N492" s="1058"/>
      <c r="O492" s="1057"/>
      <c r="P492" s="1023" t="s">
        <v>56</v>
      </c>
      <c r="Q492" s="1024"/>
      <c r="R492" s="475" t="str">
        <f>IF('statement of marks'!EM32="","",'statement of marks'!EM32)</f>
        <v/>
      </c>
      <c r="S492" s="475" t="str">
        <f>IF('statement of marks'!EN32="","",'statement of marks'!EN32)</f>
        <v/>
      </c>
      <c r="T492" s="475" t="str">
        <f>IF('statement of marks'!EO32="","",'statement of marks'!EO32)</f>
        <v/>
      </c>
      <c r="U492" s="475" t="str">
        <f>IF('statement of marks'!ES32="","",'statement of marks'!ES32)</f>
        <v/>
      </c>
      <c r="V492" s="478" t="str">
        <f>IF(U492="","",SUM(R492:U492))</f>
        <v/>
      </c>
      <c r="W492" s="475" t="str">
        <f>IF('statement of marks'!EX32="","",'statement of marks'!EX32)</f>
        <v/>
      </c>
      <c r="X492" s="478" t="str">
        <f>IF(W492="","",SUM(V492:W492))</f>
        <v/>
      </c>
      <c r="Y492" s="479" t="str">
        <f>IF('statement of marks'!IA32="","",'statement of marks'!IA32)</f>
        <v/>
      </c>
      <c r="Z492" s="477" t="str">
        <f>IF('result subject-wise'!AS32="","",'result subject-wise'!AS32)</f>
        <v/>
      </c>
      <c r="AA492" s="1030"/>
      <c r="AB492" s="1061"/>
    </row>
    <row r="493" spans="1:28" ht="19" customHeight="1">
      <c r="A493" s="1023" t="s">
        <v>26</v>
      </c>
      <c r="B493" s="1024"/>
      <c r="C493" s="1046" t="s">
        <v>275</v>
      </c>
      <c r="D493" s="1021"/>
      <c r="E493" s="1046" t="s">
        <v>94</v>
      </c>
      <c r="F493" s="1021"/>
      <c r="G493" s="1048" t="s">
        <v>95</v>
      </c>
      <c r="H493" s="1021"/>
      <c r="I493" s="478" t="s">
        <v>39</v>
      </c>
      <c r="J493" s="477" t="s">
        <v>57</v>
      </c>
      <c r="K493" s="1050"/>
      <c r="L493" s="1049" t="str">
        <f>IF('result subject-wise'!AV31="","",'result subject-wise'!AV31)</f>
        <v/>
      </c>
      <c r="M493" s="1052"/>
      <c r="N493" s="1058"/>
      <c r="O493" s="1057"/>
      <c r="P493" s="1023" t="s">
        <v>26</v>
      </c>
      <c r="Q493" s="1024"/>
      <c r="R493" s="1046" t="s">
        <v>275</v>
      </c>
      <c r="S493" s="1021"/>
      <c r="T493" s="1046" t="s">
        <v>94</v>
      </c>
      <c r="U493" s="1021"/>
      <c r="V493" s="1048" t="s">
        <v>95</v>
      </c>
      <c r="W493" s="1021"/>
      <c r="X493" s="478" t="s">
        <v>39</v>
      </c>
      <c r="Y493" s="477" t="s">
        <v>57</v>
      </c>
      <c r="Z493" s="1050"/>
      <c r="AA493" s="1049" t="str">
        <f>IF('result subject-wise'!AV32="","",'result subject-wise'!AV32)</f>
        <v/>
      </c>
      <c r="AB493" s="1052"/>
    </row>
    <row r="494" spans="1:28" ht="19" customHeight="1">
      <c r="A494" s="1023"/>
      <c r="B494" s="1024"/>
      <c r="C494" s="1021">
        <f>'statement of marks'!$FH$6</f>
        <v>25</v>
      </c>
      <c r="D494" s="1021"/>
      <c r="E494" s="1021">
        <f>'statement of marks'!$FI$6</f>
        <v>45</v>
      </c>
      <c r="F494" s="1021"/>
      <c r="G494" s="1021">
        <f>'statement of marks'!$FJ$6</f>
        <v>30</v>
      </c>
      <c r="H494" s="1021"/>
      <c r="I494" s="478">
        <f>SUM(C494,E494,G494)</f>
        <v>100</v>
      </c>
      <c r="J494" s="477"/>
      <c r="K494" s="1050"/>
      <c r="L494" s="1049"/>
      <c r="M494" s="1052"/>
      <c r="N494" s="1058"/>
      <c r="O494" s="1057"/>
      <c r="P494" s="1023"/>
      <c r="Q494" s="1024"/>
      <c r="R494" s="1021">
        <f>'statement of marks'!$FH$6</f>
        <v>25</v>
      </c>
      <c r="S494" s="1021"/>
      <c r="T494" s="1021">
        <f>'statement of marks'!$FI$6</f>
        <v>45</v>
      </c>
      <c r="U494" s="1021"/>
      <c r="V494" s="1021">
        <f>'statement of marks'!$FJ$6</f>
        <v>30</v>
      </c>
      <c r="W494" s="1021"/>
      <c r="X494" s="478">
        <f>SUM(R494,T494,V494)</f>
        <v>100</v>
      </c>
      <c r="Y494" s="477"/>
      <c r="Z494" s="1050"/>
      <c r="AA494" s="1049"/>
      <c r="AB494" s="1052"/>
    </row>
    <row r="495" spans="1:28" ht="19" customHeight="1">
      <c r="A495" s="1023"/>
      <c r="B495" s="1024"/>
      <c r="C495" s="1025" t="str">
        <f>IF('statement of marks'!FH31="","",'statement of marks'!FH31)</f>
        <v/>
      </c>
      <c r="D495" s="1025"/>
      <c r="E495" s="1025" t="str">
        <f>'statement of marks'!FI31</f>
        <v/>
      </c>
      <c r="F495" s="1025"/>
      <c r="G495" s="1025" t="str">
        <f>'statement of marks'!FJ31</f>
        <v/>
      </c>
      <c r="H495" s="1025"/>
      <c r="I495" s="481" t="str">
        <f>IF(G495="","",SUM(C495,E495,G495))</f>
        <v/>
      </c>
      <c r="J495" s="479" t="str">
        <f>IF('statement of marks'!IB31="","",'statement of marks'!IB31)</f>
        <v/>
      </c>
      <c r="K495" s="1050"/>
      <c r="L495" s="1051" t="s">
        <v>241</v>
      </c>
      <c r="M495" s="1052"/>
      <c r="N495" s="1058"/>
      <c r="O495" s="1057"/>
      <c r="P495" s="1023"/>
      <c r="Q495" s="1024"/>
      <c r="R495" s="1025" t="str">
        <f>IF('statement of marks'!FH32="","",'statement of marks'!FH32)</f>
        <v/>
      </c>
      <c r="S495" s="1025"/>
      <c r="T495" s="1025" t="str">
        <f>'statement of marks'!FI32</f>
        <v/>
      </c>
      <c r="U495" s="1025"/>
      <c r="V495" s="1025" t="str">
        <f>'statement of marks'!FJ32</f>
        <v/>
      </c>
      <c r="W495" s="1025"/>
      <c r="X495" s="481" t="str">
        <f>IF(V495="","",SUM(R495,T495,V495))</f>
        <v/>
      </c>
      <c r="Y495" s="479" t="str">
        <f>IF('statement of marks'!IB32="","",'statement of marks'!IB32)</f>
        <v/>
      </c>
      <c r="Z495" s="1050"/>
      <c r="AA495" s="1051" t="s">
        <v>241</v>
      </c>
      <c r="AB495" s="1052"/>
    </row>
    <row r="496" spans="1:28" ht="19" customHeight="1">
      <c r="A496" s="1023" t="s">
        <v>77</v>
      </c>
      <c r="B496" s="1024"/>
      <c r="C496" s="1048" t="s">
        <v>96</v>
      </c>
      <c r="D496" s="1021"/>
      <c r="E496" s="1048" t="s">
        <v>97</v>
      </c>
      <c r="F496" s="1021"/>
      <c r="G496" s="1048" t="s">
        <v>98</v>
      </c>
      <c r="H496" s="1021"/>
      <c r="I496" s="478" t="s">
        <v>39</v>
      </c>
      <c r="J496" s="477" t="s">
        <v>57</v>
      </c>
      <c r="K496" s="1050"/>
      <c r="L496" s="1049" t="e">
        <f>J489</f>
        <v>#VALUE!</v>
      </c>
      <c r="M496" s="1052"/>
      <c r="N496" s="1058"/>
      <c r="O496" s="1057"/>
      <c r="P496" s="1023" t="s">
        <v>77</v>
      </c>
      <c r="Q496" s="1024"/>
      <c r="R496" s="1048" t="s">
        <v>96</v>
      </c>
      <c r="S496" s="1021"/>
      <c r="T496" s="1048" t="s">
        <v>97</v>
      </c>
      <c r="U496" s="1021"/>
      <c r="V496" s="1048" t="s">
        <v>98</v>
      </c>
      <c r="W496" s="1021"/>
      <c r="X496" s="478" t="s">
        <v>39</v>
      </c>
      <c r="Y496" s="477" t="s">
        <v>57</v>
      </c>
      <c r="Z496" s="1050"/>
      <c r="AA496" s="1049" t="e">
        <f>Y489</f>
        <v>#VALUE!</v>
      </c>
      <c r="AB496" s="1052"/>
    </row>
    <row r="497" spans="1:28" ht="19" customHeight="1">
      <c r="A497" s="1023"/>
      <c r="B497" s="1024"/>
      <c r="C497" s="1021">
        <f>'statement of marks'!$FQ$6</f>
        <v>25</v>
      </c>
      <c r="D497" s="1021"/>
      <c r="E497" s="474">
        <f>'statement of marks'!$FR$6</f>
        <v>30</v>
      </c>
      <c r="F497" s="474">
        <f>'statement of marks'!$FS$6</f>
        <v>30</v>
      </c>
      <c r="G497" s="1021">
        <f>'statement of marks'!$FT$6</f>
        <v>15</v>
      </c>
      <c r="H497" s="1021"/>
      <c r="I497" s="478">
        <f>SUM(C497,E497,F497,G497)</f>
        <v>100</v>
      </c>
      <c r="J497" s="477"/>
      <c r="K497" s="1050"/>
      <c r="L497" s="1049"/>
      <c r="M497" s="1052"/>
      <c r="N497" s="1058"/>
      <c r="O497" s="1057"/>
      <c r="P497" s="1023"/>
      <c r="Q497" s="1024"/>
      <c r="R497" s="1021">
        <f>'statement of marks'!$FQ$6</f>
        <v>25</v>
      </c>
      <c r="S497" s="1021"/>
      <c r="T497" s="474">
        <f>'statement of marks'!$FR$6</f>
        <v>30</v>
      </c>
      <c r="U497" s="474">
        <f>'statement of marks'!$FS$6</f>
        <v>30</v>
      </c>
      <c r="V497" s="1021">
        <f>'statement of marks'!$FT$6</f>
        <v>15</v>
      </c>
      <c r="W497" s="1021"/>
      <c r="X497" s="478">
        <f>SUM(R497,T497,U497,V497)</f>
        <v>100</v>
      </c>
      <c r="Y497" s="477"/>
      <c r="Z497" s="1050"/>
      <c r="AA497" s="1049"/>
      <c r="AB497" s="1052"/>
    </row>
    <row r="498" spans="1:28" ht="19" customHeight="1">
      <c r="A498" s="1023"/>
      <c r="B498" s="1024"/>
      <c r="C498" s="1025" t="str">
        <f>IF('statement of marks'!FQ31="","",'statement of marks'!FQ31)</f>
        <v/>
      </c>
      <c r="D498" s="1025"/>
      <c r="E498" s="475" t="str">
        <f>'statement of marks'!FR31</f>
        <v/>
      </c>
      <c r="F498" s="475" t="str">
        <f>'statement of marks'!FS31</f>
        <v/>
      </c>
      <c r="G498" s="1025" t="str">
        <f>'statement of marks'!FT31</f>
        <v/>
      </c>
      <c r="H498" s="1025"/>
      <c r="I498" s="478" t="str">
        <f>IF(G498="","",SUM(C498:G498))</f>
        <v/>
      </c>
      <c r="J498" s="479" t="str">
        <f>IF('statement of marks'!IC31="","",'statement of marks'!IC31)</f>
        <v/>
      </c>
      <c r="K498" s="1043" t="s">
        <v>240</v>
      </c>
      <c r="L498" s="1044"/>
      <c r="M498" s="1045"/>
      <c r="N498" s="1058"/>
      <c r="O498" s="1057"/>
      <c r="P498" s="1023"/>
      <c r="Q498" s="1024"/>
      <c r="R498" s="1025" t="str">
        <f>IF('statement of marks'!FQ32="","",'statement of marks'!FQ32)</f>
        <v/>
      </c>
      <c r="S498" s="1025"/>
      <c r="T498" s="475" t="str">
        <f>'statement of marks'!FR32</f>
        <v/>
      </c>
      <c r="U498" s="475" t="str">
        <f>'statement of marks'!FS32</f>
        <v/>
      </c>
      <c r="V498" s="1025" t="str">
        <f>'statement of marks'!FT32</f>
        <v/>
      </c>
      <c r="W498" s="1025"/>
      <c r="X498" s="478" t="str">
        <f>IF(V498="","",SUM(R498:V498))</f>
        <v/>
      </c>
      <c r="Y498" s="479" t="str">
        <f>IF('statement of marks'!IC32="","",'statement of marks'!IC32)</f>
        <v/>
      </c>
      <c r="Z498" s="1043" t="s">
        <v>240</v>
      </c>
      <c r="AA498" s="1044"/>
      <c r="AB498" s="1045"/>
    </row>
    <row r="499" spans="1:28" ht="19" customHeight="1">
      <c r="A499" s="1038" t="s">
        <v>135</v>
      </c>
      <c r="B499" s="1039"/>
      <c r="C499" s="1029" t="str">
        <f>'statement of marks'!GN31</f>
        <v/>
      </c>
      <c r="D499" s="1029"/>
      <c r="E499" s="1029"/>
      <c r="F499" s="483" t="s">
        <v>241</v>
      </c>
      <c r="G499" s="479" t="str">
        <f>IF('statement of marks'!CU31="","",'statement of marks'!CU31)</f>
        <v/>
      </c>
      <c r="H499" s="1049" t="s">
        <v>237</v>
      </c>
      <c r="I499" s="1049"/>
      <c r="J499" s="475" t="str">
        <f>IF('statement of marks'!GP31="","",'statement of marks'!GP31)</f>
        <v/>
      </c>
      <c r="K499" s="1044"/>
      <c r="L499" s="1044"/>
      <c r="M499" s="1045"/>
      <c r="N499" s="1058"/>
      <c r="O499" s="1057"/>
      <c r="P499" s="1038" t="s">
        <v>135</v>
      </c>
      <c r="Q499" s="1039"/>
      <c r="R499" s="1029" t="str">
        <f>'statement of marks'!GN32</f>
        <v/>
      </c>
      <c r="S499" s="1029"/>
      <c r="T499" s="1029"/>
      <c r="U499" s="483" t="s">
        <v>241</v>
      </c>
      <c r="V499" s="479" t="str">
        <f>IF('statement of marks'!CU32="","",'statement of marks'!CU32)</f>
        <v/>
      </c>
      <c r="W499" s="1049" t="s">
        <v>237</v>
      </c>
      <c r="X499" s="1049"/>
      <c r="Y499" s="475" t="str">
        <f>IF('statement of marks'!GP32="","",'statement of marks'!GP32)</f>
        <v/>
      </c>
      <c r="Z499" s="1044"/>
      <c r="AA499" s="1044"/>
      <c r="AB499" s="1045"/>
    </row>
    <row r="500" spans="1:28" ht="19" customHeight="1">
      <c r="A500" s="257" t="s">
        <v>230</v>
      </c>
      <c r="B500" s="1059" t="s">
        <v>229</v>
      </c>
      <c r="C500" s="1060"/>
      <c r="D500" s="1047" t="s">
        <v>231</v>
      </c>
      <c r="E500" s="1025"/>
      <c r="F500" s="1047" t="s">
        <v>232</v>
      </c>
      <c r="G500" s="1025"/>
      <c r="H500" s="1047" t="s">
        <v>233</v>
      </c>
      <c r="I500" s="1025"/>
      <c r="J500" s="481" t="s">
        <v>376</v>
      </c>
      <c r="K500" s="1044"/>
      <c r="L500" s="1044"/>
      <c r="M500" s="1045"/>
      <c r="N500" s="1058"/>
      <c r="O500" s="1057"/>
      <c r="P500" s="257" t="s">
        <v>230</v>
      </c>
      <c r="Q500" s="1059" t="s">
        <v>229</v>
      </c>
      <c r="R500" s="1060"/>
      <c r="S500" s="1047" t="s">
        <v>231</v>
      </c>
      <c r="T500" s="1025"/>
      <c r="U500" s="1047" t="s">
        <v>232</v>
      </c>
      <c r="V500" s="1025"/>
      <c r="W500" s="1047" t="s">
        <v>233</v>
      </c>
      <c r="X500" s="1025"/>
      <c r="Y500" s="481" t="s">
        <v>376</v>
      </c>
      <c r="Z500" s="1044"/>
      <c r="AA500" s="1044"/>
      <c r="AB500" s="1045"/>
    </row>
    <row r="501" spans="1:28" ht="19" customHeight="1">
      <c r="A501" s="1033" t="s">
        <v>227</v>
      </c>
      <c r="B501" s="1024"/>
      <c r="C501" s="482" t="str">
        <f>IF('statement of marks'!GR31="","",'statement of marks'!GR31)</f>
        <v/>
      </c>
      <c r="D501" s="1053" t="str">
        <f>IF('statement of marks'!GT31="","",'statement of marks'!GT31)</f>
        <v/>
      </c>
      <c r="E501" s="1053"/>
      <c r="F501" s="1053" t="str">
        <f>IF('statement of marks'!GV31="","",'statement of marks'!GV31)</f>
        <v/>
      </c>
      <c r="G501" s="1053"/>
      <c r="H501" s="1053" t="str">
        <f>IF('statement of marks'!GX31="","",'statement of marks'!GX31)</f>
        <v/>
      </c>
      <c r="I501" s="1053"/>
      <c r="J501" s="479" t="str">
        <f>'statement of marks'!GZ31</f>
        <v/>
      </c>
      <c r="K501" s="1062" t="str">
        <f>IF(OR(L493="PASS",L493="FAIL"),'result subject-wise'!$AV$112,"")</f>
        <v/>
      </c>
      <c r="L501" s="1062"/>
      <c r="M501" s="1063"/>
      <c r="N501" s="1058"/>
      <c r="O501" s="1057"/>
      <c r="P501" s="1033" t="s">
        <v>227</v>
      </c>
      <c r="Q501" s="1024"/>
      <c r="R501" s="482" t="str">
        <f>IF('statement of marks'!GR32="","",'statement of marks'!GR32)</f>
        <v/>
      </c>
      <c r="S501" s="1053" t="str">
        <f>IF('statement of marks'!GT32="","",'statement of marks'!GT32)</f>
        <v/>
      </c>
      <c r="T501" s="1053"/>
      <c r="U501" s="1053" t="str">
        <f>IF('statement of marks'!GV32="","",'statement of marks'!GV32)</f>
        <v/>
      </c>
      <c r="V501" s="1053"/>
      <c r="W501" s="1053" t="str">
        <f>IF('statement of marks'!GX32="","",'statement of marks'!GX32)</f>
        <v/>
      </c>
      <c r="X501" s="1053"/>
      <c r="Y501" s="479" t="str">
        <f>'statement of marks'!GZ32</f>
        <v/>
      </c>
      <c r="Z501" s="1062" t="str">
        <f>IF(OR(AA493="PASS",AA493="FAIL"),'result subject-wise'!$AV$112,"")</f>
        <v/>
      </c>
      <c r="AA501" s="1062"/>
      <c r="AB501" s="1063"/>
    </row>
    <row r="502" spans="1:28" ht="19" customHeight="1">
      <c r="A502" s="1031" t="s">
        <v>228</v>
      </c>
      <c r="B502" s="1032"/>
      <c r="C502" s="477" t="str">
        <f>IF('statement of marks'!GQ31="","",'statement of marks'!GQ31)</f>
        <v/>
      </c>
      <c r="D502" s="1030" t="str">
        <f>IF('statement of marks'!GS31="","",'statement of marks'!GS31)</f>
        <v/>
      </c>
      <c r="E502" s="1030"/>
      <c r="F502" s="1030" t="str">
        <f>IF('statement of marks'!GU31="","",'statement of marks'!GU31)</f>
        <v/>
      </c>
      <c r="G502" s="1030"/>
      <c r="H502" s="1030" t="str">
        <f>IF('statement of marks'!GW31="","",'statement of marks'!GW31)</f>
        <v/>
      </c>
      <c r="I502" s="1030"/>
      <c r="J502" s="477" t="str">
        <f>'statement of marks'!GY31</f>
        <v/>
      </c>
      <c r="K502" s="1062"/>
      <c r="L502" s="1062"/>
      <c r="M502" s="1063"/>
      <c r="N502" s="1058"/>
      <c r="O502" s="1057"/>
      <c r="P502" s="1031" t="s">
        <v>228</v>
      </c>
      <c r="Q502" s="1032"/>
      <c r="R502" s="477" t="str">
        <f>IF('statement of marks'!GQ32="","",'statement of marks'!GQ32)</f>
        <v/>
      </c>
      <c r="S502" s="1030" t="str">
        <f>IF('statement of marks'!GS32="","",'statement of marks'!GS32)</f>
        <v/>
      </c>
      <c r="T502" s="1030"/>
      <c r="U502" s="1030" t="str">
        <f>IF('statement of marks'!GU32="","",'statement of marks'!GU32)</f>
        <v/>
      </c>
      <c r="V502" s="1030"/>
      <c r="W502" s="1030" t="str">
        <f>IF('statement of marks'!GW32="","",'statement of marks'!GW32)</f>
        <v/>
      </c>
      <c r="X502" s="1030"/>
      <c r="Y502" s="477" t="str">
        <f>'statement of marks'!GY32</f>
        <v/>
      </c>
      <c r="Z502" s="1062"/>
      <c r="AA502" s="1062"/>
      <c r="AB502" s="1063"/>
    </row>
    <row r="503" spans="1:28" ht="19" customHeight="1">
      <c r="A503" s="1067" t="s">
        <v>375</v>
      </c>
      <c r="B503" s="1024"/>
      <c r="C503" s="52"/>
      <c r="D503" s="1029"/>
      <c r="E503" s="1029"/>
      <c r="F503" s="1029"/>
      <c r="G503" s="1029"/>
      <c r="H503" s="1029"/>
      <c r="I503" s="1029"/>
      <c r="J503" s="1029"/>
      <c r="K503" s="1029"/>
      <c r="L503" s="1029"/>
      <c r="M503" s="1040"/>
      <c r="N503" s="1058"/>
      <c r="O503" s="1057"/>
      <c r="P503" s="1067" t="s">
        <v>375</v>
      </c>
      <c r="Q503" s="1024"/>
      <c r="R503" s="52"/>
      <c r="S503" s="1029"/>
      <c r="T503" s="1029"/>
      <c r="U503" s="1029"/>
      <c r="V503" s="1029"/>
      <c r="W503" s="1029"/>
      <c r="X503" s="1029"/>
      <c r="Y503" s="1029"/>
      <c r="Z503" s="1029"/>
      <c r="AA503" s="1029"/>
      <c r="AB503" s="1040"/>
    </row>
    <row r="504" spans="1:28" ht="19" customHeight="1">
      <c r="A504" s="1033" t="s">
        <v>234</v>
      </c>
      <c r="B504" s="1024"/>
      <c r="C504" s="52"/>
      <c r="D504" s="1029"/>
      <c r="E504" s="1029"/>
      <c r="F504" s="1029"/>
      <c r="G504" s="1029"/>
      <c r="H504" s="1029"/>
      <c r="I504" s="1029"/>
      <c r="J504" s="1029"/>
      <c r="K504" s="1029"/>
      <c r="L504" s="1029"/>
      <c r="M504" s="1040"/>
      <c r="N504" s="1058"/>
      <c r="O504" s="1057"/>
      <c r="P504" s="1033" t="s">
        <v>234</v>
      </c>
      <c r="Q504" s="1024"/>
      <c r="R504" s="52"/>
      <c r="S504" s="1029"/>
      <c r="T504" s="1029"/>
      <c r="U504" s="1029"/>
      <c r="V504" s="1029"/>
      <c r="W504" s="1029"/>
      <c r="X504" s="1029"/>
      <c r="Y504" s="1029"/>
      <c r="Z504" s="1029"/>
      <c r="AA504" s="1029"/>
      <c r="AB504" s="1040"/>
    </row>
    <row r="505" spans="1:28" ht="19" customHeight="1">
      <c r="A505" s="1033" t="s">
        <v>374</v>
      </c>
      <c r="B505" s="1024"/>
      <c r="C505" s="52"/>
      <c r="D505" s="1029"/>
      <c r="E505" s="1029"/>
      <c r="F505" s="1029"/>
      <c r="G505" s="1029"/>
      <c r="H505" s="1029"/>
      <c r="I505" s="1029"/>
      <c r="J505" s="1051" t="s">
        <v>374</v>
      </c>
      <c r="K505" s="1029"/>
      <c r="L505" s="1029"/>
      <c r="M505" s="1040"/>
      <c r="N505" s="1058"/>
      <c r="O505" s="1057"/>
      <c r="P505" s="1033" t="s">
        <v>374</v>
      </c>
      <c r="Q505" s="1024"/>
      <c r="R505" s="52"/>
      <c r="S505" s="1029"/>
      <c r="T505" s="1029"/>
      <c r="U505" s="1029"/>
      <c r="V505" s="1029"/>
      <c r="W505" s="1029"/>
      <c r="X505" s="1029"/>
      <c r="Y505" s="1051" t="s">
        <v>374</v>
      </c>
      <c r="Z505" s="1029"/>
      <c r="AA505" s="1029"/>
      <c r="AB505" s="1040"/>
    </row>
    <row r="506" spans="1:28" ht="19" customHeight="1">
      <c r="A506" s="1033" t="s">
        <v>235</v>
      </c>
      <c r="B506" s="1024"/>
      <c r="C506" s="52"/>
      <c r="D506" s="1029"/>
      <c r="E506" s="1029"/>
      <c r="F506" s="1029"/>
      <c r="G506" s="1029"/>
      <c r="H506" s="1029"/>
      <c r="I506" s="1029"/>
      <c r="J506" s="1029"/>
      <c r="K506" s="1029"/>
      <c r="L506" s="1029"/>
      <c r="M506" s="1040"/>
      <c r="N506" s="1058"/>
      <c r="O506" s="1057"/>
      <c r="P506" s="1033" t="s">
        <v>235</v>
      </c>
      <c r="Q506" s="1024"/>
      <c r="R506" s="52"/>
      <c r="S506" s="1029"/>
      <c r="T506" s="1029"/>
      <c r="U506" s="1029"/>
      <c r="V506" s="1029"/>
      <c r="W506" s="1029"/>
      <c r="X506" s="1029"/>
      <c r="Y506" s="1029"/>
      <c r="Z506" s="1029"/>
      <c r="AA506" s="1029"/>
      <c r="AB506" s="1040"/>
    </row>
    <row r="507" spans="1:28" ht="19" customHeight="1" thickBot="1">
      <c r="A507" s="1054" t="s">
        <v>236</v>
      </c>
      <c r="B507" s="1055"/>
      <c r="C507" s="1055"/>
      <c r="D507" s="1055"/>
      <c r="E507" s="1055"/>
      <c r="F507" s="1064">
        <f>'statement of marks'!$GY$107</f>
        <v>42460</v>
      </c>
      <c r="G507" s="1064"/>
      <c r="H507" s="1065" t="s">
        <v>239</v>
      </c>
      <c r="I507" s="1066"/>
      <c r="J507" s="1041"/>
      <c r="K507" s="1041"/>
      <c r="L507" s="1041"/>
      <c r="M507" s="1042"/>
      <c r="N507" s="1058"/>
      <c r="O507" s="1057"/>
      <c r="P507" s="1054" t="s">
        <v>236</v>
      </c>
      <c r="Q507" s="1055"/>
      <c r="R507" s="1055"/>
      <c r="S507" s="1055"/>
      <c r="T507" s="1055"/>
      <c r="U507" s="1064">
        <f>'statement of marks'!$GY$107</f>
        <v>42460</v>
      </c>
      <c r="V507" s="1064"/>
      <c r="W507" s="1065" t="s">
        <v>239</v>
      </c>
      <c r="X507" s="1066"/>
      <c r="Y507" s="1041"/>
      <c r="Z507" s="1041"/>
      <c r="AA507" s="1041"/>
      <c r="AB507" s="1042"/>
    </row>
    <row r="508" spans="1:28" ht="19" customHeight="1" thickTop="1">
      <c r="A508" s="1017" t="s">
        <v>220</v>
      </c>
      <c r="B508" s="1018"/>
      <c r="C508" s="1018"/>
      <c r="D508" s="1018"/>
      <c r="E508" s="1018"/>
      <c r="F508" s="1018"/>
      <c r="G508" s="1018"/>
      <c r="H508" s="1018"/>
      <c r="I508" s="1018"/>
      <c r="J508" s="1018"/>
      <c r="K508" s="1018"/>
      <c r="L508" s="1018"/>
      <c r="M508" s="1019"/>
      <c r="N508" s="1058"/>
      <c r="O508" s="1057"/>
      <c r="P508" s="1017" t="s">
        <v>220</v>
      </c>
      <c r="Q508" s="1018"/>
      <c r="R508" s="1018"/>
      <c r="S508" s="1018"/>
      <c r="T508" s="1018"/>
      <c r="U508" s="1018"/>
      <c r="V508" s="1018"/>
      <c r="W508" s="1018"/>
      <c r="X508" s="1018"/>
      <c r="Y508" s="1018"/>
      <c r="Z508" s="1018"/>
      <c r="AA508" s="1018"/>
      <c r="AB508" s="1019"/>
    </row>
    <row r="509" spans="1:28" ht="19" customHeight="1">
      <c r="A509" s="1020" t="str">
        <f>IF('statement of marks'!$A$2="","",'statement of marks'!$A$2)</f>
        <v xml:space="preserve">GOVT. </v>
      </c>
      <c r="B509" s="1021"/>
      <c r="C509" s="1021"/>
      <c r="D509" s="1021"/>
      <c r="E509" s="1021"/>
      <c r="F509" s="1021"/>
      <c r="G509" s="1021"/>
      <c r="H509" s="1021"/>
      <c r="I509" s="1021"/>
      <c r="J509" s="1021"/>
      <c r="K509" s="1021"/>
      <c r="L509" s="1021"/>
      <c r="M509" s="1022"/>
      <c r="N509" s="1058"/>
      <c r="O509" s="1057"/>
      <c r="P509" s="1020" t="str">
        <f>IF('statement of marks'!$A$2="","",'statement of marks'!$A$2)</f>
        <v xml:space="preserve">GOVT. </v>
      </c>
      <c r="Q509" s="1021"/>
      <c r="R509" s="1021"/>
      <c r="S509" s="1021"/>
      <c r="T509" s="1021"/>
      <c r="U509" s="1021"/>
      <c r="V509" s="1021"/>
      <c r="W509" s="1021"/>
      <c r="X509" s="1021"/>
      <c r="Y509" s="1021"/>
      <c r="Z509" s="1021"/>
      <c r="AA509" s="1021"/>
      <c r="AB509" s="1022"/>
    </row>
    <row r="510" spans="1:28" ht="19" customHeight="1">
      <c r="A510" s="1020"/>
      <c r="B510" s="1021"/>
      <c r="C510" s="1021"/>
      <c r="D510" s="1021"/>
      <c r="E510" s="1021"/>
      <c r="F510" s="1021"/>
      <c r="G510" s="1021"/>
      <c r="H510" s="1021"/>
      <c r="I510" s="1021"/>
      <c r="J510" s="1021"/>
      <c r="K510" s="1021"/>
      <c r="L510" s="1021"/>
      <c r="M510" s="1022"/>
      <c r="N510" s="1058"/>
      <c r="O510" s="1057"/>
      <c r="P510" s="1020"/>
      <c r="Q510" s="1021"/>
      <c r="R510" s="1021"/>
      <c r="S510" s="1021"/>
      <c r="T510" s="1021"/>
      <c r="U510" s="1021"/>
      <c r="V510" s="1021"/>
      <c r="W510" s="1021"/>
      <c r="X510" s="1021"/>
      <c r="Y510" s="1021"/>
      <c r="Z510" s="1021"/>
      <c r="AA510" s="1021"/>
      <c r="AB510" s="1022"/>
    </row>
    <row r="511" spans="1:28" ht="19" customHeight="1">
      <c r="A511" s="1023" t="s">
        <v>221</v>
      </c>
      <c r="B511" s="1024"/>
      <c r="C511" s="1025" t="str">
        <f>IF(L532="","MAIN EXAM.",IF(C538="SUPPL.","SUPPL. EXAM.",IF(C538="RE-EXAM.","RE-EXAM.",)))</f>
        <v>MAIN EXAM.</v>
      </c>
      <c r="D511" s="1025"/>
      <c r="E511" s="1025"/>
      <c r="F511" s="1025"/>
      <c r="G511" s="475" t="s">
        <v>153</v>
      </c>
      <c r="H511" s="1025" t="str">
        <f>IF('statement of marks'!$F$3="","",'statement of marks'!$F$3)</f>
        <v>2015-16</v>
      </c>
      <c r="I511" s="1025"/>
      <c r="J511" s="1025" t="s">
        <v>82</v>
      </c>
      <c r="K511" s="1025"/>
      <c r="L511" s="1025">
        <f>IF('statement of marks'!D33="","",'statement of marks'!D33)</f>
        <v>9127</v>
      </c>
      <c r="M511" s="1026"/>
      <c r="N511" s="1058"/>
      <c r="O511" s="1057"/>
      <c r="P511" s="1023" t="s">
        <v>221</v>
      </c>
      <c r="Q511" s="1024"/>
      <c r="R511" s="1025" t="str">
        <f>IF(AA532="","MAIN EXAM.",IF(R538="SUPPL.","SUPPL. EXAM.",IF(R538="RE-EXAM.","RE-EXAM.",)))</f>
        <v>MAIN EXAM.</v>
      </c>
      <c r="S511" s="1025"/>
      <c r="T511" s="1025"/>
      <c r="U511" s="1025"/>
      <c r="V511" s="475" t="s">
        <v>153</v>
      </c>
      <c r="W511" s="1025" t="str">
        <f>IF('statement of marks'!$F$3="","",'statement of marks'!$F$3)</f>
        <v>2015-16</v>
      </c>
      <c r="X511" s="1025"/>
      <c r="Y511" s="1025" t="s">
        <v>82</v>
      </c>
      <c r="Z511" s="1025"/>
      <c r="AA511" s="1025">
        <f>IF('statement of marks'!D34="","",'statement of marks'!D34)</f>
        <v>9128</v>
      </c>
      <c r="AB511" s="1026"/>
    </row>
    <row r="512" spans="1:28" ht="19" customHeight="1">
      <c r="A512" s="1023" t="s">
        <v>40</v>
      </c>
      <c r="B512" s="1024"/>
      <c r="C512" s="1024" t="str">
        <f>IF('statement of marks'!G33="","",'statement of marks'!G33)</f>
        <v>A 027</v>
      </c>
      <c r="D512" s="1024"/>
      <c r="E512" s="1024"/>
      <c r="F512" s="1024"/>
      <c r="G512" s="1024"/>
      <c r="H512" s="1024"/>
      <c r="I512" s="1024"/>
      <c r="J512" s="1024"/>
      <c r="K512" s="1024"/>
      <c r="L512" s="1024"/>
      <c r="M512" s="1036"/>
      <c r="N512" s="1058"/>
      <c r="O512" s="1057"/>
      <c r="P512" s="1023" t="s">
        <v>40</v>
      </c>
      <c r="Q512" s="1024"/>
      <c r="R512" s="1024" t="str">
        <f>IF('statement of marks'!G34="","",'statement of marks'!G34)</f>
        <v>A 028</v>
      </c>
      <c r="S512" s="1024"/>
      <c r="T512" s="1024"/>
      <c r="U512" s="1024"/>
      <c r="V512" s="1024"/>
      <c r="W512" s="1024"/>
      <c r="X512" s="1024"/>
      <c r="Y512" s="1024"/>
      <c r="Z512" s="1024"/>
      <c r="AA512" s="1024"/>
      <c r="AB512" s="1036"/>
    </row>
    <row r="513" spans="1:28" ht="19" customHeight="1">
      <c r="A513" s="1023" t="s">
        <v>41</v>
      </c>
      <c r="B513" s="1024"/>
      <c r="C513" s="1024" t="str">
        <f>IF('statement of marks'!H33="","",'statement of marks'!H33)</f>
        <v>B 027</v>
      </c>
      <c r="D513" s="1024"/>
      <c r="E513" s="1024"/>
      <c r="F513" s="1024"/>
      <c r="G513" s="1024"/>
      <c r="H513" s="1024"/>
      <c r="I513" s="1024"/>
      <c r="J513" s="1024"/>
      <c r="K513" s="1024"/>
      <c r="L513" s="1024"/>
      <c r="M513" s="1036"/>
      <c r="N513" s="1058"/>
      <c r="O513" s="1057"/>
      <c r="P513" s="1023" t="s">
        <v>41</v>
      </c>
      <c r="Q513" s="1024"/>
      <c r="R513" s="1024" t="str">
        <f>IF('statement of marks'!H34="","",'statement of marks'!H34)</f>
        <v>B 028</v>
      </c>
      <c r="S513" s="1024"/>
      <c r="T513" s="1024"/>
      <c r="U513" s="1024"/>
      <c r="V513" s="1024"/>
      <c r="W513" s="1024"/>
      <c r="X513" s="1024"/>
      <c r="Y513" s="1024"/>
      <c r="Z513" s="1024"/>
      <c r="AA513" s="1024"/>
      <c r="AB513" s="1036"/>
    </row>
    <row r="514" spans="1:28" ht="19" customHeight="1">
      <c r="A514" s="1023" t="s">
        <v>42</v>
      </c>
      <c r="B514" s="1024"/>
      <c r="C514" s="1024" t="str">
        <f>IF('statement of marks'!I33="","",'statement of marks'!I33)</f>
        <v>C 027</v>
      </c>
      <c r="D514" s="1024"/>
      <c r="E514" s="1024"/>
      <c r="F514" s="1024"/>
      <c r="G514" s="1024"/>
      <c r="H514" s="1024"/>
      <c r="I514" s="1024"/>
      <c r="J514" s="1024"/>
      <c r="K514" s="1024"/>
      <c r="L514" s="1024"/>
      <c r="M514" s="1036"/>
      <c r="N514" s="1058"/>
      <c r="O514" s="1057"/>
      <c r="P514" s="1023" t="s">
        <v>42</v>
      </c>
      <c r="Q514" s="1024"/>
      <c r="R514" s="1024" t="str">
        <f>IF('statement of marks'!I34="","",'statement of marks'!I34)</f>
        <v>C 028</v>
      </c>
      <c r="S514" s="1024"/>
      <c r="T514" s="1024"/>
      <c r="U514" s="1024"/>
      <c r="V514" s="1024"/>
      <c r="W514" s="1024"/>
      <c r="X514" s="1024"/>
      <c r="Y514" s="1024"/>
      <c r="Z514" s="1024"/>
      <c r="AA514" s="1024"/>
      <c r="AB514" s="1036"/>
    </row>
    <row r="515" spans="1:28" ht="19" customHeight="1">
      <c r="A515" s="1023" t="s">
        <v>274</v>
      </c>
      <c r="B515" s="1024"/>
      <c r="C515" s="1024" t="str">
        <f>IF('statement of marks'!$A$3="","",'statement of marks'!$A$3)</f>
        <v>9 'A'</v>
      </c>
      <c r="D515" s="1024"/>
      <c r="E515" s="1025" t="s">
        <v>83</v>
      </c>
      <c r="F515" s="1025"/>
      <c r="G515" s="1025">
        <f>IF('statement of marks'!E33="","",'statement of marks'!E33)</f>
        <v>11016</v>
      </c>
      <c r="H515" s="1025"/>
      <c r="I515" s="1025" t="s">
        <v>78</v>
      </c>
      <c r="J515" s="1025"/>
      <c r="K515" s="1014">
        <f>IF('statement of marks'!F33="","",'statement of marks'!F33)</f>
        <v>36249</v>
      </c>
      <c r="L515" s="1014"/>
      <c r="M515" s="1015"/>
      <c r="N515" s="1058"/>
      <c r="O515" s="1057"/>
      <c r="P515" s="1023" t="s">
        <v>274</v>
      </c>
      <c r="Q515" s="1024"/>
      <c r="R515" s="1024" t="str">
        <f>IF('statement of marks'!$A$3="","",'statement of marks'!$A$3)</f>
        <v>9 'A'</v>
      </c>
      <c r="S515" s="1024"/>
      <c r="T515" s="1025" t="s">
        <v>83</v>
      </c>
      <c r="U515" s="1025"/>
      <c r="V515" s="1025">
        <f>IF('statement of marks'!E34="","",'statement of marks'!E34)</f>
        <v>11249</v>
      </c>
      <c r="W515" s="1025"/>
      <c r="X515" s="1025" t="s">
        <v>78</v>
      </c>
      <c r="Y515" s="1025"/>
      <c r="Z515" s="1014">
        <f>IF('statement of marks'!F34="","",'statement of marks'!F34)</f>
        <v>36712</v>
      </c>
      <c r="AA515" s="1014"/>
      <c r="AB515" s="1015"/>
    </row>
    <row r="516" spans="1:28" ht="19" customHeight="1">
      <c r="A516" s="1037" t="s">
        <v>222</v>
      </c>
      <c r="B516" s="1034" t="s">
        <v>223</v>
      </c>
      <c r="C516" s="865" t="s">
        <v>87</v>
      </c>
      <c r="D516" s="865" t="s">
        <v>88</v>
      </c>
      <c r="E516" s="865" t="s">
        <v>89</v>
      </c>
      <c r="F516" s="865" t="s">
        <v>245</v>
      </c>
      <c r="G516" s="865" t="s">
        <v>242</v>
      </c>
      <c r="H516" s="865" t="s">
        <v>99</v>
      </c>
      <c r="I516" s="865" t="s">
        <v>193</v>
      </c>
      <c r="J516" s="1016" t="s">
        <v>146</v>
      </c>
      <c r="K516" s="1016" t="s">
        <v>224</v>
      </c>
      <c r="L516" s="1016" t="s">
        <v>225</v>
      </c>
      <c r="M516" s="1035" t="s">
        <v>243</v>
      </c>
      <c r="N516" s="1058"/>
      <c r="O516" s="1057"/>
      <c r="P516" s="1037" t="s">
        <v>222</v>
      </c>
      <c r="Q516" s="1034" t="s">
        <v>223</v>
      </c>
      <c r="R516" s="865" t="s">
        <v>87</v>
      </c>
      <c r="S516" s="865" t="s">
        <v>88</v>
      </c>
      <c r="T516" s="865" t="s">
        <v>89</v>
      </c>
      <c r="U516" s="865" t="s">
        <v>245</v>
      </c>
      <c r="V516" s="865" t="s">
        <v>242</v>
      </c>
      <c r="W516" s="865" t="s">
        <v>99</v>
      </c>
      <c r="X516" s="865" t="s">
        <v>193</v>
      </c>
      <c r="Y516" s="1016" t="s">
        <v>146</v>
      </c>
      <c r="Z516" s="1016" t="s">
        <v>224</v>
      </c>
      <c r="AA516" s="1016" t="s">
        <v>225</v>
      </c>
      <c r="AB516" s="1035" t="s">
        <v>243</v>
      </c>
    </row>
    <row r="517" spans="1:28" ht="19" customHeight="1">
      <c r="A517" s="1037"/>
      <c r="B517" s="1034"/>
      <c r="C517" s="865"/>
      <c r="D517" s="865"/>
      <c r="E517" s="865"/>
      <c r="F517" s="865"/>
      <c r="G517" s="865"/>
      <c r="H517" s="865"/>
      <c r="I517" s="865"/>
      <c r="J517" s="865"/>
      <c r="K517" s="865"/>
      <c r="L517" s="865"/>
      <c r="M517" s="1035"/>
      <c r="N517" s="1058"/>
      <c r="O517" s="1057"/>
      <c r="P517" s="1037"/>
      <c r="Q517" s="1034"/>
      <c r="R517" s="865"/>
      <c r="S517" s="865"/>
      <c r="T517" s="865"/>
      <c r="U517" s="865"/>
      <c r="V517" s="865"/>
      <c r="W517" s="865"/>
      <c r="X517" s="865"/>
      <c r="Y517" s="865"/>
      <c r="Z517" s="865"/>
      <c r="AA517" s="865"/>
      <c r="AB517" s="1035"/>
    </row>
    <row r="518" spans="1:28" ht="19" customHeight="1">
      <c r="A518" s="1037"/>
      <c r="B518" s="1034"/>
      <c r="C518" s="865"/>
      <c r="D518" s="865"/>
      <c r="E518" s="865"/>
      <c r="F518" s="865"/>
      <c r="G518" s="865"/>
      <c r="H518" s="865"/>
      <c r="I518" s="865"/>
      <c r="J518" s="865"/>
      <c r="K518" s="865"/>
      <c r="L518" s="865"/>
      <c r="M518" s="1035"/>
      <c r="N518" s="1058"/>
      <c r="O518" s="1057"/>
      <c r="P518" s="1037"/>
      <c r="Q518" s="1034"/>
      <c r="R518" s="865"/>
      <c r="S518" s="865"/>
      <c r="T518" s="865"/>
      <c r="U518" s="865"/>
      <c r="V518" s="865"/>
      <c r="W518" s="865"/>
      <c r="X518" s="865"/>
      <c r="Y518" s="865"/>
      <c r="Z518" s="865"/>
      <c r="AA518" s="865"/>
      <c r="AB518" s="1035"/>
    </row>
    <row r="519" spans="1:28" ht="19" customHeight="1">
      <c r="A519" s="1038" t="s">
        <v>169</v>
      </c>
      <c r="B519" s="1039"/>
      <c r="C519" s="474">
        <v>10</v>
      </c>
      <c r="D519" s="474">
        <v>10</v>
      </c>
      <c r="E519" s="474">
        <v>10</v>
      </c>
      <c r="F519" s="474">
        <v>70</v>
      </c>
      <c r="G519" s="478">
        <v>100</v>
      </c>
      <c r="H519" s="478">
        <v>100</v>
      </c>
      <c r="I519" s="478">
        <v>200</v>
      </c>
      <c r="J519" s="484"/>
      <c r="K519" s="478" t="str">
        <f>IF(L527=0,"",100)</f>
        <v/>
      </c>
      <c r="L519" s="478"/>
      <c r="M519" s="251" t="str">
        <f>IF(L527=0,"","200/100")</f>
        <v/>
      </c>
      <c r="N519" s="1058"/>
      <c r="O519" s="1057"/>
      <c r="P519" s="1038" t="s">
        <v>169</v>
      </c>
      <c r="Q519" s="1039"/>
      <c r="R519" s="474">
        <v>10</v>
      </c>
      <c r="S519" s="474">
        <v>10</v>
      </c>
      <c r="T519" s="474">
        <v>10</v>
      </c>
      <c r="U519" s="474">
        <v>70</v>
      </c>
      <c r="V519" s="478">
        <v>100</v>
      </c>
      <c r="W519" s="478">
        <v>100</v>
      </c>
      <c r="X519" s="478">
        <v>200</v>
      </c>
      <c r="Y519" s="484"/>
      <c r="Z519" s="478" t="str">
        <f>IF(AA527=0,"",100)</f>
        <v/>
      </c>
      <c r="AA519" s="478"/>
      <c r="AB519" s="251" t="str">
        <f>IF(AA527=0,"","200/100")</f>
        <v/>
      </c>
    </row>
    <row r="520" spans="1:28" ht="19" customHeight="1">
      <c r="A520" s="1023" t="s">
        <v>61</v>
      </c>
      <c r="B520" s="1024"/>
      <c r="C520" s="482" t="str">
        <f>IF('statement of marks'!J33="","",'statement of marks'!J33)</f>
        <v/>
      </c>
      <c r="D520" s="482" t="str">
        <f>IF('statement of marks'!K33="","",'statement of marks'!K33)</f>
        <v/>
      </c>
      <c r="E520" s="482" t="str">
        <f>IF('statement of marks'!L33="","",'statement of marks'!L33)</f>
        <v/>
      </c>
      <c r="F520" s="482" t="str">
        <f>IF('statement of marks'!N33="","",'statement of marks'!N33)</f>
        <v/>
      </c>
      <c r="G520" s="478" t="str">
        <f t="shared" ref="G520:G525" si="104">IF(F520="","",SUM(C520:F520))</f>
        <v/>
      </c>
      <c r="H520" s="252" t="str">
        <f>IF('statement of marks'!P33="","",'statement of marks'!P33)</f>
        <v/>
      </c>
      <c r="I520" s="253" t="str">
        <f t="shared" ref="I520:I525" si="105">IF(H520="","",SUM(G520:H520))</f>
        <v/>
      </c>
      <c r="J520" s="479" t="str">
        <f>CONCATENATE('statement of marks'!HB33,'statement of marks'!HC33,'statement of marks'!HD33)</f>
        <v/>
      </c>
      <c r="K520" s="482" t="str">
        <f>IF('result subject-wise'!AB33="","",'result subject-wise'!AB33)</f>
        <v/>
      </c>
      <c r="L520" s="482" t="str">
        <f>IF('result subject-wise'!AK33="","",'result subject-wise'!AK33)</f>
        <v/>
      </c>
      <c r="M520" s="480" t="str">
        <f>IF(L527=0,"",IF(J520="S",K520,IF(K520="",I520,I520+K520)))</f>
        <v/>
      </c>
      <c r="N520" s="1058"/>
      <c r="O520" s="1057"/>
      <c r="P520" s="1023" t="s">
        <v>61</v>
      </c>
      <c r="Q520" s="1024"/>
      <c r="R520" s="482" t="str">
        <f>IF('statement of marks'!J34="","",'statement of marks'!J34)</f>
        <v/>
      </c>
      <c r="S520" s="482" t="str">
        <f>IF('statement of marks'!K34="","",'statement of marks'!K34)</f>
        <v/>
      </c>
      <c r="T520" s="482" t="str">
        <f>IF('statement of marks'!L34="","",'statement of marks'!L34)</f>
        <v/>
      </c>
      <c r="U520" s="482" t="str">
        <f>IF('statement of marks'!N34="","",'statement of marks'!N34)</f>
        <v/>
      </c>
      <c r="V520" s="478" t="str">
        <f t="shared" ref="V520:V525" si="106">IF(U520="","",SUM(R520:U520))</f>
        <v/>
      </c>
      <c r="W520" s="252" t="str">
        <f>IF('statement of marks'!P34="","",'statement of marks'!P34)</f>
        <v/>
      </c>
      <c r="X520" s="253" t="str">
        <f t="shared" ref="X520:X525" si="107">IF(W520="","",SUM(V520:W520))</f>
        <v/>
      </c>
      <c r="Y520" s="479" t="str">
        <f>CONCATENATE('statement of marks'!HB34,'statement of marks'!HC34,'statement of marks'!HD34)</f>
        <v/>
      </c>
      <c r="Z520" s="482" t="str">
        <f>IF('result subject-wise'!AB34="","",'result subject-wise'!AB34)</f>
        <v/>
      </c>
      <c r="AA520" s="482" t="str">
        <f>IF('result subject-wise'!AK34="","",'result subject-wise'!AK34)</f>
        <v/>
      </c>
      <c r="AB520" s="480" t="str">
        <f>IF(AA527=0,"",IF(Y520="S",Z520,IF(Z520="",X520,X520+Z520)))</f>
        <v/>
      </c>
    </row>
    <row r="521" spans="1:28" ht="19" customHeight="1">
      <c r="A521" s="1023" t="s">
        <v>63</v>
      </c>
      <c r="B521" s="1024"/>
      <c r="C521" s="482" t="str">
        <f>IF('statement of marks'!X33="","",'statement of marks'!X33)</f>
        <v/>
      </c>
      <c r="D521" s="482" t="str">
        <f>IF('statement of marks'!Y33="","",'statement of marks'!Y33)</f>
        <v/>
      </c>
      <c r="E521" s="482" t="str">
        <f>IF('statement of marks'!Z33="","",'statement of marks'!Z33)</f>
        <v/>
      </c>
      <c r="F521" s="482" t="str">
        <f>IF('statement of marks'!AB33="","",'statement of marks'!AB33)</f>
        <v/>
      </c>
      <c r="G521" s="478" t="str">
        <f t="shared" si="104"/>
        <v/>
      </c>
      <c r="H521" s="252" t="str">
        <f>IF('statement of marks'!AD33="","",'statement of marks'!AD33)</f>
        <v/>
      </c>
      <c r="I521" s="253" t="str">
        <f t="shared" si="105"/>
        <v/>
      </c>
      <c r="J521" s="479" t="str">
        <f>CONCATENATE('statement of marks'!HE33,'statement of marks'!HF33,'statement of marks'!HG33,)</f>
        <v/>
      </c>
      <c r="K521" s="482" t="str">
        <f>IF('result subject-wise'!AC33="","",'result subject-wise'!AC33)</f>
        <v/>
      </c>
      <c r="L521" s="482" t="str">
        <f>IF('result subject-wise'!AL33="","",'result subject-wise'!AL33)</f>
        <v/>
      </c>
      <c r="M521" s="480" t="str">
        <f>IF(L527=0,"",IF(J521="S",K521,IF(K521="",I521,I521+K521)))</f>
        <v/>
      </c>
      <c r="N521" s="1058"/>
      <c r="O521" s="1057"/>
      <c r="P521" s="1023" t="s">
        <v>63</v>
      </c>
      <c r="Q521" s="1024"/>
      <c r="R521" s="482" t="str">
        <f>IF('statement of marks'!X34="","",'statement of marks'!X34)</f>
        <v/>
      </c>
      <c r="S521" s="482" t="str">
        <f>IF('statement of marks'!Y34="","",'statement of marks'!Y34)</f>
        <v/>
      </c>
      <c r="T521" s="482" t="str">
        <f>IF('statement of marks'!Z34="","",'statement of marks'!Z34)</f>
        <v/>
      </c>
      <c r="U521" s="482" t="str">
        <f>IF('statement of marks'!AB34="","",'statement of marks'!AB34)</f>
        <v/>
      </c>
      <c r="V521" s="478" t="str">
        <f t="shared" si="106"/>
        <v/>
      </c>
      <c r="W521" s="252" t="str">
        <f>IF('statement of marks'!AD34="","",'statement of marks'!AD34)</f>
        <v/>
      </c>
      <c r="X521" s="253" t="str">
        <f t="shared" si="107"/>
        <v/>
      </c>
      <c r="Y521" s="479" t="str">
        <f>CONCATENATE('statement of marks'!HE34,'statement of marks'!HF34,'statement of marks'!HG34,)</f>
        <v/>
      </c>
      <c r="Z521" s="482" t="str">
        <f>IF('result subject-wise'!AC34="","",'result subject-wise'!AC34)</f>
        <v/>
      </c>
      <c r="AA521" s="482" t="str">
        <f>IF('result subject-wise'!AL34="","",'result subject-wise'!AL34)</f>
        <v/>
      </c>
      <c r="AB521" s="480" t="str">
        <f>IF(AA527=0,"",IF(Y521="S",Z521,IF(Z521="",X521,X521+Z521)))</f>
        <v/>
      </c>
    </row>
    <row r="522" spans="1:28" ht="19" customHeight="1">
      <c r="A522" s="1023" t="str">
        <f>'statement of marks'!AM33</f>
        <v/>
      </c>
      <c r="B522" s="1024"/>
      <c r="C522" s="482" t="str">
        <f>IF('statement of marks'!AN33="","",'statement of marks'!AN33)</f>
        <v/>
      </c>
      <c r="D522" s="482" t="str">
        <f>IF('statement of marks'!AO33="","",'statement of marks'!AO33)</f>
        <v/>
      </c>
      <c r="E522" s="482" t="str">
        <f>IF('statement of marks'!AP33="","",'statement of marks'!AP33)</f>
        <v/>
      </c>
      <c r="F522" s="482" t="str">
        <f>IF('statement of marks'!AR33="","",'statement of marks'!AR33)</f>
        <v/>
      </c>
      <c r="G522" s="478" t="str">
        <f t="shared" si="104"/>
        <v/>
      </c>
      <c r="H522" s="252" t="str">
        <f>IF('statement of marks'!AT33="","",'statement of marks'!AT33)</f>
        <v/>
      </c>
      <c r="I522" s="253" t="str">
        <f t="shared" si="105"/>
        <v/>
      </c>
      <c r="J522" s="479" t="str">
        <f>CONCATENATE('statement of marks'!HH33,'statement of marks'!HN33,'statement of marks'!HO33)</f>
        <v/>
      </c>
      <c r="K522" s="482" t="str">
        <f>IF('result subject-wise'!AD33="","",'result subject-wise'!AD33)</f>
        <v/>
      </c>
      <c r="L522" s="482" t="str">
        <f>IF('result subject-wise'!AM33="","",'result subject-wise'!AM33)</f>
        <v/>
      </c>
      <c r="M522" s="480" t="str">
        <f>IF(L527=0,"",IF(J522="S",K522,IF(K522="",I522,I522+K522)))</f>
        <v/>
      </c>
      <c r="N522" s="1058"/>
      <c r="O522" s="1057"/>
      <c r="P522" s="1023" t="str">
        <f>'statement of marks'!AM34</f>
        <v/>
      </c>
      <c r="Q522" s="1024"/>
      <c r="R522" s="482" t="str">
        <f>IF('statement of marks'!AN34="","",'statement of marks'!AN34)</f>
        <v/>
      </c>
      <c r="S522" s="482" t="str">
        <f>IF('statement of marks'!AO34="","",'statement of marks'!AO34)</f>
        <v/>
      </c>
      <c r="T522" s="482" t="str">
        <f>IF('statement of marks'!AP34="","",'statement of marks'!AP34)</f>
        <v/>
      </c>
      <c r="U522" s="482" t="str">
        <f>IF('statement of marks'!AR34="","",'statement of marks'!AR34)</f>
        <v/>
      </c>
      <c r="V522" s="478" t="str">
        <f t="shared" si="106"/>
        <v/>
      </c>
      <c r="W522" s="252" t="str">
        <f>IF('statement of marks'!AT34="","",'statement of marks'!AT34)</f>
        <v/>
      </c>
      <c r="X522" s="253" t="str">
        <f t="shared" si="107"/>
        <v/>
      </c>
      <c r="Y522" s="479" t="str">
        <f>CONCATENATE('statement of marks'!HH34,'statement of marks'!HN34,'statement of marks'!HO34)</f>
        <v/>
      </c>
      <c r="Z522" s="482" t="str">
        <f>IF('result subject-wise'!AD34="","",'result subject-wise'!AD34)</f>
        <v/>
      </c>
      <c r="AA522" s="482" t="str">
        <f>IF('result subject-wise'!AM34="","",'result subject-wise'!AM34)</f>
        <v/>
      </c>
      <c r="AB522" s="480" t="str">
        <f>IF(AA527=0,"",IF(Y522="S",Z522,IF(Z522="",X522,X522+Z522)))</f>
        <v/>
      </c>
    </row>
    <row r="523" spans="1:28" ht="19" customHeight="1">
      <c r="A523" s="1023" t="s">
        <v>65</v>
      </c>
      <c r="B523" s="1024"/>
      <c r="C523" s="482" t="str">
        <f>IF('statement of marks'!BB33="","",'statement of marks'!BB33)</f>
        <v/>
      </c>
      <c r="D523" s="482" t="str">
        <f>IF('statement of marks'!BC33="","",'statement of marks'!BC33)</f>
        <v/>
      </c>
      <c r="E523" s="482" t="str">
        <f>IF('statement of marks'!BD33="","",'statement of marks'!BD33)</f>
        <v/>
      </c>
      <c r="F523" s="482" t="str">
        <f>IF('statement of marks'!BF33="","",'statement of marks'!BF33)</f>
        <v/>
      </c>
      <c r="G523" s="478" t="str">
        <f t="shared" si="104"/>
        <v/>
      </c>
      <c r="H523" s="252" t="str">
        <f>IF('statement of marks'!BH33="","",'statement of marks'!BH33)</f>
        <v/>
      </c>
      <c r="I523" s="253" t="str">
        <f t="shared" si="105"/>
        <v/>
      </c>
      <c r="J523" s="479" t="str">
        <f>CONCATENATE('statement of marks'!HP33,'statement of marks'!HQ33,'statement of marks'!HR33)</f>
        <v/>
      </c>
      <c r="K523" s="482" t="str">
        <f>IF('result subject-wise'!AE33="","",'result subject-wise'!AE33)</f>
        <v/>
      </c>
      <c r="L523" s="482" t="str">
        <f>IF('result subject-wise'!AN33="","",'result subject-wise'!AN33)</f>
        <v/>
      </c>
      <c r="M523" s="480" t="str">
        <f>IF(L527=0,"",IF(J523="S",K523,IF(K523="",I523,I523+K523)))</f>
        <v/>
      </c>
      <c r="N523" s="1058"/>
      <c r="O523" s="1057"/>
      <c r="P523" s="1023" t="s">
        <v>65</v>
      </c>
      <c r="Q523" s="1024"/>
      <c r="R523" s="482" t="str">
        <f>IF('statement of marks'!BB34="","",'statement of marks'!BB34)</f>
        <v/>
      </c>
      <c r="S523" s="482" t="str">
        <f>IF('statement of marks'!BC34="","",'statement of marks'!BC34)</f>
        <v/>
      </c>
      <c r="T523" s="482" t="str">
        <f>IF('statement of marks'!BD34="","",'statement of marks'!BD34)</f>
        <v/>
      </c>
      <c r="U523" s="482" t="str">
        <f>IF('statement of marks'!BF34="","",'statement of marks'!BF34)</f>
        <v/>
      </c>
      <c r="V523" s="478" t="str">
        <f t="shared" si="106"/>
        <v/>
      </c>
      <c r="W523" s="252" t="str">
        <f>IF('statement of marks'!BH34="","",'statement of marks'!BH34)</f>
        <v/>
      </c>
      <c r="X523" s="253" t="str">
        <f t="shared" si="107"/>
        <v/>
      </c>
      <c r="Y523" s="479" t="str">
        <f>CONCATENATE('statement of marks'!HP34,'statement of marks'!HQ34,'statement of marks'!HR34)</f>
        <v/>
      </c>
      <c r="Z523" s="482" t="str">
        <f>IF('result subject-wise'!AE34="","",'result subject-wise'!AE34)</f>
        <v/>
      </c>
      <c r="AA523" s="482" t="str">
        <f>IF('result subject-wise'!AN34="","",'result subject-wise'!AN34)</f>
        <v/>
      </c>
      <c r="AB523" s="480" t="str">
        <f>IF(AA527=0,"",IF(Y523="S",Z523,IF(Z523="",X523,X523+Z523)))</f>
        <v/>
      </c>
    </row>
    <row r="524" spans="1:28" ht="19" customHeight="1">
      <c r="A524" s="1023" t="s">
        <v>71</v>
      </c>
      <c r="B524" s="1024"/>
      <c r="C524" s="482" t="str">
        <f>IF('statement of marks'!BP33="","",'statement of marks'!BP33)</f>
        <v/>
      </c>
      <c r="D524" s="482" t="str">
        <f>IF('statement of marks'!BQ33="","",'statement of marks'!BQ33)</f>
        <v/>
      </c>
      <c r="E524" s="482" t="str">
        <f>IF('statement of marks'!BR33="","",'statement of marks'!BR33)</f>
        <v/>
      </c>
      <c r="F524" s="482" t="str">
        <f>IF('statement of marks'!BT33="","",'statement of marks'!BT33)</f>
        <v/>
      </c>
      <c r="G524" s="478" t="str">
        <f t="shared" si="104"/>
        <v/>
      </c>
      <c r="H524" s="252" t="str">
        <f>IF('statement of marks'!BV33="","",'statement of marks'!BV33)</f>
        <v/>
      </c>
      <c r="I524" s="253" t="str">
        <f t="shared" si="105"/>
        <v/>
      </c>
      <c r="J524" s="479" t="str">
        <f>CONCATENATE('statement of marks'!HS33,'statement of marks'!HT33,'statement of marks'!HU33)</f>
        <v/>
      </c>
      <c r="K524" s="482" t="str">
        <f>IF('result subject-wise'!AF33="","",'result subject-wise'!AF33)</f>
        <v/>
      </c>
      <c r="L524" s="482" t="str">
        <f>IF('result subject-wise'!AO33="","",'result subject-wise'!AO33)</f>
        <v/>
      </c>
      <c r="M524" s="480" t="str">
        <f>IF(L527=0,"",IF(J524="S",K524,IF(K524="",I524,I524+K524)))</f>
        <v/>
      </c>
      <c r="N524" s="1058"/>
      <c r="O524" s="1057"/>
      <c r="P524" s="1023" t="s">
        <v>71</v>
      </c>
      <c r="Q524" s="1024"/>
      <c r="R524" s="482" t="str">
        <f>IF('statement of marks'!BP34="","",'statement of marks'!BP34)</f>
        <v/>
      </c>
      <c r="S524" s="482" t="str">
        <f>IF('statement of marks'!BQ34="","",'statement of marks'!BQ34)</f>
        <v/>
      </c>
      <c r="T524" s="482" t="str">
        <f>IF('statement of marks'!BR34="","",'statement of marks'!BR34)</f>
        <v/>
      </c>
      <c r="U524" s="482" t="str">
        <f>IF('statement of marks'!BT34="","",'statement of marks'!BT34)</f>
        <v/>
      </c>
      <c r="V524" s="478" t="str">
        <f t="shared" si="106"/>
        <v/>
      </c>
      <c r="W524" s="252" t="str">
        <f>IF('statement of marks'!BV34="","",'statement of marks'!BV34)</f>
        <v/>
      </c>
      <c r="X524" s="253" t="str">
        <f t="shared" si="107"/>
        <v/>
      </c>
      <c r="Y524" s="479" t="str">
        <f>CONCATENATE('statement of marks'!HS34,'statement of marks'!HT34,'statement of marks'!HU34)</f>
        <v/>
      </c>
      <c r="Z524" s="482" t="str">
        <f>IF('result subject-wise'!AF34="","",'result subject-wise'!AF34)</f>
        <v/>
      </c>
      <c r="AA524" s="482" t="str">
        <f>IF('result subject-wise'!AO34="","",'result subject-wise'!AO34)</f>
        <v/>
      </c>
      <c r="AB524" s="480" t="str">
        <f>IF(AA527=0,"",IF(Y524="S",Z524,IF(Z524="",X524,X524+Z524)))</f>
        <v/>
      </c>
    </row>
    <row r="525" spans="1:28" ht="19" customHeight="1">
      <c r="A525" s="1023" t="s">
        <v>48</v>
      </c>
      <c r="B525" s="1024"/>
      <c r="C525" s="482" t="str">
        <f>IF('statement of marks'!CD33="","",'statement of marks'!CD33)</f>
        <v/>
      </c>
      <c r="D525" s="482" t="str">
        <f>IF('statement of marks'!CE33="","",'statement of marks'!CE33)</f>
        <v/>
      </c>
      <c r="E525" s="482" t="str">
        <f>IF('statement of marks'!CF33="","",'statement of marks'!CF33)</f>
        <v/>
      </c>
      <c r="F525" s="482" t="str">
        <f>IF('statement of marks'!CH33="","",'statement of marks'!CH33)</f>
        <v/>
      </c>
      <c r="G525" s="478" t="str">
        <f t="shared" si="104"/>
        <v/>
      </c>
      <c r="H525" s="252" t="str">
        <f>IF('statement of marks'!CJ33="","",'statement of marks'!CJ33)</f>
        <v/>
      </c>
      <c r="I525" s="253" t="str">
        <f t="shared" si="105"/>
        <v/>
      </c>
      <c r="J525" s="479" t="str">
        <f>CONCATENATE('statement of marks'!HV33,'statement of marks'!HW33,'statement of marks'!HX33)</f>
        <v/>
      </c>
      <c r="K525" s="482" t="str">
        <f>IF('result subject-wise'!AG33="","",'result subject-wise'!AG33)</f>
        <v/>
      </c>
      <c r="L525" s="482" t="str">
        <f>IF('result subject-wise'!AP33="","",'result subject-wise'!AP33)</f>
        <v/>
      </c>
      <c r="M525" s="480" t="str">
        <f>IF(L527=0,"",IF(J525="S",K525,IF(K525="",I525,I525+K525)))</f>
        <v/>
      </c>
      <c r="N525" s="1058"/>
      <c r="O525" s="1057"/>
      <c r="P525" s="1023" t="s">
        <v>48</v>
      </c>
      <c r="Q525" s="1024"/>
      <c r="R525" s="482" t="str">
        <f>IF('statement of marks'!CD34="","",'statement of marks'!CD34)</f>
        <v/>
      </c>
      <c r="S525" s="482" t="str">
        <f>IF('statement of marks'!CE34="","",'statement of marks'!CE34)</f>
        <v/>
      </c>
      <c r="T525" s="482" t="str">
        <f>IF('statement of marks'!CF34="","",'statement of marks'!CF34)</f>
        <v/>
      </c>
      <c r="U525" s="482" t="str">
        <f>IF('statement of marks'!CH34="","",'statement of marks'!CH34)</f>
        <v/>
      </c>
      <c r="V525" s="478" t="str">
        <f t="shared" si="106"/>
        <v/>
      </c>
      <c r="W525" s="252" t="str">
        <f>IF('statement of marks'!CJ34="","",'statement of marks'!CJ34)</f>
        <v/>
      </c>
      <c r="X525" s="253" t="str">
        <f t="shared" si="107"/>
        <v/>
      </c>
      <c r="Y525" s="479" t="str">
        <f>CONCATENATE('statement of marks'!HV34,'statement of marks'!HW34,'statement of marks'!HX34)</f>
        <v/>
      </c>
      <c r="Z525" s="482" t="str">
        <f>IF('result subject-wise'!AG34="","",'result subject-wise'!AG34)</f>
        <v/>
      </c>
      <c r="AA525" s="482" t="str">
        <f>IF('result subject-wise'!AP34="","",'result subject-wise'!AP34)</f>
        <v/>
      </c>
      <c r="AB525" s="480" t="str">
        <f>IF(AA527=0,"",IF(Y525="S",Z525,IF(Z525="",X525,X525+Z525)))</f>
        <v/>
      </c>
    </row>
    <row r="526" spans="1:28" ht="19" customHeight="1">
      <c r="A526" s="1027" t="s">
        <v>244</v>
      </c>
      <c r="B526" s="1028"/>
      <c r="C526" s="477" t="str">
        <f t="shared" ref="C526:I526" si="108">IF(C525="","",SUM(C520:C525))</f>
        <v/>
      </c>
      <c r="D526" s="477" t="str">
        <f t="shared" si="108"/>
        <v/>
      </c>
      <c r="E526" s="477" t="str">
        <f t="shared" si="108"/>
        <v/>
      </c>
      <c r="F526" s="477" t="str">
        <f t="shared" si="108"/>
        <v/>
      </c>
      <c r="G526" s="477" t="str">
        <f t="shared" si="108"/>
        <v/>
      </c>
      <c r="H526" s="477" t="str">
        <f t="shared" si="108"/>
        <v/>
      </c>
      <c r="I526" s="477" t="str">
        <f t="shared" si="108"/>
        <v/>
      </c>
      <c r="J526" s="254" t="e">
        <f>IF(AND(L532="PASS",M528&gt;=60),"FIRST",IF(AND(L532="PASS",M528&gt;=48),"SECOND",IF(AND(L532="PASS",M528&gt;=36),"THIRD","")))</f>
        <v>#VALUE!</v>
      </c>
      <c r="K526" s="254">
        <f>COUNTIF(K520:K525,"AB")</f>
        <v>0</v>
      </c>
      <c r="L526" s="482"/>
      <c r="M526" s="476" t="str">
        <f>IF(K526&gt;0,"",IF(M525="","",SUM(M520:M525)))</f>
        <v/>
      </c>
      <c r="N526" s="1058"/>
      <c r="O526" s="1057"/>
      <c r="P526" s="1027" t="s">
        <v>244</v>
      </c>
      <c r="Q526" s="1028"/>
      <c r="R526" s="477" t="str">
        <f t="shared" ref="R526:X526" si="109">IF(R525="","",SUM(R520:R525))</f>
        <v/>
      </c>
      <c r="S526" s="477" t="str">
        <f t="shared" si="109"/>
        <v/>
      </c>
      <c r="T526" s="477" t="str">
        <f t="shared" si="109"/>
        <v/>
      </c>
      <c r="U526" s="477" t="str">
        <f t="shared" si="109"/>
        <v/>
      </c>
      <c r="V526" s="477" t="str">
        <f t="shared" si="109"/>
        <v/>
      </c>
      <c r="W526" s="477" t="str">
        <f t="shared" si="109"/>
        <v/>
      </c>
      <c r="X526" s="477" t="str">
        <f t="shared" si="109"/>
        <v/>
      </c>
      <c r="Y526" s="254" t="e">
        <f>IF(AND(AA532="PASS",AB528&gt;=60),"FIRST",IF(AND(AA532="PASS",AB528&gt;=48),"SECOND",IF(AND(AA532="PASS",AB528&gt;=36),"THIRD","")))</f>
        <v>#VALUE!</v>
      </c>
      <c r="Z526" s="254">
        <f>COUNTIF(Z520:Z525,"AB")</f>
        <v>0</v>
      </c>
      <c r="AA526" s="482"/>
      <c r="AB526" s="476" t="str">
        <f>IF(Z526&gt;0,"",IF(AB525="","",SUM(AB520:AB525)))</f>
        <v/>
      </c>
    </row>
    <row r="527" spans="1:28" ht="19" customHeight="1">
      <c r="A527" s="1027" t="s">
        <v>226</v>
      </c>
      <c r="B527" s="1028"/>
      <c r="C527" s="474">
        <f>60-(COUNTIF(C520:C525,"NA")*10+COUNTIF(C520:C525,"ML")*10)</f>
        <v>60</v>
      </c>
      <c r="D527" s="474">
        <f>60-(COUNTIF(D520:D525,"NA")*10+COUNTIF(D520:D525,"ML")*10)</f>
        <v>60</v>
      </c>
      <c r="E527" s="474">
        <f>60-(COUNTIF(E520:E525,"NA")*10+COUNTIF(E520:E525,"ML")*10)</f>
        <v>60</v>
      </c>
      <c r="F527" s="474">
        <f>420-(COUNTIF(F520:F525,"NA")*70+COUNTIF(F520:F525,"ML")*70)</f>
        <v>420</v>
      </c>
      <c r="G527" s="474">
        <f>SUM(C527:F527)</f>
        <v>600</v>
      </c>
      <c r="H527" s="474">
        <f>600-(COUNTIF(H520:H525,"ML")*100)</f>
        <v>600</v>
      </c>
      <c r="I527" s="478">
        <f>SUM(G527:H527)</f>
        <v>1200</v>
      </c>
      <c r="J527" s="254" t="e">
        <f>IF(AND(L532="PASS",I528&gt;=60),"FIRST",IF(AND(L532="PASS",I528&gt;=48),"SECOND",IF(AND(L532="PASS",I528&gt;=36),"THIRD","")))</f>
        <v>#VALUE!</v>
      </c>
      <c r="K527" s="482"/>
      <c r="L527" s="254">
        <f>COUNTIF(L520:L525,"P")+COUNTIF(L520:L525,"F")</f>
        <v>0</v>
      </c>
      <c r="M527" s="251" t="str">
        <f>IF(K526&gt;0,"",IF(L527=0,"",1200-L528*100))</f>
        <v/>
      </c>
      <c r="N527" s="1058"/>
      <c r="O527" s="1057"/>
      <c r="P527" s="1027" t="s">
        <v>226</v>
      </c>
      <c r="Q527" s="1028"/>
      <c r="R527" s="474">
        <f>60-(COUNTIF(R520:R525,"NA")*10+COUNTIF(R520:R525,"ML")*10)</f>
        <v>60</v>
      </c>
      <c r="S527" s="474">
        <f>60-(COUNTIF(S520:S525,"NA")*10+COUNTIF(S520:S525,"ML")*10)</f>
        <v>60</v>
      </c>
      <c r="T527" s="474">
        <f>60-(COUNTIF(T520:T525,"NA")*10+COUNTIF(T520:T525,"ML")*10)</f>
        <v>60</v>
      </c>
      <c r="U527" s="474">
        <f>420-(COUNTIF(U520:U525,"NA")*70+COUNTIF(U520:U525,"ML")*70)</f>
        <v>420</v>
      </c>
      <c r="V527" s="474">
        <f>SUM(R527:U527)</f>
        <v>600</v>
      </c>
      <c r="W527" s="474">
        <f>600-(COUNTIF(W520:W525,"ML")*100)</f>
        <v>600</v>
      </c>
      <c r="X527" s="478">
        <f>SUM(V527:W527)</f>
        <v>1200</v>
      </c>
      <c r="Y527" s="254" t="e">
        <f>IF(AND(AA532="PASS",X528&gt;=60),"FIRST",IF(AND(AA532="PASS",X528&gt;=48),"SECOND",IF(AND(AA532="PASS",X528&gt;=36),"THIRD","")))</f>
        <v>#VALUE!</v>
      </c>
      <c r="Z527" s="482"/>
      <c r="AA527" s="254">
        <f>COUNTIF(AA520:AA525,"P")+COUNTIF(AA520:AA525,"F")</f>
        <v>0</v>
      </c>
      <c r="AB527" s="251" t="str">
        <f>IF(Z526&gt;0,"",IF(AA527=0,"",1200-AA528*100))</f>
        <v/>
      </c>
    </row>
    <row r="528" spans="1:28" ht="19" customHeight="1">
      <c r="A528" s="1056" t="s">
        <v>150</v>
      </c>
      <c r="B528" s="1039"/>
      <c r="C528" s="255" t="e">
        <f t="shared" ref="C528:I528" si="110">C526/C527*100</f>
        <v>#VALUE!</v>
      </c>
      <c r="D528" s="255" t="e">
        <f t="shared" si="110"/>
        <v>#VALUE!</v>
      </c>
      <c r="E528" s="255" t="e">
        <f t="shared" si="110"/>
        <v>#VALUE!</v>
      </c>
      <c r="F528" s="255" t="e">
        <f t="shared" si="110"/>
        <v>#VALUE!</v>
      </c>
      <c r="G528" s="255" t="e">
        <f t="shared" si="110"/>
        <v>#VALUE!</v>
      </c>
      <c r="H528" s="255" t="e">
        <f t="shared" si="110"/>
        <v>#VALUE!</v>
      </c>
      <c r="I528" s="255" t="e">
        <f t="shared" si="110"/>
        <v>#VALUE!</v>
      </c>
      <c r="J528" s="254" t="e">
        <f>IF(M527="",J527,J526)</f>
        <v>#VALUE!</v>
      </c>
      <c r="K528" s="482"/>
      <c r="L528" s="254">
        <f>COUNTIF(J520:J525,"S")</f>
        <v>0</v>
      </c>
      <c r="M528" s="256" t="e">
        <f>M526/M527*100</f>
        <v>#VALUE!</v>
      </c>
      <c r="N528" s="1058"/>
      <c r="O528" s="1057"/>
      <c r="P528" s="1056" t="s">
        <v>150</v>
      </c>
      <c r="Q528" s="1039"/>
      <c r="R528" s="255" t="e">
        <f t="shared" ref="R528:X528" si="111">R526/R527*100</f>
        <v>#VALUE!</v>
      </c>
      <c r="S528" s="255" t="e">
        <f t="shared" si="111"/>
        <v>#VALUE!</v>
      </c>
      <c r="T528" s="255" t="e">
        <f t="shared" si="111"/>
        <v>#VALUE!</v>
      </c>
      <c r="U528" s="255" t="e">
        <f t="shared" si="111"/>
        <v>#VALUE!</v>
      </c>
      <c r="V528" s="255" t="e">
        <f t="shared" si="111"/>
        <v>#VALUE!</v>
      </c>
      <c r="W528" s="255" t="e">
        <f t="shared" si="111"/>
        <v>#VALUE!</v>
      </c>
      <c r="X528" s="255" t="e">
        <f t="shared" si="111"/>
        <v>#VALUE!</v>
      </c>
      <c r="Y528" s="254" t="e">
        <f>IF(AB527="",Y527,Y526)</f>
        <v>#VALUE!</v>
      </c>
      <c r="Z528" s="482"/>
      <c r="AA528" s="254">
        <f>COUNTIF(Y520:Y525,"S")</f>
        <v>0</v>
      </c>
      <c r="AB528" s="256" t="e">
        <f>AB526/AB527*100</f>
        <v>#VALUE!</v>
      </c>
    </row>
    <row r="529" spans="1:28" ht="19" customHeight="1">
      <c r="A529" s="1023" t="s">
        <v>73</v>
      </c>
      <c r="B529" s="1024"/>
      <c r="C529" s="475" t="str">
        <f>IF('statement of marks'!CV33="","",'statement of marks'!CV33)</f>
        <v/>
      </c>
      <c r="D529" s="475" t="str">
        <f>IF('statement of marks'!CW33="","",'statement of marks'!CW33)</f>
        <v/>
      </c>
      <c r="E529" s="475" t="str">
        <f>IF('statement of marks'!CX33="","",'statement of marks'!CX33)</f>
        <v/>
      </c>
      <c r="F529" s="475" t="str">
        <f>IF('statement of marks'!CZ33="","",'statement of marks'!CZ33)</f>
        <v/>
      </c>
      <c r="G529" s="478" t="str">
        <f>IF(F529="","",SUM(C529:F529))</f>
        <v/>
      </c>
      <c r="H529" s="475" t="str">
        <f>IF('statement of marks'!DB33="","",'statement of marks'!DB33)</f>
        <v/>
      </c>
      <c r="I529" s="478" t="str">
        <f>IF(H529="","",SUM(G529:H529))</f>
        <v/>
      </c>
      <c r="J529" s="479" t="str">
        <f>IF('statement of marks'!HY33="","",'statement of marks'!HY33)</f>
        <v/>
      </c>
      <c r="K529" s="485" t="str">
        <f>IF('result subject-wise'!AQ33="","",'result subject-wise'!AQ33)</f>
        <v/>
      </c>
      <c r="L529" s="1046" t="s">
        <v>238</v>
      </c>
      <c r="M529" s="1061"/>
      <c r="N529" s="1058"/>
      <c r="O529" s="1057"/>
      <c r="P529" s="1023" t="s">
        <v>73</v>
      </c>
      <c r="Q529" s="1024"/>
      <c r="R529" s="475" t="str">
        <f>IF('statement of marks'!CV34="","",'statement of marks'!CV34)</f>
        <v/>
      </c>
      <c r="S529" s="475" t="str">
        <f>IF('statement of marks'!CW34="","",'statement of marks'!CW34)</f>
        <v/>
      </c>
      <c r="T529" s="475" t="str">
        <f>IF('statement of marks'!CX34="","",'statement of marks'!CX34)</f>
        <v/>
      </c>
      <c r="U529" s="475" t="str">
        <f>IF('statement of marks'!CZ34="","",'statement of marks'!CZ34)</f>
        <v/>
      </c>
      <c r="V529" s="478" t="str">
        <f>IF(U529="","",SUM(R529:U529))</f>
        <v/>
      </c>
      <c r="W529" s="475" t="str">
        <f>IF('statement of marks'!DB34="","",'statement of marks'!DB34)</f>
        <v/>
      </c>
      <c r="X529" s="478" t="str">
        <f>IF(W529="","",SUM(V529:W529))</f>
        <v/>
      </c>
      <c r="Y529" s="479" t="str">
        <f>IF('statement of marks'!HY34="","",'statement of marks'!HY34)</f>
        <v/>
      </c>
      <c r="Z529" s="485" t="str">
        <f>IF('result subject-wise'!AQ34="","",'result subject-wise'!AQ34)</f>
        <v/>
      </c>
      <c r="AA529" s="1046" t="s">
        <v>238</v>
      </c>
      <c r="AB529" s="1061"/>
    </row>
    <row r="530" spans="1:28" ht="19" customHeight="1">
      <c r="A530" s="1023" t="s">
        <v>74</v>
      </c>
      <c r="B530" s="1024"/>
      <c r="C530" s="475" t="str">
        <f>IF('statement of marks'!DL33="","",'statement of marks'!DL33)</f>
        <v/>
      </c>
      <c r="D530" s="475" t="str">
        <f>IF('statement of marks'!DO33="","",'statement of marks'!DO33)</f>
        <v/>
      </c>
      <c r="E530" s="475" t="str">
        <f>IF('statement of marks'!DR33="","",'statement of marks'!DR33)</f>
        <v/>
      </c>
      <c r="F530" s="475" t="str">
        <f>IF('statement of marks'!DX33="","",'statement of marks'!DX33)</f>
        <v/>
      </c>
      <c r="G530" s="478" t="str">
        <f>IF(F530="","",SUM(C530:F530))</f>
        <v/>
      </c>
      <c r="H530" s="475" t="str">
        <f>IF('statement of marks'!EC33="","",'statement of marks'!EC33)</f>
        <v/>
      </c>
      <c r="I530" s="478" t="str">
        <f>IF(H530="","",SUM(G530:H530))</f>
        <v/>
      </c>
      <c r="J530" s="479" t="str">
        <f>IF('statement of marks'!HZ33="","",'statement of marks'!HZ33)</f>
        <v/>
      </c>
      <c r="K530" s="477" t="str">
        <f>IF('result subject-wise'!AR33="","",'result subject-wise'!AR33)</f>
        <v/>
      </c>
      <c r="L530" s="1030"/>
      <c r="M530" s="1061"/>
      <c r="N530" s="1058"/>
      <c r="O530" s="1057"/>
      <c r="P530" s="1023" t="s">
        <v>74</v>
      </c>
      <c r="Q530" s="1024"/>
      <c r="R530" s="475" t="str">
        <f>IF('statement of marks'!DL34="","",'statement of marks'!DL34)</f>
        <v/>
      </c>
      <c r="S530" s="475" t="str">
        <f>IF('statement of marks'!DO34="","",'statement of marks'!DO34)</f>
        <v/>
      </c>
      <c r="T530" s="475" t="str">
        <f>IF('statement of marks'!DR34="","",'statement of marks'!DR34)</f>
        <v/>
      </c>
      <c r="U530" s="475" t="str">
        <f>IF('statement of marks'!DX34="","",'statement of marks'!DX34)</f>
        <v/>
      </c>
      <c r="V530" s="478" t="str">
        <f>IF(U530="","",SUM(R530:U530))</f>
        <v/>
      </c>
      <c r="W530" s="475" t="str">
        <f>IF('statement of marks'!EC34="","",'statement of marks'!EC34)</f>
        <v/>
      </c>
      <c r="X530" s="478" t="str">
        <f>IF(W530="","",SUM(V530:W530))</f>
        <v/>
      </c>
      <c r="Y530" s="479" t="str">
        <f>IF('statement of marks'!HZ34="","",'statement of marks'!HZ34)</f>
        <v/>
      </c>
      <c r="Z530" s="477" t="str">
        <f>IF('result subject-wise'!AR34="","",'result subject-wise'!AR34)</f>
        <v/>
      </c>
      <c r="AA530" s="1030"/>
      <c r="AB530" s="1061"/>
    </row>
    <row r="531" spans="1:28" ht="19" customHeight="1">
      <c r="A531" s="1023" t="s">
        <v>56</v>
      </c>
      <c r="B531" s="1024"/>
      <c r="C531" s="475" t="str">
        <f>IF('statement of marks'!EM33="","",'statement of marks'!EM33)</f>
        <v/>
      </c>
      <c r="D531" s="475" t="str">
        <f>IF('statement of marks'!EN33="","",'statement of marks'!EN33)</f>
        <v/>
      </c>
      <c r="E531" s="475" t="str">
        <f>IF('statement of marks'!EO33="","",'statement of marks'!EO33)</f>
        <v/>
      </c>
      <c r="F531" s="475" t="str">
        <f>IF('statement of marks'!ES33="","",'statement of marks'!ES33)</f>
        <v/>
      </c>
      <c r="G531" s="478" t="str">
        <f>IF(F531="","",SUM(C531:F531))</f>
        <v/>
      </c>
      <c r="H531" s="475" t="str">
        <f>IF('statement of marks'!EX33="","",'statement of marks'!EX33)</f>
        <v/>
      </c>
      <c r="I531" s="478" t="str">
        <f>IF(H531="","",SUM(G531:H531))</f>
        <v/>
      </c>
      <c r="J531" s="479" t="str">
        <f>IF('statement of marks'!IA33="","",'statement of marks'!IA33)</f>
        <v/>
      </c>
      <c r="K531" s="477" t="str">
        <f>IF('result subject-wise'!AS33="","",'result subject-wise'!AS33)</f>
        <v/>
      </c>
      <c r="L531" s="1030"/>
      <c r="M531" s="1061"/>
      <c r="N531" s="1058"/>
      <c r="O531" s="1057"/>
      <c r="P531" s="1023" t="s">
        <v>56</v>
      </c>
      <c r="Q531" s="1024"/>
      <c r="R531" s="475" t="str">
        <f>IF('statement of marks'!EM34="","",'statement of marks'!EM34)</f>
        <v/>
      </c>
      <c r="S531" s="475" t="str">
        <f>IF('statement of marks'!EN34="","",'statement of marks'!EN34)</f>
        <v/>
      </c>
      <c r="T531" s="475" t="str">
        <f>IF('statement of marks'!EO34="","",'statement of marks'!EO34)</f>
        <v/>
      </c>
      <c r="U531" s="475" t="str">
        <f>IF('statement of marks'!ES34="","",'statement of marks'!ES34)</f>
        <v/>
      </c>
      <c r="V531" s="478" t="str">
        <f>IF(U531="","",SUM(R531:U531))</f>
        <v/>
      </c>
      <c r="W531" s="475" t="str">
        <f>IF('statement of marks'!EX34="","",'statement of marks'!EX34)</f>
        <v/>
      </c>
      <c r="X531" s="478" t="str">
        <f>IF(W531="","",SUM(V531:W531))</f>
        <v/>
      </c>
      <c r="Y531" s="479" t="str">
        <f>IF('statement of marks'!IA34="","",'statement of marks'!IA34)</f>
        <v/>
      </c>
      <c r="Z531" s="477" t="str">
        <f>IF('result subject-wise'!AS34="","",'result subject-wise'!AS34)</f>
        <v/>
      </c>
      <c r="AA531" s="1030"/>
      <c r="AB531" s="1061"/>
    </row>
    <row r="532" spans="1:28" ht="19" customHeight="1">
      <c r="A532" s="1023" t="s">
        <v>26</v>
      </c>
      <c r="B532" s="1024"/>
      <c r="C532" s="1046" t="s">
        <v>275</v>
      </c>
      <c r="D532" s="1021"/>
      <c r="E532" s="1046" t="s">
        <v>94</v>
      </c>
      <c r="F532" s="1021"/>
      <c r="G532" s="1048" t="s">
        <v>95</v>
      </c>
      <c r="H532" s="1021"/>
      <c r="I532" s="478" t="s">
        <v>39</v>
      </c>
      <c r="J532" s="477" t="s">
        <v>57</v>
      </c>
      <c r="K532" s="1050"/>
      <c r="L532" s="1049" t="str">
        <f>IF('result subject-wise'!AV33="","",'result subject-wise'!AV33)</f>
        <v/>
      </c>
      <c r="M532" s="1052"/>
      <c r="N532" s="1058"/>
      <c r="O532" s="1057"/>
      <c r="P532" s="1023" t="s">
        <v>26</v>
      </c>
      <c r="Q532" s="1024"/>
      <c r="R532" s="1046" t="s">
        <v>275</v>
      </c>
      <c r="S532" s="1021"/>
      <c r="T532" s="1046" t="s">
        <v>94</v>
      </c>
      <c r="U532" s="1021"/>
      <c r="V532" s="1048" t="s">
        <v>95</v>
      </c>
      <c r="W532" s="1021"/>
      <c r="X532" s="478" t="s">
        <v>39</v>
      </c>
      <c r="Y532" s="477" t="s">
        <v>57</v>
      </c>
      <c r="Z532" s="1050"/>
      <c r="AA532" s="1049" t="str">
        <f>IF('result subject-wise'!AV34="","",'result subject-wise'!AV34)</f>
        <v/>
      </c>
      <c r="AB532" s="1052"/>
    </row>
    <row r="533" spans="1:28" ht="19" customHeight="1">
      <c r="A533" s="1023"/>
      <c r="B533" s="1024"/>
      <c r="C533" s="1021">
        <f>'statement of marks'!$FH$6</f>
        <v>25</v>
      </c>
      <c r="D533" s="1021"/>
      <c r="E533" s="1021">
        <f>'statement of marks'!$FI$6</f>
        <v>45</v>
      </c>
      <c r="F533" s="1021"/>
      <c r="G533" s="1021">
        <f>'statement of marks'!$FJ$6</f>
        <v>30</v>
      </c>
      <c r="H533" s="1021"/>
      <c r="I533" s="478">
        <f>SUM(C533,E533,G533)</f>
        <v>100</v>
      </c>
      <c r="J533" s="477"/>
      <c r="K533" s="1050"/>
      <c r="L533" s="1049"/>
      <c r="M533" s="1052"/>
      <c r="N533" s="1058"/>
      <c r="O533" s="1057"/>
      <c r="P533" s="1023"/>
      <c r="Q533" s="1024"/>
      <c r="R533" s="1021">
        <f>'statement of marks'!$FH$6</f>
        <v>25</v>
      </c>
      <c r="S533" s="1021"/>
      <c r="T533" s="1021">
        <f>'statement of marks'!$FI$6</f>
        <v>45</v>
      </c>
      <c r="U533" s="1021"/>
      <c r="V533" s="1021">
        <f>'statement of marks'!$FJ$6</f>
        <v>30</v>
      </c>
      <c r="W533" s="1021"/>
      <c r="X533" s="478">
        <f>SUM(R533,T533,V533)</f>
        <v>100</v>
      </c>
      <c r="Y533" s="477"/>
      <c r="Z533" s="1050"/>
      <c r="AA533" s="1049"/>
      <c r="AB533" s="1052"/>
    </row>
    <row r="534" spans="1:28" ht="19" customHeight="1">
      <c r="A534" s="1023"/>
      <c r="B534" s="1024"/>
      <c r="C534" s="1025" t="str">
        <f>IF('statement of marks'!FH33="","",'statement of marks'!FH33)</f>
        <v/>
      </c>
      <c r="D534" s="1025"/>
      <c r="E534" s="1025" t="str">
        <f>'statement of marks'!FI33</f>
        <v/>
      </c>
      <c r="F534" s="1025"/>
      <c r="G534" s="1025" t="str">
        <f>'statement of marks'!FJ33</f>
        <v/>
      </c>
      <c r="H534" s="1025"/>
      <c r="I534" s="481" t="str">
        <f>IF(G534="","",SUM(C534,E534,G534))</f>
        <v/>
      </c>
      <c r="J534" s="479" t="str">
        <f>IF('statement of marks'!IB33="","",'statement of marks'!IB33)</f>
        <v/>
      </c>
      <c r="K534" s="1050"/>
      <c r="L534" s="1051" t="s">
        <v>241</v>
      </c>
      <c r="M534" s="1052"/>
      <c r="N534" s="1058"/>
      <c r="O534" s="1057"/>
      <c r="P534" s="1023"/>
      <c r="Q534" s="1024"/>
      <c r="R534" s="1025" t="str">
        <f>IF('statement of marks'!FH34="","",'statement of marks'!FH34)</f>
        <v/>
      </c>
      <c r="S534" s="1025"/>
      <c r="T534" s="1025" t="str">
        <f>'statement of marks'!FI34</f>
        <v/>
      </c>
      <c r="U534" s="1025"/>
      <c r="V534" s="1025" t="str">
        <f>'statement of marks'!FJ34</f>
        <v/>
      </c>
      <c r="W534" s="1025"/>
      <c r="X534" s="481" t="str">
        <f>IF(V534="","",SUM(R534,T534,V534))</f>
        <v/>
      </c>
      <c r="Y534" s="479" t="str">
        <f>IF('statement of marks'!IB34="","",'statement of marks'!IB34)</f>
        <v/>
      </c>
      <c r="Z534" s="1050"/>
      <c r="AA534" s="1051" t="s">
        <v>241</v>
      </c>
      <c r="AB534" s="1052"/>
    </row>
    <row r="535" spans="1:28" ht="19" customHeight="1">
      <c r="A535" s="1023" t="s">
        <v>77</v>
      </c>
      <c r="B535" s="1024"/>
      <c r="C535" s="1048" t="s">
        <v>96</v>
      </c>
      <c r="D535" s="1021"/>
      <c r="E535" s="1048" t="s">
        <v>97</v>
      </c>
      <c r="F535" s="1021"/>
      <c r="G535" s="1048" t="s">
        <v>98</v>
      </c>
      <c r="H535" s="1021"/>
      <c r="I535" s="478" t="s">
        <v>39</v>
      </c>
      <c r="J535" s="477" t="s">
        <v>57</v>
      </c>
      <c r="K535" s="1050"/>
      <c r="L535" s="1049" t="e">
        <f>J528</f>
        <v>#VALUE!</v>
      </c>
      <c r="M535" s="1052"/>
      <c r="N535" s="1058"/>
      <c r="O535" s="1057"/>
      <c r="P535" s="1023" t="s">
        <v>77</v>
      </c>
      <c r="Q535" s="1024"/>
      <c r="R535" s="1048" t="s">
        <v>96</v>
      </c>
      <c r="S535" s="1021"/>
      <c r="T535" s="1048" t="s">
        <v>97</v>
      </c>
      <c r="U535" s="1021"/>
      <c r="V535" s="1048" t="s">
        <v>98</v>
      </c>
      <c r="W535" s="1021"/>
      <c r="X535" s="478" t="s">
        <v>39</v>
      </c>
      <c r="Y535" s="477" t="s">
        <v>57</v>
      </c>
      <c r="Z535" s="1050"/>
      <c r="AA535" s="1049" t="e">
        <f>Y528</f>
        <v>#VALUE!</v>
      </c>
      <c r="AB535" s="1052"/>
    </row>
    <row r="536" spans="1:28" ht="19" customHeight="1">
      <c r="A536" s="1023"/>
      <c r="B536" s="1024"/>
      <c r="C536" s="1021">
        <f>'statement of marks'!$FQ$6</f>
        <v>25</v>
      </c>
      <c r="D536" s="1021"/>
      <c r="E536" s="474">
        <f>'statement of marks'!$FR$6</f>
        <v>30</v>
      </c>
      <c r="F536" s="474">
        <f>'statement of marks'!$FS$6</f>
        <v>30</v>
      </c>
      <c r="G536" s="1021">
        <f>'statement of marks'!$FT$6</f>
        <v>15</v>
      </c>
      <c r="H536" s="1021"/>
      <c r="I536" s="478">
        <f>SUM(C536,E536,F536,G536)</f>
        <v>100</v>
      </c>
      <c r="J536" s="477"/>
      <c r="K536" s="1050"/>
      <c r="L536" s="1049"/>
      <c r="M536" s="1052"/>
      <c r="N536" s="1058"/>
      <c r="O536" s="1057"/>
      <c r="P536" s="1023"/>
      <c r="Q536" s="1024"/>
      <c r="R536" s="1021">
        <f>'statement of marks'!$FQ$6</f>
        <v>25</v>
      </c>
      <c r="S536" s="1021"/>
      <c r="T536" s="474">
        <f>'statement of marks'!$FR$6</f>
        <v>30</v>
      </c>
      <c r="U536" s="474">
        <f>'statement of marks'!$FS$6</f>
        <v>30</v>
      </c>
      <c r="V536" s="1021">
        <f>'statement of marks'!$FT$6</f>
        <v>15</v>
      </c>
      <c r="W536" s="1021"/>
      <c r="X536" s="478">
        <f>SUM(R536,T536,U536,V536)</f>
        <v>100</v>
      </c>
      <c r="Y536" s="477"/>
      <c r="Z536" s="1050"/>
      <c r="AA536" s="1049"/>
      <c r="AB536" s="1052"/>
    </row>
    <row r="537" spans="1:28" ht="19" customHeight="1">
      <c r="A537" s="1023"/>
      <c r="B537" s="1024"/>
      <c r="C537" s="1025" t="str">
        <f>IF('statement of marks'!FQ33="","",'statement of marks'!FQ33)</f>
        <v/>
      </c>
      <c r="D537" s="1025"/>
      <c r="E537" s="475" t="str">
        <f>'statement of marks'!FR33</f>
        <v/>
      </c>
      <c r="F537" s="475" t="str">
        <f>'statement of marks'!FS33</f>
        <v/>
      </c>
      <c r="G537" s="1025" t="str">
        <f>'statement of marks'!FT33</f>
        <v/>
      </c>
      <c r="H537" s="1025"/>
      <c r="I537" s="478" t="str">
        <f>IF(G537="","",SUM(C537:G537))</f>
        <v/>
      </c>
      <c r="J537" s="479" t="str">
        <f>IF('statement of marks'!IC33="","",'statement of marks'!IC33)</f>
        <v/>
      </c>
      <c r="K537" s="1043" t="s">
        <v>240</v>
      </c>
      <c r="L537" s="1044"/>
      <c r="M537" s="1045"/>
      <c r="N537" s="1058"/>
      <c r="O537" s="1057"/>
      <c r="P537" s="1023"/>
      <c r="Q537" s="1024"/>
      <c r="R537" s="1025" t="str">
        <f>IF('statement of marks'!FQ34="","",'statement of marks'!FQ34)</f>
        <v/>
      </c>
      <c r="S537" s="1025"/>
      <c r="T537" s="475" t="str">
        <f>'statement of marks'!FR34</f>
        <v/>
      </c>
      <c r="U537" s="475" t="str">
        <f>'statement of marks'!FS34</f>
        <v/>
      </c>
      <c r="V537" s="1025" t="str">
        <f>'statement of marks'!FT34</f>
        <v/>
      </c>
      <c r="W537" s="1025"/>
      <c r="X537" s="478" t="str">
        <f>IF(V537="","",SUM(R537:V537))</f>
        <v/>
      </c>
      <c r="Y537" s="479" t="str">
        <f>IF('statement of marks'!IC34="","",'statement of marks'!IC34)</f>
        <v/>
      </c>
      <c r="Z537" s="1043" t="s">
        <v>240</v>
      </c>
      <c r="AA537" s="1044"/>
      <c r="AB537" s="1045"/>
    </row>
    <row r="538" spans="1:28" ht="19" customHeight="1">
      <c r="A538" s="1038" t="s">
        <v>135</v>
      </c>
      <c r="B538" s="1039"/>
      <c r="C538" s="1029" t="str">
        <f>'statement of marks'!GN33</f>
        <v/>
      </c>
      <c r="D538" s="1029"/>
      <c r="E538" s="1029"/>
      <c r="F538" s="483" t="s">
        <v>241</v>
      </c>
      <c r="G538" s="479" t="str">
        <f>IF('statement of marks'!CU33="","",'statement of marks'!CU33)</f>
        <v/>
      </c>
      <c r="H538" s="1049" t="s">
        <v>237</v>
      </c>
      <c r="I538" s="1049"/>
      <c r="J538" s="475" t="str">
        <f>IF('statement of marks'!GP33="","",'statement of marks'!GP33)</f>
        <v/>
      </c>
      <c r="K538" s="1044"/>
      <c r="L538" s="1044"/>
      <c r="M538" s="1045"/>
      <c r="N538" s="1058"/>
      <c r="O538" s="1057"/>
      <c r="P538" s="1038" t="s">
        <v>135</v>
      </c>
      <c r="Q538" s="1039"/>
      <c r="R538" s="1029" t="str">
        <f>'statement of marks'!GN34</f>
        <v/>
      </c>
      <c r="S538" s="1029"/>
      <c r="T538" s="1029"/>
      <c r="U538" s="483" t="s">
        <v>241</v>
      </c>
      <c r="V538" s="479" t="str">
        <f>IF('statement of marks'!CU34="","",'statement of marks'!CU34)</f>
        <v/>
      </c>
      <c r="W538" s="1049" t="s">
        <v>237</v>
      </c>
      <c r="X538" s="1049"/>
      <c r="Y538" s="475" t="str">
        <f>IF('statement of marks'!GP34="","",'statement of marks'!GP34)</f>
        <v/>
      </c>
      <c r="Z538" s="1044"/>
      <c r="AA538" s="1044"/>
      <c r="AB538" s="1045"/>
    </row>
    <row r="539" spans="1:28" ht="19" customHeight="1">
      <c r="A539" s="257" t="s">
        <v>230</v>
      </c>
      <c r="B539" s="1059" t="s">
        <v>229</v>
      </c>
      <c r="C539" s="1060"/>
      <c r="D539" s="1047" t="s">
        <v>231</v>
      </c>
      <c r="E539" s="1025"/>
      <c r="F539" s="1047" t="s">
        <v>232</v>
      </c>
      <c r="G539" s="1025"/>
      <c r="H539" s="1047" t="s">
        <v>233</v>
      </c>
      <c r="I539" s="1025"/>
      <c r="J539" s="481" t="s">
        <v>376</v>
      </c>
      <c r="K539" s="1044"/>
      <c r="L539" s="1044"/>
      <c r="M539" s="1045"/>
      <c r="N539" s="1058"/>
      <c r="O539" s="1057"/>
      <c r="P539" s="257" t="s">
        <v>230</v>
      </c>
      <c r="Q539" s="1059" t="s">
        <v>229</v>
      </c>
      <c r="R539" s="1060"/>
      <c r="S539" s="1047" t="s">
        <v>231</v>
      </c>
      <c r="T539" s="1025"/>
      <c r="U539" s="1047" t="s">
        <v>232</v>
      </c>
      <c r="V539" s="1025"/>
      <c r="W539" s="1047" t="s">
        <v>233</v>
      </c>
      <c r="X539" s="1025"/>
      <c r="Y539" s="481" t="s">
        <v>376</v>
      </c>
      <c r="Z539" s="1044"/>
      <c r="AA539" s="1044"/>
      <c r="AB539" s="1045"/>
    </row>
    <row r="540" spans="1:28" ht="19" customHeight="1">
      <c r="A540" s="1033" t="s">
        <v>227</v>
      </c>
      <c r="B540" s="1024"/>
      <c r="C540" s="482" t="str">
        <f>IF('statement of marks'!GR33="","",'statement of marks'!GR33)</f>
        <v/>
      </c>
      <c r="D540" s="1053" t="str">
        <f>IF('statement of marks'!GT33="","",'statement of marks'!GT33)</f>
        <v/>
      </c>
      <c r="E540" s="1053"/>
      <c r="F540" s="1053" t="str">
        <f>IF('statement of marks'!GV33="","",'statement of marks'!GV33)</f>
        <v/>
      </c>
      <c r="G540" s="1053"/>
      <c r="H540" s="1053" t="str">
        <f>IF('statement of marks'!GX33="","",'statement of marks'!GX33)</f>
        <v/>
      </c>
      <c r="I540" s="1053"/>
      <c r="J540" s="479" t="str">
        <f>'statement of marks'!GZ33</f>
        <v/>
      </c>
      <c r="K540" s="1062" t="str">
        <f>IF(OR(L532="PASS",L532="FAIL"),'result subject-wise'!$AV$112,"")</f>
        <v/>
      </c>
      <c r="L540" s="1062"/>
      <c r="M540" s="1063"/>
      <c r="N540" s="1058"/>
      <c r="O540" s="1057"/>
      <c r="P540" s="1033" t="s">
        <v>227</v>
      </c>
      <c r="Q540" s="1024"/>
      <c r="R540" s="482" t="str">
        <f>IF('statement of marks'!GR34="","",'statement of marks'!GR34)</f>
        <v/>
      </c>
      <c r="S540" s="1053" t="str">
        <f>IF('statement of marks'!GT34="","",'statement of marks'!GT34)</f>
        <v/>
      </c>
      <c r="T540" s="1053"/>
      <c r="U540" s="1053" t="str">
        <f>IF('statement of marks'!GV34="","",'statement of marks'!GV34)</f>
        <v/>
      </c>
      <c r="V540" s="1053"/>
      <c r="W540" s="1053" t="str">
        <f>IF('statement of marks'!GX34="","",'statement of marks'!GX34)</f>
        <v/>
      </c>
      <c r="X540" s="1053"/>
      <c r="Y540" s="479" t="str">
        <f>'statement of marks'!GZ34</f>
        <v/>
      </c>
      <c r="Z540" s="1062" t="str">
        <f>IF(OR(AA532="PASS",AA532="FAIL"),'result subject-wise'!$AV$112,"")</f>
        <v/>
      </c>
      <c r="AA540" s="1062"/>
      <c r="AB540" s="1063"/>
    </row>
    <row r="541" spans="1:28" ht="19" customHeight="1">
      <c r="A541" s="1031" t="s">
        <v>228</v>
      </c>
      <c r="B541" s="1032"/>
      <c r="C541" s="477" t="str">
        <f>IF('statement of marks'!GQ33="","",'statement of marks'!GQ33)</f>
        <v/>
      </c>
      <c r="D541" s="1030" t="str">
        <f>IF('statement of marks'!GS33="","",'statement of marks'!GS33)</f>
        <v/>
      </c>
      <c r="E541" s="1030"/>
      <c r="F541" s="1030" t="str">
        <f>IF('statement of marks'!GU33="","",'statement of marks'!GU33)</f>
        <v/>
      </c>
      <c r="G541" s="1030"/>
      <c r="H541" s="1030" t="str">
        <f>IF('statement of marks'!GW33="","",'statement of marks'!GW33)</f>
        <v/>
      </c>
      <c r="I541" s="1030"/>
      <c r="J541" s="477" t="str">
        <f>'statement of marks'!GY33</f>
        <v/>
      </c>
      <c r="K541" s="1062"/>
      <c r="L541" s="1062"/>
      <c r="M541" s="1063"/>
      <c r="N541" s="1058"/>
      <c r="O541" s="1057"/>
      <c r="P541" s="1031" t="s">
        <v>228</v>
      </c>
      <c r="Q541" s="1032"/>
      <c r="R541" s="477" t="str">
        <f>IF('statement of marks'!GQ34="","",'statement of marks'!GQ34)</f>
        <v/>
      </c>
      <c r="S541" s="1030" t="str">
        <f>IF('statement of marks'!GS34="","",'statement of marks'!GS34)</f>
        <v/>
      </c>
      <c r="T541" s="1030"/>
      <c r="U541" s="1030" t="str">
        <f>IF('statement of marks'!GU34="","",'statement of marks'!GU34)</f>
        <v/>
      </c>
      <c r="V541" s="1030"/>
      <c r="W541" s="1030" t="str">
        <f>IF('statement of marks'!GW34="","",'statement of marks'!GW34)</f>
        <v/>
      </c>
      <c r="X541" s="1030"/>
      <c r="Y541" s="477" t="str">
        <f>'statement of marks'!GY34</f>
        <v/>
      </c>
      <c r="Z541" s="1062"/>
      <c r="AA541" s="1062"/>
      <c r="AB541" s="1063"/>
    </row>
    <row r="542" spans="1:28" ht="19" customHeight="1">
      <c r="A542" s="1067" t="s">
        <v>375</v>
      </c>
      <c r="B542" s="1024"/>
      <c r="C542" s="52"/>
      <c r="D542" s="1029"/>
      <c r="E542" s="1029"/>
      <c r="F542" s="1029"/>
      <c r="G542" s="1029"/>
      <c r="H542" s="1029"/>
      <c r="I542" s="1029"/>
      <c r="J542" s="1029"/>
      <c r="K542" s="1029"/>
      <c r="L542" s="1029"/>
      <c r="M542" s="1040"/>
      <c r="N542" s="1058"/>
      <c r="O542" s="1057"/>
      <c r="P542" s="1067" t="s">
        <v>375</v>
      </c>
      <c r="Q542" s="1024"/>
      <c r="R542" s="52"/>
      <c r="S542" s="1029"/>
      <c r="T542" s="1029"/>
      <c r="U542" s="1029"/>
      <c r="V542" s="1029"/>
      <c r="W542" s="1029"/>
      <c r="X542" s="1029"/>
      <c r="Y542" s="1029"/>
      <c r="Z542" s="1029"/>
      <c r="AA542" s="1029"/>
      <c r="AB542" s="1040"/>
    </row>
    <row r="543" spans="1:28" ht="19" customHeight="1">
      <c r="A543" s="1033" t="s">
        <v>234</v>
      </c>
      <c r="B543" s="1024"/>
      <c r="C543" s="52"/>
      <c r="D543" s="1029"/>
      <c r="E543" s="1029"/>
      <c r="F543" s="1029"/>
      <c r="G543" s="1029"/>
      <c r="H543" s="1029"/>
      <c r="I543" s="1029"/>
      <c r="J543" s="1029"/>
      <c r="K543" s="1029"/>
      <c r="L543" s="1029"/>
      <c r="M543" s="1040"/>
      <c r="N543" s="1058"/>
      <c r="O543" s="1057"/>
      <c r="P543" s="1033" t="s">
        <v>234</v>
      </c>
      <c r="Q543" s="1024"/>
      <c r="R543" s="52"/>
      <c r="S543" s="1029"/>
      <c r="T543" s="1029"/>
      <c r="U543" s="1029"/>
      <c r="V543" s="1029"/>
      <c r="W543" s="1029"/>
      <c r="X543" s="1029"/>
      <c r="Y543" s="1029"/>
      <c r="Z543" s="1029"/>
      <c r="AA543" s="1029"/>
      <c r="AB543" s="1040"/>
    </row>
    <row r="544" spans="1:28" ht="19" customHeight="1">
      <c r="A544" s="1033" t="s">
        <v>374</v>
      </c>
      <c r="B544" s="1024"/>
      <c r="C544" s="52"/>
      <c r="D544" s="1029"/>
      <c r="E544" s="1029"/>
      <c r="F544" s="1029"/>
      <c r="G544" s="1029"/>
      <c r="H544" s="1029"/>
      <c r="I544" s="1029"/>
      <c r="J544" s="1051" t="s">
        <v>374</v>
      </c>
      <c r="K544" s="1029"/>
      <c r="L544" s="1029"/>
      <c r="M544" s="1040"/>
      <c r="N544" s="1058"/>
      <c r="O544" s="1057"/>
      <c r="P544" s="1033" t="s">
        <v>374</v>
      </c>
      <c r="Q544" s="1024"/>
      <c r="R544" s="52"/>
      <c r="S544" s="1029"/>
      <c r="T544" s="1029"/>
      <c r="U544" s="1029"/>
      <c r="V544" s="1029"/>
      <c r="W544" s="1029"/>
      <c r="X544" s="1029"/>
      <c r="Y544" s="1051" t="s">
        <v>374</v>
      </c>
      <c r="Z544" s="1029"/>
      <c r="AA544" s="1029"/>
      <c r="AB544" s="1040"/>
    </row>
    <row r="545" spans="1:28" ht="19" customHeight="1">
      <c r="A545" s="1033" t="s">
        <v>235</v>
      </c>
      <c r="B545" s="1024"/>
      <c r="C545" s="52"/>
      <c r="D545" s="1029"/>
      <c r="E545" s="1029"/>
      <c r="F545" s="1029"/>
      <c r="G545" s="1029"/>
      <c r="H545" s="1029"/>
      <c r="I545" s="1029"/>
      <c r="J545" s="1029"/>
      <c r="K545" s="1029"/>
      <c r="L545" s="1029"/>
      <c r="M545" s="1040"/>
      <c r="N545" s="1058"/>
      <c r="O545" s="1057"/>
      <c r="P545" s="1033" t="s">
        <v>235</v>
      </c>
      <c r="Q545" s="1024"/>
      <c r="R545" s="52"/>
      <c r="S545" s="1029"/>
      <c r="T545" s="1029"/>
      <c r="U545" s="1029"/>
      <c r="V545" s="1029"/>
      <c r="W545" s="1029"/>
      <c r="X545" s="1029"/>
      <c r="Y545" s="1029"/>
      <c r="Z545" s="1029"/>
      <c r="AA545" s="1029"/>
      <c r="AB545" s="1040"/>
    </row>
    <row r="546" spans="1:28" ht="19" customHeight="1" thickBot="1">
      <c r="A546" s="1054" t="s">
        <v>236</v>
      </c>
      <c r="B546" s="1055"/>
      <c r="C546" s="1055"/>
      <c r="D546" s="1055"/>
      <c r="E546" s="1055"/>
      <c r="F546" s="1064">
        <f>'statement of marks'!$GY$107</f>
        <v>42460</v>
      </c>
      <c r="G546" s="1064"/>
      <c r="H546" s="1065" t="s">
        <v>239</v>
      </c>
      <c r="I546" s="1066"/>
      <c r="J546" s="1041"/>
      <c r="K546" s="1041"/>
      <c r="L546" s="1041"/>
      <c r="M546" s="1042"/>
      <c r="N546" s="1058"/>
      <c r="O546" s="1057"/>
      <c r="P546" s="1054" t="s">
        <v>236</v>
      </c>
      <c r="Q546" s="1055"/>
      <c r="R546" s="1055"/>
      <c r="S546" s="1055"/>
      <c r="T546" s="1055"/>
      <c r="U546" s="1064">
        <f>'statement of marks'!$GY$107</f>
        <v>42460</v>
      </c>
      <c r="V546" s="1064"/>
      <c r="W546" s="1065" t="s">
        <v>239</v>
      </c>
      <c r="X546" s="1066"/>
      <c r="Y546" s="1041"/>
      <c r="Z546" s="1041"/>
      <c r="AA546" s="1041"/>
      <c r="AB546" s="1042"/>
    </row>
    <row r="547" spans="1:28" ht="19" customHeight="1" thickTop="1">
      <c r="A547" s="1017" t="s">
        <v>220</v>
      </c>
      <c r="B547" s="1018"/>
      <c r="C547" s="1018"/>
      <c r="D547" s="1018"/>
      <c r="E547" s="1018"/>
      <c r="F547" s="1018"/>
      <c r="G547" s="1018"/>
      <c r="H547" s="1018"/>
      <c r="I547" s="1018"/>
      <c r="J547" s="1018"/>
      <c r="K547" s="1018"/>
      <c r="L547" s="1018"/>
      <c r="M547" s="1019"/>
      <c r="N547" s="1058"/>
      <c r="O547" s="1057"/>
      <c r="P547" s="1017" t="s">
        <v>220</v>
      </c>
      <c r="Q547" s="1018"/>
      <c r="R547" s="1018"/>
      <c r="S547" s="1018"/>
      <c r="T547" s="1018"/>
      <c r="U547" s="1018"/>
      <c r="V547" s="1018"/>
      <c r="W547" s="1018"/>
      <c r="X547" s="1018"/>
      <c r="Y547" s="1018"/>
      <c r="Z547" s="1018"/>
      <c r="AA547" s="1018"/>
      <c r="AB547" s="1019"/>
    </row>
    <row r="548" spans="1:28" ht="19" customHeight="1">
      <c r="A548" s="1020" t="str">
        <f>IF('statement of marks'!$A$2="","",'statement of marks'!$A$2)</f>
        <v xml:space="preserve">GOVT. </v>
      </c>
      <c r="B548" s="1021"/>
      <c r="C548" s="1021"/>
      <c r="D548" s="1021"/>
      <c r="E548" s="1021"/>
      <c r="F548" s="1021"/>
      <c r="G548" s="1021"/>
      <c r="H548" s="1021"/>
      <c r="I548" s="1021"/>
      <c r="J548" s="1021"/>
      <c r="K548" s="1021"/>
      <c r="L548" s="1021"/>
      <c r="M548" s="1022"/>
      <c r="N548" s="1058"/>
      <c r="O548" s="1057"/>
      <c r="P548" s="1020" t="str">
        <f>IF('statement of marks'!$A$2="","",'statement of marks'!$A$2)</f>
        <v xml:space="preserve">GOVT. </v>
      </c>
      <c r="Q548" s="1021"/>
      <c r="R548" s="1021"/>
      <c r="S548" s="1021"/>
      <c r="T548" s="1021"/>
      <c r="U548" s="1021"/>
      <c r="V548" s="1021"/>
      <c r="W548" s="1021"/>
      <c r="X548" s="1021"/>
      <c r="Y548" s="1021"/>
      <c r="Z548" s="1021"/>
      <c r="AA548" s="1021"/>
      <c r="AB548" s="1022"/>
    </row>
    <row r="549" spans="1:28" ht="19" customHeight="1">
      <c r="A549" s="1020"/>
      <c r="B549" s="1021"/>
      <c r="C549" s="1021"/>
      <c r="D549" s="1021"/>
      <c r="E549" s="1021"/>
      <c r="F549" s="1021"/>
      <c r="G549" s="1021"/>
      <c r="H549" s="1021"/>
      <c r="I549" s="1021"/>
      <c r="J549" s="1021"/>
      <c r="K549" s="1021"/>
      <c r="L549" s="1021"/>
      <c r="M549" s="1022"/>
      <c r="N549" s="1058"/>
      <c r="O549" s="1057"/>
      <c r="P549" s="1020"/>
      <c r="Q549" s="1021"/>
      <c r="R549" s="1021"/>
      <c r="S549" s="1021"/>
      <c r="T549" s="1021"/>
      <c r="U549" s="1021"/>
      <c r="V549" s="1021"/>
      <c r="W549" s="1021"/>
      <c r="X549" s="1021"/>
      <c r="Y549" s="1021"/>
      <c r="Z549" s="1021"/>
      <c r="AA549" s="1021"/>
      <c r="AB549" s="1022"/>
    </row>
    <row r="550" spans="1:28" ht="19" customHeight="1">
      <c r="A550" s="1023" t="s">
        <v>221</v>
      </c>
      <c r="B550" s="1024"/>
      <c r="C550" s="1025" t="str">
        <f>IF(L571="","MAIN EXAM.",IF(C577="SUPPL.","SUPPL. EXAM.",IF(C577="RE-EXAM.","RE-EXAM.",)))</f>
        <v>MAIN EXAM.</v>
      </c>
      <c r="D550" s="1025"/>
      <c r="E550" s="1025"/>
      <c r="F550" s="1025"/>
      <c r="G550" s="475" t="s">
        <v>153</v>
      </c>
      <c r="H550" s="1025" t="str">
        <f>IF('statement of marks'!$F$3="","",'statement of marks'!$F$3)</f>
        <v>2015-16</v>
      </c>
      <c r="I550" s="1025"/>
      <c r="J550" s="1025" t="s">
        <v>82</v>
      </c>
      <c r="K550" s="1025"/>
      <c r="L550" s="1025">
        <f>IF('statement of marks'!D35="","",'statement of marks'!D35)</f>
        <v>9129</v>
      </c>
      <c r="M550" s="1026"/>
      <c r="N550" s="1058"/>
      <c r="O550" s="1057"/>
      <c r="P550" s="1023" t="s">
        <v>221</v>
      </c>
      <c r="Q550" s="1024"/>
      <c r="R550" s="1025" t="str">
        <f>IF(AA571="","MAIN EXAM.",IF(R577="SUPPL.","SUPPL. EXAM.",IF(R577="RE-EXAM.","RE-EXAM.",)))</f>
        <v>MAIN EXAM.</v>
      </c>
      <c r="S550" s="1025"/>
      <c r="T550" s="1025"/>
      <c r="U550" s="1025"/>
      <c r="V550" s="475" t="s">
        <v>153</v>
      </c>
      <c r="W550" s="1025" t="str">
        <f>IF('statement of marks'!$F$3="","",'statement of marks'!$F$3)</f>
        <v>2015-16</v>
      </c>
      <c r="X550" s="1025"/>
      <c r="Y550" s="1025" t="s">
        <v>82</v>
      </c>
      <c r="Z550" s="1025"/>
      <c r="AA550" s="1025">
        <f>IF('statement of marks'!D36="","",'statement of marks'!D36)</f>
        <v>9130</v>
      </c>
      <c r="AB550" s="1026"/>
    </row>
    <row r="551" spans="1:28" ht="19" customHeight="1">
      <c r="A551" s="1023" t="s">
        <v>40</v>
      </c>
      <c r="B551" s="1024"/>
      <c r="C551" s="1024" t="str">
        <f>IF('statement of marks'!G35="","",'statement of marks'!G35)</f>
        <v>A 029</v>
      </c>
      <c r="D551" s="1024"/>
      <c r="E551" s="1024"/>
      <c r="F551" s="1024"/>
      <c r="G551" s="1024"/>
      <c r="H551" s="1024"/>
      <c r="I551" s="1024"/>
      <c r="J551" s="1024"/>
      <c r="K551" s="1024"/>
      <c r="L551" s="1024"/>
      <c r="M551" s="1036"/>
      <c r="N551" s="1058"/>
      <c r="O551" s="1057"/>
      <c r="P551" s="1023" t="s">
        <v>40</v>
      </c>
      <c r="Q551" s="1024"/>
      <c r="R551" s="1024" t="str">
        <f>IF('statement of marks'!G36="","",'statement of marks'!G36)</f>
        <v>A 030</v>
      </c>
      <c r="S551" s="1024"/>
      <c r="T551" s="1024"/>
      <c r="U551" s="1024"/>
      <c r="V551" s="1024"/>
      <c r="W551" s="1024"/>
      <c r="X551" s="1024"/>
      <c r="Y551" s="1024"/>
      <c r="Z551" s="1024"/>
      <c r="AA551" s="1024"/>
      <c r="AB551" s="1036"/>
    </row>
    <row r="552" spans="1:28" ht="19" customHeight="1">
      <c r="A552" s="1023" t="s">
        <v>41</v>
      </c>
      <c r="B552" s="1024"/>
      <c r="C552" s="1024" t="str">
        <f>IF('statement of marks'!H35="","",'statement of marks'!H35)</f>
        <v>B 029</v>
      </c>
      <c r="D552" s="1024"/>
      <c r="E552" s="1024"/>
      <c r="F552" s="1024"/>
      <c r="G552" s="1024"/>
      <c r="H552" s="1024"/>
      <c r="I552" s="1024"/>
      <c r="J552" s="1024"/>
      <c r="K552" s="1024"/>
      <c r="L552" s="1024"/>
      <c r="M552" s="1036"/>
      <c r="N552" s="1058"/>
      <c r="O552" s="1057"/>
      <c r="P552" s="1023" t="s">
        <v>41</v>
      </c>
      <c r="Q552" s="1024"/>
      <c r="R552" s="1024" t="str">
        <f>IF('statement of marks'!H36="","",'statement of marks'!H36)</f>
        <v>B 030</v>
      </c>
      <c r="S552" s="1024"/>
      <c r="T552" s="1024"/>
      <c r="U552" s="1024"/>
      <c r="V552" s="1024"/>
      <c r="W552" s="1024"/>
      <c r="X552" s="1024"/>
      <c r="Y552" s="1024"/>
      <c r="Z552" s="1024"/>
      <c r="AA552" s="1024"/>
      <c r="AB552" s="1036"/>
    </row>
    <row r="553" spans="1:28" ht="19" customHeight="1">
      <c r="A553" s="1023" t="s">
        <v>42</v>
      </c>
      <c r="B553" s="1024"/>
      <c r="C553" s="1024" t="str">
        <f>IF('statement of marks'!I35="","",'statement of marks'!I35)</f>
        <v>C 029</v>
      </c>
      <c r="D553" s="1024"/>
      <c r="E553" s="1024"/>
      <c r="F553" s="1024"/>
      <c r="G553" s="1024"/>
      <c r="H553" s="1024"/>
      <c r="I553" s="1024"/>
      <c r="J553" s="1024"/>
      <c r="K553" s="1024"/>
      <c r="L553" s="1024"/>
      <c r="M553" s="1036"/>
      <c r="N553" s="1058"/>
      <c r="O553" s="1057"/>
      <c r="P553" s="1023" t="s">
        <v>42</v>
      </c>
      <c r="Q553" s="1024"/>
      <c r="R553" s="1024" t="str">
        <f>IF('statement of marks'!I36="","",'statement of marks'!I36)</f>
        <v>C 030</v>
      </c>
      <c r="S553" s="1024"/>
      <c r="T553" s="1024"/>
      <c r="U553" s="1024"/>
      <c r="V553" s="1024"/>
      <c r="W553" s="1024"/>
      <c r="X553" s="1024"/>
      <c r="Y553" s="1024"/>
      <c r="Z553" s="1024"/>
      <c r="AA553" s="1024"/>
      <c r="AB553" s="1036"/>
    </row>
    <row r="554" spans="1:28" ht="19" customHeight="1">
      <c r="A554" s="1023" t="s">
        <v>274</v>
      </c>
      <c r="B554" s="1024"/>
      <c r="C554" s="1024" t="str">
        <f>IF('statement of marks'!$A$3="","",'statement of marks'!$A$3)</f>
        <v>9 'A'</v>
      </c>
      <c r="D554" s="1024"/>
      <c r="E554" s="1025" t="s">
        <v>83</v>
      </c>
      <c r="F554" s="1025"/>
      <c r="G554" s="1025">
        <f>IF('statement of marks'!E35="","",'statement of marks'!E35)</f>
        <v>11038</v>
      </c>
      <c r="H554" s="1025"/>
      <c r="I554" s="1025" t="s">
        <v>78</v>
      </c>
      <c r="J554" s="1025"/>
      <c r="K554" s="1014">
        <f>IF('statement of marks'!F35="","",'statement of marks'!F35)</f>
        <v>37127</v>
      </c>
      <c r="L554" s="1014"/>
      <c r="M554" s="1015"/>
      <c r="N554" s="1058"/>
      <c r="O554" s="1057"/>
      <c r="P554" s="1023" t="s">
        <v>274</v>
      </c>
      <c r="Q554" s="1024"/>
      <c r="R554" s="1024" t="str">
        <f>IF('statement of marks'!$A$3="","",'statement of marks'!$A$3)</f>
        <v>9 'A'</v>
      </c>
      <c r="S554" s="1024"/>
      <c r="T554" s="1025" t="s">
        <v>83</v>
      </c>
      <c r="U554" s="1025"/>
      <c r="V554" s="1025">
        <f>IF('statement of marks'!E36="","",'statement of marks'!E36)</f>
        <v>11030</v>
      </c>
      <c r="W554" s="1025"/>
      <c r="X554" s="1025" t="s">
        <v>78</v>
      </c>
      <c r="Y554" s="1025"/>
      <c r="Z554" s="1014">
        <f>IF('statement of marks'!F36="","",'statement of marks'!F36)</f>
        <v>36709</v>
      </c>
      <c r="AA554" s="1014"/>
      <c r="AB554" s="1015"/>
    </row>
    <row r="555" spans="1:28" ht="19" customHeight="1">
      <c r="A555" s="1037" t="s">
        <v>222</v>
      </c>
      <c r="B555" s="1034" t="s">
        <v>223</v>
      </c>
      <c r="C555" s="865" t="s">
        <v>87</v>
      </c>
      <c r="D555" s="865" t="s">
        <v>88</v>
      </c>
      <c r="E555" s="865" t="s">
        <v>89</v>
      </c>
      <c r="F555" s="865" t="s">
        <v>245</v>
      </c>
      <c r="G555" s="865" t="s">
        <v>242</v>
      </c>
      <c r="H555" s="865" t="s">
        <v>99</v>
      </c>
      <c r="I555" s="865" t="s">
        <v>193</v>
      </c>
      <c r="J555" s="1016" t="s">
        <v>146</v>
      </c>
      <c r="K555" s="1016" t="s">
        <v>224</v>
      </c>
      <c r="L555" s="1016" t="s">
        <v>225</v>
      </c>
      <c r="M555" s="1035" t="s">
        <v>243</v>
      </c>
      <c r="N555" s="1058"/>
      <c r="O555" s="1057"/>
      <c r="P555" s="1037" t="s">
        <v>222</v>
      </c>
      <c r="Q555" s="1034" t="s">
        <v>223</v>
      </c>
      <c r="R555" s="865" t="s">
        <v>87</v>
      </c>
      <c r="S555" s="865" t="s">
        <v>88</v>
      </c>
      <c r="T555" s="865" t="s">
        <v>89</v>
      </c>
      <c r="U555" s="865" t="s">
        <v>245</v>
      </c>
      <c r="V555" s="865" t="s">
        <v>242</v>
      </c>
      <c r="W555" s="865" t="s">
        <v>99</v>
      </c>
      <c r="X555" s="865" t="s">
        <v>193</v>
      </c>
      <c r="Y555" s="1016" t="s">
        <v>146</v>
      </c>
      <c r="Z555" s="1016" t="s">
        <v>224</v>
      </c>
      <c r="AA555" s="1016" t="s">
        <v>225</v>
      </c>
      <c r="AB555" s="1035" t="s">
        <v>243</v>
      </c>
    </row>
    <row r="556" spans="1:28" ht="19" customHeight="1">
      <c r="A556" s="1037"/>
      <c r="B556" s="1034"/>
      <c r="C556" s="865"/>
      <c r="D556" s="865"/>
      <c r="E556" s="865"/>
      <c r="F556" s="865"/>
      <c r="G556" s="865"/>
      <c r="H556" s="865"/>
      <c r="I556" s="865"/>
      <c r="J556" s="865"/>
      <c r="K556" s="865"/>
      <c r="L556" s="865"/>
      <c r="M556" s="1035"/>
      <c r="N556" s="1058"/>
      <c r="O556" s="1057"/>
      <c r="P556" s="1037"/>
      <c r="Q556" s="1034"/>
      <c r="R556" s="865"/>
      <c r="S556" s="865"/>
      <c r="T556" s="865"/>
      <c r="U556" s="865"/>
      <c r="V556" s="865"/>
      <c r="W556" s="865"/>
      <c r="X556" s="865"/>
      <c r="Y556" s="865"/>
      <c r="Z556" s="865"/>
      <c r="AA556" s="865"/>
      <c r="AB556" s="1035"/>
    </row>
    <row r="557" spans="1:28" ht="19" customHeight="1">
      <c r="A557" s="1037"/>
      <c r="B557" s="1034"/>
      <c r="C557" s="865"/>
      <c r="D557" s="865"/>
      <c r="E557" s="865"/>
      <c r="F557" s="865"/>
      <c r="G557" s="865"/>
      <c r="H557" s="865"/>
      <c r="I557" s="865"/>
      <c r="J557" s="865"/>
      <c r="K557" s="865"/>
      <c r="L557" s="865"/>
      <c r="M557" s="1035"/>
      <c r="N557" s="1058"/>
      <c r="O557" s="1057"/>
      <c r="P557" s="1037"/>
      <c r="Q557" s="1034"/>
      <c r="R557" s="865"/>
      <c r="S557" s="865"/>
      <c r="T557" s="865"/>
      <c r="U557" s="865"/>
      <c r="V557" s="865"/>
      <c r="W557" s="865"/>
      <c r="X557" s="865"/>
      <c r="Y557" s="865"/>
      <c r="Z557" s="865"/>
      <c r="AA557" s="865"/>
      <c r="AB557" s="1035"/>
    </row>
    <row r="558" spans="1:28" ht="19" customHeight="1">
      <c r="A558" s="1038" t="s">
        <v>169</v>
      </c>
      <c r="B558" s="1039"/>
      <c r="C558" s="474">
        <v>10</v>
      </c>
      <c r="D558" s="474">
        <v>10</v>
      </c>
      <c r="E558" s="474">
        <v>10</v>
      </c>
      <c r="F558" s="474">
        <v>70</v>
      </c>
      <c r="G558" s="478">
        <v>100</v>
      </c>
      <c r="H558" s="478">
        <v>100</v>
      </c>
      <c r="I558" s="478">
        <v>200</v>
      </c>
      <c r="J558" s="484"/>
      <c r="K558" s="478" t="str">
        <f>IF(L566=0,"",100)</f>
        <v/>
      </c>
      <c r="L558" s="478"/>
      <c r="M558" s="251" t="str">
        <f>IF(L566=0,"","200/100")</f>
        <v/>
      </c>
      <c r="N558" s="1058"/>
      <c r="O558" s="1057"/>
      <c r="P558" s="1038" t="s">
        <v>169</v>
      </c>
      <c r="Q558" s="1039"/>
      <c r="R558" s="474">
        <v>10</v>
      </c>
      <c r="S558" s="474">
        <v>10</v>
      </c>
      <c r="T558" s="474">
        <v>10</v>
      </c>
      <c r="U558" s="474">
        <v>70</v>
      </c>
      <c r="V558" s="478">
        <v>100</v>
      </c>
      <c r="W558" s="478">
        <v>100</v>
      </c>
      <c r="X558" s="478">
        <v>200</v>
      </c>
      <c r="Y558" s="484"/>
      <c r="Z558" s="478" t="str">
        <f>IF(AA566=0,"",100)</f>
        <v/>
      </c>
      <c r="AA558" s="478"/>
      <c r="AB558" s="251" t="str">
        <f>IF(AA566=0,"","200/100")</f>
        <v/>
      </c>
    </row>
    <row r="559" spans="1:28" ht="19" customHeight="1">
      <c r="A559" s="1023" t="s">
        <v>61</v>
      </c>
      <c r="B559" s="1024"/>
      <c r="C559" s="482" t="str">
        <f>IF('statement of marks'!J35="","",'statement of marks'!J35)</f>
        <v/>
      </c>
      <c r="D559" s="482" t="str">
        <f>IF('statement of marks'!K35="","",'statement of marks'!K35)</f>
        <v/>
      </c>
      <c r="E559" s="482" t="str">
        <f>IF('statement of marks'!L35="","",'statement of marks'!L35)</f>
        <v/>
      </c>
      <c r="F559" s="482" t="str">
        <f>IF('statement of marks'!N35="","",'statement of marks'!N35)</f>
        <v/>
      </c>
      <c r="G559" s="478" t="str">
        <f t="shared" ref="G559:G564" si="112">IF(F559="","",SUM(C559:F559))</f>
        <v/>
      </c>
      <c r="H559" s="252" t="str">
        <f>IF('statement of marks'!P35="","",'statement of marks'!P35)</f>
        <v/>
      </c>
      <c r="I559" s="253" t="str">
        <f t="shared" ref="I559:I564" si="113">IF(H559="","",SUM(G559:H559))</f>
        <v/>
      </c>
      <c r="J559" s="479" t="str">
        <f>CONCATENATE('statement of marks'!HB35,'statement of marks'!HC35,'statement of marks'!HD35)</f>
        <v/>
      </c>
      <c r="K559" s="482" t="str">
        <f>IF('result subject-wise'!AB35="","",'result subject-wise'!AB35)</f>
        <v/>
      </c>
      <c r="L559" s="482" t="str">
        <f>IF('result subject-wise'!AK35="","",'result subject-wise'!AK35)</f>
        <v/>
      </c>
      <c r="M559" s="480" t="str">
        <f>IF(L566=0,"",IF(J559="S",K559,IF(K559="",I559,I559+K559)))</f>
        <v/>
      </c>
      <c r="N559" s="1058"/>
      <c r="O559" s="1057"/>
      <c r="P559" s="1023" t="s">
        <v>61</v>
      </c>
      <c r="Q559" s="1024"/>
      <c r="R559" s="482" t="str">
        <f>IF('statement of marks'!J36="","",'statement of marks'!J36)</f>
        <v/>
      </c>
      <c r="S559" s="482" t="str">
        <f>IF('statement of marks'!K36="","",'statement of marks'!K36)</f>
        <v/>
      </c>
      <c r="T559" s="482" t="str">
        <f>IF('statement of marks'!L36="","",'statement of marks'!L36)</f>
        <v/>
      </c>
      <c r="U559" s="482" t="str">
        <f>IF('statement of marks'!N36="","",'statement of marks'!N36)</f>
        <v/>
      </c>
      <c r="V559" s="478" t="str">
        <f t="shared" ref="V559:V564" si="114">IF(U559="","",SUM(R559:U559))</f>
        <v/>
      </c>
      <c r="W559" s="252" t="str">
        <f>IF('statement of marks'!P36="","",'statement of marks'!P36)</f>
        <v/>
      </c>
      <c r="X559" s="253" t="str">
        <f t="shared" ref="X559:X564" si="115">IF(W559="","",SUM(V559:W559))</f>
        <v/>
      </c>
      <c r="Y559" s="479" t="str">
        <f>CONCATENATE('statement of marks'!HB36,'statement of marks'!HC36,'statement of marks'!HD36)</f>
        <v/>
      </c>
      <c r="Z559" s="482" t="str">
        <f>IF('result subject-wise'!AB36="","",'result subject-wise'!AB36)</f>
        <v/>
      </c>
      <c r="AA559" s="482" t="str">
        <f>IF('result subject-wise'!AK36="","",'result subject-wise'!AK36)</f>
        <v/>
      </c>
      <c r="AB559" s="480" t="str">
        <f>IF(AA566=0,"",IF(Y559="S",Z559,IF(Z559="",X559,X559+Z559)))</f>
        <v/>
      </c>
    </row>
    <row r="560" spans="1:28" ht="19" customHeight="1">
      <c r="A560" s="1023" t="s">
        <v>63</v>
      </c>
      <c r="B560" s="1024"/>
      <c r="C560" s="482" t="str">
        <f>IF('statement of marks'!X35="","",'statement of marks'!X35)</f>
        <v/>
      </c>
      <c r="D560" s="482" t="str">
        <f>IF('statement of marks'!Y35="","",'statement of marks'!Y35)</f>
        <v/>
      </c>
      <c r="E560" s="482" t="str">
        <f>IF('statement of marks'!Z35="","",'statement of marks'!Z35)</f>
        <v/>
      </c>
      <c r="F560" s="482" t="str">
        <f>IF('statement of marks'!AB35="","",'statement of marks'!AB35)</f>
        <v/>
      </c>
      <c r="G560" s="478" t="str">
        <f t="shared" si="112"/>
        <v/>
      </c>
      <c r="H560" s="252" t="str">
        <f>IF('statement of marks'!AD35="","",'statement of marks'!AD35)</f>
        <v/>
      </c>
      <c r="I560" s="253" t="str">
        <f t="shared" si="113"/>
        <v/>
      </c>
      <c r="J560" s="479" t="str">
        <f>CONCATENATE('statement of marks'!HE35,'statement of marks'!HF35,'statement of marks'!HG35,)</f>
        <v/>
      </c>
      <c r="K560" s="482" t="str">
        <f>IF('result subject-wise'!AC35="","",'result subject-wise'!AC35)</f>
        <v/>
      </c>
      <c r="L560" s="482" t="str">
        <f>IF('result subject-wise'!AL35="","",'result subject-wise'!AL35)</f>
        <v/>
      </c>
      <c r="M560" s="480" t="str">
        <f>IF(L566=0,"",IF(J560="S",K560,IF(K560="",I560,I560+K560)))</f>
        <v/>
      </c>
      <c r="N560" s="1058"/>
      <c r="O560" s="1057"/>
      <c r="P560" s="1023" t="s">
        <v>63</v>
      </c>
      <c r="Q560" s="1024"/>
      <c r="R560" s="482" t="str">
        <f>IF('statement of marks'!X36="","",'statement of marks'!X36)</f>
        <v/>
      </c>
      <c r="S560" s="482" t="str">
        <f>IF('statement of marks'!Y36="","",'statement of marks'!Y36)</f>
        <v/>
      </c>
      <c r="T560" s="482" t="str">
        <f>IF('statement of marks'!Z36="","",'statement of marks'!Z36)</f>
        <v/>
      </c>
      <c r="U560" s="482" t="str">
        <f>IF('statement of marks'!AB36="","",'statement of marks'!AB36)</f>
        <v/>
      </c>
      <c r="V560" s="478" t="str">
        <f t="shared" si="114"/>
        <v/>
      </c>
      <c r="W560" s="252" t="str">
        <f>IF('statement of marks'!AD36="","",'statement of marks'!AD36)</f>
        <v/>
      </c>
      <c r="X560" s="253" t="str">
        <f t="shared" si="115"/>
        <v/>
      </c>
      <c r="Y560" s="479" t="str">
        <f>CONCATENATE('statement of marks'!HE36,'statement of marks'!HF36,'statement of marks'!HG36,)</f>
        <v/>
      </c>
      <c r="Z560" s="482" t="str">
        <f>IF('result subject-wise'!AC36="","",'result subject-wise'!AC36)</f>
        <v/>
      </c>
      <c r="AA560" s="482" t="str">
        <f>IF('result subject-wise'!AL36="","",'result subject-wise'!AL36)</f>
        <v/>
      </c>
      <c r="AB560" s="480" t="str">
        <f>IF(AA566=0,"",IF(Y560="S",Z560,IF(Z560="",X560,X560+Z560)))</f>
        <v/>
      </c>
    </row>
    <row r="561" spans="1:28" ht="19" customHeight="1">
      <c r="A561" s="1023" t="str">
        <f>'statement of marks'!AM35</f>
        <v/>
      </c>
      <c r="B561" s="1024"/>
      <c r="C561" s="482" t="str">
        <f>IF('statement of marks'!AN35="","",'statement of marks'!AN35)</f>
        <v/>
      </c>
      <c r="D561" s="482" t="str">
        <f>IF('statement of marks'!AO35="","",'statement of marks'!AO35)</f>
        <v/>
      </c>
      <c r="E561" s="482" t="str">
        <f>IF('statement of marks'!AP35="","",'statement of marks'!AP35)</f>
        <v/>
      </c>
      <c r="F561" s="482" t="str">
        <f>IF('statement of marks'!AR35="","",'statement of marks'!AR35)</f>
        <v/>
      </c>
      <c r="G561" s="478" t="str">
        <f t="shared" si="112"/>
        <v/>
      </c>
      <c r="H561" s="252" t="str">
        <f>IF('statement of marks'!AT35="","",'statement of marks'!AT35)</f>
        <v/>
      </c>
      <c r="I561" s="253" t="str">
        <f t="shared" si="113"/>
        <v/>
      </c>
      <c r="J561" s="479" t="str">
        <f>CONCATENATE('statement of marks'!HH35,'statement of marks'!HN35,'statement of marks'!HO35)</f>
        <v/>
      </c>
      <c r="K561" s="482" t="str">
        <f>IF('result subject-wise'!AD35="","",'result subject-wise'!AD35)</f>
        <v/>
      </c>
      <c r="L561" s="482" t="str">
        <f>IF('result subject-wise'!AM35="","",'result subject-wise'!AM35)</f>
        <v/>
      </c>
      <c r="M561" s="480" t="str">
        <f>IF(L566=0,"",IF(J561="S",K561,IF(K561="",I561,I561+K561)))</f>
        <v/>
      </c>
      <c r="N561" s="1058"/>
      <c r="O561" s="1057"/>
      <c r="P561" s="1023" t="str">
        <f>'statement of marks'!AM36</f>
        <v/>
      </c>
      <c r="Q561" s="1024"/>
      <c r="R561" s="482" t="str">
        <f>IF('statement of marks'!AN36="","",'statement of marks'!AN36)</f>
        <v/>
      </c>
      <c r="S561" s="482" t="str">
        <f>IF('statement of marks'!AO36="","",'statement of marks'!AO36)</f>
        <v/>
      </c>
      <c r="T561" s="482" t="str">
        <f>IF('statement of marks'!AP36="","",'statement of marks'!AP36)</f>
        <v/>
      </c>
      <c r="U561" s="482" t="str">
        <f>IF('statement of marks'!AR36="","",'statement of marks'!AR36)</f>
        <v/>
      </c>
      <c r="V561" s="478" t="str">
        <f t="shared" si="114"/>
        <v/>
      </c>
      <c r="W561" s="252" t="str">
        <f>IF('statement of marks'!AT36="","",'statement of marks'!AT36)</f>
        <v/>
      </c>
      <c r="X561" s="253" t="str">
        <f t="shared" si="115"/>
        <v/>
      </c>
      <c r="Y561" s="479" t="str">
        <f>CONCATENATE('statement of marks'!HH36,'statement of marks'!HN36,'statement of marks'!HO36)</f>
        <v/>
      </c>
      <c r="Z561" s="482" t="str">
        <f>IF('result subject-wise'!AD36="","",'result subject-wise'!AD36)</f>
        <v/>
      </c>
      <c r="AA561" s="482" t="str">
        <f>IF('result subject-wise'!AM36="","",'result subject-wise'!AM36)</f>
        <v/>
      </c>
      <c r="AB561" s="480" t="str">
        <f>IF(AA566=0,"",IF(Y561="S",Z561,IF(Z561="",X561,X561+Z561)))</f>
        <v/>
      </c>
    </row>
    <row r="562" spans="1:28" ht="19" customHeight="1">
      <c r="A562" s="1023" t="s">
        <v>65</v>
      </c>
      <c r="B562" s="1024"/>
      <c r="C562" s="482" t="str">
        <f>IF('statement of marks'!BB35="","",'statement of marks'!BB35)</f>
        <v/>
      </c>
      <c r="D562" s="482" t="str">
        <f>IF('statement of marks'!BC35="","",'statement of marks'!BC35)</f>
        <v/>
      </c>
      <c r="E562" s="482" t="str">
        <f>IF('statement of marks'!BD35="","",'statement of marks'!BD35)</f>
        <v/>
      </c>
      <c r="F562" s="482" t="str">
        <f>IF('statement of marks'!BF35="","",'statement of marks'!BF35)</f>
        <v/>
      </c>
      <c r="G562" s="478" t="str">
        <f t="shared" si="112"/>
        <v/>
      </c>
      <c r="H562" s="252" t="str">
        <f>IF('statement of marks'!BH35="","",'statement of marks'!BH35)</f>
        <v/>
      </c>
      <c r="I562" s="253" t="str">
        <f t="shared" si="113"/>
        <v/>
      </c>
      <c r="J562" s="479" t="str">
        <f>CONCATENATE('statement of marks'!HP35,'statement of marks'!HQ35,'statement of marks'!HR35)</f>
        <v/>
      </c>
      <c r="K562" s="482" t="str">
        <f>IF('result subject-wise'!AE35="","",'result subject-wise'!AE35)</f>
        <v/>
      </c>
      <c r="L562" s="482" t="str">
        <f>IF('result subject-wise'!AN35="","",'result subject-wise'!AN35)</f>
        <v/>
      </c>
      <c r="M562" s="480" t="str">
        <f>IF(L566=0,"",IF(J562="S",K562,IF(K562="",I562,I562+K562)))</f>
        <v/>
      </c>
      <c r="N562" s="1058"/>
      <c r="O562" s="1057"/>
      <c r="P562" s="1023" t="s">
        <v>65</v>
      </c>
      <c r="Q562" s="1024"/>
      <c r="R562" s="482" t="str">
        <f>IF('statement of marks'!BB36="","",'statement of marks'!BB36)</f>
        <v/>
      </c>
      <c r="S562" s="482" t="str">
        <f>IF('statement of marks'!BC36="","",'statement of marks'!BC36)</f>
        <v/>
      </c>
      <c r="T562" s="482" t="str">
        <f>IF('statement of marks'!BD36="","",'statement of marks'!BD36)</f>
        <v/>
      </c>
      <c r="U562" s="482" t="str">
        <f>IF('statement of marks'!BF36="","",'statement of marks'!BF36)</f>
        <v/>
      </c>
      <c r="V562" s="478" t="str">
        <f t="shared" si="114"/>
        <v/>
      </c>
      <c r="W562" s="252" t="str">
        <f>IF('statement of marks'!BH36="","",'statement of marks'!BH36)</f>
        <v/>
      </c>
      <c r="X562" s="253" t="str">
        <f t="shared" si="115"/>
        <v/>
      </c>
      <c r="Y562" s="479" t="str">
        <f>CONCATENATE('statement of marks'!HP36,'statement of marks'!HQ36,'statement of marks'!HR36)</f>
        <v/>
      </c>
      <c r="Z562" s="482" t="str">
        <f>IF('result subject-wise'!AE36="","",'result subject-wise'!AE36)</f>
        <v/>
      </c>
      <c r="AA562" s="482" t="str">
        <f>IF('result subject-wise'!AN36="","",'result subject-wise'!AN36)</f>
        <v/>
      </c>
      <c r="AB562" s="480" t="str">
        <f>IF(AA566=0,"",IF(Y562="S",Z562,IF(Z562="",X562,X562+Z562)))</f>
        <v/>
      </c>
    </row>
    <row r="563" spans="1:28" ht="19" customHeight="1">
      <c r="A563" s="1023" t="s">
        <v>71</v>
      </c>
      <c r="B563" s="1024"/>
      <c r="C563" s="482" t="str">
        <f>IF('statement of marks'!BP35="","",'statement of marks'!BP35)</f>
        <v/>
      </c>
      <c r="D563" s="482" t="str">
        <f>IF('statement of marks'!BQ35="","",'statement of marks'!BQ35)</f>
        <v/>
      </c>
      <c r="E563" s="482" t="str">
        <f>IF('statement of marks'!BR35="","",'statement of marks'!BR35)</f>
        <v/>
      </c>
      <c r="F563" s="482" t="str">
        <f>IF('statement of marks'!BT35="","",'statement of marks'!BT35)</f>
        <v/>
      </c>
      <c r="G563" s="478" t="str">
        <f t="shared" si="112"/>
        <v/>
      </c>
      <c r="H563" s="252" t="str">
        <f>IF('statement of marks'!BV35="","",'statement of marks'!BV35)</f>
        <v/>
      </c>
      <c r="I563" s="253" t="str">
        <f t="shared" si="113"/>
        <v/>
      </c>
      <c r="J563" s="479" t="str">
        <f>CONCATENATE('statement of marks'!HS35,'statement of marks'!HT35,'statement of marks'!HU35)</f>
        <v/>
      </c>
      <c r="K563" s="482" t="str">
        <f>IF('result subject-wise'!AF35="","",'result subject-wise'!AF35)</f>
        <v/>
      </c>
      <c r="L563" s="482" t="str">
        <f>IF('result subject-wise'!AO35="","",'result subject-wise'!AO35)</f>
        <v/>
      </c>
      <c r="M563" s="480" t="str">
        <f>IF(L566=0,"",IF(J563="S",K563,IF(K563="",I563,I563+K563)))</f>
        <v/>
      </c>
      <c r="N563" s="1058"/>
      <c r="O563" s="1057"/>
      <c r="P563" s="1023" t="s">
        <v>71</v>
      </c>
      <c r="Q563" s="1024"/>
      <c r="R563" s="482" t="str">
        <f>IF('statement of marks'!BP36="","",'statement of marks'!BP36)</f>
        <v/>
      </c>
      <c r="S563" s="482" t="str">
        <f>IF('statement of marks'!BQ36="","",'statement of marks'!BQ36)</f>
        <v/>
      </c>
      <c r="T563" s="482" t="str">
        <f>IF('statement of marks'!BR36="","",'statement of marks'!BR36)</f>
        <v/>
      </c>
      <c r="U563" s="482" t="str">
        <f>IF('statement of marks'!BT36="","",'statement of marks'!BT36)</f>
        <v/>
      </c>
      <c r="V563" s="478" t="str">
        <f t="shared" si="114"/>
        <v/>
      </c>
      <c r="W563" s="252" t="str">
        <f>IF('statement of marks'!BV36="","",'statement of marks'!BV36)</f>
        <v/>
      </c>
      <c r="X563" s="253" t="str">
        <f t="shared" si="115"/>
        <v/>
      </c>
      <c r="Y563" s="479" t="str">
        <f>CONCATENATE('statement of marks'!HS36,'statement of marks'!HT36,'statement of marks'!HU36)</f>
        <v/>
      </c>
      <c r="Z563" s="482" t="str">
        <f>IF('result subject-wise'!AF36="","",'result subject-wise'!AF36)</f>
        <v/>
      </c>
      <c r="AA563" s="482" t="str">
        <f>IF('result subject-wise'!AO36="","",'result subject-wise'!AO36)</f>
        <v/>
      </c>
      <c r="AB563" s="480" t="str">
        <f>IF(AA566=0,"",IF(Y563="S",Z563,IF(Z563="",X563,X563+Z563)))</f>
        <v/>
      </c>
    </row>
    <row r="564" spans="1:28" ht="19" customHeight="1">
      <c r="A564" s="1023" t="s">
        <v>48</v>
      </c>
      <c r="B564" s="1024"/>
      <c r="C564" s="482" t="str">
        <f>IF('statement of marks'!CD35="","",'statement of marks'!CD35)</f>
        <v/>
      </c>
      <c r="D564" s="482" t="str">
        <f>IF('statement of marks'!CE35="","",'statement of marks'!CE35)</f>
        <v/>
      </c>
      <c r="E564" s="482" t="str">
        <f>IF('statement of marks'!CF35="","",'statement of marks'!CF35)</f>
        <v/>
      </c>
      <c r="F564" s="482" t="str">
        <f>IF('statement of marks'!CH35="","",'statement of marks'!CH35)</f>
        <v/>
      </c>
      <c r="G564" s="478" t="str">
        <f t="shared" si="112"/>
        <v/>
      </c>
      <c r="H564" s="252" t="str">
        <f>IF('statement of marks'!CJ35="","",'statement of marks'!CJ35)</f>
        <v/>
      </c>
      <c r="I564" s="253" t="str">
        <f t="shared" si="113"/>
        <v/>
      </c>
      <c r="J564" s="479" t="str">
        <f>CONCATENATE('statement of marks'!HV35,'statement of marks'!HW35,'statement of marks'!HX35)</f>
        <v/>
      </c>
      <c r="K564" s="482" t="str">
        <f>IF('result subject-wise'!AG35="","",'result subject-wise'!AG35)</f>
        <v/>
      </c>
      <c r="L564" s="482" t="str">
        <f>IF('result subject-wise'!AP35="","",'result subject-wise'!AP35)</f>
        <v/>
      </c>
      <c r="M564" s="480" t="str">
        <f>IF(L566=0,"",IF(J564="S",K564,IF(K564="",I564,I564+K564)))</f>
        <v/>
      </c>
      <c r="N564" s="1058"/>
      <c r="O564" s="1057"/>
      <c r="P564" s="1023" t="s">
        <v>48</v>
      </c>
      <c r="Q564" s="1024"/>
      <c r="R564" s="482" t="str">
        <f>IF('statement of marks'!CD36="","",'statement of marks'!CD36)</f>
        <v/>
      </c>
      <c r="S564" s="482" t="str">
        <f>IF('statement of marks'!CE36="","",'statement of marks'!CE36)</f>
        <v/>
      </c>
      <c r="T564" s="482" t="str">
        <f>IF('statement of marks'!CF36="","",'statement of marks'!CF36)</f>
        <v/>
      </c>
      <c r="U564" s="482" t="str">
        <f>IF('statement of marks'!CH36="","",'statement of marks'!CH36)</f>
        <v/>
      </c>
      <c r="V564" s="478" t="str">
        <f t="shared" si="114"/>
        <v/>
      </c>
      <c r="W564" s="252" t="str">
        <f>IF('statement of marks'!CJ36="","",'statement of marks'!CJ36)</f>
        <v/>
      </c>
      <c r="X564" s="253" t="str">
        <f t="shared" si="115"/>
        <v/>
      </c>
      <c r="Y564" s="479" t="str">
        <f>CONCATENATE('statement of marks'!HV36,'statement of marks'!HW36,'statement of marks'!HX36)</f>
        <v/>
      </c>
      <c r="Z564" s="482" t="str">
        <f>IF('result subject-wise'!AG36="","",'result subject-wise'!AG36)</f>
        <v/>
      </c>
      <c r="AA564" s="482" t="str">
        <f>IF('result subject-wise'!AP36="","",'result subject-wise'!AP36)</f>
        <v/>
      </c>
      <c r="AB564" s="480" t="str">
        <f>IF(AA566=0,"",IF(Y564="S",Z564,IF(Z564="",X564,X564+Z564)))</f>
        <v/>
      </c>
    </row>
    <row r="565" spans="1:28" ht="19" customHeight="1">
      <c r="A565" s="1027" t="s">
        <v>244</v>
      </c>
      <c r="B565" s="1028"/>
      <c r="C565" s="477" t="str">
        <f t="shared" ref="C565:I565" si="116">IF(C564="","",SUM(C559:C564))</f>
        <v/>
      </c>
      <c r="D565" s="477" t="str">
        <f t="shared" si="116"/>
        <v/>
      </c>
      <c r="E565" s="477" t="str">
        <f t="shared" si="116"/>
        <v/>
      </c>
      <c r="F565" s="477" t="str">
        <f t="shared" si="116"/>
        <v/>
      </c>
      <c r="G565" s="477" t="str">
        <f t="shared" si="116"/>
        <v/>
      </c>
      <c r="H565" s="477" t="str">
        <f t="shared" si="116"/>
        <v/>
      </c>
      <c r="I565" s="477" t="str">
        <f t="shared" si="116"/>
        <v/>
      </c>
      <c r="J565" s="254" t="e">
        <f>IF(AND(L571="PASS",M567&gt;=60),"FIRST",IF(AND(L571="PASS",M567&gt;=48),"SECOND",IF(AND(L571="PASS",M567&gt;=36),"THIRD","")))</f>
        <v>#VALUE!</v>
      </c>
      <c r="K565" s="254">
        <f>COUNTIF(K559:K564,"AB")</f>
        <v>0</v>
      </c>
      <c r="L565" s="482"/>
      <c r="M565" s="476" t="str">
        <f>IF(K565&gt;0,"",IF(M564="","",SUM(M559:M564)))</f>
        <v/>
      </c>
      <c r="N565" s="1058"/>
      <c r="O565" s="1057"/>
      <c r="P565" s="1027" t="s">
        <v>244</v>
      </c>
      <c r="Q565" s="1028"/>
      <c r="R565" s="477" t="str">
        <f t="shared" ref="R565:X565" si="117">IF(R564="","",SUM(R559:R564))</f>
        <v/>
      </c>
      <c r="S565" s="477" t="str">
        <f t="shared" si="117"/>
        <v/>
      </c>
      <c r="T565" s="477" t="str">
        <f t="shared" si="117"/>
        <v/>
      </c>
      <c r="U565" s="477" t="str">
        <f t="shared" si="117"/>
        <v/>
      </c>
      <c r="V565" s="477" t="str">
        <f t="shared" si="117"/>
        <v/>
      </c>
      <c r="W565" s="477" t="str">
        <f t="shared" si="117"/>
        <v/>
      </c>
      <c r="X565" s="477" t="str">
        <f t="shared" si="117"/>
        <v/>
      </c>
      <c r="Y565" s="254" t="e">
        <f>IF(AND(AA571="PASS",AB567&gt;=60),"FIRST",IF(AND(AA571="PASS",AB567&gt;=48),"SECOND",IF(AND(AA571="PASS",AB567&gt;=36),"THIRD","")))</f>
        <v>#VALUE!</v>
      </c>
      <c r="Z565" s="254">
        <f>COUNTIF(Z559:Z564,"AB")</f>
        <v>0</v>
      </c>
      <c r="AA565" s="482"/>
      <c r="AB565" s="476" t="str">
        <f>IF(Z565&gt;0,"",IF(AB564="","",SUM(AB559:AB564)))</f>
        <v/>
      </c>
    </row>
    <row r="566" spans="1:28" ht="19" customHeight="1">
      <c r="A566" s="1027" t="s">
        <v>226</v>
      </c>
      <c r="B566" s="1028"/>
      <c r="C566" s="474">
        <f>60-(COUNTIF(C559:C564,"NA")*10+COUNTIF(C559:C564,"ML")*10)</f>
        <v>60</v>
      </c>
      <c r="D566" s="474">
        <f>60-(COUNTIF(D559:D564,"NA")*10+COUNTIF(D559:D564,"ML")*10)</f>
        <v>60</v>
      </c>
      <c r="E566" s="474">
        <f>60-(COUNTIF(E559:E564,"NA")*10+COUNTIF(E559:E564,"ML")*10)</f>
        <v>60</v>
      </c>
      <c r="F566" s="474">
        <f>420-(COUNTIF(F559:F564,"NA")*70+COUNTIF(F559:F564,"ML")*70)</f>
        <v>420</v>
      </c>
      <c r="G566" s="474">
        <f>SUM(C566:F566)</f>
        <v>600</v>
      </c>
      <c r="H566" s="474">
        <f>600-(COUNTIF(H559:H564,"ML")*100)</f>
        <v>600</v>
      </c>
      <c r="I566" s="478">
        <f>SUM(G566:H566)</f>
        <v>1200</v>
      </c>
      <c r="J566" s="254" t="e">
        <f>IF(AND(L571="PASS",I567&gt;=60),"FIRST",IF(AND(L571="PASS",I567&gt;=48),"SECOND",IF(AND(L571="PASS",I567&gt;=36),"THIRD","")))</f>
        <v>#VALUE!</v>
      </c>
      <c r="K566" s="482"/>
      <c r="L566" s="254">
        <f>COUNTIF(L559:L564,"P")+COUNTIF(L559:L564,"F")</f>
        <v>0</v>
      </c>
      <c r="M566" s="251" t="str">
        <f>IF(K565&gt;0,"",IF(L566=0,"",1200-L567*100))</f>
        <v/>
      </c>
      <c r="N566" s="1058"/>
      <c r="O566" s="1057"/>
      <c r="P566" s="1027" t="s">
        <v>226</v>
      </c>
      <c r="Q566" s="1028"/>
      <c r="R566" s="474">
        <f>60-(COUNTIF(R559:R564,"NA")*10+COUNTIF(R559:R564,"ML")*10)</f>
        <v>60</v>
      </c>
      <c r="S566" s="474">
        <f>60-(COUNTIF(S559:S564,"NA")*10+COUNTIF(S559:S564,"ML")*10)</f>
        <v>60</v>
      </c>
      <c r="T566" s="474">
        <f>60-(COUNTIF(T559:T564,"NA")*10+COUNTIF(T559:T564,"ML")*10)</f>
        <v>60</v>
      </c>
      <c r="U566" s="474">
        <f>420-(COUNTIF(U559:U564,"NA")*70+COUNTIF(U559:U564,"ML")*70)</f>
        <v>420</v>
      </c>
      <c r="V566" s="474">
        <f>SUM(R566:U566)</f>
        <v>600</v>
      </c>
      <c r="W566" s="474">
        <f>600-(COUNTIF(W559:W564,"ML")*100)</f>
        <v>600</v>
      </c>
      <c r="X566" s="478">
        <f>SUM(V566:W566)</f>
        <v>1200</v>
      </c>
      <c r="Y566" s="254" t="e">
        <f>IF(AND(AA571="PASS",X567&gt;=60),"FIRST",IF(AND(AA571="PASS",X567&gt;=48),"SECOND",IF(AND(AA571="PASS",X567&gt;=36),"THIRD","")))</f>
        <v>#VALUE!</v>
      </c>
      <c r="Z566" s="482"/>
      <c r="AA566" s="254">
        <f>COUNTIF(AA559:AA564,"P")+COUNTIF(AA559:AA564,"F")</f>
        <v>0</v>
      </c>
      <c r="AB566" s="251" t="str">
        <f>IF(Z565&gt;0,"",IF(AA566=0,"",1200-AA567*100))</f>
        <v/>
      </c>
    </row>
    <row r="567" spans="1:28" ht="19" customHeight="1">
      <c r="A567" s="1056" t="s">
        <v>150</v>
      </c>
      <c r="B567" s="1039"/>
      <c r="C567" s="255" t="e">
        <f t="shared" ref="C567:I567" si="118">C565/C566*100</f>
        <v>#VALUE!</v>
      </c>
      <c r="D567" s="255" t="e">
        <f t="shared" si="118"/>
        <v>#VALUE!</v>
      </c>
      <c r="E567" s="255" t="e">
        <f t="shared" si="118"/>
        <v>#VALUE!</v>
      </c>
      <c r="F567" s="255" t="e">
        <f t="shared" si="118"/>
        <v>#VALUE!</v>
      </c>
      <c r="G567" s="255" t="e">
        <f t="shared" si="118"/>
        <v>#VALUE!</v>
      </c>
      <c r="H567" s="255" t="e">
        <f t="shared" si="118"/>
        <v>#VALUE!</v>
      </c>
      <c r="I567" s="255" t="e">
        <f t="shared" si="118"/>
        <v>#VALUE!</v>
      </c>
      <c r="J567" s="254" t="e">
        <f>IF(M566="",J566,J565)</f>
        <v>#VALUE!</v>
      </c>
      <c r="K567" s="482"/>
      <c r="L567" s="254">
        <f>COUNTIF(J559:J564,"S")</f>
        <v>0</v>
      </c>
      <c r="M567" s="256" t="e">
        <f>M565/M566*100</f>
        <v>#VALUE!</v>
      </c>
      <c r="N567" s="1058"/>
      <c r="O567" s="1057"/>
      <c r="P567" s="1056" t="s">
        <v>150</v>
      </c>
      <c r="Q567" s="1039"/>
      <c r="R567" s="255" t="e">
        <f t="shared" ref="R567:X567" si="119">R565/R566*100</f>
        <v>#VALUE!</v>
      </c>
      <c r="S567" s="255" t="e">
        <f t="shared" si="119"/>
        <v>#VALUE!</v>
      </c>
      <c r="T567" s="255" t="e">
        <f t="shared" si="119"/>
        <v>#VALUE!</v>
      </c>
      <c r="U567" s="255" t="e">
        <f t="shared" si="119"/>
        <v>#VALUE!</v>
      </c>
      <c r="V567" s="255" t="e">
        <f t="shared" si="119"/>
        <v>#VALUE!</v>
      </c>
      <c r="W567" s="255" t="e">
        <f t="shared" si="119"/>
        <v>#VALUE!</v>
      </c>
      <c r="X567" s="255" t="e">
        <f t="shared" si="119"/>
        <v>#VALUE!</v>
      </c>
      <c r="Y567" s="254" t="e">
        <f>IF(AB566="",Y566,Y565)</f>
        <v>#VALUE!</v>
      </c>
      <c r="Z567" s="482"/>
      <c r="AA567" s="254">
        <f>COUNTIF(Y559:Y564,"S")</f>
        <v>0</v>
      </c>
      <c r="AB567" s="256" t="e">
        <f>AB565/AB566*100</f>
        <v>#VALUE!</v>
      </c>
    </row>
    <row r="568" spans="1:28" ht="19" customHeight="1">
      <c r="A568" s="1023" t="s">
        <v>73</v>
      </c>
      <c r="B568" s="1024"/>
      <c r="C568" s="475" t="str">
        <f>IF('statement of marks'!CV35="","",'statement of marks'!CV35)</f>
        <v/>
      </c>
      <c r="D568" s="475" t="str">
        <f>IF('statement of marks'!CW35="","",'statement of marks'!CW35)</f>
        <v/>
      </c>
      <c r="E568" s="475" t="str">
        <f>IF('statement of marks'!CX35="","",'statement of marks'!CX35)</f>
        <v/>
      </c>
      <c r="F568" s="475" t="str">
        <f>IF('statement of marks'!CZ35="","",'statement of marks'!CZ35)</f>
        <v/>
      </c>
      <c r="G568" s="478" t="str">
        <f>IF(F568="","",SUM(C568:F568))</f>
        <v/>
      </c>
      <c r="H568" s="475" t="str">
        <f>IF('statement of marks'!DB35="","",'statement of marks'!DB35)</f>
        <v/>
      </c>
      <c r="I568" s="478" t="str">
        <f>IF(H568="","",SUM(G568:H568))</f>
        <v/>
      </c>
      <c r="J568" s="479" t="str">
        <f>IF('statement of marks'!HY35="","",'statement of marks'!HY35)</f>
        <v/>
      </c>
      <c r="K568" s="485" t="str">
        <f>IF('result subject-wise'!AQ35="","",'result subject-wise'!AQ35)</f>
        <v/>
      </c>
      <c r="L568" s="1046" t="s">
        <v>238</v>
      </c>
      <c r="M568" s="1061"/>
      <c r="N568" s="1058"/>
      <c r="O568" s="1057"/>
      <c r="P568" s="1023" t="s">
        <v>73</v>
      </c>
      <c r="Q568" s="1024"/>
      <c r="R568" s="475" t="str">
        <f>IF('statement of marks'!CV36="","",'statement of marks'!CV36)</f>
        <v/>
      </c>
      <c r="S568" s="475" t="str">
        <f>IF('statement of marks'!CW36="","",'statement of marks'!CW36)</f>
        <v/>
      </c>
      <c r="T568" s="475" t="str">
        <f>IF('statement of marks'!CX36="","",'statement of marks'!CX36)</f>
        <v/>
      </c>
      <c r="U568" s="475" t="str">
        <f>IF('statement of marks'!CZ36="","",'statement of marks'!CZ36)</f>
        <v/>
      </c>
      <c r="V568" s="478" t="str">
        <f>IF(U568="","",SUM(R568:U568))</f>
        <v/>
      </c>
      <c r="W568" s="475" t="str">
        <f>IF('statement of marks'!DB36="","",'statement of marks'!DB36)</f>
        <v/>
      </c>
      <c r="X568" s="478" t="str">
        <f>IF(W568="","",SUM(V568:W568))</f>
        <v/>
      </c>
      <c r="Y568" s="479" t="str">
        <f>IF('statement of marks'!HY36="","",'statement of marks'!HY36)</f>
        <v/>
      </c>
      <c r="Z568" s="485" t="str">
        <f>IF('result subject-wise'!AQ36="","",'result subject-wise'!AQ36)</f>
        <v/>
      </c>
      <c r="AA568" s="1046" t="s">
        <v>238</v>
      </c>
      <c r="AB568" s="1061"/>
    </row>
    <row r="569" spans="1:28" ht="19" customHeight="1">
      <c r="A569" s="1023" t="s">
        <v>74</v>
      </c>
      <c r="B569" s="1024"/>
      <c r="C569" s="475" t="str">
        <f>IF('statement of marks'!DL35="","",'statement of marks'!DL35)</f>
        <v/>
      </c>
      <c r="D569" s="475" t="str">
        <f>IF('statement of marks'!DO35="","",'statement of marks'!DO35)</f>
        <v/>
      </c>
      <c r="E569" s="475" t="str">
        <f>IF('statement of marks'!DR35="","",'statement of marks'!DR35)</f>
        <v/>
      </c>
      <c r="F569" s="475" t="str">
        <f>IF('statement of marks'!DX35="","",'statement of marks'!DX35)</f>
        <v/>
      </c>
      <c r="G569" s="478" t="str">
        <f>IF(F569="","",SUM(C569:F569))</f>
        <v/>
      </c>
      <c r="H569" s="475" t="str">
        <f>IF('statement of marks'!EC35="","",'statement of marks'!EC35)</f>
        <v/>
      </c>
      <c r="I569" s="478" t="str">
        <f>IF(H569="","",SUM(G569:H569))</f>
        <v/>
      </c>
      <c r="J569" s="479" t="str">
        <f>IF('statement of marks'!HZ35="","",'statement of marks'!HZ35)</f>
        <v/>
      </c>
      <c r="K569" s="477" t="str">
        <f>IF('result subject-wise'!AR35="","",'result subject-wise'!AR35)</f>
        <v/>
      </c>
      <c r="L569" s="1030"/>
      <c r="M569" s="1061"/>
      <c r="N569" s="1058"/>
      <c r="O569" s="1057"/>
      <c r="P569" s="1023" t="s">
        <v>74</v>
      </c>
      <c r="Q569" s="1024"/>
      <c r="R569" s="475" t="str">
        <f>IF('statement of marks'!DL36="","",'statement of marks'!DL36)</f>
        <v/>
      </c>
      <c r="S569" s="475" t="str">
        <f>IF('statement of marks'!DO36="","",'statement of marks'!DO36)</f>
        <v/>
      </c>
      <c r="T569" s="475" t="str">
        <f>IF('statement of marks'!DR36="","",'statement of marks'!DR36)</f>
        <v/>
      </c>
      <c r="U569" s="475" t="str">
        <f>IF('statement of marks'!DX36="","",'statement of marks'!DX36)</f>
        <v/>
      </c>
      <c r="V569" s="478" t="str">
        <f>IF(U569="","",SUM(R569:U569))</f>
        <v/>
      </c>
      <c r="W569" s="475" t="str">
        <f>IF('statement of marks'!EC36="","",'statement of marks'!EC36)</f>
        <v/>
      </c>
      <c r="X569" s="478" t="str">
        <f>IF(W569="","",SUM(V569:W569))</f>
        <v/>
      </c>
      <c r="Y569" s="479" t="str">
        <f>IF('statement of marks'!HZ36="","",'statement of marks'!HZ36)</f>
        <v/>
      </c>
      <c r="Z569" s="477" t="str">
        <f>IF('result subject-wise'!AR36="","",'result subject-wise'!AR36)</f>
        <v/>
      </c>
      <c r="AA569" s="1030"/>
      <c r="AB569" s="1061"/>
    </row>
    <row r="570" spans="1:28" ht="19" customHeight="1">
      <c r="A570" s="1023" t="s">
        <v>56</v>
      </c>
      <c r="B570" s="1024"/>
      <c r="C570" s="475" t="str">
        <f>IF('statement of marks'!EM35="","",'statement of marks'!EM35)</f>
        <v/>
      </c>
      <c r="D570" s="475" t="str">
        <f>IF('statement of marks'!EN35="","",'statement of marks'!EN35)</f>
        <v/>
      </c>
      <c r="E570" s="475" t="str">
        <f>IF('statement of marks'!EO35="","",'statement of marks'!EO35)</f>
        <v/>
      </c>
      <c r="F570" s="475" t="str">
        <f>IF('statement of marks'!ES35="","",'statement of marks'!ES35)</f>
        <v/>
      </c>
      <c r="G570" s="478" t="str">
        <f>IF(F570="","",SUM(C570:F570))</f>
        <v/>
      </c>
      <c r="H570" s="475" t="str">
        <f>IF('statement of marks'!EX35="","",'statement of marks'!EX35)</f>
        <v/>
      </c>
      <c r="I570" s="478" t="str">
        <f>IF(H570="","",SUM(G570:H570))</f>
        <v/>
      </c>
      <c r="J570" s="479" t="str">
        <f>IF('statement of marks'!IA35="","",'statement of marks'!IA35)</f>
        <v/>
      </c>
      <c r="K570" s="477" t="str">
        <f>IF('result subject-wise'!AS35="","",'result subject-wise'!AS35)</f>
        <v/>
      </c>
      <c r="L570" s="1030"/>
      <c r="M570" s="1061"/>
      <c r="N570" s="1058"/>
      <c r="O570" s="1057"/>
      <c r="P570" s="1023" t="s">
        <v>56</v>
      </c>
      <c r="Q570" s="1024"/>
      <c r="R570" s="475" t="str">
        <f>IF('statement of marks'!EM36="","",'statement of marks'!EM36)</f>
        <v/>
      </c>
      <c r="S570" s="475" t="str">
        <f>IF('statement of marks'!EN36="","",'statement of marks'!EN36)</f>
        <v/>
      </c>
      <c r="T570" s="475" t="str">
        <f>IF('statement of marks'!EO36="","",'statement of marks'!EO36)</f>
        <v/>
      </c>
      <c r="U570" s="475" t="str">
        <f>IF('statement of marks'!ES36="","",'statement of marks'!ES36)</f>
        <v/>
      </c>
      <c r="V570" s="478" t="str">
        <f>IF(U570="","",SUM(R570:U570))</f>
        <v/>
      </c>
      <c r="W570" s="475" t="str">
        <f>IF('statement of marks'!EX36="","",'statement of marks'!EX36)</f>
        <v/>
      </c>
      <c r="X570" s="478" t="str">
        <f>IF(W570="","",SUM(V570:W570))</f>
        <v/>
      </c>
      <c r="Y570" s="479" t="str">
        <f>IF('statement of marks'!IA36="","",'statement of marks'!IA36)</f>
        <v/>
      </c>
      <c r="Z570" s="477" t="str">
        <f>IF('result subject-wise'!AS36="","",'result subject-wise'!AS36)</f>
        <v/>
      </c>
      <c r="AA570" s="1030"/>
      <c r="AB570" s="1061"/>
    </row>
    <row r="571" spans="1:28" ht="19" customHeight="1">
      <c r="A571" s="1023" t="s">
        <v>26</v>
      </c>
      <c r="B571" s="1024"/>
      <c r="C571" s="1046" t="s">
        <v>275</v>
      </c>
      <c r="D571" s="1021"/>
      <c r="E571" s="1046" t="s">
        <v>94</v>
      </c>
      <c r="F571" s="1021"/>
      <c r="G571" s="1048" t="s">
        <v>95</v>
      </c>
      <c r="H571" s="1021"/>
      <c r="I571" s="478" t="s">
        <v>39</v>
      </c>
      <c r="J571" s="477" t="s">
        <v>57</v>
      </c>
      <c r="K571" s="1050"/>
      <c r="L571" s="1049" t="str">
        <f>IF('result subject-wise'!AV35="","",'result subject-wise'!AV35)</f>
        <v/>
      </c>
      <c r="M571" s="1052"/>
      <c r="N571" s="1058"/>
      <c r="O571" s="1057"/>
      <c r="P571" s="1023" t="s">
        <v>26</v>
      </c>
      <c r="Q571" s="1024"/>
      <c r="R571" s="1046" t="s">
        <v>275</v>
      </c>
      <c r="S571" s="1021"/>
      <c r="T571" s="1046" t="s">
        <v>94</v>
      </c>
      <c r="U571" s="1021"/>
      <c r="V571" s="1048" t="s">
        <v>95</v>
      </c>
      <c r="W571" s="1021"/>
      <c r="X571" s="478" t="s">
        <v>39</v>
      </c>
      <c r="Y571" s="477" t="s">
        <v>57</v>
      </c>
      <c r="Z571" s="1050"/>
      <c r="AA571" s="1049" t="str">
        <f>IF('result subject-wise'!AV36="","",'result subject-wise'!AV36)</f>
        <v/>
      </c>
      <c r="AB571" s="1052"/>
    </row>
    <row r="572" spans="1:28" ht="19" customHeight="1">
      <c r="A572" s="1023"/>
      <c r="B572" s="1024"/>
      <c r="C572" s="1021">
        <f>'statement of marks'!$FH$6</f>
        <v>25</v>
      </c>
      <c r="D572" s="1021"/>
      <c r="E572" s="1021">
        <f>'statement of marks'!$FI$6</f>
        <v>45</v>
      </c>
      <c r="F572" s="1021"/>
      <c r="G572" s="1021">
        <f>'statement of marks'!$FJ$6</f>
        <v>30</v>
      </c>
      <c r="H572" s="1021"/>
      <c r="I572" s="478">
        <f>SUM(C572,E572,G572)</f>
        <v>100</v>
      </c>
      <c r="J572" s="477"/>
      <c r="K572" s="1050"/>
      <c r="L572" s="1049"/>
      <c r="M572" s="1052"/>
      <c r="N572" s="1058"/>
      <c r="O572" s="1057"/>
      <c r="P572" s="1023"/>
      <c r="Q572" s="1024"/>
      <c r="R572" s="1021">
        <f>'statement of marks'!$FH$6</f>
        <v>25</v>
      </c>
      <c r="S572" s="1021"/>
      <c r="T572" s="1021">
        <f>'statement of marks'!$FI$6</f>
        <v>45</v>
      </c>
      <c r="U572" s="1021"/>
      <c r="V572" s="1021">
        <f>'statement of marks'!$FJ$6</f>
        <v>30</v>
      </c>
      <c r="W572" s="1021"/>
      <c r="X572" s="478">
        <f>SUM(R572,T572,V572)</f>
        <v>100</v>
      </c>
      <c r="Y572" s="477"/>
      <c r="Z572" s="1050"/>
      <c r="AA572" s="1049"/>
      <c r="AB572" s="1052"/>
    </row>
    <row r="573" spans="1:28" ht="19" customHeight="1">
      <c r="A573" s="1023"/>
      <c r="B573" s="1024"/>
      <c r="C573" s="1025" t="str">
        <f>IF('statement of marks'!FH35="","",'statement of marks'!FH35)</f>
        <v/>
      </c>
      <c r="D573" s="1025"/>
      <c r="E573" s="1025" t="str">
        <f>'statement of marks'!FI35</f>
        <v/>
      </c>
      <c r="F573" s="1025"/>
      <c r="G573" s="1025" t="str">
        <f>'statement of marks'!FJ35</f>
        <v/>
      </c>
      <c r="H573" s="1025"/>
      <c r="I573" s="481" t="str">
        <f>IF(G573="","",SUM(C573,E573,G573))</f>
        <v/>
      </c>
      <c r="J573" s="479" t="str">
        <f>IF('statement of marks'!IB35="","",'statement of marks'!IB35)</f>
        <v/>
      </c>
      <c r="K573" s="1050"/>
      <c r="L573" s="1051" t="s">
        <v>241</v>
      </c>
      <c r="M573" s="1052"/>
      <c r="N573" s="1058"/>
      <c r="O573" s="1057"/>
      <c r="P573" s="1023"/>
      <c r="Q573" s="1024"/>
      <c r="R573" s="1025" t="str">
        <f>IF('statement of marks'!FH36="","",'statement of marks'!FH36)</f>
        <v/>
      </c>
      <c r="S573" s="1025"/>
      <c r="T573" s="1025" t="str">
        <f>'statement of marks'!FI36</f>
        <v/>
      </c>
      <c r="U573" s="1025"/>
      <c r="V573" s="1025" t="str">
        <f>'statement of marks'!FJ36</f>
        <v/>
      </c>
      <c r="W573" s="1025"/>
      <c r="X573" s="481" t="str">
        <f>IF(V573="","",SUM(R573,T573,V573))</f>
        <v/>
      </c>
      <c r="Y573" s="479" t="str">
        <f>IF('statement of marks'!IB36="","",'statement of marks'!IB36)</f>
        <v/>
      </c>
      <c r="Z573" s="1050"/>
      <c r="AA573" s="1051" t="s">
        <v>241</v>
      </c>
      <c r="AB573" s="1052"/>
    </row>
    <row r="574" spans="1:28" ht="19" customHeight="1">
      <c r="A574" s="1023" t="s">
        <v>77</v>
      </c>
      <c r="B574" s="1024"/>
      <c r="C574" s="1048" t="s">
        <v>96</v>
      </c>
      <c r="D574" s="1021"/>
      <c r="E574" s="1048" t="s">
        <v>97</v>
      </c>
      <c r="F574" s="1021"/>
      <c r="G574" s="1048" t="s">
        <v>98</v>
      </c>
      <c r="H574" s="1021"/>
      <c r="I574" s="478" t="s">
        <v>39</v>
      </c>
      <c r="J574" s="477" t="s">
        <v>57</v>
      </c>
      <c r="K574" s="1050"/>
      <c r="L574" s="1049" t="e">
        <f>J567</f>
        <v>#VALUE!</v>
      </c>
      <c r="M574" s="1052"/>
      <c r="N574" s="1058"/>
      <c r="O574" s="1057"/>
      <c r="P574" s="1023" t="s">
        <v>77</v>
      </c>
      <c r="Q574" s="1024"/>
      <c r="R574" s="1048" t="s">
        <v>96</v>
      </c>
      <c r="S574" s="1021"/>
      <c r="T574" s="1048" t="s">
        <v>97</v>
      </c>
      <c r="U574" s="1021"/>
      <c r="V574" s="1048" t="s">
        <v>98</v>
      </c>
      <c r="W574" s="1021"/>
      <c r="X574" s="478" t="s">
        <v>39</v>
      </c>
      <c r="Y574" s="477" t="s">
        <v>57</v>
      </c>
      <c r="Z574" s="1050"/>
      <c r="AA574" s="1049" t="e">
        <f>Y567</f>
        <v>#VALUE!</v>
      </c>
      <c r="AB574" s="1052"/>
    </row>
    <row r="575" spans="1:28" ht="19" customHeight="1">
      <c r="A575" s="1023"/>
      <c r="B575" s="1024"/>
      <c r="C575" s="1021">
        <f>'statement of marks'!$FQ$6</f>
        <v>25</v>
      </c>
      <c r="D575" s="1021"/>
      <c r="E575" s="474">
        <f>'statement of marks'!$FR$6</f>
        <v>30</v>
      </c>
      <c r="F575" s="474">
        <f>'statement of marks'!$FS$6</f>
        <v>30</v>
      </c>
      <c r="G575" s="1021">
        <f>'statement of marks'!$FT$6</f>
        <v>15</v>
      </c>
      <c r="H575" s="1021"/>
      <c r="I575" s="478">
        <f>SUM(C575,E575,F575,G575)</f>
        <v>100</v>
      </c>
      <c r="J575" s="477"/>
      <c r="K575" s="1050"/>
      <c r="L575" s="1049"/>
      <c r="M575" s="1052"/>
      <c r="N575" s="1058"/>
      <c r="O575" s="1057"/>
      <c r="P575" s="1023"/>
      <c r="Q575" s="1024"/>
      <c r="R575" s="1021">
        <f>'statement of marks'!$FQ$6</f>
        <v>25</v>
      </c>
      <c r="S575" s="1021"/>
      <c r="T575" s="474">
        <f>'statement of marks'!$FR$6</f>
        <v>30</v>
      </c>
      <c r="U575" s="474">
        <f>'statement of marks'!$FS$6</f>
        <v>30</v>
      </c>
      <c r="V575" s="1021">
        <f>'statement of marks'!$FT$6</f>
        <v>15</v>
      </c>
      <c r="W575" s="1021"/>
      <c r="X575" s="478">
        <f>SUM(R575,T575,U575,V575)</f>
        <v>100</v>
      </c>
      <c r="Y575" s="477"/>
      <c r="Z575" s="1050"/>
      <c r="AA575" s="1049"/>
      <c r="AB575" s="1052"/>
    </row>
    <row r="576" spans="1:28" ht="19" customHeight="1">
      <c r="A576" s="1023"/>
      <c r="B576" s="1024"/>
      <c r="C576" s="1025" t="str">
        <f>IF('statement of marks'!FQ35="","",'statement of marks'!FQ35)</f>
        <v/>
      </c>
      <c r="D576" s="1025"/>
      <c r="E576" s="475" t="str">
        <f>'statement of marks'!FR35</f>
        <v/>
      </c>
      <c r="F576" s="475" t="str">
        <f>'statement of marks'!FS35</f>
        <v/>
      </c>
      <c r="G576" s="1025" t="str">
        <f>'statement of marks'!FT35</f>
        <v/>
      </c>
      <c r="H576" s="1025"/>
      <c r="I576" s="478" t="str">
        <f>IF(G576="","",SUM(C576:G576))</f>
        <v/>
      </c>
      <c r="J576" s="479" t="str">
        <f>IF('statement of marks'!IC35="","",'statement of marks'!IC35)</f>
        <v/>
      </c>
      <c r="K576" s="1043" t="s">
        <v>240</v>
      </c>
      <c r="L576" s="1044"/>
      <c r="M576" s="1045"/>
      <c r="N576" s="1058"/>
      <c r="O576" s="1057"/>
      <c r="P576" s="1023"/>
      <c r="Q576" s="1024"/>
      <c r="R576" s="1025" t="str">
        <f>IF('statement of marks'!FQ36="","",'statement of marks'!FQ36)</f>
        <v/>
      </c>
      <c r="S576" s="1025"/>
      <c r="T576" s="475" t="str">
        <f>'statement of marks'!FR36</f>
        <v/>
      </c>
      <c r="U576" s="475" t="str">
        <f>'statement of marks'!FS36</f>
        <v/>
      </c>
      <c r="V576" s="1025" t="str">
        <f>'statement of marks'!FT36</f>
        <v/>
      </c>
      <c r="W576" s="1025"/>
      <c r="X576" s="478" t="str">
        <f>IF(V576="","",SUM(R576:V576))</f>
        <v/>
      </c>
      <c r="Y576" s="479" t="str">
        <f>IF('statement of marks'!IC36="","",'statement of marks'!IC36)</f>
        <v/>
      </c>
      <c r="Z576" s="1043" t="s">
        <v>240</v>
      </c>
      <c r="AA576" s="1044"/>
      <c r="AB576" s="1045"/>
    </row>
    <row r="577" spans="1:28" ht="19" customHeight="1">
      <c r="A577" s="1038" t="s">
        <v>135</v>
      </c>
      <c r="B577" s="1039"/>
      <c r="C577" s="1029" t="str">
        <f>'statement of marks'!GN35</f>
        <v/>
      </c>
      <c r="D577" s="1029"/>
      <c r="E577" s="1029"/>
      <c r="F577" s="483" t="s">
        <v>241</v>
      </c>
      <c r="G577" s="479" t="str">
        <f>IF('statement of marks'!CU35="","",'statement of marks'!CU35)</f>
        <v/>
      </c>
      <c r="H577" s="1049" t="s">
        <v>237</v>
      </c>
      <c r="I577" s="1049"/>
      <c r="J577" s="475" t="str">
        <f>IF('statement of marks'!GP35="","",'statement of marks'!GP35)</f>
        <v/>
      </c>
      <c r="K577" s="1044"/>
      <c r="L577" s="1044"/>
      <c r="M577" s="1045"/>
      <c r="N577" s="1058"/>
      <c r="O577" s="1057"/>
      <c r="P577" s="1038" t="s">
        <v>135</v>
      </c>
      <c r="Q577" s="1039"/>
      <c r="R577" s="1029" t="str">
        <f>'statement of marks'!GN36</f>
        <v/>
      </c>
      <c r="S577" s="1029"/>
      <c r="T577" s="1029"/>
      <c r="U577" s="483" t="s">
        <v>241</v>
      </c>
      <c r="V577" s="479" t="str">
        <f>IF('statement of marks'!CU36="","",'statement of marks'!CU36)</f>
        <v/>
      </c>
      <c r="W577" s="1049" t="s">
        <v>237</v>
      </c>
      <c r="X577" s="1049"/>
      <c r="Y577" s="475" t="str">
        <f>IF('statement of marks'!GP36="","",'statement of marks'!GP36)</f>
        <v/>
      </c>
      <c r="Z577" s="1044"/>
      <c r="AA577" s="1044"/>
      <c r="AB577" s="1045"/>
    </row>
    <row r="578" spans="1:28" ht="19" customHeight="1">
      <c r="A578" s="257" t="s">
        <v>230</v>
      </c>
      <c r="B578" s="1059" t="s">
        <v>229</v>
      </c>
      <c r="C578" s="1060"/>
      <c r="D578" s="1047" t="s">
        <v>231</v>
      </c>
      <c r="E578" s="1025"/>
      <c r="F578" s="1047" t="s">
        <v>232</v>
      </c>
      <c r="G578" s="1025"/>
      <c r="H578" s="1047" t="s">
        <v>233</v>
      </c>
      <c r="I578" s="1025"/>
      <c r="J578" s="481" t="s">
        <v>376</v>
      </c>
      <c r="K578" s="1044"/>
      <c r="L578" s="1044"/>
      <c r="M578" s="1045"/>
      <c r="N578" s="1058"/>
      <c r="O578" s="1057"/>
      <c r="P578" s="257" t="s">
        <v>230</v>
      </c>
      <c r="Q578" s="1059" t="s">
        <v>229</v>
      </c>
      <c r="R578" s="1060"/>
      <c r="S578" s="1047" t="s">
        <v>231</v>
      </c>
      <c r="T578" s="1025"/>
      <c r="U578" s="1047" t="s">
        <v>232</v>
      </c>
      <c r="V578" s="1025"/>
      <c r="W578" s="1047" t="s">
        <v>233</v>
      </c>
      <c r="X578" s="1025"/>
      <c r="Y578" s="481" t="s">
        <v>376</v>
      </c>
      <c r="Z578" s="1044"/>
      <c r="AA578" s="1044"/>
      <c r="AB578" s="1045"/>
    </row>
    <row r="579" spans="1:28" ht="19" customHeight="1">
      <c r="A579" s="1033" t="s">
        <v>227</v>
      </c>
      <c r="B579" s="1024"/>
      <c r="C579" s="482" t="str">
        <f>IF('statement of marks'!GR35="","",'statement of marks'!GR35)</f>
        <v/>
      </c>
      <c r="D579" s="1053" t="str">
        <f>IF('statement of marks'!GT35="","",'statement of marks'!GT35)</f>
        <v/>
      </c>
      <c r="E579" s="1053"/>
      <c r="F579" s="1053" t="str">
        <f>IF('statement of marks'!GV35="","",'statement of marks'!GV35)</f>
        <v/>
      </c>
      <c r="G579" s="1053"/>
      <c r="H579" s="1053" t="str">
        <f>IF('statement of marks'!GX35="","",'statement of marks'!GX35)</f>
        <v/>
      </c>
      <c r="I579" s="1053"/>
      <c r="J579" s="479" t="str">
        <f>'statement of marks'!GZ35</f>
        <v/>
      </c>
      <c r="K579" s="1062" t="str">
        <f>IF(OR(L571="PASS",L571="FAIL"),'result subject-wise'!$AV$112,"")</f>
        <v/>
      </c>
      <c r="L579" s="1062"/>
      <c r="M579" s="1063"/>
      <c r="N579" s="1058"/>
      <c r="O579" s="1057"/>
      <c r="P579" s="1033" t="s">
        <v>227</v>
      </c>
      <c r="Q579" s="1024"/>
      <c r="R579" s="482" t="str">
        <f>IF('statement of marks'!GR36="","",'statement of marks'!GR36)</f>
        <v/>
      </c>
      <c r="S579" s="1053" t="str">
        <f>IF('statement of marks'!GT36="","",'statement of marks'!GT36)</f>
        <v/>
      </c>
      <c r="T579" s="1053"/>
      <c r="U579" s="1053" t="str">
        <f>IF('statement of marks'!GV36="","",'statement of marks'!GV36)</f>
        <v/>
      </c>
      <c r="V579" s="1053"/>
      <c r="W579" s="1053" t="str">
        <f>IF('statement of marks'!GX36="","",'statement of marks'!GX36)</f>
        <v/>
      </c>
      <c r="X579" s="1053"/>
      <c r="Y579" s="479" t="str">
        <f>'statement of marks'!GZ36</f>
        <v/>
      </c>
      <c r="Z579" s="1062" t="str">
        <f>IF(OR(AA571="PASS",AA571="FAIL"),'result subject-wise'!$AV$112,"")</f>
        <v/>
      </c>
      <c r="AA579" s="1062"/>
      <c r="AB579" s="1063"/>
    </row>
    <row r="580" spans="1:28" ht="19" customHeight="1">
      <c r="A580" s="1031" t="s">
        <v>228</v>
      </c>
      <c r="B580" s="1032"/>
      <c r="C580" s="477" t="str">
        <f>IF('statement of marks'!GQ35="","",'statement of marks'!GQ35)</f>
        <v/>
      </c>
      <c r="D580" s="1030" t="str">
        <f>IF('statement of marks'!GS35="","",'statement of marks'!GS35)</f>
        <v/>
      </c>
      <c r="E580" s="1030"/>
      <c r="F580" s="1030" t="str">
        <f>IF('statement of marks'!GU35="","",'statement of marks'!GU35)</f>
        <v/>
      </c>
      <c r="G580" s="1030"/>
      <c r="H580" s="1030" t="str">
        <f>IF('statement of marks'!GW35="","",'statement of marks'!GW35)</f>
        <v/>
      </c>
      <c r="I580" s="1030"/>
      <c r="J580" s="477" t="str">
        <f>'statement of marks'!GY35</f>
        <v/>
      </c>
      <c r="K580" s="1062"/>
      <c r="L580" s="1062"/>
      <c r="M580" s="1063"/>
      <c r="N580" s="1058"/>
      <c r="O580" s="1057"/>
      <c r="P580" s="1031" t="s">
        <v>228</v>
      </c>
      <c r="Q580" s="1032"/>
      <c r="R580" s="477" t="str">
        <f>IF('statement of marks'!GQ36="","",'statement of marks'!GQ36)</f>
        <v/>
      </c>
      <c r="S580" s="1030" t="str">
        <f>IF('statement of marks'!GS36="","",'statement of marks'!GS36)</f>
        <v/>
      </c>
      <c r="T580" s="1030"/>
      <c r="U580" s="1030" t="str">
        <f>IF('statement of marks'!GU36="","",'statement of marks'!GU36)</f>
        <v/>
      </c>
      <c r="V580" s="1030"/>
      <c r="W580" s="1030" t="str">
        <f>IF('statement of marks'!GW36="","",'statement of marks'!GW36)</f>
        <v/>
      </c>
      <c r="X580" s="1030"/>
      <c r="Y580" s="477" t="str">
        <f>'statement of marks'!GY36</f>
        <v/>
      </c>
      <c r="Z580" s="1062"/>
      <c r="AA580" s="1062"/>
      <c r="AB580" s="1063"/>
    </row>
    <row r="581" spans="1:28" ht="19" customHeight="1">
      <c r="A581" s="1067" t="s">
        <v>375</v>
      </c>
      <c r="B581" s="1024"/>
      <c r="C581" s="52"/>
      <c r="D581" s="1029"/>
      <c r="E581" s="1029"/>
      <c r="F581" s="1029"/>
      <c r="G581" s="1029"/>
      <c r="H581" s="1029"/>
      <c r="I581" s="1029"/>
      <c r="J581" s="1029"/>
      <c r="K581" s="1029"/>
      <c r="L581" s="1029"/>
      <c r="M581" s="1040"/>
      <c r="N581" s="1058"/>
      <c r="O581" s="1057"/>
      <c r="P581" s="1067" t="s">
        <v>375</v>
      </c>
      <c r="Q581" s="1024"/>
      <c r="R581" s="52"/>
      <c r="S581" s="1029"/>
      <c r="T581" s="1029"/>
      <c r="U581" s="1029"/>
      <c r="V581" s="1029"/>
      <c r="W581" s="1029"/>
      <c r="X581" s="1029"/>
      <c r="Y581" s="1029"/>
      <c r="Z581" s="1029"/>
      <c r="AA581" s="1029"/>
      <c r="AB581" s="1040"/>
    </row>
    <row r="582" spans="1:28" ht="19" customHeight="1">
      <c r="A582" s="1033" t="s">
        <v>234</v>
      </c>
      <c r="B582" s="1024"/>
      <c r="C582" s="52"/>
      <c r="D582" s="1029"/>
      <c r="E582" s="1029"/>
      <c r="F582" s="1029"/>
      <c r="G582" s="1029"/>
      <c r="H582" s="1029"/>
      <c r="I582" s="1029"/>
      <c r="J582" s="1029"/>
      <c r="K582" s="1029"/>
      <c r="L582" s="1029"/>
      <c r="M582" s="1040"/>
      <c r="N582" s="1058"/>
      <c r="O582" s="1057"/>
      <c r="P582" s="1033" t="s">
        <v>234</v>
      </c>
      <c r="Q582" s="1024"/>
      <c r="R582" s="52"/>
      <c r="S582" s="1029"/>
      <c r="T582" s="1029"/>
      <c r="U582" s="1029"/>
      <c r="V582" s="1029"/>
      <c r="W582" s="1029"/>
      <c r="X582" s="1029"/>
      <c r="Y582" s="1029"/>
      <c r="Z582" s="1029"/>
      <c r="AA582" s="1029"/>
      <c r="AB582" s="1040"/>
    </row>
    <row r="583" spans="1:28" ht="19" customHeight="1">
      <c r="A583" s="1033" t="s">
        <v>374</v>
      </c>
      <c r="B583" s="1024"/>
      <c r="C583" s="52"/>
      <c r="D583" s="1029"/>
      <c r="E583" s="1029"/>
      <c r="F583" s="1029"/>
      <c r="G583" s="1029"/>
      <c r="H583" s="1029"/>
      <c r="I583" s="1029"/>
      <c r="J583" s="1051" t="s">
        <v>374</v>
      </c>
      <c r="K583" s="1029"/>
      <c r="L583" s="1029"/>
      <c r="M583" s="1040"/>
      <c r="N583" s="1058"/>
      <c r="O583" s="1057"/>
      <c r="P583" s="1033" t="s">
        <v>374</v>
      </c>
      <c r="Q583" s="1024"/>
      <c r="R583" s="52"/>
      <c r="S583" s="1029"/>
      <c r="T583" s="1029"/>
      <c r="U583" s="1029"/>
      <c r="V583" s="1029"/>
      <c r="W583" s="1029"/>
      <c r="X583" s="1029"/>
      <c r="Y583" s="1051" t="s">
        <v>374</v>
      </c>
      <c r="Z583" s="1029"/>
      <c r="AA583" s="1029"/>
      <c r="AB583" s="1040"/>
    </row>
    <row r="584" spans="1:28" ht="19" customHeight="1">
      <c r="A584" s="1033" t="s">
        <v>235</v>
      </c>
      <c r="B584" s="1024"/>
      <c r="C584" s="52"/>
      <c r="D584" s="1029"/>
      <c r="E584" s="1029"/>
      <c r="F584" s="1029"/>
      <c r="G584" s="1029"/>
      <c r="H584" s="1029"/>
      <c r="I584" s="1029"/>
      <c r="J584" s="1029"/>
      <c r="K584" s="1029"/>
      <c r="L584" s="1029"/>
      <c r="M584" s="1040"/>
      <c r="N584" s="1058"/>
      <c r="O584" s="1057"/>
      <c r="P584" s="1033" t="s">
        <v>235</v>
      </c>
      <c r="Q584" s="1024"/>
      <c r="R584" s="52"/>
      <c r="S584" s="1029"/>
      <c r="T584" s="1029"/>
      <c r="U584" s="1029"/>
      <c r="V584" s="1029"/>
      <c r="W584" s="1029"/>
      <c r="X584" s="1029"/>
      <c r="Y584" s="1029"/>
      <c r="Z584" s="1029"/>
      <c r="AA584" s="1029"/>
      <c r="AB584" s="1040"/>
    </row>
    <row r="585" spans="1:28" ht="19" customHeight="1" thickBot="1">
      <c r="A585" s="1054" t="s">
        <v>236</v>
      </c>
      <c r="B585" s="1055"/>
      <c r="C585" s="1055"/>
      <c r="D585" s="1055"/>
      <c r="E585" s="1055"/>
      <c r="F585" s="1064">
        <f>'statement of marks'!$GY$107</f>
        <v>42460</v>
      </c>
      <c r="G585" s="1064"/>
      <c r="H585" s="1065" t="s">
        <v>239</v>
      </c>
      <c r="I585" s="1066"/>
      <c r="J585" s="1041"/>
      <c r="K585" s="1041"/>
      <c r="L585" s="1041"/>
      <c r="M585" s="1042"/>
      <c r="N585" s="1058"/>
      <c r="O585" s="1057"/>
      <c r="P585" s="1054" t="s">
        <v>236</v>
      </c>
      <c r="Q585" s="1055"/>
      <c r="R585" s="1055"/>
      <c r="S585" s="1055"/>
      <c r="T585" s="1055"/>
      <c r="U585" s="1064">
        <f>'statement of marks'!$GY$107</f>
        <v>42460</v>
      </c>
      <c r="V585" s="1064"/>
      <c r="W585" s="1065" t="s">
        <v>239</v>
      </c>
      <c r="X585" s="1066"/>
      <c r="Y585" s="1041"/>
      <c r="Z585" s="1041"/>
      <c r="AA585" s="1041"/>
      <c r="AB585" s="1042"/>
    </row>
    <row r="586" spans="1:28" ht="19" customHeight="1" thickTop="1">
      <c r="A586" s="1017" t="s">
        <v>220</v>
      </c>
      <c r="B586" s="1018"/>
      <c r="C586" s="1018"/>
      <c r="D586" s="1018"/>
      <c r="E586" s="1018"/>
      <c r="F586" s="1018"/>
      <c r="G586" s="1018"/>
      <c r="H586" s="1018"/>
      <c r="I586" s="1018"/>
      <c r="J586" s="1018"/>
      <c r="K586" s="1018"/>
      <c r="L586" s="1018"/>
      <c r="M586" s="1019"/>
      <c r="N586" s="1058"/>
      <c r="O586" s="1057"/>
      <c r="P586" s="1017" t="s">
        <v>220</v>
      </c>
      <c r="Q586" s="1018"/>
      <c r="R586" s="1018"/>
      <c r="S586" s="1018"/>
      <c r="T586" s="1018"/>
      <c r="U586" s="1018"/>
      <c r="V586" s="1018"/>
      <c r="W586" s="1018"/>
      <c r="X586" s="1018"/>
      <c r="Y586" s="1018"/>
      <c r="Z586" s="1018"/>
      <c r="AA586" s="1018"/>
      <c r="AB586" s="1019"/>
    </row>
    <row r="587" spans="1:28" ht="19" customHeight="1">
      <c r="A587" s="1020" t="str">
        <f>IF('statement of marks'!$A$2="","",'statement of marks'!$A$2)</f>
        <v xml:space="preserve">GOVT. </v>
      </c>
      <c r="B587" s="1021"/>
      <c r="C587" s="1021"/>
      <c r="D587" s="1021"/>
      <c r="E587" s="1021"/>
      <c r="F587" s="1021"/>
      <c r="G587" s="1021"/>
      <c r="H587" s="1021"/>
      <c r="I587" s="1021"/>
      <c r="J587" s="1021"/>
      <c r="K587" s="1021"/>
      <c r="L587" s="1021"/>
      <c r="M587" s="1022"/>
      <c r="N587" s="1058"/>
      <c r="O587" s="1057"/>
      <c r="P587" s="1020" t="str">
        <f>IF('statement of marks'!$A$2="","",'statement of marks'!$A$2)</f>
        <v xml:space="preserve">GOVT. </v>
      </c>
      <c r="Q587" s="1021"/>
      <c r="R587" s="1021"/>
      <c r="S587" s="1021"/>
      <c r="T587" s="1021"/>
      <c r="U587" s="1021"/>
      <c r="V587" s="1021"/>
      <c r="W587" s="1021"/>
      <c r="X587" s="1021"/>
      <c r="Y587" s="1021"/>
      <c r="Z587" s="1021"/>
      <c r="AA587" s="1021"/>
      <c r="AB587" s="1022"/>
    </row>
    <row r="588" spans="1:28" ht="19" customHeight="1">
      <c r="A588" s="1020"/>
      <c r="B588" s="1021"/>
      <c r="C588" s="1021"/>
      <c r="D588" s="1021"/>
      <c r="E588" s="1021"/>
      <c r="F588" s="1021"/>
      <c r="G588" s="1021"/>
      <c r="H588" s="1021"/>
      <c r="I588" s="1021"/>
      <c r="J588" s="1021"/>
      <c r="K588" s="1021"/>
      <c r="L588" s="1021"/>
      <c r="M588" s="1022"/>
      <c r="N588" s="1058"/>
      <c r="O588" s="1057"/>
      <c r="P588" s="1020"/>
      <c r="Q588" s="1021"/>
      <c r="R588" s="1021"/>
      <c r="S588" s="1021"/>
      <c r="T588" s="1021"/>
      <c r="U588" s="1021"/>
      <c r="V588" s="1021"/>
      <c r="W588" s="1021"/>
      <c r="X588" s="1021"/>
      <c r="Y588" s="1021"/>
      <c r="Z588" s="1021"/>
      <c r="AA588" s="1021"/>
      <c r="AB588" s="1022"/>
    </row>
    <row r="589" spans="1:28" ht="19" customHeight="1">
      <c r="A589" s="1023" t="s">
        <v>221</v>
      </c>
      <c r="B589" s="1024"/>
      <c r="C589" s="1025" t="str">
        <f>IF(L610="","MAIN EXAM.",IF(C616="SUPPL.","SUPPL. EXAM.",IF(C616="RE-EXAM.","RE-EXAM.",)))</f>
        <v>MAIN EXAM.</v>
      </c>
      <c r="D589" s="1025"/>
      <c r="E589" s="1025"/>
      <c r="F589" s="1025"/>
      <c r="G589" s="475" t="s">
        <v>153</v>
      </c>
      <c r="H589" s="1025" t="str">
        <f>IF('statement of marks'!$F$3="","",'statement of marks'!$F$3)</f>
        <v>2015-16</v>
      </c>
      <c r="I589" s="1025"/>
      <c r="J589" s="1025" t="s">
        <v>82</v>
      </c>
      <c r="K589" s="1025"/>
      <c r="L589" s="1025">
        <f>IF('statement of marks'!D37="","",'statement of marks'!D37)</f>
        <v>9131</v>
      </c>
      <c r="M589" s="1026"/>
      <c r="N589" s="1058"/>
      <c r="O589" s="1057"/>
      <c r="P589" s="1023" t="s">
        <v>221</v>
      </c>
      <c r="Q589" s="1024"/>
      <c r="R589" s="1025" t="str">
        <f>IF(AA610="","MAIN EXAM.",IF(R616="SUPPL.","SUPPL. EXAM.",IF(R616="RE-EXAM.","RE-EXAM.",)))</f>
        <v>MAIN EXAM.</v>
      </c>
      <c r="S589" s="1025"/>
      <c r="T589" s="1025"/>
      <c r="U589" s="1025"/>
      <c r="V589" s="475" t="s">
        <v>153</v>
      </c>
      <c r="W589" s="1025" t="str">
        <f>IF('statement of marks'!$F$3="","",'statement of marks'!$F$3)</f>
        <v>2015-16</v>
      </c>
      <c r="X589" s="1025"/>
      <c r="Y589" s="1025" t="s">
        <v>82</v>
      </c>
      <c r="Z589" s="1025"/>
      <c r="AA589" s="1025">
        <f>IF('statement of marks'!D38="","",'statement of marks'!D38)</f>
        <v>9132</v>
      </c>
      <c r="AB589" s="1026"/>
    </row>
    <row r="590" spans="1:28" ht="19" customHeight="1">
      <c r="A590" s="1023" t="s">
        <v>40</v>
      </c>
      <c r="B590" s="1024"/>
      <c r="C590" s="1024" t="str">
        <f>IF('statement of marks'!G37="","",'statement of marks'!G37)</f>
        <v>A 031</v>
      </c>
      <c r="D590" s="1024"/>
      <c r="E590" s="1024"/>
      <c r="F590" s="1024"/>
      <c r="G590" s="1024"/>
      <c r="H590" s="1024"/>
      <c r="I590" s="1024"/>
      <c r="J590" s="1024"/>
      <c r="K590" s="1024"/>
      <c r="L590" s="1024"/>
      <c r="M590" s="1036"/>
      <c r="N590" s="1058"/>
      <c r="O590" s="1057"/>
      <c r="P590" s="1023" t="s">
        <v>40</v>
      </c>
      <c r="Q590" s="1024"/>
      <c r="R590" s="1024" t="str">
        <f>IF('statement of marks'!G38="","",'statement of marks'!G38)</f>
        <v>A 032</v>
      </c>
      <c r="S590" s="1024"/>
      <c r="T590" s="1024"/>
      <c r="U590" s="1024"/>
      <c r="V590" s="1024"/>
      <c r="W590" s="1024"/>
      <c r="X590" s="1024"/>
      <c r="Y590" s="1024"/>
      <c r="Z590" s="1024"/>
      <c r="AA590" s="1024"/>
      <c r="AB590" s="1036"/>
    </row>
    <row r="591" spans="1:28" ht="19" customHeight="1">
      <c r="A591" s="1023" t="s">
        <v>41</v>
      </c>
      <c r="B591" s="1024"/>
      <c r="C591" s="1024" t="str">
        <f>IF('statement of marks'!H37="","",'statement of marks'!H37)</f>
        <v>B 031</v>
      </c>
      <c r="D591" s="1024"/>
      <c r="E591" s="1024"/>
      <c r="F591" s="1024"/>
      <c r="G591" s="1024"/>
      <c r="H591" s="1024"/>
      <c r="I591" s="1024"/>
      <c r="J591" s="1024"/>
      <c r="K591" s="1024"/>
      <c r="L591" s="1024"/>
      <c r="M591" s="1036"/>
      <c r="N591" s="1058"/>
      <c r="O591" s="1057"/>
      <c r="P591" s="1023" t="s">
        <v>41</v>
      </c>
      <c r="Q591" s="1024"/>
      <c r="R591" s="1024" t="str">
        <f>IF('statement of marks'!H38="","",'statement of marks'!H38)</f>
        <v>B 032</v>
      </c>
      <c r="S591" s="1024"/>
      <c r="T591" s="1024"/>
      <c r="U591" s="1024"/>
      <c r="V591" s="1024"/>
      <c r="W591" s="1024"/>
      <c r="X591" s="1024"/>
      <c r="Y591" s="1024"/>
      <c r="Z591" s="1024"/>
      <c r="AA591" s="1024"/>
      <c r="AB591" s="1036"/>
    </row>
    <row r="592" spans="1:28" ht="19" customHeight="1">
      <c r="A592" s="1023" t="s">
        <v>42</v>
      </c>
      <c r="B592" s="1024"/>
      <c r="C592" s="1024" t="str">
        <f>IF('statement of marks'!I37="","",'statement of marks'!I37)</f>
        <v>C 031</v>
      </c>
      <c r="D592" s="1024"/>
      <c r="E592" s="1024"/>
      <c r="F592" s="1024"/>
      <c r="G592" s="1024"/>
      <c r="H592" s="1024"/>
      <c r="I592" s="1024"/>
      <c r="J592" s="1024"/>
      <c r="K592" s="1024"/>
      <c r="L592" s="1024"/>
      <c r="M592" s="1036"/>
      <c r="N592" s="1058"/>
      <c r="O592" s="1057"/>
      <c r="P592" s="1023" t="s">
        <v>42</v>
      </c>
      <c r="Q592" s="1024"/>
      <c r="R592" s="1024" t="str">
        <f>IF('statement of marks'!I38="","",'statement of marks'!I38)</f>
        <v>C 032</v>
      </c>
      <c r="S592" s="1024"/>
      <c r="T592" s="1024"/>
      <c r="U592" s="1024"/>
      <c r="V592" s="1024"/>
      <c r="W592" s="1024"/>
      <c r="X592" s="1024"/>
      <c r="Y592" s="1024"/>
      <c r="Z592" s="1024"/>
      <c r="AA592" s="1024"/>
      <c r="AB592" s="1036"/>
    </row>
    <row r="593" spans="1:28" ht="19" customHeight="1">
      <c r="A593" s="1023" t="s">
        <v>274</v>
      </c>
      <c r="B593" s="1024"/>
      <c r="C593" s="1024" t="str">
        <f>IF('statement of marks'!$A$3="","",'statement of marks'!$A$3)</f>
        <v>9 'A'</v>
      </c>
      <c r="D593" s="1024"/>
      <c r="E593" s="1025" t="s">
        <v>83</v>
      </c>
      <c r="F593" s="1025"/>
      <c r="G593" s="1025">
        <f>IF('statement of marks'!E37="","",'statement of marks'!E37)</f>
        <v>11017</v>
      </c>
      <c r="H593" s="1025"/>
      <c r="I593" s="1025" t="s">
        <v>78</v>
      </c>
      <c r="J593" s="1025"/>
      <c r="K593" s="1014">
        <f>IF('statement of marks'!F37="","",'statement of marks'!F37)</f>
        <v>37283</v>
      </c>
      <c r="L593" s="1014"/>
      <c r="M593" s="1015"/>
      <c r="N593" s="1058"/>
      <c r="O593" s="1057"/>
      <c r="P593" s="1023" t="s">
        <v>274</v>
      </c>
      <c r="Q593" s="1024"/>
      <c r="R593" s="1024" t="str">
        <f>IF('statement of marks'!$A$3="","",'statement of marks'!$A$3)</f>
        <v>9 'A'</v>
      </c>
      <c r="S593" s="1024"/>
      <c r="T593" s="1025" t="s">
        <v>83</v>
      </c>
      <c r="U593" s="1025"/>
      <c r="V593" s="1025">
        <f>IF('statement of marks'!E38="","",'statement of marks'!E38)</f>
        <v>11022</v>
      </c>
      <c r="W593" s="1025"/>
      <c r="X593" s="1025" t="s">
        <v>78</v>
      </c>
      <c r="Y593" s="1025"/>
      <c r="Z593" s="1014">
        <f>IF('statement of marks'!F38="","",'statement of marks'!F38)</f>
        <v>36831</v>
      </c>
      <c r="AA593" s="1014"/>
      <c r="AB593" s="1015"/>
    </row>
    <row r="594" spans="1:28" ht="19" customHeight="1">
      <c r="A594" s="1037" t="s">
        <v>222</v>
      </c>
      <c r="B594" s="1034" t="s">
        <v>223</v>
      </c>
      <c r="C594" s="865" t="s">
        <v>87</v>
      </c>
      <c r="D594" s="865" t="s">
        <v>88</v>
      </c>
      <c r="E594" s="865" t="s">
        <v>89</v>
      </c>
      <c r="F594" s="865" t="s">
        <v>245</v>
      </c>
      <c r="G594" s="865" t="s">
        <v>242</v>
      </c>
      <c r="H594" s="865" t="s">
        <v>99</v>
      </c>
      <c r="I594" s="865" t="s">
        <v>193</v>
      </c>
      <c r="J594" s="1016" t="s">
        <v>146</v>
      </c>
      <c r="K594" s="1016" t="s">
        <v>224</v>
      </c>
      <c r="L594" s="1016" t="s">
        <v>225</v>
      </c>
      <c r="M594" s="1035" t="s">
        <v>243</v>
      </c>
      <c r="N594" s="1058"/>
      <c r="O594" s="1057"/>
      <c r="P594" s="1037" t="s">
        <v>222</v>
      </c>
      <c r="Q594" s="1034" t="s">
        <v>223</v>
      </c>
      <c r="R594" s="865" t="s">
        <v>87</v>
      </c>
      <c r="S594" s="865" t="s">
        <v>88</v>
      </c>
      <c r="T594" s="865" t="s">
        <v>89</v>
      </c>
      <c r="U594" s="865" t="s">
        <v>245</v>
      </c>
      <c r="V594" s="865" t="s">
        <v>242</v>
      </c>
      <c r="W594" s="865" t="s">
        <v>99</v>
      </c>
      <c r="X594" s="865" t="s">
        <v>193</v>
      </c>
      <c r="Y594" s="1016" t="s">
        <v>146</v>
      </c>
      <c r="Z594" s="1016" t="s">
        <v>224</v>
      </c>
      <c r="AA594" s="1016" t="s">
        <v>225</v>
      </c>
      <c r="AB594" s="1035" t="s">
        <v>243</v>
      </c>
    </row>
    <row r="595" spans="1:28" ht="19" customHeight="1">
      <c r="A595" s="1037"/>
      <c r="B595" s="1034"/>
      <c r="C595" s="865"/>
      <c r="D595" s="865"/>
      <c r="E595" s="865"/>
      <c r="F595" s="865"/>
      <c r="G595" s="865"/>
      <c r="H595" s="865"/>
      <c r="I595" s="865"/>
      <c r="J595" s="865"/>
      <c r="K595" s="865"/>
      <c r="L595" s="865"/>
      <c r="M595" s="1035"/>
      <c r="N595" s="1058"/>
      <c r="O595" s="1057"/>
      <c r="P595" s="1037"/>
      <c r="Q595" s="1034"/>
      <c r="R595" s="865"/>
      <c r="S595" s="865"/>
      <c r="T595" s="865"/>
      <c r="U595" s="865"/>
      <c r="V595" s="865"/>
      <c r="W595" s="865"/>
      <c r="X595" s="865"/>
      <c r="Y595" s="865"/>
      <c r="Z595" s="865"/>
      <c r="AA595" s="865"/>
      <c r="AB595" s="1035"/>
    </row>
    <row r="596" spans="1:28" ht="19" customHeight="1">
      <c r="A596" s="1037"/>
      <c r="B596" s="1034"/>
      <c r="C596" s="865"/>
      <c r="D596" s="865"/>
      <c r="E596" s="865"/>
      <c r="F596" s="865"/>
      <c r="G596" s="865"/>
      <c r="H596" s="865"/>
      <c r="I596" s="865"/>
      <c r="J596" s="865"/>
      <c r="K596" s="865"/>
      <c r="L596" s="865"/>
      <c r="M596" s="1035"/>
      <c r="N596" s="1058"/>
      <c r="O596" s="1057"/>
      <c r="P596" s="1037"/>
      <c r="Q596" s="1034"/>
      <c r="R596" s="865"/>
      <c r="S596" s="865"/>
      <c r="T596" s="865"/>
      <c r="U596" s="865"/>
      <c r="V596" s="865"/>
      <c r="W596" s="865"/>
      <c r="X596" s="865"/>
      <c r="Y596" s="865"/>
      <c r="Z596" s="865"/>
      <c r="AA596" s="865"/>
      <c r="AB596" s="1035"/>
    </row>
    <row r="597" spans="1:28" ht="19" customHeight="1">
      <c r="A597" s="1038" t="s">
        <v>169</v>
      </c>
      <c r="B597" s="1039"/>
      <c r="C597" s="474">
        <v>10</v>
      </c>
      <c r="D597" s="474">
        <v>10</v>
      </c>
      <c r="E597" s="474">
        <v>10</v>
      </c>
      <c r="F597" s="474">
        <v>70</v>
      </c>
      <c r="G597" s="478">
        <v>100</v>
      </c>
      <c r="H597" s="478">
        <v>100</v>
      </c>
      <c r="I597" s="478">
        <v>200</v>
      </c>
      <c r="J597" s="484"/>
      <c r="K597" s="478" t="str">
        <f>IF(L605=0,"",100)</f>
        <v/>
      </c>
      <c r="L597" s="478"/>
      <c r="M597" s="251" t="str">
        <f>IF(L605=0,"","200/100")</f>
        <v/>
      </c>
      <c r="N597" s="1058"/>
      <c r="O597" s="1057"/>
      <c r="P597" s="1038" t="s">
        <v>169</v>
      </c>
      <c r="Q597" s="1039"/>
      <c r="R597" s="474">
        <v>10</v>
      </c>
      <c r="S597" s="474">
        <v>10</v>
      </c>
      <c r="T597" s="474">
        <v>10</v>
      </c>
      <c r="U597" s="474">
        <v>70</v>
      </c>
      <c r="V597" s="478">
        <v>100</v>
      </c>
      <c r="W597" s="478">
        <v>100</v>
      </c>
      <c r="X597" s="478">
        <v>200</v>
      </c>
      <c r="Y597" s="484"/>
      <c r="Z597" s="478" t="str">
        <f>IF(AA605=0,"",100)</f>
        <v/>
      </c>
      <c r="AA597" s="478"/>
      <c r="AB597" s="251" t="str">
        <f>IF(AA605=0,"","200/100")</f>
        <v/>
      </c>
    </row>
    <row r="598" spans="1:28" ht="19" customHeight="1">
      <c r="A598" s="1023" t="s">
        <v>61</v>
      </c>
      <c r="B598" s="1024"/>
      <c r="C598" s="482" t="str">
        <f>IF('statement of marks'!J37="","",'statement of marks'!J37)</f>
        <v/>
      </c>
      <c r="D598" s="482" t="str">
        <f>IF('statement of marks'!K37="","",'statement of marks'!K37)</f>
        <v/>
      </c>
      <c r="E598" s="482" t="str">
        <f>IF('statement of marks'!L37="","",'statement of marks'!L37)</f>
        <v/>
      </c>
      <c r="F598" s="482" t="str">
        <f>IF('statement of marks'!N37="","",'statement of marks'!N37)</f>
        <v/>
      </c>
      <c r="G598" s="478" t="str">
        <f t="shared" ref="G598:G603" si="120">IF(F598="","",SUM(C598:F598))</f>
        <v/>
      </c>
      <c r="H598" s="252" t="str">
        <f>IF('statement of marks'!P37="","",'statement of marks'!P37)</f>
        <v/>
      </c>
      <c r="I598" s="253" t="str">
        <f t="shared" ref="I598:I603" si="121">IF(H598="","",SUM(G598:H598))</f>
        <v/>
      </c>
      <c r="J598" s="479" t="str">
        <f>CONCATENATE('statement of marks'!HB37,'statement of marks'!HC37,'statement of marks'!HD37)</f>
        <v/>
      </c>
      <c r="K598" s="482" t="str">
        <f>IF('result subject-wise'!AB37="","",'result subject-wise'!AB37)</f>
        <v/>
      </c>
      <c r="L598" s="482" t="str">
        <f>IF('result subject-wise'!AK37="","",'result subject-wise'!AK37)</f>
        <v/>
      </c>
      <c r="M598" s="480" t="str">
        <f>IF(L605=0,"",IF(J598="S",K598,IF(K598="",I598,I598+K598)))</f>
        <v/>
      </c>
      <c r="N598" s="1058"/>
      <c r="O598" s="1057"/>
      <c r="P598" s="1023" t="s">
        <v>61</v>
      </c>
      <c r="Q598" s="1024"/>
      <c r="R598" s="482" t="str">
        <f>IF('statement of marks'!J38="","",'statement of marks'!J38)</f>
        <v/>
      </c>
      <c r="S598" s="482" t="str">
        <f>IF('statement of marks'!K38="","",'statement of marks'!K38)</f>
        <v/>
      </c>
      <c r="T598" s="482" t="str">
        <f>IF('statement of marks'!L38="","",'statement of marks'!L38)</f>
        <v/>
      </c>
      <c r="U598" s="482" t="str">
        <f>IF('statement of marks'!N38="","",'statement of marks'!N38)</f>
        <v/>
      </c>
      <c r="V598" s="478" t="str">
        <f t="shared" ref="V598:V603" si="122">IF(U598="","",SUM(R598:U598))</f>
        <v/>
      </c>
      <c r="W598" s="252" t="str">
        <f>IF('statement of marks'!P38="","",'statement of marks'!P38)</f>
        <v/>
      </c>
      <c r="X598" s="253" t="str">
        <f t="shared" ref="X598:X603" si="123">IF(W598="","",SUM(V598:W598))</f>
        <v/>
      </c>
      <c r="Y598" s="479" t="str">
        <f>CONCATENATE('statement of marks'!HB38,'statement of marks'!HC38,'statement of marks'!HD38)</f>
        <v/>
      </c>
      <c r="Z598" s="482" t="str">
        <f>IF('result subject-wise'!AB38="","",'result subject-wise'!AB38)</f>
        <v/>
      </c>
      <c r="AA598" s="482" t="str">
        <f>IF('result subject-wise'!AK38="","",'result subject-wise'!AK38)</f>
        <v/>
      </c>
      <c r="AB598" s="480" t="str">
        <f>IF(AA605=0,"",IF(Y598="S",Z598,IF(Z598="",X598,X598+Z598)))</f>
        <v/>
      </c>
    </row>
    <row r="599" spans="1:28" ht="19" customHeight="1">
      <c r="A599" s="1023" t="s">
        <v>63</v>
      </c>
      <c r="B599" s="1024"/>
      <c r="C599" s="482" t="str">
        <f>IF('statement of marks'!X37="","",'statement of marks'!X37)</f>
        <v/>
      </c>
      <c r="D599" s="482" t="str">
        <f>IF('statement of marks'!Y37="","",'statement of marks'!Y37)</f>
        <v/>
      </c>
      <c r="E599" s="482" t="str">
        <f>IF('statement of marks'!Z37="","",'statement of marks'!Z37)</f>
        <v/>
      </c>
      <c r="F599" s="482" t="str">
        <f>IF('statement of marks'!AB37="","",'statement of marks'!AB37)</f>
        <v/>
      </c>
      <c r="G599" s="478" t="str">
        <f t="shared" si="120"/>
        <v/>
      </c>
      <c r="H599" s="252" t="str">
        <f>IF('statement of marks'!AD37="","",'statement of marks'!AD37)</f>
        <v/>
      </c>
      <c r="I599" s="253" t="str">
        <f t="shared" si="121"/>
        <v/>
      </c>
      <c r="J599" s="479" t="str">
        <f>CONCATENATE('statement of marks'!HE37,'statement of marks'!HF37,'statement of marks'!HG37,)</f>
        <v/>
      </c>
      <c r="K599" s="482" t="str">
        <f>IF('result subject-wise'!AC37="","",'result subject-wise'!AC37)</f>
        <v/>
      </c>
      <c r="L599" s="482" t="str">
        <f>IF('result subject-wise'!AL37="","",'result subject-wise'!AL37)</f>
        <v/>
      </c>
      <c r="M599" s="480" t="str">
        <f>IF(L605=0,"",IF(J599="S",K599,IF(K599="",I599,I599+K599)))</f>
        <v/>
      </c>
      <c r="N599" s="1058"/>
      <c r="O599" s="1057"/>
      <c r="P599" s="1023" t="s">
        <v>63</v>
      </c>
      <c r="Q599" s="1024"/>
      <c r="R599" s="482" t="str">
        <f>IF('statement of marks'!X38="","",'statement of marks'!X38)</f>
        <v/>
      </c>
      <c r="S599" s="482" t="str">
        <f>IF('statement of marks'!Y38="","",'statement of marks'!Y38)</f>
        <v/>
      </c>
      <c r="T599" s="482" t="str">
        <f>IF('statement of marks'!Z38="","",'statement of marks'!Z38)</f>
        <v/>
      </c>
      <c r="U599" s="482" t="str">
        <f>IF('statement of marks'!AB38="","",'statement of marks'!AB38)</f>
        <v/>
      </c>
      <c r="V599" s="478" t="str">
        <f t="shared" si="122"/>
        <v/>
      </c>
      <c r="W599" s="252" t="str">
        <f>IF('statement of marks'!AD38="","",'statement of marks'!AD38)</f>
        <v/>
      </c>
      <c r="X599" s="253" t="str">
        <f t="shared" si="123"/>
        <v/>
      </c>
      <c r="Y599" s="479" t="str">
        <f>CONCATENATE('statement of marks'!HE38,'statement of marks'!HF38,'statement of marks'!HG38,)</f>
        <v/>
      </c>
      <c r="Z599" s="482" t="str">
        <f>IF('result subject-wise'!AC38="","",'result subject-wise'!AC38)</f>
        <v/>
      </c>
      <c r="AA599" s="482" t="str">
        <f>IF('result subject-wise'!AL38="","",'result subject-wise'!AL38)</f>
        <v/>
      </c>
      <c r="AB599" s="480" t="str">
        <f>IF(AA605=0,"",IF(Y599="S",Z599,IF(Z599="",X599,X599+Z599)))</f>
        <v/>
      </c>
    </row>
    <row r="600" spans="1:28" ht="19" customHeight="1">
      <c r="A600" s="1023" t="str">
        <f>'statement of marks'!AM37</f>
        <v/>
      </c>
      <c r="B600" s="1024"/>
      <c r="C600" s="482" t="str">
        <f>IF('statement of marks'!AN37="","",'statement of marks'!AN37)</f>
        <v/>
      </c>
      <c r="D600" s="482" t="str">
        <f>IF('statement of marks'!AO37="","",'statement of marks'!AO37)</f>
        <v/>
      </c>
      <c r="E600" s="482" t="str">
        <f>IF('statement of marks'!AP37="","",'statement of marks'!AP37)</f>
        <v/>
      </c>
      <c r="F600" s="482" t="str">
        <f>IF('statement of marks'!AR37="","",'statement of marks'!AR37)</f>
        <v/>
      </c>
      <c r="G600" s="478" t="str">
        <f t="shared" si="120"/>
        <v/>
      </c>
      <c r="H600" s="252" t="str">
        <f>IF('statement of marks'!AT37="","",'statement of marks'!AT37)</f>
        <v/>
      </c>
      <c r="I600" s="253" t="str">
        <f t="shared" si="121"/>
        <v/>
      </c>
      <c r="J600" s="479" t="str">
        <f>CONCATENATE('statement of marks'!HH37,'statement of marks'!HN37,'statement of marks'!HO37)</f>
        <v/>
      </c>
      <c r="K600" s="482" t="str">
        <f>IF('result subject-wise'!AD37="","",'result subject-wise'!AD37)</f>
        <v/>
      </c>
      <c r="L600" s="482" t="str">
        <f>IF('result subject-wise'!AM37="","",'result subject-wise'!AM37)</f>
        <v/>
      </c>
      <c r="M600" s="480" t="str">
        <f>IF(L605=0,"",IF(J600="S",K600,IF(K600="",I600,I600+K600)))</f>
        <v/>
      </c>
      <c r="N600" s="1058"/>
      <c r="O600" s="1057"/>
      <c r="P600" s="1023" t="str">
        <f>'statement of marks'!AM38</f>
        <v/>
      </c>
      <c r="Q600" s="1024"/>
      <c r="R600" s="482" t="str">
        <f>IF('statement of marks'!AN38="","",'statement of marks'!AN38)</f>
        <v/>
      </c>
      <c r="S600" s="482" t="str">
        <f>IF('statement of marks'!AO38="","",'statement of marks'!AO38)</f>
        <v/>
      </c>
      <c r="T600" s="482" t="str">
        <f>IF('statement of marks'!AP38="","",'statement of marks'!AP38)</f>
        <v/>
      </c>
      <c r="U600" s="482" t="str">
        <f>IF('statement of marks'!AR38="","",'statement of marks'!AR38)</f>
        <v/>
      </c>
      <c r="V600" s="478" t="str">
        <f t="shared" si="122"/>
        <v/>
      </c>
      <c r="W600" s="252" t="str">
        <f>IF('statement of marks'!AT38="","",'statement of marks'!AT38)</f>
        <v/>
      </c>
      <c r="X600" s="253" t="str">
        <f t="shared" si="123"/>
        <v/>
      </c>
      <c r="Y600" s="479" t="str">
        <f>CONCATENATE('statement of marks'!HH38,'statement of marks'!HN38,'statement of marks'!HO38)</f>
        <v/>
      </c>
      <c r="Z600" s="482" t="str">
        <f>IF('result subject-wise'!AD38="","",'result subject-wise'!AD38)</f>
        <v/>
      </c>
      <c r="AA600" s="482" t="str">
        <f>IF('result subject-wise'!AM38="","",'result subject-wise'!AM38)</f>
        <v/>
      </c>
      <c r="AB600" s="480" t="str">
        <f>IF(AA605=0,"",IF(Y600="S",Z600,IF(Z600="",X600,X600+Z600)))</f>
        <v/>
      </c>
    </row>
    <row r="601" spans="1:28" ht="19" customHeight="1">
      <c r="A601" s="1023" t="s">
        <v>65</v>
      </c>
      <c r="B601" s="1024"/>
      <c r="C601" s="482" t="str">
        <f>IF('statement of marks'!BB37="","",'statement of marks'!BB37)</f>
        <v/>
      </c>
      <c r="D601" s="482" t="str">
        <f>IF('statement of marks'!BC37="","",'statement of marks'!BC37)</f>
        <v/>
      </c>
      <c r="E601" s="482" t="str">
        <f>IF('statement of marks'!BD37="","",'statement of marks'!BD37)</f>
        <v/>
      </c>
      <c r="F601" s="482" t="str">
        <f>IF('statement of marks'!BF37="","",'statement of marks'!BF37)</f>
        <v/>
      </c>
      <c r="G601" s="478" t="str">
        <f t="shared" si="120"/>
        <v/>
      </c>
      <c r="H601" s="252" t="str">
        <f>IF('statement of marks'!BH37="","",'statement of marks'!BH37)</f>
        <v/>
      </c>
      <c r="I601" s="253" t="str">
        <f t="shared" si="121"/>
        <v/>
      </c>
      <c r="J601" s="479" t="str">
        <f>CONCATENATE('statement of marks'!HP37,'statement of marks'!HQ37,'statement of marks'!HR37)</f>
        <v/>
      </c>
      <c r="K601" s="482" t="str">
        <f>IF('result subject-wise'!AE37="","",'result subject-wise'!AE37)</f>
        <v/>
      </c>
      <c r="L601" s="482" t="str">
        <f>IF('result subject-wise'!AN37="","",'result subject-wise'!AN37)</f>
        <v/>
      </c>
      <c r="M601" s="480" t="str">
        <f>IF(L605=0,"",IF(J601="S",K601,IF(K601="",I601,I601+K601)))</f>
        <v/>
      </c>
      <c r="N601" s="1058"/>
      <c r="O601" s="1057"/>
      <c r="P601" s="1023" t="s">
        <v>65</v>
      </c>
      <c r="Q601" s="1024"/>
      <c r="R601" s="482" t="str">
        <f>IF('statement of marks'!BB38="","",'statement of marks'!BB38)</f>
        <v/>
      </c>
      <c r="S601" s="482" t="str">
        <f>IF('statement of marks'!BC38="","",'statement of marks'!BC38)</f>
        <v/>
      </c>
      <c r="T601" s="482" t="str">
        <f>IF('statement of marks'!BD38="","",'statement of marks'!BD38)</f>
        <v/>
      </c>
      <c r="U601" s="482" t="str">
        <f>IF('statement of marks'!BF38="","",'statement of marks'!BF38)</f>
        <v/>
      </c>
      <c r="V601" s="478" t="str">
        <f t="shared" si="122"/>
        <v/>
      </c>
      <c r="W601" s="252" t="str">
        <f>IF('statement of marks'!BH38="","",'statement of marks'!BH38)</f>
        <v/>
      </c>
      <c r="X601" s="253" t="str">
        <f t="shared" si="123"/>
        <v/>
      </c>
      <c r="Y601" s="479" t="str">
        <f>CONCATENATE('statement of marks'!HP38,'statement of marks'!HQ38,'statement of marks'!HR38)</f>
        <v/>
      </c>
      <c r="Z601" s="482" t="str">
        <f>IF('result subject-wise'!AE38="","",'result subject-wise'!AE38)</f>
        <v/>
      </c>
      <c r="AA601" s="482" t="str">
        <f>IF('result subject-wise'!AN38="","",'result subject-wise'!AN38)</f>
        <v/>
      </c>
      <c r="AB601" s="480" t="str">
        <f>IF(AA605=0,"",IF(Y601="S",Z601,IF(Z601="",X601,X601+Z601)))</f>
        <v/>
      </c>
    </row>
    <row r="602" spans="1:28" ht="19" customHeight="1">
      <c r="A602" s="1023" t="s">
        <v>71</v>
      </c>
      <c r="B602" s="1024"/>
      <c r="C602" s="482" t="str">
        <f>IF('statement of marks'!BP37="","",'statement of marks'!BP37)</f>
        <v/>
      </c>
      <c r="D602" s="482" t="str">
        <f>IF('statement of marks'!BQ37="","",'statement of marks'!BQ37)</f>
        <v/>
      </c>
      <c r="E602" s="482" t="str">
        <f>IF('statement of marks'!BR37="","",'statement of marks'!BR37)</f>
        <v/>
      </c>
      <c r="F602" s="482" t="str">
        <f>IF('statement of marks'!BT37="","",'statement of marks'!BT37)</f>
        <v/>
      </c>
      <c r="G602" s="478" t="str">
        <f t="shared" si="120"/>
        <v/>
      </c>
      <c r="H602" s="252" t="str">
        <f>IF('statement of marks'!BV37="","",'statement of marks'!BV37)</f>
        <v/>
      </c>
      <c r="I602" s="253" t="str">
        <f t="shared" si="121"/>
        <v/>
      </c>
      <c r="J602" s="479" t="str">
        <f>CONCATENATE('statement of marks'!HS37,'statement of marks'!HT37,'statement of marks'!HU37)</f>
        <v/>
      </c>
      <c r="K602" s="482" t="str">
        <f>IF('result subject-wise'!AF37="","",'result subject-wise'!AF37)</f>
        <v/>
      </c>
      <c r="L602" s="482" t="str">
        <f>IF('result subject-wise'!AO37="","",'result subject-wise'!AO37)</f>
        <v/>
      </c>
      <c r="M602" s="480" t="str">
        <f>IF(L605=0,"",IF(J602="S",K602,IF(K602="",I602,I602+K602)))</f>
        <v/>
      </c>
      <c r="N602" s="1058"/>
      <c r="O602" s="1057"/>
      <c r="P602" s="1023" t="s">
        <v>71</v>
      </c>
      <c r="Q602" s="1024"/>
      <c r="R602" s="482" t="str">
        <f>IF('statement of marks'!BP38="","",'statement of marks'!BP38)</f>
        <v/>
      </c>
      <c r="S602" s="482" t="str">
        <f>IF('statement of marks'!BQ38="","",'statement of marks'!BQ38)</f>
        <v/>
      </c>
      <c r="T602" s="482" t="str">
        <f>IF('statement of marks'!BR38="","",'statement of marks'!BR38)</f>
        <v/>
      </c>
      <c r="U602" s="482" t="str">
        <f>IF('statement of marks'!BT38="","",'statement of marks'!BT38)</f>
        <v/>
      </c>
      <c r="V602" s="478" t="str">
        <f t="shared" si="122"/>
        <v/>
      </c>
      <c r="W602" s="252" t="str">
        <f>IF('statement of marks'!BV38="","",'statement of marks'!BV38)</f>
        <v/>
      </c>
      <c r="X602" s="253" t="str">
        <f t="shared" si="123"/>
        <v/>
      </c>
      <c r="Y602" s="479" t="str">
        <f>CONCATENATE('statement of marks'!HS38,'statement of marks'!HT38,'statement of marks'!HU38)</f>
        <v/>
      </c>
      <c r="Z602" s="482" t="str">
        <f>IF('result subject-wise'!AF38="","",'result subject-wise'!AF38)</f>
        <v/>
      </c>
      <c r="AA602" s="482" t="str">
        <f>IF('result subject-wise'!AO38="","",'result subject-wise'!AO38)</f>
        <v/>
      </c>
      <c r="AB602" s="480" t="str">
        <f>IF(AA605=0,"",IF(Y602="S",Z602,IF(Z602="",X602,X602+Z602)))</f>
        <v/>
      </c>
    </row>
    <row r="603" spans="1:28" ht="19" customHeight="1">
      <c r="A603" s="1023" t="s">
        <v>48</v>
      </c>
      <c r="B603" s="1024"/>
      <c r="C603" s="482" t="str">
        <f>IF('statement of marks'!CD37="","",'statement of marks'!CD37)</f>
        <v/>
      </c>
      <c r="D603" s="482" t="str">
        <f>IF('statement of marks'!CE37="","",'statement of marks'!CE37)</f>
        <v/>
      </c>
      <c r="E603" s="482" t="str">
        <f>IF('statement of marks'!CF37="","",'statement of marks'!CF37)</f>
        <v/>
      </c>
      <c r="F603" s="482" t="str">
        <f>IF('statement of marks'!CH37="","",'statement of marks'!CH37)</f>
        <v/>
      </c>
      <c r="G603" s="478" t="str">
        <f t="shared" si="120"/>
        <v/>
      </c>
      <c r="H603" s="252" t="str">
        <f>IF('statement of marks'!CJ37="","",'statement of marks'!CJ37)</f>
        <v/>
      </c>
      <c r="I603" s="253" t="str">
        <f t="shared" si="121"/>
        <v/>
      </c>
      <c r="J603" s="479" t="str">
        <f>CONCATENATE('statement of marks'!HV37,'statement of marks'!HW37,'statement of marks'!HX37)</f>
        <v/>
      </c>
      <c r="K603" s="482" t="str">
        <f>IF('result subject-wise'!AG37="","",'result subject-wise'!AG37)</f>
        <v/>
      </c>
      <c r="L603" s="482" t="str">
        <f>IF('result subject-wise'!AP37="","",'result subject-wise'!AP37)</f>
        <v/>
      </c>
      <c r="M603" s="480" t="str">
        <f>IF(L605=0,"",IF(J603="S",K603,IF(K603="",I603,I603+K603)))</f>
        <v/>
      </c>
      <c r="N603" s="1058"/>
      <c r="O603" s="1057"/>
      <c r="P603" s="1023" t="s">
        <v>48</v>
      </c>
      <c r="Q603" s="1024"/>
      <c r="R603" s="482" t="str">
        <f>IF('statement of marks'!CD38="","",'statement of marks'!CD38)</f>
        <v/>
      </c>
      <c r="S603" s="482" t="str">
        <f>IF('statement of marks'!CE38="","",'statement of marks'!CE38)</f>
        <v/>
      </c>
      <c r="T603" s="482" t="str">
        <f>IF('statement of marks'!CF38="","",'statement of marks'!CF38)</f>
        <v/>
      </c>
      <c r="U603" s="482" t="str">
        <f>IF('statement of marks'!CH38="","",'statement of marks'!CH38)</f>
        <v/>
      </c>
      <c r="V603" s="478" t="str">
        <f t="shared" si="122"/>
        <v/>
      </c>
      <c r="W603" s="252" t="str">
        <f>IF('statement of marks'!CJ38="","",'statement of marks'!CJ38)</f>
        <v/>
      </c>
      <c r="X603" s="253" t="str">
        <f t="shared" si="123"/>
        <v/>
      </c>
      <c r="Y603" s="479" t="str">
        <f>CONCATENATE('statement of marks'!HV38,'statement of marks'!HW38,'statement of marks'!HX38)</f>
        <v/>
      </c>
      <c r="Z603" s="482" t="str">
        <f>IF('result subject-wise'!AG38="","",'result subject-wise'!AG38)</f>
        <v/>
      </c>
      <c r="AA603" s="482" t="str">
        <f>IF('result subject-wise'!AP38="","",'result subject-wise'!AP38)</f>
        <v/>
      </c>
      <c r="AB603" s="480" t="str">
        <f>IF(AA605=0,"",IF(Y603="S",Z603,IF(Z603="",X603,X603+Z603)))</f>
        <v/>
      </c>
    </row>
    <row r="604" spans="1:28" ht="19" customHeight="1">
      <c r="A604" s="1027" t="s">
        <v>244</v>
      </c>
      <c r="B604" s="1028"/>
      <c r="C604" s="477" t="str">
        <f t="shared" ref="C604:I604" si="124">IF(C603="","",SUM(C598:C603))</f>
        <v/>
      </c>
      <c r="D604" s="477" t="str">
        <f t="shared" si="124"/>
        <v/>
      </c>
      <c r="E604" s="477" t="str">
        <f t="shared" si="124"/>
        <v/>
      </c>
      <c r="F604" s="477" t="str">
        <f t="shared" si="124"/>
        <v/>
      </c>
      <c r="G604" s="477" t="str">
        <f t="shared" si="124"/>
        <v/>
      </c>
      <c r="H604" s="477" t="str">
        <f t="shared" si="124"/>
        <v/>
      </c>
      <c r="I604" s="477" t="str">
        <f t="shared" si="124"/>
        <v/>
      </c>
      <c r="J604" s="254" t="e">
        <f>IF(AND(L610="PASS",M606&gt;=60),"FIRST",IF(AND(L610="PASS",M606&gt;=48),"SECOND",IF(AND(L610="PASS",M606&gt;=36),"THIRD","")))</f>
        <v>#VALUE!</v>
      </c>
      <c r="K604" s="254">
        <f>COUNTIF(K598:K603,"AB")</f>
        <v>0</v>
      </c>
      <c r="L604" s="482"/>
      <c r="M604" s="476" t="str">
        <f>IF(K604&gt;0,"",IF(M603="","",SUM(M598:M603)))</f>
        <v/>
      </c>
      <c r="N604" s="1058"/>
      <c r="O604" s="1057"/>
      <c r="P604" s="1027" t="s">
        <v>244</v>
      </c>
      <c r="Q604" s="1028"/>
      <c r="R604" s="477" t="str">
        <f t="shared" ref="R604:X604" si="125">IF(R603="","",SUM(R598:R603))</f>
        <v/>
      </c>
      <c r="S604" s="477" t="str">
        <f t="shared" si="125"/>
        <v/>
      </c>
      <c r="T604" s="477" t="str">
        <f t="shared" si="125"/>
        <v/>
      </c>
      <c r="U604" s="477" t="str">
        <f t="shared" si="125"/>
        <v/>
      </c>
      <c r="V604" s="477" t="str">
        <f t="shared" si="125"/>
        <v/>
      </c>
      <c r="W604" s="477" t="str">
        <f t="shared" si="125"/>
        <v/>
      </c>
      <c r="X604" s="477" t="str">
        <f t="shared" si="125"/>
        <v/>
      </c>
      <c r="Y604" s="254" t="e">
        <f>IF(AND(AA610="PASS",AB606&gt;=60),"FIRST",IF(AND(AA610="PASS",AB606&gt;=48),"SECOND",IF(AND(AA610="PASS",AB606&gt;=36),"THIRD","")))</f>
        <v>#VALUE!</v>
      </c>
      <c r="Z604" s="254">
        <f>COUNTIF(Z598:Z603,"AB")</f>
        <v>0</v>
      </c>
      <c r="AA604" s="482"/>
      <c r="AB604" s="476" t="str">
        <f>IF(Z604&gt;0,"",IF(AB603="","",SUM(AB598:AB603)))</f>
        <v/>
      </c>
    </row>
    <row r="605" spans="1:28" ht="19" customHeight="1">
      <c r="A605" s="1027" t="s">
        <v>226</v>
      </c>
      <c r="B605" s="1028"/>
      <c r="C605" s="474">
        <f>60-(COUNTIF(C598:C603,"NA")*10+COUNTIF(C598:C603,"ML")*10)</f>
        <v>60</v>
      </c>
      <c r="D605" s="474">
        <f>60-(COUNTIF(D598:D603,"NA")*10+COUNTIF(D598:D603,"ML")*10)</f>
        <v>60</v>
      </c>
      <c r="E605" s="474">
        <f>60-(COUNTIF(E598:E603,"NA")*10+COUNTIF(E598:E603,"ML")*10)</f>
        <v>60</v>
      </c>
      <c r="F605" s="474">
        <f>420-(COUNTIF(F598:F603,"NA")*70+COUNTIF(F598:F603,"ML")*70)</f>
        <v>420</v>
      </c>
      <c r="G605" s="474">
        <f>SUM(C605:F605)</f>
        <v>600</v>
      </c>
      <c r="H605" s="474">
        <f>600-(COUNTIF(H598:H603,"ML")*100)</f>
        <v>600</v>
      </c>
      <c r="I605" s="478">
        <f>SUM(G605:H605)</f>
        <v>1200</v>
      </c>
      <c r="J605" s="254" t="e">
        <f>IF(AND(L610="PASS",I606&gt;=60),"FIRST",IF(AND(L610="PASS",I606&gt;=48),"SECOND",IF(AND(L610="PASS",I606&gt;=36),"THIRD","")))</f>
        <v>#VALUE!</v>
      </c>
      <c r="K605" s="482"/>
      <c r="L605" s="254">
        <f>COUNTIF(L598:L603,"P")+COUNTIF(L598:L603,"F")</f>
        <v>0</v>
      </c>
      <c r="M605" s="251" t="str">
        <f>IF(K604&gt;0,"",IF(L605=0,"",1200-L606*100))</f>
        <v/>
      </c>
      <c r="N605" s="1058"/>
      <c r="O605" s="1057"/>
      <c r="P605" s="1027" t="s">
        <v>226</v>
      </c>
      <c r="Q605" s="1028"/>
      <c r="R605" s="474">
        <f>60-(COUNTIF(R598:R603,"NA")*10+COUNTIF(R598:R603,"ML")*10)</f>
        <v>60</v>
      </c>
      <c r="S605" s="474">
        <f>60-(COUNTIF(S598:S603,"NA")*10+COUNTIF(S598:S603,"ML")*10)</f>
        <v>60</v>
      </c>
      <c r="T605" s="474">
        <f>60-(COUNTIF(T598:T603,"NA")*10+COUNTIF(T598:T603,"ML")*10)</f>
        <v>60</v>
      </c>
      <c r="U605" s="474">
        <f>420-(COUNTIF(U598:U603,"NA")*70+COUNTIF(U598:U603,"ML")*70)</f>
        <v>420</v>
      </c>
      <c r="V605" s="474">
        <f>SUM(R605:U605)</f>
        <v>600</v>
      </c>
      <c r="W605" s="474">
        <f>600-(COUNTIF(W598:W603,"ML")*100)</f>
        <v>600</v>
      </c>
      <c r="X605" s="478">
        <f>SUM(V605:W605)</f>
        <v>1200</v>
      </c>
      <c r="Y605" s="254" t="e">
        <f>IF(AND(AA610="PASS",X606&gt;=60),"FIRST",IF(AND(AA610="PASS",X606&gt;=48),"SECOND",IF(AND(AA610="PASS",X606&gt;=36),"THIRD","")))</f>
        <v>#VALUE!</v>
      </c>
      <c r="Z605" s="482"/>
      <c r="AA605" s="254">
        <f>COUNTIF(AA598:AA603,"P")+COUNTIF(AA598:AA603,"F")</f>
        <v>0</v>
      </c>
      <c r="AB605" s="251" t="str">
        <f>IF(Z604&gt;0,"",IF(AA605=0,"",1200-AA606*100))</f>
        <v/>
      </c>
    </row>
    <row r="606" spans="1:28" ht="19" customHeight="1">
      <c r="A606" s="1056" t="s">
        <v>150</v>
      </c>
      <c r="B606" s="1039"/>
      <c r="C606" s="255" t="e">
        <f t="shared" ref="C606:I606" si="126">C604/C605*100</f>
        <v>#VALUE!</v>
      </c>
      <c r="D606" s="255" t="e">
        <f t="shared" si="126"/>
        <v>#VALUE!</v>
      </c>
      <c r="E606" s="255" t="e">
        <f t="shared" si="126"/>
        <v>#VALUE!</v>
      </c>
      <c r="F606" s="255" t="e">
        <f t="shared" si="126"/>
        <v>#VALUE!</v>
      </c>
      <c r="G606" s="255" t="e">
        <f t="shared" si="126"/>
        <v>#VALUE!</v>
      </c>
      <c r="H606" s="255" t="e">
        <f t="shared" si="126"/>
        <v>#VALUE!</v>
      </c>
      <c r="I606" s="255" t="e">
        <f t="shared" si="126"/>
        <v>#VALUE!</v>
      </c>
      <c r="J606" s="254" t="e">
        <f>IF(M605="",J605,J604)</f>
        <v>#VALUE!</v>
      </c>
      <c r="K606" s="482"/>
      <c r="L606" s="254">
        <f>COUNTIF(J598:J603,"S")</f>
        <v>0</v>
      </c>
      <c r="M606" s="256" t="e">
        <f>M604/M605*100</f>
        <v>#VALUE!</v>
      </c>
      <c r="N606" s="1058"/>
      <c r="O606" s="1057"/>
      <c r="P606" s="1056" t="s">
        <v>150</v>
      </c>
      <c r="Q606" s="1039"/>
      <c r="R606" s="255" t="e">
        <f t="shared" ref="R606:X606" si="127">R604/R605*100</f>
        <v>#VALUE!</v>
      </c>
      <c r="S606" s="255" t="e">
        <f t="shared" si="127"/>
        <v>#VALUE!</v>
      </c>
      <c r="T606" s="255" t="e">
        <f t="shared" si="127"/>
        <v>#VALUE!</v>
      </c>
      <c r="U606" s="255" t="e">
        <f t="shared" si="127"/>
        <v>#VALUE!</v>
      </c>
      <c r="V606" s="255" t="e">
        <f t="shared" si="127"/>
        <v>#VALUE!</v>
      </c>
      <c r="W606" s="255" t="e">
        <f t="shared" si="127"/>
        <v>#VALUE!</v>
      </c>
      <c r="X606" s="255" t="e">
        <f t="shared" si="127"/>
        <v>#VALUE!</v>
      </c>
      <c r="Y606" s="254" t="e">
        <f>IF(AB605="",Y605,Y604)</f>
        <v>#VALUE!</v>
      </c>
      <c r="Z606" s="482"/>
      <c r="AA606" s="254">
        <f>COUNTIF(Y598:Y603,"S")</f>
        <v>0</v>
      </c>
      <c r="AB606" s="256" t="e">
        <f>AB604/AB605*100</f>
        <v>#VALUE!</v>
      </c>
    </row>
    <row r="607" spans="1:28" ht="19" customHeight="1">
      <c r="A607" s="1023" t="s">
        <v>73</v>
      </c>
      <c r="B607" s="1024"/>
      <c r="C607" s="475" t="str">
        <f>IF('statement of marks'!CV37="","",'statement of marks'!CV37)</f>
        <v/>
      </c>
      <c r="D607" s="475" t="str">
        <f>IF('statement of marks'!CW37="","",'statement of marks'!CW37)</f>
        <v/>
      </c>
      <c r="E607" s="475" t="str">
        <f>IF('statement of marks'!CX37="","",'statement of marks'!CX37)</f>
        <v/>
      </c>
      <c r="F607" s="475" t="str">
        <f>IF('statement of marks'!CZ37="","",'statement of marks'!CZ37)</f>
        <v/>
      </c>
      <c r="G607" s="478" t="str">
        <f>IF(F607="","",SUM(C607:F607))</f>
        <v/>
      </c>
      <c r="H607" s="475" t="str">
        <f>IF('statement of marks'!DB37="","",'statement of marks'!DB37)</f>
        <v/>
      </c>
      <c r="I607" s="478" t="str">
        <f>IF(H607="","",SUM(G607:H607))</f>
        <v/>
      </c>
      <c r="J607" s="479" t="str">
        <f>IF('statement of marks'!HY37="","",'statement of marks'!HY37)</f>
        <v/>
      </c>
      <c r="K607" s="485" t="str">
        <f>IF('result subject-wise'!AQ37="","",'result subject-wise'!AQ37)</f>
        <v/>
      </c>
      <c r="L607" s="1046" t="s">
        <v>238</v>
      </c>
      <c r="M607" s="1061"/>
      <c r="N607" s="1058"/>
      <c r="O607" s="1057"/>
      <c r="P607" s="1023" t="s">
        <v>73</v>
      </c>
      <c r="Q607" s="1024"/>
      <c r="R607" s="475" t="str">
        <f>IF('statement of marks'!CV38="","",'statement of marks'!CV38)</f>
        <v/>
      </c>
      <c r="S607" s="475" t="str">
        <f>IF('statement of marks'!CW38="","",'statement of marks'!CW38)</f>
        <v/>
      </c>
      <c r="T607" s="475" t="str">
        <f>IF('statement of marks'!CX38="","",'statement of marks'!CX38)</f>
        <v/>
      </c>
      <c r="U607" s="475" t="str">
        <f>IF('statement of marks'!CZ38="","",'statement of marks'!CZ38)</f>
        <v/>
      </c>
      <c r="V607" s="478" t="str">
        <f>IF(U607="","",SUM(R607:U607))</f>
        <v/>
      </c>
      <c r="W607" s="475" t="str">
        <f>IF('statement of marks'!DB38="","",'statement of marks'!DB38)</f>
        <v/>
      </c>
      <c r="X607" s="478" t="str">
        <f>IF(W607="","",SUM(V607:W607))</f>
        <v/>
      </c>
      <c r="Y607" s="479" t="str">
        <f>IF('statement of marks'!HY38="","",'statement of marks'!HY38)</f>
        <v/>
      </c>
      <c r="Z607" s="485" t="str">
        <f>IF('result subject-wise'!AQ38="","",'result subject-wise'!AQ38)</f>
        <v/>
      </c>
      <c r="AA607" s="1046" t="s">
        <v>238</v>
      </c>
      <c r="AB607" s="1061"/>
    </row>
    <row r="608" spans="1:28" ht="19" customHeight="1">
      <c r="A608" s="1023" t="s">
        <v>74</v>
      </c>
      <c r="B608" s="1024"/>
      <c r="C608" s="475" t="str">
        <f>IF('statement of marks'!DL37="","",'statement of marks'!DL37)</f>
        <v/>
      </c>
      <c r="D608" s="475" t="str">
        <f>IF('statement of marks'!DO37="","",'statement of marks'!DO37)</f>
        <v/>
      </c>
      <c r="E608" s="475" t="str">
        <f>IF('statement of marks'!DR37="","",'statement of marks'!DR37)</f>
        <v/>
      </c>
      <c r="F608" s="475" t="str">
        <f>IF('statement of marks'!DX37="","",'statement of marks'!DX37)</f>
        <v/>
      </c>
      <c r="G608" s="478" t="str">
        <f>IF(F608="","",SUM(C608:F608))</f>
        <v/>
      </c>
      <c r="H608" s="475" t="str">
        <f>IF('statement of marks'!EC37="","",'statement of marks'!EC37)</f>
        <v/>
      </c>
      <c r="I608" s="478" t="str">
        <f>IF(H608="","",SUM(G608:H608))</f>
        <v/>
      </c>
      <c r="J608" s="479" t="str">
        <f>IF('statement of marks'!HZ37="","",'statement of marks'!HZ37)</f>
        <v/>
      </c>
      <c r="K608" s="477" t="str">
        <f>IF('result subject-wise'!AR37="","",'result subject-wise'!AR37)</f>
        <v/>
      </c>
      <c r="L608" s="1030"/>
      <c r="M608" s="1061"/>
      <c r="N608" s="1058"/>
      <c r="O608" s="1057"/>
      <c r="P608" s="1023" t="s">
        <v>74</v>
      </c>
      <c r="Q608" s="1024"/>
      <c r="R608" s="475" t="str">
        <f>IF('statement of marks'!DL38="","",'statement of marks'!DL38)</f>
        <v/>
      </c>
      <c r="S608" s="475" t="str">
        <f>IF('statement of marks'!DO38="","",'statement of marks'!DO38)</f>
        <v/>
      </c>
      <c r="T608" s="475" t="str">
        <f>IF('statement of marks'!DR38="","",'statement of marks'!DR38)</f>
        <v/>
      </c>
      <c r="U608" s="475" t="str">
        <f>IF('statement of marks'!DX38="","",'statement of marks'!DX38)</f>
        <v/>
      </c>
      <c r="V608" s="478" t="str">
        <f>IF(U608="","",SUM(R608:U608))</f>
        <v/>
      </c>
      <c r="W608" s="475" t="str">
        <f>IF('statement of marks'!EC38="","",'statement of marks'!EC38)</f>
        <v/>
      </c>
      <c r="X608" s="478" t="str">
        <f>IF(W608="","",SUM(V608:W608))</f>
        <v/>
      </c>
      <c r="Y608" s="479" t="str">
        <f>IF('statement of marks'!HZ38="","",'statement of marks'!HZ38)</f>
        <v/>
      </c>
      <c r="Z608" s="477" t="str">
        <f>IF('result subject-wise'!AR38="","",'result subject-wise'!AR38)</f>
        <v/>
      </c>
      <c r="AA608" s="1030"/>
      <c r="AB608" s="1061"/>
    </row>
    <row r="609" spans="1:28" ht="19" customHeight="1">
      <c r="A609" s="1023" t="s">
        <v>56</v>
      </c>
      <c r="B609" s="1024"/>
      <c r="C609" s="475" t="str">
        <f>IF('statement of marks'!EM37="","",'statement of marks'!EM37)</f>
        <v/>
      </c>
      <c r="D609" s="475" t="str">
        <f>IF('statement of marks'!EN37="","",'statement of marks'!EN37)</f>
        <v/>
      </c>
      <c r="E609" s="475" t="str">
        <f>IF('statement of marks'!EO37="","",'statement of marks'!EO37)</f>
        <v/>
      </c>
      <c r="F609" s="475" t="str">
        <f>IF('statement of marks'!ES37="","",'statement of marks'!ES37)</f>
        <v/>
      </c>
      <c r="G609" s="478" t="str">
        <f>IF(F609="","",SUM(C609:F609))</f>
        <v/>
      </c>
      <c r="H609" s="475" t="str">
        <f>IF('statement of marks'!EX37="","",'statement of marks'!EX37)</f>
        <v/>
      </c>
      <c r="I609" s="478" t="str">
        <f>IF(H609="","",SUM(G609:H609))</f>
        <v/>
      </c>
      <c r="J609" s="479" t="str">
        <f>IF('statement of marks'!IA37="","",'statement of marks'!IA37)</f>
        <v/>
      </c>
      <c r="K609" s="477" t="str">
        <f>IF('result subject-wise'!AS37="","",'result subject-wise'!AS37)</f>
        <v/>
      </c>
      <c r="L609" s="1030"/>
      <c r="M609" s="1061"/>
      <c r="N609" s="1058"/>
      <c r="O609" s="1057"/>
      <c r="P609" s="1023" t="s">
        <v>56</v>
      </c>
      <c r="Q609" s="1024"/>
      <c r="R609" s="475" t="str">
        <f>IF('statement of marks'!EM38="","",'statement of marks'!EM38)</f>
        <v/>
      </c>
      <c r="S609" s="475" t="str">
        <f>IF('statement of marks'!EN38="","",'statement of marks'!EN38)</f>
        <v/>
      </c>
      <c r="T609" s="475" t="str">
        <f>IF('statement of marks'!EO38="","",'statement of marks'!EO38)</f>
        <v/>
      </c>
      <c r="U609" s="475" t="str">
        <f>IF('statement of marks'!ES38="","",'statement of marks'!ES38)</f>
        <v/>
      </c>
      <c r="V609" s="478" t="str">
        <f>IF(U609="","",SUM(R609:U609))</f>
        <v/>
      </c>
      <c r="W609" s="475" t="str">
        <f>IF('statement of marks'!EX38="","",'statement of marks'!EX38)</f>
        <v/>
      </c>
      <c r="X609" s="478" t="str">
        <f>IF(W609="","",SUM(V609:W609))</f>
        <v/>
      </c>
      <c r="Y609" s="479" t="str">
        <f>IF('statement of marks'!IA38="","",'statement of marks'!IA38)</f>
        <v/>
      </c>
      <c r="Z609" s="477" t="str">
        <f>IF('result subject-wise'!AS38="","",'result subject-wise'!AS38)</f>
        <v/>
      </c>
      <c r="AA609" s="1030"/>
      <c r="AB609" s="1061"/>
    </row>
    <row r="610" spans="1:28" ht="19" customHeight="1">
      <c r="A610" s="1023" t="s">
        <v>26</v>
      </c>
      <c r="B610" s="1024"/>
      <c r="C610" s="1046" t="s">
        <v>275</v>
      </c>
      <c r="D610" s="1021"/>
      <c r="E610" s="1046" t="s">
        <v>94</v>
      </c>
      <c r="F610" s="1021"/>
      <c r="G610" s="1048" t="s">
        <v>95</v>
      </c>
      <c r="H610" s="1021"/>
      <c r="I610" s="478" t="s">
        <v>39</v>
      </c>
      <c r="J610" s="477" t="s">
        <v>57</v>
      </c>
      <c r="K610" s="1050"/>
      <c r="L610" s="1049" t="str">
        <f>IF('result subject-wise'!AV37="","",'result subject-wise'!AV37)</f>
        <v/>
      </c>
      <c r="M610" s="1052"/>
      <c r="N610" s="1058"/>
      <c r="O610" s="1057"/>
      <c r="P610" s="1023" t="s">
        <v>26</v>
      </c>
      <c r="Q610" s="1024"/>
      <c r="R610" s="1046" t="s">
        <v>275</v>
      </c>
      <c r="S610" s="1021"/>
      <c r="T610" s="1046" t="s">
        <v>94</v>
      </c>
      <c r="U610" s="1021"/>
      <c r="V610" s="1048" t="s">
        <v>95</v>
      </c>
      <c r="W610" s="1021"/>
      <c r="X610" s="478" t="s">
        <v>39</v>
      </c>
      <c r="Y610" s="477" t="s">
        <v>57</v>
      </c>
      <c r="Z610" s="1050"/>
      <c r="AA610" s="1049" t="str">
        <f>IF('result subject-wise'!AV38="","",'result subject-wise'!AV38)</f>
        <v/>
      </c>
      <c r="AB610" s="1052"/>
    </row>
    <row r="611" spans="1:28" ht="19" customHeight="1">
      <c r="A611" s="1023"/>
      <c r="B611" s="1024"/>
      <c r="C611" s="1021">
        <f>'statement of marks'!$FH$6</f>
        <v>25</v>
      </c>
      <c r="D611" s="1021"/>
      <c r="E611" s="1021">
        <f>'statement of marks'!$FI$6</f>
        <v>45</v>
      </c>
      <c r="F611" s="1021"/>
      <c r="G611" s="1021">
        <f>'statement of marks'!$FJ$6</f>
        <v>30</v>
      </c>
      <c r="H611" s="1021"/>
      <c r="I611" s="478">
        <f>SUM(C611,E611,G611)</f>
        <v>100</v>
      </c>
      <c r="J611" s="477"/>
      <c r="K611" s="1050"/>
      <c r="L611" s="1049"/>
      <c r="M611" s="1052"/>
      <c r="N611" s="1058"/>
      <c r="O611" s="1057"/>
      <c r="P611" s="1023"/>
      <c r="Q611" s="1024"/>
      <c r="R611" s="1021">
        <f>'statement of marks'!$FH$6</f>
        <v>25</v>
      </c>
      <c r="S611" s="1021"/>
      <c r="T611" s="1021">
        <f>'statement of marks'!$FI$6</f>
        <v>45</v>
      </c>
      <c r="U611" s="1021"/>
      <c r="V611" s="1021">
        <f>'statement of marks'!$FJ$6</f>
        <v>30</v>
      </c>
      <c r="W611" s="1021"/>
      <c r="X611" s="478">
        <f>SUM(R611,T611,V611)</f>
        <v>100</v>
      </c>
      <c r="Y611" s="477"/>
      <c r="Z611" s="1050"/>
      <c r="AA611" s="1049"/>
      <c r="AB611" s="1052"/>
    </row>
    <row r="612" spans="1:28" ht="19" customHeight="1">
      <c r="A612" s="1023"/>
      <c r="B612" s="1024"/>
      <c r="C612" s="1025" t="str">
        <f>IF('statement of marks'!FH37="","",'statement of marks'!FH37)</f>
        <v/>
      </c>
      <c r="D612" s="1025"/>
      <c r="E612" s="1025" t="str">
        <f>'statement of marks'!FI37</f>
        <v/>
      </c>
      <c r="F612" s="1025"/>
      <c r="G612" s="1025" t="str">
        <f>'statement of marks'!FJ37</f>
        <v/>
      </c>
      <c r="H612" s="1025"/>
      <c r="I612" s="481" t="str">
        <f>IF(G612="","",SUM(C612,E612,G612))</f>
        <v/>
      </c>
      <c r="J612" s="479" t="str">
        <f>IF('statement of marks'!IB37="","",'statement of marks'!IB37)</f>
        <v/>
      </c>
      <c r="K612" s="1050"/>
      <c r="L612" s="1051" t="s">
        <v>241</v>
      </c>
      <c r="M612" s="1052"/>
      <c r="N612" s="1058"/>
      <c r="O612" s="1057"/>
      <c r="P612" s="1023"/>
      <c r="Q612" s="1024"/>
      <c r="R612" s="1025" t="str">
        <f>IF('statement of marks'!FH38="","",'statement of marks'!FH38)</f>
        <v/>
      </c>
      <c r="S612" s="1025"/>
      <c r="T612" s="1025" t="str">
        <f>'statement of marks'!FI38</f>
        <v/>
      </c>
      <c r="U612" s="1025"/>
      <c r="V612" s="1025" t="str">
        <f>'statement of marks'!FJ38</f>
        <v/>
      </c>
      <c r="W612" s="1025"/>
      <c r="X612" s="481" t="str">
        <f>IF(V612="","",SUM(R612,T612,V612))</f>
        <v/>
      </c>
      <c r="Y612" s="479" t="str">
        <f>IF('statement of marks'!IB38="","",'statement of marks'!IB38)</f>
        <v/>
      </c>
      <c r="Z612" s="1050"/>
      <c r="AA612" s="1051" t="s">
        <v>241</v>
      </c>
      <c r="AB612" s="1052"/>
    </row>
    <row r="613" spans="1:28" ht="19" customHeight="1">
      <c r="A613" s="1023" t="s">
        <v>77</v>
      </c>
      <c r="B613" s="1024"/>
      <c r="C613" s="1048" t="s">
        <v>96</v>
      </c>
      <c r="D613" s="1021"/>
      <c r="E613" s="1048" t="s">
        <v>97</v>
      </c>
      <c r="F613" s="1021"/>
      <c r="G613" s="1048" t="s">
        <v>98</v>
      </c>
      <c r="H613" s="1021"/>
      <c r="I613" s="478" t="s">
        <v>39</v>
      </c>
      <c r="J613" s="477" t="s">
        <v>57</v>
      </c>
      <c r="K613" s="1050"/>
      <c r="L613" s="1049" t="e">
        <f>J606</f>
        <v>#VALUE!</v>
      </c>
      <c r="M613" s="1052"/>
      <c r="N613" s="1058"/>
      <c r="O613" s="1057"/>
      <c r="P613" s="1023" t="s">
        <v>77</v>
      </c>
      <c r="Q613" s="1024"/>
      <c r="R613" s="1048" t="s">
        <v>96</v>
      </c>
      <c r="S613" s="1021"/>
      <c r="T613" s="1048" t="s">
        <v>97</v>
      </c>
      <c r="U613" s="1021"/>
      <c r="V613" s="1048" t="s">
        <v>98</v>
      </c>
      <c r="W613" s="1021"/>
      <c r="X613" s="478" t="s">
        <v>39</v>
      </c>
      <c r="Y613" s="477" t="s">
        <v>57</v>
      </c>
      <c r="Z613" s="1050"/>
      <c r="AA613" s="1049" t="e">
        <f>Y606</f>
        <v>#VALUE!</v>
      </c>
      <c r="AB613" s="1052"/>
    </row>
    <row r="614" spans="1:28" ht="19" customHeight="1">
      <c r="A614" s="1023"/>
      <c r="B614" s="1024"/>
      <c r="C614" s="1021">
        <f>'statement of marks'!$FQ$6</f>
        <v>25</v>
      </c>
      <c r="D614" s="1021"/>
      <c r="E614" s="474">
        <f>'statement of marks'!$FR$6</f>
        <v>30</v>
      </c>
      <c r="F614" s="474">
        <f>'statement of marks'!$FS$6</f>
        <v>30</v>
      </c>
      <c r="G614" s="1021">
        <f>'statement of marks'!$FT$6</f>
        <v>15</v>
      </c>
      <c r="H614" s="1021"/>
      <c r="I614" s="478">
        <f>SUM(C614,E614,F614,G614)</f>
        <v>100</v>
      </c>
      <c r="J614" s="477"/>
      <c r="K614" s="1050"/>
      <c r="L614" s="1049"/>
      <c r="M614" s="1052"/>
      <c r="N614" s="1058"/>
      <c r="O614" s="1057"/>
      <c r="P614" s="1023"/>
      <c r="Q614" s="1024"/>
      <c r="R614" s="1021">
        <f>'statement of marks'!$FQ$6</f>
        <v>25</v>
      </c>
      <c r="S614" s="1021"/>
      <c r="T614" s="474">
        <f>'statement of marks'!$FR$6</f>
        <v>30</v>
      </c>
      <c r="U614" s="474">
        <f>'statement of marks'!$FS$6</f>
        <v>30</v>
      </c>
      <c r="V614" s="1021">
        <f>'statement of marks'!$FT$6</f>
        <v>15</v>
      </c>
      <c r="W614" s="1021"/>
      <c r="X614" s="478">
        <f>SUM(R614,T614,U614,V614)</f>
        <v>100</v>
      </c>
      <c r="Y614" s="477"/>
      <c r="Z614" s="1050"/>
      <c r="AA614" s="1049"/>
      <c r="AB614" s="1052"/>
    </row>
    <row r="615" spans="1:28" ht="19" customHeight="1">
      <c r="A615" s="1023"/>
      <c r="B615" s="1024"/>
      <c r="C615" s="1025" t="str">
        <f>IF('statement of marks'!FQ37="","",'statement of marks'!FQ37)</f>
        <v/>
      </c>
      <c r="D615" s="1025"/>
      <c r="E615" s="475" t="str">
        <f>'statement of marks'!FR37</f>
        <v/>
      </c>
      <c r="F615" s="475" t="str">
        <f>'statement of marks'!FS37</f>
        <v/>
      </c>
      <c r="G615" s="1025" t="str">
        <f>'statement of marks'!FT37</f>
        <v/>
      </c>
      <c r="H615" s="1025"/>
      <c r="I615" s="478" t="str">
        <f>IF(G615="","",SUM(C615:G615))</f>
        <v/>
      </c>
      <c r="J615" s="479" t="str">
        <f>IF('statement of marks'!IC37="","",'statement of marks'!IC37)</f>
        <v/>
      </c>
      <c r="K615" s="1043" t="s">
        <v>240</v>
      </c>
      <c r="L615" s="1044"/>
      <c r="M615" s="1045"/>
      <c r="N615" s="1058"/>
      <c r="O615" s="1057"/>
      <c r="P615" s="1023"/>
      <c r="Q615" s="1024"/>
      <c r="R615" s="1025" t="str">
        <f>IF('statement of marks'!FQ38="","",'statement of marks'!FQ38)</f>
        <v/>
      </c>
      <c r="S615" s="1025"/>
      <c r="T615" s="475" t="str">
        <f>'statement of marks'!FR38</f>
        <v/>
      </c>
      <c r="U615" s="475" t="str">
        <f>'statement of marks'!FS38</f>
        <v/>
      </c>
      <c r="V615" s="1025" t="str">
        <f>'statement of marks'!FT38</f>
        <v/>
      </c>
      <c r="W615" s="1025"/>
      <c r="X615" s="478" t="str">
        <f>IF(V615="","",SUM(R615:V615))</f>
        <v/>
      </c>
      <c r="Y615" s="479" t="str">
        <f>IF('statement of marks'!IC38="","",'statement of marks'!IC38)</f>
        <v/>
      </c>
      <c r="Z615" s="1043" t="s">
        <v>240</v>
      </c>
      <c r="AA615" s="1044"/>
      <c r="AB615" s="1045"/>
    </row>
    <row r="616" spans="1:28" ht="19" customHeight="1">
      <c r="A616" s="1038" t="s">
        <v>135</v>
      </c>
      <c r="B616" s="1039"/>
      <c r="C616" s="1029" t="str">
        <f>'statement of marks'!GN37</f>
        <v/>
      </c>
      <c r="D616" s="1029"/>
      <c r="E616" s="1029"/>
      <c r="F616" s="483" t="s">
        <v>241</v>
      </c>
      <c r="G616" s="479" t="str">
        <f>IF('statement of marks'!CU37="","",'statement of marks'!CU37)</f>
        <v/>
      </c>
      <c r="H616" s="1049" t="s">
        <v>237</v>
      </c>
      <c r="I616" s="1049"/>
      <c r="J616" s="475" t="str">
        <f>IF('statement of marks'!GP37="","",'statement of marks'!GP37)</f>
        <v/>
      </c>
      <c r="K616" s="1044"/>
      <c r="L616" s="1044"/>
      <c r="M616" s="1045"/>
      <c r="N616" s="1058"/>
      <c r="O616" s="1057"/>
      <c r="P616" s="1038" t="s">
        <v>135</v>
      </c>
      <c r="Q616" s="1039"/>
      <c r="R616" s="1029" t="str">
        <f>'statement of marks'!GN38</f>
        <v/>
      </c>
      <c r="S616" s="1029"/>
      <c r="T616" s="1029"/>
      <c r="U616" s="483" t="s">
        <v>241</v>
      </c>
      <c r="V616" s="479" t="str">
        <f>IF('statement of marks'!CU38="","",'statement of marks'!CU38)</f>
        <v/>
      </c>
      <c r="W616" s="1049" t="s">
        <v>237</v>
      </c>
      <c r="X616" s="1049"/>
      <c r="Y616" s="475" t="str">
        <f>IF('statement of marks'!GP38="","",'statement of marks'!GP38)</f>
        <v/>
      </c>
      <c r="Z616" s="1044"/>
      <c r="AA616" s="1044"/>
      <c r="AB616" s="1045"/>
    </row>
    <row r="617" spans="1:28" ht="19" customHeight="1">
      <c r="A617" s="257" t="s">
        <v>230</v>
      </c>
      <c r="B617" s="1059" t="s">
        <v>229</v>
      </c>
      <c r="C617" s="1060"/>
      <c r="D617" s="1047" t="s">
        <v>231</v>
      </c>
      <c r="E617" s="1025"/>
      <c r="F617" s="1047" t="s">
        <v>232</v>
      </c>
      <c r="G617" s="1025"/>
      <c r="H617" s="1047" t="s">
        <v>233</v>
      </c>
      <c r="I617" s="1025"/>
      <c r="J617" s="481" t="s">
        <v>376</v>
      </c>
      <c r="K617" s="1044"/>
      <c r="L617" s="1044"/>
      <c r="M617" s="1045"/>
      <c r="N617" s="1058"/>
      <c r="O617" s="1057"/>
      <c r="P617" s="257" t="s">
        <v>230</v>
      </c>
      <c r="Q617" s="1059" t="s">
        <v>229</v>
      </c>
      <c r="R617" s="1060"/>
      <c r="S617" s="1047" t="s">
        <v>231</v>
      </c>
      <c r="T617" s="1025"/>
      <c r="U617" s="1047" t="s">
        <v>232</v>
      </c>
      <c r="V617" s="1025"/>
      <c r="W617" s="1047" t="s">
        <v>233</v>
      </c>
      <c r="X617" s="1025"/>
      <c r="Y617" s="481" t="s">
        <v>376</v>
      </c>
      <c r="Z617" s="1044"/>
      <c r="AA617" s="1044"/>
      <c r="AB617" s="1045"/>
    </row>
    <row r="618" spans="1:28" ht="19" customHeight="1">
      <c r="A618" s="1033" t="s">
        <v>227</v>
      </c>
      <c r="B618" s="1024"/>
      <c r="C618" s="482" t="str">
        <f>IF('statement of marks'!GR37="","",'statement of marks'!GR37)</f>
        <v/>
      </c>
      <c r="D618" s="1053" t="str">
        <f>IF('statement of marks'!GT37="","",'statement of marks'!GT37)</f>
        <v/>
      </c>
      <c r="E618" s="1053"/>
      <c r="F618" s="1053" t="str">
        <f>IF('statement of marks'!GV37="","",'statement of marks'!GV37)</f>
        <v/>
      </c>
      <c r="G618" s="1053"/>
      <c r="H618" s="1053" t="str">
        <f>IF('statement of marks'!GX37="","",'statement of marks'!GX37)</f>
        <v/>
      </c>
      <c r="I618" s="1053"/>
      <c r="J618" s="479" t="str">
        <f>'statement of marks'!GZ37</f>
        <v/>
      </c>
      <c r="K618" s="1062" t="str">
        <f>IF(OR(L610="PASS",L610="FAIL"),'result subject-wise'!$AV$112,"")</f>
        <v/>
      </c>
      <c r="L618" s="1062"/>
      <c r="M618" s="1063"/>
      <c r="N618" s="1058"/>
      <c r="O618" s="1057"/>
      <c r="P618" s="1033" t="s">
        <v>227</v>
      </c>
      <c r="Q618" s="1024"/>
      <c r="R618" s="482" t="str">
        <f>IF('statement of marks'!GR38="","",'statement of marks'!GR38)</f>
        <v/>
      </c>
      <c r="S618" s="1053" t="str">
        <f>IF('statement of marks'!GT38="","",'statement of marks'!GT38)</f>
        <v/>
      </c>
      <c r="T618" s="1053"/>
      <c r="U618" s="1053" t="str">
        <f>IF('statement of marks'!GV38="","",'statement of marks'!GV38)</f>
        <v/>
      </c>
      <c r="V618" s="1053"/>
      <c r="W618" s="1053" t="str">
        <f>IF('statement of marks'!GX38="","",'statement of marks'!GX38)</f>
        <v/>
      </c>
      <c r="X618" s="1053"/>
      <c r="Y618" s="479" t="str">
        <f>'statement of marks'!GZ38</f>
        <v/>
      </c>
      <c r="Z618" s="1062" t="str">
        <f>IF(OR(AA610="PASS",AA610="FAIL"),'result subject-wise'!$AV$112,"")</f>
        <v/>
      </c>
      <c r="AA618" s="1062"/>
      <c r="AB618" s="1063"/>
    </row>
    <row r="619" spans="1:28" ht="19" customHeight="1">
      <c r="A619" s="1031" t="s">
        <v>228</v>
      </c>
      <c r="B619" s="1032"/>
      <c r="C619" s="477" t="str">
        <f>IF('statement of marks'!GQ37="","",'statement of marks'!GQ37)</f>
        <v/>
      </c>
      <c r="D619" s="1030" t="str">
        <f>IF('statement of marks'!GS37="","",'statement of marks'!GS37)</f>
        <v/>
      </c>
      <c r="E619" s="1030"/>
      <c r="F619" s="1030" t="str">
        <f>IF('statement of marks'!GU37="","",'statement of marks'!GU37)</f>
        <v/>
      </c>
      <c r="G619" s="1030"/>
      <c r="H619" s="1030" t="str">
        <f>IF('statement of marks'!GW37="","",'statement of marks'!GW37)</f>
        <v/>
      </c>
      <c r="I619" s="1030"/>
      <c r="J619" s="477" t="str">
        <f>'statement of marks'!GY37</f>
        <v/>
      </c>
      <c r="K619" s="1062"/>
      <c r="L619" s="1062"/>
      <c r="M619" s="1063"/>
      <c r="N619" s="1058"/>
      <c r="O619" s="1057"/>
      <c r="P619" s="1031" t="s">
        <v>228</v>
      </c>
      <c r="Q619" s="1032"/>
      <c r="R619" s="477" t="str">
        <f>IF('statement of marks'!GQ38="","",'statement of marks'!GQ38)</f>
        <v/>
      </c>
      <c r="S619" s="1030" t="str">
        <f>IF('statement of marks'!GS38="","",'statement of marks'!GS38)</f>
        <v/>
      </c>
      <c r="T619" s="1030"/>
      <c r="U619" s="1030" t="str">
        <f>IF('statement of marks'!GU38="","",'statement of marks'!GU38)</f>
        <v/>
      </c>
      <c r="V619" s="1030"/>
      <c r="W619" s="1030" t="str">
        <f>IF('statement of marks'!GW38="","",'statement of marks'!GW38)</f>
        <v/>
      </c>
      <c r="X619" s="1030"/>
      <c r="Y619" s="477" t="str">
        <f>'statement of marks'!GY38</f>
        <v/>
      </c>
      <c r="Z619" s="1062"/>
      <c r="AA619" s="1062"/>
      <c r="AB619" s="1063"/>
    </row>
    <row r="620" spans="1:28" ht="19" customHeight="1">
      <c r="A620" s="1067" t="s">
        <v>375</v>
      </c>
      <c r="B620" s="1024"/>
      <c r="C620" s="52"/>
      <c r="D620" s="1029"/>
      <c r="E620" s="1029"/>
      <c r="F620" s="1029"/>
      <c r="G620" s="1029"/>
      <c r="H620" s="1029"/>
      <c r="I620" s="1029"/>
      <c r="J620" s="1029"/>
      <c r="K620" s="1029"/>
      <c r="L620" s="1029"/>
      <c r="M620" s="1040"/>
      <c r="N620" s="1058"/>
      <c r="O620" s="1057"/>
      <c r="P620" s="1067" t="s">
        <v>375</v>
      </c>
      <c r="Q620" s="1024"/>
      <c r="R620" s="52"/>
      <c r="S620" s="1029"/>
      <c r="T620" s="1029"/>
      <c r="U620" s="1029"/>
      <c r="V620" s="1029"/>
      <c r="W620" s="1029"/>
      <c r="X620" s="1029"/>
      <c r="Y620" s="1029"/>
      <c r="Z620" s="1029"/>
      <c r="AA620" s="1029"/>
      <c r="AB620" s="1040"/>
    </row>
    <row r="621" spans="1:28" ht="19" customHeight="1">
      <c r="A621" s="1033" t="s">
        <v>234</v>
      </c>
      <c r="B621" s="1024"/>
      <c r="C621" s="52"/>
      <c r="D621" s="1029"/>
      <c r="E621" s="1029"/>
      <c r="F621" s="1029"/>
      <c r="G621" s="1029"/>
      <c r="H621" s="1029"/>
      <c r="I621" s="1029"/>
      <c r="J621" s="1029"/>
      <c r="K621" s="1029"/>
      <c r="L621" s="1029"/>
      <c r="M621" s="1040"/>
      <c r="N621" s="1058"/>
      <c r="O621" s="1057"/>
      <c r="P621" s="1033" t="s">
        <v>234</v>
      </c>
      <c r="Q621" s="1024"/>
      <c r="R621" s="52"/>
      <c r="S621" s="1029"/>
      <c r="T621" s="1029"/>
      <c r="U621" s="1029"/>
      <c r="V621" s="1029"/>
      <c r="W621" s="1029"/>
      <c r="X621" s="1029"/>
      <c r="Y621" s="1029"/>
      <c r="Z621" s="1029"/>
      <c r="AA621" s="1029"/>
      <c r="AB621" s="1040"/>
    </row>
    <row r="622" spans="1:28" ht="19" customHeight="1">
      <c r="A622" s="1033" t="s">
        <v>374</v>
      </c>
      <c r="B622" s="1024"/>
      <c r="C622" s="52"/>
      <c r="D622" s="1029"/>
      <c r="E622" s="1029"/>
      <c r="F622" s="1029"/>
      <c r="G622" s="1029"/>
      <c r="H622" s="1029"/>
      <c r="I622" s="1029"/>
      <c r="J622" s="1051" t="s">
        <v>374</v>
      </c>
      <c r="K622" s="1029"/>
      <c r="L622" s="1029"/>
      <c r="M622" s="1040"/>
      <c r="N622" s="1058"/>
      <c r="O622" s="1057"/>
      <c r="P622" s="1033" t="s">
        <v>374</v>
      </c>
      <c r="Q622" s="1024"/>
      <c r="R622" s="52"/>
      <c r="S622" s="1029"/>
      <c r="T622" s="1029"/>
      <c r="U622" s="1029"/>
      <c r="V622" s="1029"/>
      <c r="W622" s="1029"/>
      <c r="X622" s="1029"/>
      <c r="Y622" s="1051" t="s">
        <v>374</v>
      </c>
      <c r="Z622" s="1029"/>
      <c r="AA622" s="1029"/>
      <c r="AB622" s="1040"/>
    </row>
    <row r="623" spans="1:28" ht="19" customHeight="1">
      <c r="A623" s="1033" t="s">
        <v>235</v>
      </c>
      <c r="B623" s="1024"/>
      <c r="C623" s="52"/>
      <c r="D623" s="1029"/>
      <c r="E623" s="1029"/>
      <c r="F623" s="1029"/>
      <c r="G623" s="1029"/>
      <c r="H623" s="1029"/>
      <c r="I623" s="1029"/>
      <c r="J623" s="1029"/>
      <c r="K623" s="1029"/>
      <c r="L623" s="1029"/>
      <c r="M623" s="1040"/>
      <c r="N623" s="1058"/>
      <c r="O623" s="1057"/>
      <c r="P623" s="1033" t="s">
        <v>235</v>
      </c>
      <c r="Q623" s="1024"/>
      <c r="R623" s="52"/>
      <c r="S623" s="1029"/>
      <c r="T623" s="1029"/>
      <c r="U623" s="1029"/>
      <c r="V623" s="1029"/>
      <c r="W623" s="1029"/>
      <c r="X623" s="1029"/>
      <c r="Y623" s="1029"/>
      <c r="Z623" s="1029"/>
      <c r="AA623" s="1029"/>
      <c r="AB623" s="1040"/>
    </row>
    <row r="624" spans="1:28" ht="19" customHeight="1" thickBot="1">
      <c r="A624" s="1054" t="s">
        <v>236</v>
      </c>
      <c r="B624" s="1055"/>
      <c r="C624" s="1055"/>
      <c r="D624" s="1055"/>
      <c r="E624" s="1055"/>
      <c r="F624" s="1064">
        <f>'statement of marks'!$GY$107</f>
        <v>42460</v>
      </c>
      <c r="G624" s="1064"/>
      <c r="H624" s="1065" t="s">
        <v>239</v>
      </c>
      <c r="I624" s="1066"/>
      <c r="J624" s="1041"/>
      <c r="K624" s="1041"/>
      <c r="L624" s="1041"/>
      <c r="M624" s="1042"/>
      <c r="N624" s="1058"/>
      <c r="O624" s="1057"/>
      <c r="P624" s="1054" t="s">
        <v>236</v>
      </c>
      <c r="Q624" s="1055"/>
      <c r="R624" s="1055"/>
      <c r="S624" s="1055"/>
      <c r="T624" s="1055"/>
      <c r="U624" s="1064">
        <f>'statement of marks'!$GY$107</f>
        <v>42460</v>
      </c>
      <c r="V624" s="1064"/>
      <c r="W624" s="1065" t="s">
        <v>239</v>
      </c>
      <c r="X624" s="1066"/>
      <c r="Y624" s="1041"/>
      <c r="Z624" s="1041"/>
      <c r="AA624" s="1041"/>
      <c r="AB624" s="1042"/>
    </row>
    <row r="625" spans="1:28" ht="19" customHeight="1" thickTop="1">
      <c r="A625" s="1017" t="s">
        <v>220</v>
      </c>
      <c r="B625" s="1018"/>
      <c r="C625" s="1018"/>
      <c r="D625" s="1018"/>
      <c r="E625" s="1018"/>
      <c r="F625" s="1018"/>
      <c r="G625" s="1018"/>
      <c r="H625" s="1018"/>
      <c r="I625" s="1018"/>
      <c r="J625" s="1018"/>
      <c r="K625" s="1018"/>
      <c r="L625" s="1018"/>
      <c r="M625" s="1019"/>
      <c r="N625" s="1058"/>
      <c r="O625" s="1057"/>
      <c r="P625" s="1017" t="s">
        <v>220</v>
      </c>
      <c r="Q625" s="1018"/>
      <c r="R625" s="1018"/>
      <c r="S625" s="1018"/>
      <c r="T625" s="1018"/>
      <c r="U625" s="1018"/>
      <c r="V625" s="1018"/>
      <c r="W625" s="1018"/>
      <c r="X625" s="1018"/>
      <c r="Y625" s="1018"/>
      <c r="Z625" s="1018"/>
      <c r="AA625" s="1018"/>
      <c r="AB625" s="1019"/>
    </row>
    <row r="626" spans="1:28" ht="19" customHeight="1">
      <c r="A626" s="1020" t="str">
        <f>IF('statement of marks'!$A$2="","",'statement of marks'!$A$2)</f>
        <v xml:space="preserve">GOVT. </v>
      </c>
      <c r="B626" s="1021"/>
      <c r="C626" s="1021"/>
      <c r="D626" s="1021"/>
      <c r="E626" s="1021"/>
      <c r="F626" s="1021"/>
      <c r="G626" s="1021"/>
      <c r="H626" s="1021"/>
      <c r="I626" s="1021"/>
      <c r="J626" s="1021"/>
      <c r="K626" s="1021"/>
      <c r="L626" s="1021"/>
      <c r="M626" s="1022"/>
      <c r="N626" s="1058"/>
      <c r="O626" s="1057"/>
      <c r="P626" s="1020" t="str">
        <f>IF('statement of marks'!$A$2="","",'statement of marks'!$A$2)</f>
        <v xml:space="preserve">GOVT. </v>
      </c>
      <c r="Q626" s="1021"/>
      <c r="R626" s="1021"/>
      <c r="S626" s="1021"/>
      <c r="T626" s="1021"/>
      <c r="U626" s="1021"/>
      <c r="V626" s="1021"/>
      <c r="W626" s="1021"/>
      <c r="X626" s="1021"/>
      <c r="Y626" s="1021"/>
      <c r="Z626" s="1021"/>
      <c r="AA626" s="1021"/>
      <c r="AB626" s="1022"/>
    </row>
    <row r="627" spans="1:28" ht="19" customHeight="1">
      <c r="A627" s="1020"/>
      <c r="B627" s="1021"/>
      <c r="C627" s="1021"/>
      <c r="D627" s="1021"/>
      <c r="E627" s="1021"/>
      <c r="F627" s="1021"/>
      <c r="G627" s="1021"/>
      <c r="H627" s="1021"/>
      <c r="I627" s="1021"/>
      <c r="J627" s="1021"/>
      <c r="K627" s="1021"/>
      <c r="L627" s="1021"/>
      <c r="M627" s="1022"/>
      <c r="N627" s="1058"/>
      <c r="O627" s="1057"/>
      <c r="P627" s="1020"/>
      <c r="Q627" s="1021"/>
      <c r="R627" s="1021"/>
      <c r="S627" s="1021"/>
      <c r="T627" s="1021"/>
      <c r="U627" s="1021"/>
      <c r="V627" s="1021"/>
      <c r="W627" s="1021"/>
      <c r="X627" s="1021"/>
      <c r="Y627" s="1021"/>
      <c r="Z627" s="1021"/>
      <c r="AA627" s="1021"/>
      <c r="AB627" s="1022"/>
    </row>
    <row r="628" spans="1:28" ht="19" customHeight="1">
      <c r="A628" s="1023" t="s">
        <v>221</v>
      </c>
      <c r="B628" s="1024"/>
      <c r="C628" s="1025" t="str">
        <f>IF(L649="","MAIN EXAM.",IF(C655="SUPPL.","SUPPL. EXAM.",IF(C655="RE-EXAM.","RE-EXAM.",)))</f>
        <v>MAIN EXAM.</v>
      </c>
      <c r="D628" s="1025"/>
      <c r="E628" s="1025"/>
      <c r="F628" s="1025"/>
      <c r="G628" s="475" t="s">
        <v>153</v>
      </c>
      <c r="H628" s="1025" t="str">
        <f>IF('statement of marks'!$F$3="","",'statement of marks'!$F$3)</f>
        <v>2015-16</v>
      </c>
      <c r="I628" s="1025"/>
      <c r="J628" s="1025" t="s">
        <v>82</v>
      </c>
      <c r="K628" s="1025"/>
      <c r="L628" s="1025">
        <f>IF('statement of marks'!D39="","",'statement of marks'!D39)</f>
        <v>9133</v>
      </c>
      <c r="M628" s="1026"/>
      <c r="N628" s="1058"/>
      <c r="O628" s="1057"/>
      <c r="P628" s="1023" t="s">
        <v>221</v>
      </c>
      <c r="Q628" s="1024"/>
      <c r="R628" s="1025" t="str">
        <f>IF(AA649="","MAIN EXAM.",IF(R655="SUPPL.","SUPPL. EXAM.",IF(R655="RE-EXAM.","RE-EXAM.",)))</f>
        <v>MAIN EXAM.</v>
      </c>
      <c r="S628" s="1025"/>
      <c r="T628" s="1025"/>
      <c r="U628" s="1025"/>
      <c r="V628" s="475" t="s">
        <v>153</v>
      </c>
      <c r="W628" s="1025" t="str">
        <f>IF('statement of marks'!$F$3="","",'statement of marks'!$F$3)</f>
        <v>2015-16</v>
      </c>
      <c r="X628" s="1025"/>
      <c r="Y628" s="1025" t="s">
        <v>82</v>
      </c>
      <c r="Z628" s="1025"/>
      <c r="AA628" s="1025">
        <f>IF('statement of marks'!D40="","",'statement of marks'!D40)</f>
        <v>9134</v>
      </c>
      <c r="AB628" s="1026"/>
    </row>
    <row r="629" spans="1:28" ht="19" customHeight="1">
      <c r="A629" s="1023" t="s">
        <v>40</v>
      </c>
      <c r="B629" s="1024"/>
      <c r="C629" s="1024" t="str">
        <f>IF('statement of marks'!G39="","",'statement of marks'!G39)</f>
        <v>A 033</v>
      </c>
      <c r="D629" s="1024"/>
      <c r="E629" s="1024"/>
      <c r="F629" s="1024"/>
      <c r="G629" s="1024"/>
      <c r="H629" s="1024"/>
      <c r="I629" s="1024"/>
      <c r="J629" s="1024"/>
      <c r="K629" s="1024"/>
      <c r="L629" s="1024"/>
      <c r="M629" s="1036"/>
      <c r="N629" s="1058"/>
      <c r="O629" s="1057"/>
      <c r="P629" s="1023" t="s">
        <v>40</v>
      </c>
      <c r="Q629" s="1024"/>
      <c r="R629" s="1024" t="str">
        <f>IF('statement of marks'!G40="","",'statement of marks'!G40)</f>
        <v>A 034</v>
      </c>
      <c r="S629" s="1024"/>
      <c r="T629" s="1024"/>
      <c r="U629" s="1024"/>
      <c r="V629" s="1024"/>
      <c r="W629" s="1024"/>
      <c r="X629" s="1024"/>
      <c r="Y629" s="1024"/>
      <c r="Z629" s="1024"/>
      <c r="AA629" s="1024"/>
      <c r="AB629" s="1036"/>
    </row>
    <row r="630" spans="1:28" ht="19" customHeight="1">
      <c r="A630" s="1023" t="s">
        <v>41</v>
      </c>
      <c r="B630" s="1024"/>
      <c r="C630" s="1024" t="str">
        <f>IF('statement of marks'!H39="","",'statement of marks'!H39)</f>
        <v>B 033</v>
      </c>
      <c r="D630" s="1024"/>
      <c r="E630" s="1024"/>
      <c r="F630" s="1024"/>
      <c r="G630" s="1024"/>
      <c r="H630" s="1024"/>
      <c r="I630" s="1024"/>
      <c r="J630" s="1024"/>
      <c r="K630" s="1024"/>
      <c r="L630" s="1024"/>
      <c r="M630" s="1036"/>
      <c r="N630" s="1058"/>
      <c r="O630" s="1057"/>
      <c r="P630" s="1023" t="s">
        <v>41</v>
      </c>
      <c r="Q630" s="1024"/>
      <c r="R630" s="1024" t="str">
        <f>IF('statement of marks'!H40="","",'statement of marks'!H40)</f>
        <v>B 034</v>
      </c>
      <c r="S630" s="1024"/>
      <c r="T630" s="1024"/>
      <c r="U630" s="1024"/>
      <c r="V630" s="1024"/>
      <c r="W630" s="1024"/>
      <c r="X630" s="1024"/>
      <c r="Y630" s="1024"/>
      <c r="Z630" s="1024"/>
      <c r="AA630" s="1024"/>
      <c r="AB630" s="1036"/>
    </row>
    <row r="631" spans="1:28" ht="19" customHeight="1">
      <c r="A631" s="1023" t="s">
        <v>42</v>
      </c>
      <c r="B631" s="1024"/>
      <c r="C631" s="1024" t="str">
        <f>IF('statement of marks'!I39="","",'statement of marks'!I39)</f>
        <v>C 033</v>
      </c>
      <c r="D631" s="1024"/>
      <c r="E631" s="1024"/>
      <c r="F631" s="1024"/>
      <c r="G631" s="1024"/>
      <c r="H631" s="1024"/>
      <c r="I631" s="1024"/>
      <c r="J631" s="1024"/>
      <c r="K631" s="1024"/>
      <c r="L631" s="1024"/>
      <c r="M631" s="1036"/>
      <c r="N631" s="1058"/>
      <c r="O631" s="1057"/>
      <c r="P631" s="1023" t="s">
        <v>42</v>
      </c>
      <c r="Q631" s="1024"/>
      <c r="R631" s="1024" t="str">
        <f>IF('statement of marks'!I40="","",'statement of marks'!I40)</f>
        <v>C 034</v>
      </c>
      <c r="S631" s="1024"/>
      <c r="T631" s="1024"/>
      <c r="U631" s="1024"/>
      <c r="V631" s="1024"/>
      <c r="W631" s="1024"/>
      <c r="X631" s="1024"/>
      <c r="Y631" s="1024"/>
      <c r="Z631" s="1024"/>
      <c r="AA631" s="1024"/>
      <c r="AB631" s="1036"/>
    </row>
    <row r="632" spans="1:28" ht="19" customHeight="1">
      <c r="A632" s="1023" t="s">
        <v>274</v>
      </c>
      <c r="B632" s="1024"/>
      <c r="C632" s="1024" t="str">
        <f>IF('statement of marks'!$A$3="","",'statement of marks'!$A$3)</f>
        <v>9 'A'</v>
      </c>
      <c r="D632" s="1024"/>
      <c r="E632" s="1025" t="s">
        <v>83</v>
      </c>
      <c r="F632" s="1025"/>
      <c r="G632" s="1025">
        <f>IF('statement of marks'!E39="","",'statement of marks'!E39)</f>
        <v>11257</v>
      </c>
      <c r="H632" s="1025"/>
      <c r="I632" s="1025" t="s">
        <v>78</v>
      </c>
      <c r="J632" s="1025"/>
      <c r="K632" s="1014">
        <f>IF('statement of marks'!F39="","",'statement of marks'!F39)</f>
        <v>36663</v>
      </c>
      <c r="L632" s="1014"/>
      <c r="M632" s="1015"/>
      <c r="N632" s="1058"/>
      <c r="O632" s="1057"/>
      <c r="P632" s="1023" t="s">
        <v>274</v>
      </c>
      <c r="Q632" s="1024"/>
      <c r="R632" s="1024" t="str">
        <f>IF('statement of marks'!$A$3="","",'statement of marks'!$A$3)</f>
        <v>9 'A'</v>
      </c>
      <c r="S632" s="1024"/>
      <c r="T632" s="1025" t="s">
        <v>83</v>
      </c>
      <c r="U632" s="1025"/>
      <c r="V632" s="1025">
        <f>IF('statement of marks'!E40="","",'statement of marks'!E40)</f>
        <v>11036</v>
      </c>
      <c r="W632" s="1025"/>
      <c r="X632" s="1025" t="s">
        <v>78</v>
      </c>
      <c r="Y632" s="1025"/>
      <c r="Z632" s="1014">
        <f>IF('statement of marks'!F40="","",'statement of marks'!F40)</f>
        <v>36770</v>
      </c>
      <c r="AA632" s="1014"/>
      <c r="AB632" s="1015"/>
    </row>
    <row r="633" spans="1:28" ht="19" customHeight="1">
      <c r="A633" s="1037" t="s">
        <v>222</v>
      </c>
      <c r="B633" s="1034" t="s">
        <v>223</v>
      </c>
      <c r="C633" s="865" t="s">
        <v>87</v>
      </c>
      <c r="D633" s="865" t="s">
        <v>88</v>
      </c>
      <c r="E633" s="865" t="s">
        <v>89</v>
      </c>
      <c r="F633" s="865" t="s">
        <v>245</v>
      </c>
      <c r="G633" s="865" t="s">
        <v>242</v>
      </c>
      <c r="H633" s="865" t="s">
        <v>99</v>
      </c>
      <c r="I633" s="865" t="s">
        <v>193</v>
      </c>
      <c r="J633" s="1016" t="s">
        <v>146</v>
      </c>
      <c r="K633" s="1016" t="s">
        <v>224</v>
      </c>
      <c r="L633" s="1016" t="s">
        <v>225</v>
      </c>
      <c r="M633" s="1035" t="s">
        <v>243</v>
      </c>
      <c r="N633" s="1058"/>
      <c r="O633" s="1057"/>
      <c r="P633" s="1037" t="s">
        <v>222</v>
      </c>
      <c r="Q633" s="1034" t="s">
        <v>223</v>
      </c>
      <c r="R633" s="865" t="s">
        <v>87</v>
      </c>
      <c r="S633" s="865" t="s">
        <v>88</v>
      </c>
      <c r="T633" s="865" t="s">
        <v>89</v>
      </c>
      <c r="U633" s="865" t="s">
        <v>245</v>
      </c>
      <c r="V633" s="865" t="s">
        <v>242</v>
      </c>
      <c r="W633" s="865" t="s">
        <v>99</v>
      </c>
      <c r="X633" s="865" t="s">
        <v>193</v>
      </c>
      <c r="Y633" s="1016" t="s">
        <v>146</v>
      </c>
      <c r="Z633" s="1016" t="s">
        <v>224</v>
      </c>
      <c r="AA633" s="1016" t="s">
        <v>225</v>
      </c>
      <c r="AB633" s="1035" t="s">
        <v>243</v>
      </c>
    </row>
    <row r="634" spans="1:28" ht="19" customHeight="1">
      <c r="A634" s="1037"/>
      <c r="B634" s="1034"/>
      <c r="C634" s="865"/>
      <c r="D634" s="865"/>
      <c r="E634" s="865"/>
      <c r="F634" s="865"/>
      <c r="G634" s="865"/>
      <c r="H634" s="865"/>
      <c r="I634" s="865"/>
      <c r="J634" s="865"/>
      <c r="K634" s="865"/>
      <c r="L634" s="865"/>
      <c r="M634" s="1035"/>
      <c r="N634" s="1058"/>
      <c r="O634" s="1057"/>
      <c r="P634" s="1037"/>
      <c r="Q634" s="1034"/>
      <c r="R634" s="865"/>
      <c r="S634" s="865"/>
      <c r="T634" s="865"/>
      <c r="U634" s="865"/>
      <c r="V634" s="865"/>
      <c r="W634" s="865"/>
      <c r="X634" s="865"/>
      <c r="Y634" s="865"/>
      <c r="Z634" s="865"/>
      <c r="AA634" s="865"/>
      <c r="AB634" s="1035"/>
    </row>
    <row r="635" spans="1:28" ht="19" customHeight="1">
      <c r="A635" s="1037"/>
      <c r="B635" s="1034"/>
      <c r="C635" s="865"/>
      <c r="D635" s="865"/>
      <c r="E635" s="865"/>
      <c r="F635" s="865"/>
      <c r="G635" s="865"/>
      <c r="H635" s="865"/>
      <c r="I635" s="865"/>
      <c r="J635" s="865"/>
      <c r="K635" s="865"/>
      <c r="L635" s="865"/>
      <c r="M635" s="1035"/>
      <c r="N635" s="1058"/>
      <c r="O635" s="1057"/>
      <c r="P635" s="1037"/>
      <c r="Q635" s="1034"/>
      <c r="R635" s="865"/>
      <c r="S635" s="865"/>
      <c r="T635" s="865"/>
      <c r="U635" s="865"/>
      <c r="V635" s="865"/>
      <c r="W635" s="865"/>
      <c r="X635" s="865"/>
      <c r="Y635" s="865"/>
      <c r="Z635" s="865"/>
      <c r="AA635" s="865"/>
      <c r="AB635" s="1035"/>
    </row>
    <row r="636" spans="1:28" ht="19" customHeight="1">
      <c r="A636" s="1038" t="s">
        <v>169</v>
      </c>
      <c r="B636" s="1039"/>
      <c r="C636" s="474">
        <v>10</v>
      </c>
      <c r="D636" s="474">
        <v>10</v>
      </c>
      <c r="E636" s="474">
        <v>10</v>
      </c>
      <c r="F636" s="474">
        <v>70</v>
      </c>
      <c r="G636" s="478">
        <v>100</v>
      </c>
      <c r="H636" s="478">
        <v>100</v>
      </c>
      <c r="I636" s="478">
        <v>200</v>
      </c>
      <c r="J636" s="484"/>
      <c r="K636" s="478" t="str">
        <f>IF(L644=0,"",100)</f>
        <v/>
      </c>
      <c r="L636" s="478"/>
      <c r="M636" s="251" t="str">
        <f>IF(L644=0,"","200/100")</f>
        <v/>
      </c>
      <c r="N636" s="1058"/>
      <c r="O636" s="1057"/>
      <c r="P636" s="1038" t="s">
        <v>169</v>
      </c>
      <c r="Q636" s="1039"/>
      <c r="R636" s="474">
        <v>10</v>
      </c>
      <c r="S636" s="474">
        <v>10</v>
      </c>
      <c r="T636" s="474">
        <v>10</v>
      </c>
      <c r="U636" s="474">
        <v>70</v>
      </c>
      <c r="V636" s="478">
        <v>100</v>
      </c>
      <c r="W636" s="478">
        <v>100</v>
      </c>
      <c r="X636" s="478">
        <v>200</v>
      </c>
      <c r="Y636" s="484"/>
      <c r="Z636" s="478" t="str">
        <f>IF(AA644=0,"",100)</f>
        <v/>
      </c>
      <c r="AA636" s="478"/>
      <c r="AB636" s="251" t="str">
        <f>IF(AA644=0,"","200/100")</f>
        <v/>
      </c>
    </row>
    <row r="637" spans="1:28" ht="19" customHeight="1">
      <c r="A637" s="1023" t="s">
        <v>61</v>
      </c>
      <c r="B637" s="1024"/>
      <c r="C637" s="482" t="str">
        <f>IF('statement of marks'!J39="","",'statement of marks'!J39)</f>
        <v/>
      </c>
      <c r="D637" s="482" t="str">
        <f>IF('statement of marks'!K39="","",'statement of marks'!K39)</f>
        <v/>
      </c>
      <c r="E637" s="482" t="str">
        <f>IF('statement of marks'!L39="","",'statement of marks'!L39)</f>
        <v/>
      </c>
      <c r="F637" s="482" t="str">
        <f>IF('statement of marks'!N39="","",'statement of marks'!N39)</f>
        <v/>
      </c>
      <c r="G637" s="478" t="str">
        <f t="shared" ref="G637:G642" si="128">IF(F637="","",SUM(C637:F637))</f>
        <v/>
      </c>
      <c r="H637" s="252" t="str">
        <f>IF('statement of marks'!P39="","",'statement of marks'!P39)</f>
        <v/>
      </c>
      <c r="I637" s="253" t="str">
        <f t="shared" ref="I637:I642" si="129">IF(H637="","",SUM(G637:H637))</f>
        <v/>
      </c>
      <c r="J637" s="479" t="str">
        <f>CONCATENATE('statement of marks'!HB39,'statement of marks'!HC39,'statement of marks'!HD39)</f>
        <v/>
      </c>
      <c r="K637" s="482" t="str">
        <f>IF('result subject-wise'!AB39="","",'result subject-wise'!AB39)</f>
        <v/>
      </c>
      <c r="L637" s="482" t="str">
        <f>IF('result subject-wise'!AK39="","",'result subject-wise'!AK39)</f>
        <v/>
      </c>
      <c r="M637" s="480" t="str">
        <f>IF(L644=0,"",IF(J637="S",K637,IF(K637="",I637,I637+K637)))</f>
        <v/>
      </c>
      <c r="N637" s="1058"/>
      <c r="O637" s="1057"/>
      <c r="P637" s="1023" t="s">
        <v>61</v>
      </c>
      <c r="Q637" s="1024"/>
      <c r="R637" s="482" t="str">
        <f>IF('statement of marks'!J40="","",'statement of marks'!J40)</f>
        <v/>
      </c>
      <c r="S637" s="482" t="str">
        <f>IF('statement of marks'!K40="","",'statement of marks'!K40)</f>
        <v/>
      </c>
      <c r="T637" s="482" t="str">
        <f>IF('statement of marks'!L40="","",'statement of marks'!L40)</f>
        <v/>
      </c>
      <c r="U637" s="482" t="str">
        <f>IF('statement of marks'!N40="","",'statement of marks'!N40)</f>
        <v/>
      </c>
      <c r="V637" s="478" t="str">
        <f t="shared" ref="V637:V642" si="130">IF(U637="","",SUM(R637:U637))</f>
        <v/>
      </c>
      <c r="W637" s="252" t="str">
        <f>IF('statement of marks'!P40="","",'statement of marks'!P40)</f>
        <v/>
      </c>
      <c r="X637" s="253" t="str">
        <f t="shared" ref="X637:X642" si="131">IF(W637="","",SUM(V637:W637))</f>
        <v/>
      </c>
      <c r="Y637" s="479" t="str">
        <f>CONCATENATE('statement of marks'!HB40,'statement of marks'!HC40,'statement of marks'!HD40)</f>
        <v/>
      </c>
      <c r="Z637" s="482" t="str">
        <f>IF('result subject-wise'!AB40="","",'result subject-wise'!AB40)</f>
        <v/>
      </c>
      <c r="AA637" s="482" t="str">
        <f>IF('result subject-wise'!AK40="","",'result subject-wise'!AK40)</f>
        <v/>
      </c>
      <c r="AB637" s="480" t="str">
        <f>IF(AA644=0,"",IF(Y637="S",Z637,IF(Z637="",X637,X637+Z637)))</f>
        <v/>
      </c>
    </row>
    <row r="638" spans="1:28" ht="19" customHeight="1">
      <c r="A638" s="1023" t="s">
        <v>63</v>
      </c>
      <c r="B638" s="1024"/>
      <c r="C638" s="482" t="str">
        <f>IF('statement of marks'!X39="","",'statement of marks'!X39)</f>
        <v/>
      </c>
      <c r="D638" s="482" t="str">
        <f>IF('statement of marks'!Y39="","",'statement of marks'!Y39)</f>
        <v/>
      </c>
      <c r="E638" s="482" t="str">
        <f>IF('statement of marks'!Z39="","",'statement of marks'!Z39)</f>
        <v/>
      </c>
      <c r="F638" s="482" t="str">
        <f>IF('statement of marks'!AB39="","",'statement of marks'!AB39)</f>
        <v/>
      </c>
      <c r="G638" s="478" t="str">
        <f t="shared" si="128"/>
        <v/>
      </c>
      <c r="H638" s="252" t="str">
        <f>IF('statement of marks'!AD39="","",'statement of marks'!AD39)</f>
        <v/>
      </c>
      <c r="I638" s="253" t="str">
        <f t="shared" si="129"/>
        <v/>
      </c>
      <c r="J638" s="479" t="str">
        <f>CONCATENATE('statement of marks'!HE39,'statement of marks'!HF39,'statement of marks'!HG39,)</f>
        <v/>
      </c>
      <c r="K638" s="482" t="str">
        <f>IF('result subject-wise'!AC39="","",'result subject-wise'!AC39)</f>
        <v/>
      </c>
      <c r="L638" s="482" t="str">
        <f>IF('result subject-wise'!AL39="","",'result subject-wise'!AL39)</f>
        <v/>
      </c>
      <c r="M638" s="480" t="str">
        <f>IF(L644=0,"",IF(J638="S",K638,IF(K638="",I638,I638+K638)))</f>
        <v/>
      </c>
      <c r="N638" s="1058"/>
      <c r="O638" s="1057"/>
      <c r="P638" s="1023" t="s">
        <v>63</v>
      </c>
      <c r="Q638" s="1024"/>
      <c r="R638" s="482" t="str">
        <f>IF('statement of marks'!X40="","",'statement of marks'!X40)</f>
        <v/>
      </c>
      <c r="S638" s="482" t="str">
        <f>IF('statement of marks'!Y40="","",'statement of marks'!Y40)</f>
        <v/>
      </c>
      <c r="T638" s="482" t="str">
        <f>IF('statement of marks'!Z40="","",'statement of marks'!Z40)</f>
        <v/>
      </c>
      <c r="U638" s="482" t="str">
        <f>IF('statement of marks'!AB40="","",'statement of marks'!AB40)</f>
        <v/>
      </c>
      <c r="V638" s="478" t="str">
        <f t="shared" si="130"/>
        <v/>
      </c>
      <c r="W638" s="252" t="str">
        <f>IF('statement of marks'!AD40="","",'statement of marks'!AD40)</f>
        <v/>
      </c>
      <c r="X638" s="253" t="str">
        <f t="shared" si="131"/>
        <v/>
      </c>
      <c r="Y638" s="479" t="str">
        <f>CONCATENATE('statement of marks'!HE40,'statement of marks'!HF40,'statement of marks'!HG40,)</f>
        <v/>
      </c>
      <c r="Z638" s="482" t="str">
        <f>IF('result subject-wise'!AC40="","",'result subject-wise'!AC40)</f>
        <v/>
      </c>
      <c r="AA638" s="482" t="str">
        <f>IF('result subject-wise'!AL40="","",'result subject-wise'!AL40)</f>
        <v/>
      </c>
      <c r="AB638" s="480" t="str">
        <f>IF(AA644=0,"",IF(Y638="S",Z638,IF(Z638="",X638,X638+Z638)))</f>
        <v/>
      </c>
    </row>
    <row r="639" spans="1:28" ht="19" customHeight="1">
      <c r="A639" s="1023" t="str">
        <f>'statement of marks'!AM39</f>
        <v/>
      </c>
      <c r="B639" s="1024"/>
      <c r="C639" s="482" t="str">
        <f>IF('statement of marks'!AN39="","",'statement of marks'!AN39)</f>
        <v/>
      </c>
      <c r="D639" s="482" t="str">
        <f>IF('statement of marks'!AO39="","",'statement of marks'!AO39)</f>
        <v/>
      </c>
      <c r="E639" s="482" t="str">
        <f>IF('statement of marks'!AP39="","",'statement of marks'!AP39)</f>
        <v/>
      </c>
      <c r="F639" s="482" t="str">
        <f>IF('statement of marks'!AR39="","",'statement of marks'!AR39)</f>
        <v/>
      </c>
      <c r="G639" s="478" t="str">
        <f t="shared" si="128"/>
        <v/>
      </c>
      <c r="H639" s="252" t="str">
        <f>IF('statement of marks'!AT39="","",'statement of marks'!AT39)</f>
        <v/>
      </c>
      <c r="I639" s="253" t="str">
        <f t="shared" si="129"/>
        <v/>
      </c>
      <c r="J639" s="479" t="str">
        <f>CONCATENATE('statement of marks'!HH39,'statement of marks'!HN39,'statement of marks'!HO39)</f>
        <v/>
      </c>
      <c r="K639" s="482" t="str">
        <f>IF('result subject-wise'!AD39="","",'result subject-wise'!AD39)</f>
        <v/>
      </c>
      <c r="L639" s="482" t="str">
        <f>IF('result subject-wise'!AM39="","",'result subject-wise'!AM39)</f>
        <v/>
      </c>
      <c r="M639" s="480" t="str">
        <f>IF(L644=0,"",IF(J639="S",K639,IF(K639="",I639,I639+K639)))</f>
        <v/>
      </c>
      <c r="N639" s="1058"/>
      <c r="O639" s="1057"/>
      <c r="P639" s="1023" t="str">
        <f>'statement of marks'!AM40</f>
        <v/>
      </c>
      <c r="Q639" s="1024"/>
      <c r="R639" s="482" t="str">
        <f>IF('statement of marks'!AN40="","",'statement of marks'!AN40)</f>
        <v/>
      </c>
      <c r="S639" s="482" t="str">
        <f>IF('statement of marks'!AO40="","",'statement of marks'!AO40)</f>
        <v/>
      </c>
      <c r="T639" s="482" t="str">
        <f>IF('statement of marks'!AP40="","",'statement of marks'!AP40)</f>
        <v/>
      </c>
      <c r="U639" s="482" t="str">
        <f>IF('statement of marks'!AR40="","",'statement of marks'!AR40)</f>
        <v/>
      </c>
      <c r="V639" s="478" t="str">
        <f t="shared" si="130"/>
        <v/>
      </c>
      <c r="W639" s="252" t="str">
        <f>IF('statement of marks'!AT40="","",'statement of marks'!AT40)</f>
        <v/>
      </c>
      <c r="X639" s="253" t="str">
        <f t="shared" si="131"/>
        <v/>
      </c>
      <c r="Y639" s="479" t="str">
        <f>CONCATENATE('statement of marks'!HH40,'statement of marks'!HN40,'statement of marks'!HO40)</f>
        <v/>
      </c>
      <c r="Z639" s="482" t="str">
        <f>IF('result subject-wise'!AD40="","",'result subject-wise'!AD40)</f>
        <v/>
      </c>
      <c r="AA639" s="482" t="str">
        <f>IF('result subject-wise'!AM40="","",'result subject-wise'!AM40)</f>
        <v/>
      </c>
      <c r="AB639" s="480" t="str">
        <f>IF(AA644=0,"",IF(Y639="S",Z639,IF(Z639="",X639,X639+Z639)))</f>
        <v/>
      </c>
    </row>
    <row r="640" spans="1:28" ht="19" customHeight="1">
      <c r="A640" s="1023" t="s">
        <v>65</v>
      </c>
      <c r="B640" s="1024"/>
      <c r="C640" s="482" t="str">
        <f>IF('statement of marks'!BB39="","",'statement of marks'!BB39)</f>
        <v/>
      </c>
      <c r="D640" s="482" t="str">
        <f>IF('statement of marks'!BC39="","",'statement of marks'!BC39)</f>
        <v/>
      </c>
      <c r="E640" s="482" t="str">
        <f>IF('statement of marks'!BD39="","",'statement of marks'!BD39)</f>
        <v/>
      </c>
      <c r="F640" s="482" t="str">
        <f>IF('statement of marks'!BF39="","",'statement of marks'!BF39)</f>
        <v/>
      </c>
      <c r="G640" s="478" t="str">
        <f t="shared" si="128"/>
        <v/>
      </c>
      <c r="H640" s="252" t="str">
        <f>IF('statement of marks'!BH39="","",'statement of marks'!BH39)</f>
        <v/>
      </c>
      <c r="I640" s="253" t="str">
        <f t="shared" si="129"/>
        <v/>
      </c>
      <c r="J640" s="479" t="str">
        <f>CONCATENATE('statement of marks'!HP39,'statement of marks'!HQ39,'statement of marks'!HR39)</f>
        <v/>
      </c>
      <c r="K640" s="482" t="str">
        <f>IF('result subject-wise'!AE39="","",'result subject-wise'!AE39)</f>
        <v/>
      </c>
      <c r="L640" s="482" t="str">
        <f>IF('result subject-wise'!AN39="","",'result subject-wise'!AN39)</f>
        <v/>
      </c>
      <c r="M640" s="480" t="str">
        <f>IF(L644=0,"",IF(J640="S",K640,IF(K640="",I640,I640+K640)))</f>
        <v/>
      </c>
      <c r="N640" s="1058"/>
      <c r="O640" s="1057"/>
      <c r="P640" s="1023" t="s">
        <v>65</v>
      </c>
      <c r="Q640" s="1024"/>
      <c r="R640" s="482" t="str">
        <f>IF('statement of marks'!BB40="","",'statement of marks'!BB40)</f>
        <v/>
      </c>
      <c r="S640" s="482" t="str">
        <f>IF('statement of marks'!BC40="","",'statement of marks'!BC40)</f>
        <v/>
      </c>
      <c r="T640" s="482" t="str">
        <f>IF('statement of marks'!BD40="","",'statement of marks'!BD40)</f>
        <v/>
      </c>
      <c r="U640" s="482" t="str">
        <f>IF('statement of marks'!BF40="","",'statement of marks'!BF40)</f>
        <v/>
      </c>
      <c r="V640" s="478" t="str">
        <f t="shared" si="130"/>
        <v/>
      </c>
      <c r="W640" s="252" t="str">
        <f>IF('statement of marks'!BH40="","",'statement of marks'!BH40)</f>
        <v/>
      </c>
      <c r="X640" s="253" t="str">
        <f t="shared" si="131"/>
        <v/>
      </c>
      <c r="Y640" s="479" t="str">
        <f>CONCATENATE('statement of marks'!HP40,'statement of marks'!HQ40,'statement of marks'!HR40)</f>
        <v/>
      </c>
      <c r="Z640" s="482" t="str">
        <f>IF('result subject-wise'!AE40="","",'result subject-wise'!AE40)</f>
        <v/>
      </c>
      <c r="AA640" s="482" t="str">
        <f>IF('result subject-wise'!AN40="","",'result subject-wise'!AN40)</f>
        <v/>
      </c>
      <c r="AB640" s="480" t="str">
        <f>IF(AA644=0,"",IF(Y640="S",Z640,IF(Z640="",X640,X640+Z640)))</f>
        <v/>
      </c>
    </row>
    <row r="641" spans="1:28" ht="19" customHeight="1">
      <c r="A641" s="1023" t="s">
        <v>71</v>
      </c>
      <c r="B641" s="1024"/>
      <c r="C641" s="482" t="str">
        <f>IF('statement of marks'!BP39="","",'statement of marks'!BP39)</f>
        <v/>
      </c>
      <c r="D641" s="482" t="str">
        <f>IF('statement of marks'!BQ39="","",'statement of marks'!BQ39)</f>
        <v/>
      </c>
      <c r="E641" s="482" t="str">
        <f>IF('statement of marks'!BR39="","",'statement of marks'!BR39)</f>
        <v/>
      </c>
      <c r="F641" s="482" t="str">
        <f>IF('statement of marks'!BT39="","",'statement of marks'!BT39)</f>
        <v/>
      </c>
      <c r="G641" s="478" t="str">
        <f t="shared" si="128"/>
        <v/>
      </c>
      <c r="H641" s="252" t="str">
        <f>IF('statement of marks'!BV39="","",'statement of marks'!BV39)</f>
        <v/>
      </c>
      <c r="I641" s="253" t="str">
        <f t="shared" si="129"/>
        <v/>
      </c>
      <c r="J641" s="479" t="str">
        <f>CONCATENATE('statement of marks'!HS39,'statement of marks'!HT39,'statement of marks'!HU39)</f>
        <v/>
      </c>
      <c r="K641" s="482" t="str">
        <f>IF('result subject-wise'!AF39="","",'result subject-wise'!AF39)</f>
        <v/>
      </c>
      <c r="L641" s="482" t="str">
        <f>IF('result subject-wise'!AO39="","",'result subject-wise'!AO39)</f>
        <v/>
      </c>
      <c r="M641" s="480" t="str">
        <f>IF(L644=0,"",IF(J641="S",K641,IF(K641="",I641,I641+K641)))</f>
        <v/>
      </c>
      <c r="N641" s="1058"/>
      <c r="O641" s="1057"/>
      <c r="P641" s="1023" t="s">
        <v>71</v>
      </c>
      <c r="Q641" s="1024"/>
      <c r="R641" s="482" t="str">
        <f>IF('statement of marks'!BP40="","",'statement of marks'!BP40)</f>
        <v/>
      </c>
      <c r="S641" s="482" t="str">
        <f>IF('statement of marks'!BQ40="","",'statement of marks'!BQ40)</f>
        <v/>
      </c>
      <c r="T641" s="482" t="str">
        <f>IF('statement of marks'!BR40="","",'statement of marks'!BR40)</f>
        <v/>
      </c>
      <c r="U641" s="482" t="str">
        <f>IF('statement of marks'!BT40="","",'statement of marks'!BT40)</f>
        <v/>
      </c>
      <c r="V641" s="478" t="str">
        <f t="shared" si="130"/>
        <v/>
      </c>
      <c r="W641" s="252" t="str">
        <f>IF('statement of marks'!BV40="","",'statement of marks'!BV40)</f>
        <v/>
      </c>
      <c r="X641" s="253" t="str">
        <f t="shared" si="131"/>
        <v/>
      </c>
      <c r="Y641" s="479" t="str">
        <f>CONCATENATE('statement of marks'!HS40,'statement of marks'!HT40,'statement of marks'!HU40)</f>
        <v/>
      </c>
      <c r="Z641" s="482" t="str">
        <f>IF('result subject-wise'!AF40="","",'result subject-wise'!AF40)</f>
        <v/>
      </c>
      <c r="AA641" s="482" t="str">
        <f>IF('result subject-wise'!AO40="","",'result subject-wise'!AO40)</f>
        <v/>
      </c>
      <c r="AB641" s="480" t="str">
        <f>IF(AA644=0,"",IF(Y641="S",Z641,IF(Z641="",X641,X641+Z641)))</f>
        <v/>
      </c>
    </row>
    <row r="642" spans="1:28" ht="19" customHeight="1">
      <c r="A642" s="1023" t="s">
        <v>48</v>
      </c>
      <c r="B642" s="1024"/>
      <c r="C642" s="482" t="str">
        <f>IF('statement of marks'!CD39="","",'statement of marks'!CD39)</f>
        <v/>
      </c>
      <c r="D642" s="482" t="str">
        <f>IF('statement of marks'!CE39="","",'statement of marks'!CE39)</f>
        <v/>
      </c>
      <c r="E642" s="482" t="str">
        <f>IF('statement of marks'!CF39="","",'statement of marks'!CF39)</f>
        <v/>
      </c>
      <c r="F642" s="482" t="str">
        <f>IF('statement of marks'!CH39="","",'statement of marks'!CH39)</f>
        <v/>
      </c>
      <c r="G642" s="478" t="str">
        <f t="shared" si="128"/>
        <v/>
      </c>
      <c r="H642" s="252" t="str">
        <f>IF('statement of marks'!CJ39="","",'statement of marks'!CJ39)</f>
        <v/>
      </c>
      <c r="I642" s="253" t="str">
        <f t="shared" si="129"/>
        <v/>
      </c>
      <c r="J642" s="479" t="str">
        <f>CONCATENATE('statement of marks'!HV39,'statement of marks'!HW39,'statement of marks'!HX39)</f>
        <v/>
      </c>
      <c r="K642" s="482" t="str">
        <f>IF('result subject-wise'!AG39="","",'result subject-wise'!AG39)</f>
        <v/>
      </c>
      <c r="L642" s="482" t="str">
        <f>IF('result subject-wise'!AP39="","",'result subject-wise'!AP39)</f>
        <v/>
      </c>
      <c r="M642" s="480" t="str">
        <f>IF(L644=0,"",IF(J642="S",K642,IF(K642="",I642,I642+K642)))</f>
        <v/>
      </c>
      <c r="N642" s="1058"/>
      <c r="O642" s="1057"/>
      <c r="P642" s="1023" t="s">
        <v>48</v>
      </c>
      <c r="Q642" s="1024"/>
      <c r="R642" s="482" t="str">
        <f>IF('statement of marks'!CD40="","",'statement of marks'!CD40)</f>
        <v/>
      </c>
      <c r="S642" s="482" t="str">
        <f>IF('statement of marks'!CE40="","",'statement of marks'!CE40)</f>
        <v/>
      </c>
      <c r="T642" s="482" t="str">
        <f>IF('statement of marks'!CF40="","",'statement of marks'!CF40)</f>
        <v/>
      </c>
      <c r="U642" s="482" t="str">
        <f>IF('statement of marks'!CH40="","",'statement of marks'!CH40)</f>
        <v/>
      </c>
      <c r="V642" s="478" t="str">
        <f t="shared" si="130"/>
        <v/>
      </c>
      <c r="W642" s="252" t="str">
        <f>IF('statement of marks'!CJ40="","",'statement of marks'!CJ40)</f>
        <v/>
      </c>
      <c r="X642" s="253" t="str">
        <f t="shared" si="131"/>
        <v/>
      </c>
      <c r="Y642" s="479" t="str">
        <f>CONCATENATE('statement of marks'!HV40,'statement of marks'!HW40,'statement of marks'!HX40)</f>
        <v/>
      </c>
      <c r="Z642" s="482" t="str">
        <f>IF('result subject-wise'!AG40="","",'result subject-wise'!AG40)</f>
        <v/>
      </c>
      <c r="AA642" s="482" t="str">
        <f>IF('result subject-wise'!AP40="","",'result subject-wise'!AP40)</f>
        <v/>
      </c>
      <c r="AB642" s="480" t="str">
        <f>IF(AA644=0,"",IF(Y642="S",Z642,IF(Z642="",X642,X642+Z642)))</f>
        <v/>
      </c>
    </row>
    <row r="643" spans="1:28" ht="19" customHeight="1">
      <c r="A643" s="1027" t="s">
        <v>244</v>
      </c>
      <c r="B643" s="1028"/>
      <c r="C643" s="477" t="str">
        <f t="shared" ref="C643:I643" si="132">IF(C642="","",SUM(C637:C642))</f>
        <v/>
      </c>
      <c r="D643" s="477" t="str">
        <f t="shared" si="132"/>
        <v/>
      </c>
      <c r="E643" s="477" t="str">
        <f t="shared" si="132"/>
        <v/>
      </c>
      <c r="F643" s="477" t="str">
        <f t="shared" si="132"/>
        <v/>
      </c>
      <c r="G643" s="477" t="str">
        <f t="shared" si="132"/>
        <v/>
      </c>
      <c r="H643" s="477" t="str">
        <f t="shared" si="132"/>
        <v/>
      </c>
      <c r="I643" s="477" t="str">
        <f t="shared" si="132"/>
        <v/>
      </c>
      <c r="J643" s="254" t="e">
        <f>IF(AND(L649="PASS",M645&gt;=60),"FIRST",IF(AND(L649="PASS",M645&gt;=48),"SECOND",IF(AND(L649="PASS",M645&gt;=36),"THIRD","")))</f>
        <v>#VALUE!</v>
      </c>
      <c r="K643" s="254">
        <f>COUNTIF(K637:K642,"AB")</f>
        <v>0</v>
      </c>
      <c r="L643" s="482"/>
      <c r="M643" s="476" t="str">
        <f>IF(K643&gt;0,"",IF(M642="","",SUM(M637:M642)))</f>
        <v/>
      </c>
      <c r="N643" s="1058"/>
      <c r="O643" s="1057"/>
      <c r="P643" s="1027" t="s">
        <v>244</v>
      </c>
      <c r="Q643" s="1028"/>
      <c r="R643" s="477" t="str">
        <f t="shared" ref="R643:X643" si="133">IF(R642="","",SUM(R637:R642))</f>
        <v/>
      </c>
      <c r="S643" s="477" t="str">
        <f t="shared" si="133"/>
        <v/>
      </c>
      <c r="T643" s="477" t="str">
        <f t="shared" si="133"/>
        <v/>
      </c>
      <c r="U643" s="477" t="str">
        <f t="shared" si="133"/>
        <v/>
      </c>
      <c r="V643" s="477" t="str">
        <f t="shared" si="133"/>
        <v/>
      </c>
      <c r="W643" s="477" t="str">
        <f t="shared" si="133"/>
        <v/>
      </c>
      <c r="X643" s="477" t="str">
        <f t="shared" si="133"/>
        <v/>
      </c>
      <c r="Y643" s="254" t="e">
        <f>IF(AND(AA649="PASS",AB645&gt;=60),"FIRST",IF(AND(AA649="PASS",AB645&gt;=48),"SECOND",IF(AND(AA649="PASS",AB645&gt;=36),"THIRD","")))</f>
        <v>#VALUE!</v>
      </c>
      <c r="Z643" s="254">
        <f>COUNTIF(Z637:Z642,"AB")</f>
        <v>0</v>
      </c>
      <c r="AA643" s="482"/>
      <c r="AB643" s="476" t="str">
        <f>IF(Z643&gt;0,"",IF(AB642="","",SUM(AB637:AB642)))</f>
        <v/>
      </c>
    </row>
    <row r="644" spans="1:28" ht="19" customHeight="1">
      <c r="A644" s="1027" t="s">
        <v>226</v>
      </c>
      <c r="B644" s="1028"/>
      <c r="C644" s="474">
        <f>60-(COUNTIF(C637:C642,"NA")*10+COUNTIF(C637:C642,"ML")*10)</f>
        <v>60</v>
      </c>
      <c r="D644" s="474">
        <f>60-(COUNTIF(D637:D642,"NA")*10+COUNTIF(D637:D642,"ML")*10)</f>
        <v>60</v>
      </c>
      <c r="E644" s="474">
        <f>60-(COUNTIF(E637:E642,"NA")*10+COUNTIF(E637:E642,"ML")*10)</f>
        <v>60</v>
      </c>
      <c r="F644" s="474">
        <f>420-(COUNTIF(F637:F642,"NA")*70+COUNTIF(F637:F642,"ML")*70)</f>
        <v>420</v>
      </c>
      <c r="G644" s="474">
        <f>SUM(C644:F644)</f>
        <v>600</v>
      </c>
      <c r="H644" s="474">
        <f>600-(COUNTIF(H637:H642,"ML")*100)</f>
        <v>600</v>
      </c>
      <c r="I644" s="478">
        <f>SUM(G644:H644)</f>
        <v>1200</v>
      </c>
      <c r="J644" s="254" t="e">
        <f>IF(AND(L649="PASS",I645&gt;=60),"FIRST",IF(AND(L649="PASS",I645&gt;=48),"SECOND",IF(AND(L649="PASS",I645&gt;=36),"THIRD","")))</f>
        <v>#VALUE!</v>
      </c>
      <c r="K644" s="482"/>
      <c r="L644" s="254">
        <f>COUNTIF(L637:L642,"P")+COUNTIF(L637:L642,"F")</f>
        <v>0</v>
      </c>
      <c r="M644" s="251" t="str">
        <f>IF(K643&gt;0,"",IF(L644=0,"",1200-L645*100))</f>
        <v/>
      </c>
      <c r="N644" s="1058"/>
      <c r="O644" s="1057"/>
      <c r="P644" s="1027" t="s">
        <v>226</v>
      </c>
      <c r="Q644" s="1028"/>
      <c r="R644" s="474">
        <f>60-(COUNTIF(R637:R642,"NA")*10+COUNTIF(R637:R642,"ML")*10)</f>
        <v>60</v>
      </c>
      <c r="S644" s="474">
        <f>60-(COUNTIF(S637:S642,"NA")*10+COUNTIF(S637:S642,"ML")*10)</f>
        <v>60</v>
      </c>
      <c r="T644" s="474">
        <f>60-(COUNTIF(T637:T642,"NA")*10+COUNTIF(T637:T642,"ML")*10)</f>
        <v>60</v>
      </c>
      <c r="U644" s="474">
        <f>420-(COUNTIF(U637:U642,"NA")*70+COUNTIF(U637:U642,"ML")*70)</f>
        <v>420</v>
      </c>
      <c r="V644" s="474">
        <f>SUM(R644:U644)</f>
        <v>600</v>
      </c>
      <c r="W644" s="474">
        <f>600-(COUNTIF(W637:W642,"ML")*100)</f>
        <v>600</v>
      </c>
      <c r="X644" s="478">
        <f>SUM(V644:W644)</f>
        <v>1200</v>
      </c>
      <c r="Y644" s="254" t="e">
        <f>IF(AND(AA649="PASS",X645&gt;=60),"FIRST",IF(AND(AA649="PASS",X645&gt;=48),"SECOND",IF(AND(AA649="PASS",X645&gt;=36),"THIRD","")))</f>
        <v>#VALUE!</v>
      </c>
      <c r="Z644" s="482"/>
      <c r="AA644" s="254">
        <f>COUNTIF(AA637:AA642,"P")+COUNTIF(AA637:AA642,"F")</f>
        <v>0</v>
      </c>
      <c r="AB644" s="251" t="str">
        <f>IF(Z643&gt;0,"",IF(AA644=0,"",1200-AA645*100))</f>
        <v/>
      </c>
    </row>
    <row r="645" spans="1:28" ht="19" customHeight="1">
      <c r="A645" s="1056" t="s">
        <v>150</v>
      </c>
      <c r="B645" s="1039"/>
      <c r="C645" s="255" t="e">
        <f t="shared" ref="C645:I645" si="134">C643/C644*100</f>
        <v>#VALUE!</v>
      </c>
      <c r="D645" s="255" t="e">
        <f t="shared" si="134"/>
        <v>#VALUE!</v>
      </c>
      <c r="E645" s="255" t="e">
        <f t="shared" si="134"/>
        <v>#VALUE!</v>
      </c>
      <c r="F645" s="255" t="e">
        <f t="shared" si="134"/>
        <v>#VALUE!</v>
      </c>
      <c r="G645" s="255" t="e">
        <f t="shared" si="134"/>
        <v>#VALUE!</v>
      </c>
      <c r="H645" s="255" t="e">
        <f t="shared" si="134"/>
        <v>#VALUE!</v>
      </c>
      <c r="I645" s="255" t="e">
        <f t="shared" si="134"/>
        <v>#VALUE!</v>
      </c>
      <c r="J645" s="254" t="e">
        <f>IF(M644="",J644,J643)</f>
        <v>#VALUE!</v>
      </c>
      <c r="K645" s="482"/>
      <c r="L645" s="254">
        <f>COUNTIF(J637:J642,"S")</f>
        <v>0</v>
      </c>
      <c r="M645" s="256" t="e">
        <f>M643/M644*100</f>
        <v>#VALUE!</v>
      </c>
      <c r="N645" s="1058"/>
      <c r="O645" s="1057"/>
      <c r="P645" s="1056" t="s">
        <v>150</v>
      </c>
      <c r="Q645" s="1039"/>
      <c r="R645" s="255" t="e">
        <f t="shared" ref="R645:X645" si="135">R643/R644*100</f>
        <v>#VALUE!</v>
      </c>
      <c r="S645" s="255" t="e">
        <f t="shared" si="135"/>
        <v>#VALUE!</v>
      </c>
      <c r="T645" s="255" t="e">
        <f t="shared" si="135"/>
        <v>#VALUE!</v>
      </c>
      <c r="U645" s="255" t="e">
        <f t="shared" si="135"/>
        <v>#VALUE!</v>
      </c>
      <c r="V645" s="255" t="e">
        <f t="shared" si="135"/>
        <v>#VALUE!</v>
      </c>
      <c r="W645" s="255" t="e">
        <f t="shared" si="135"/>
        <v>#VALUE!</v>
      </c>
      <c r="X645" s="255" t="e">
        <f t="shared" si="135"/>
        <v>#VALUE!</v>
      </c>
      <c r="Y645" s="254" t="e">
        <f>IF(AB644="",Y644,Y643)</f>
        <v>#VALUE!</v>
      </c>
      <c r="Z645" s="482"/>
      <c r="AA645" s="254">
        <f>COUNTIF(Y637:Y642,"S")</f>
        <v>0</v>
      </c>
      <c r="AB645" s="256" t="e">
        <f>AB643/AB644*100</f>
        <v>#VALUE!</v>
      </c>
    </row>
    <row r="646" spans="1:28" ht="19" customHeight="1">
      <c r="A646" s="1023" t="s">
        <v>73</v>
      </c>
      <c r="B646" s="1024"/>
      <c r="C646" s="475" t="str">
        <f>IF('statement of marks'!CV39="","",'statement of marks'!CV39)</f>
        <v/>
      </c>
      <c r="D646" s="475" t="str">
        <f>IF('statement of marks'!CW39="","",'statement of marks'!CW39)</f>
        <v/>
      </c>
      <c r="E646" s="475" t="str">
        <f>IF('statement of marks'!CX39="","",'statement of marks'!CX39)</f>
        <v/>
      </c>
      <c r="F646" s="475" t="str">
        <f>IF('statement of marks'!CZ39="","",'statement of marks'!CZ39)</f>
        <v/>
      </c>
      <c r="G646" s="478" t="str">
        <f>IF(F646="","",SUM(C646:F646))</f>
        <v/>
      </c>
      <c r="H646" s="475" t="str">
        <f>IF('statement of marks'!DB39="","",'statement of marks'!DB39)</f>
        <v/>
      </c>
      <c r="I646" s="478" t="str">
        <f>IF(H646="","",SUM(G646:H646))</f>
        <v/>
      </c>
      <c r="J646" s="479" t="str">
        <f>IF('statement of marks'!HY39="","",'statement of marks'!HY39)</f>
        <v/>
      </c>
      <c r="K646" s="485" t="str">
        <f>IF('result subject-wise'!AQ39="","",'result subject-wise'!AQ39)</f>
        <v/>
      </c>
      <c r="L646" s="1046" t="s">
        <v>238</v>
      </c>
      <c r="M646" s="1061"/>
      <c r="N646" s="1058"/>
      <c r="O646" s="1057"/>
      <c r="P646" s="1023" t="s">
        <v>73</v>
      </c>
      <c r="Q646" s="1024"/>
      <c r="R646" s="475" t="str">
        <f>IF('statement of marks'!CV40="","",'statement of marks'!CV40)</f>
        <v/>
      </c>
      <c r="S646" s="475" t="str">
        <f>IF('statement of marks'!CW40="","",'statement of marks'!CW40)</f>
        <v/>
      </c>
      <c r="T646" s="475" t="str">
        <f>IF('statement of marks'!CX40="","",'statement of marks'!CX40)</f>
        <v/>
      </c>
      <c r="U646" s="475" t="str">
        <f>IF('statement of marks'!CZ40="","",'statement of marks'!CZ40)</f>
        <v/>
      </c>
      <c r="V646" s="478" t="str">
        <f>IF(U646="","",SUM(R646:U646))</f>
        <v/>
      </c>
      <c r="W646" s="475" t="str">
        <f>IF('statement of marks'!DB40="","",'statement of marks'!DB40)</f>
        <v/>
      </c>
      <c r="X646" s="478" t="str">
        <f>IF(W646="","",SUM(V646:W646))</f>
        <v/>
      </c>
      <c r="Y646" s="479" t="str">
        <f>IF('statement of marks'!HY40="","",'statement of marks'!HY40)</f>
        <v/>
      </c>
      <c r="Z646" s="485" t="str">
        <f>IF('result subject-wise'!AQ40="","",'result subject-wise'!AQ40)</f>
        <v/>
      </c>
      <c r="AA646" s="1046" t="s">
        <v>238</v>
      </c>
      <c r="AB646" s="1061"/>
    </row>
    <row r="647" spans="1:28" ht="19" customHeight="1">
      <c r="A647" s="1023" t="s">
        <v>74</v>
      </c>
      <c r="B647" s="1024"/>
      <c r="C647" s="475" t="str">
        <f>IF('statement of marks'!DL39="","",'statement of marks'!DL39)</f>
        <v/>
      </c>
      <c r="D647" s="475" t="str">
        <f>IF('statement of marks'!DO39="","",'statement of marks'!DO39)</f>
        <v/>
      </c>
      <c r="E647" s="475" t="str">
        <f>IF('statement of marks'!DR39="","",'statement of marks'!DR39)</f>
        <v/>
      </c>
      <c r="F647" s="475" t="str">
        <f>IF('statement of marks'!DX39="","",'statement of marks'!DX39)</f>
        <v/>
      </c>
      <c r="G647" s="478" t="str">
        <f>IF(F647="","",SUM(C647:F647))</f>
        <v/>
      </c>
      <c r="H647" s="475" t="str">
        <f>IF('statement of marks'!EC39="","",'statement of marks'!EC39)</f>
        <v/>
      </c>
      <c r="I647" s="478" t="str">
        <f>IF(H647="","",SUM(G647:H647))</f>
        <v/>
      </c>
      <c r="J647" s="479" t="str">
        <f>IF('statement of marks'!HZ39="","",'statement of marks'!HZ39)</f>
        <v/>
      </c>
      <c r="K647" s="477" t="str">
        <f>IF('result subject-wise'!AR39="","",'result subject-wise'!AR39)</f>
        <v/>
      </c>
      <c r="L647" s="1030"/>
      <c r="M647" s="1061"/>
      <c r="N647" s="1058"/>
      <c r="O647" s="1057"/>
      <c r="P647" s="1023" t="s">
        <v>74</v>
      </c>
      <c r="Q647" s="1024"/>
      <c r="R647" s="475" t="str">
        <f>IF('statement of marks'!DL40="","",'statement of marks'!DL40)</f>
        <v/>
      </c>
      <c r="S647" s="475" t="str">
        <f>IF('statement of marks'!DO40="","",'statement of marks'!DO40)</f>
        <v/>
      </c>
      <c r="T647" s="475" t="str">
        <f>IF('statement of marks'!DR40="","",'statement of marks'!DR40)</f>
        <v/>
      </c>
      <c r="U647" s="475" t="str">
        <f>IF('statement of marks'!DX40="","",'statement of marks'!DX40)</f>
        <v/>
      </c>
      <c r="V647" s="478" t="str">
        <f>IF(U647="","",SUM(R647:U647))</f>
        <v/>
      </c>
      <c r="W647" s="475" t="str">
        <f>IF('statement of marks'!EC40="","",'statement of marks'!EC40)</f>
        <v/>
      </c>
      <c r="X647" s="478" t="str">
        <f>IF(W647="","",SUM(V647:W647))</f>
        <v/>
      </c>
      <c r="Y647" s="479" t="str">
        <f>IF('statement of marks'!HZ40="","",'statement of marks'!HZ40)</f>
        <v/>
      </c>
      <c r="Z647" s="477" t="str">
        <f>IF('result subject-wise'!AR40="","",'result subject-wise'!AR40)</f>
        <v/>
      </c>
      <c r="AA647" s="1030"/>
      <c r="AB647" s="1061"/>
    </row>
    <row r="648" spans="1:28" ht="19" customHeight="1">
      <c r="A648" s="1023" t="s">
        <v>56</v>
      </c>
      <c r="B648" s="1024"/>
      <c r="C648" s="475" t="str">
        <f>IF('statement of marks'!EM39="","",'statement of marks'!EM39)</f>
        <v/>
      </c>
      <c r="D648" s="475" t="str">
        <f>IF('statement of marks'!EN39="","",'statement of marks'!EN39)</f>
        <v/>
      </c>
      <c r="E648" s="475" t="str">
        <f>IF('statement of marks'!EO39="","",'statement of marks'!EO39)</f>
        <v/>
      </c>
      <c r="F648" s="475" t="str">
        <f>IF('statement of marks'!ES39="","",'statement of marks'!ES39)</f>
        <v/>
      </c>
      <c r="G648" s="478" t="str">
        <f>IF(F648="","",SUM(C648:F648))</f>
        <v/>
      </c>
      <c r="H648" s="475" t="str">
        <f>IF('statement of marks'!EX39="","",'statement of marks'!EX39)</f>
        <v/>
      </c>
      <c r="I648" s="478" t="str">
        <f>IF(H648="","",SUM(G648:H648))</f>
        <v/>
      </c>
      <c r="J648" s="479" t="str">
        <f>IF('statement of marks'!IA39="","",'statement of marks'!IA39)</f>
        <v/>
      </c>
      <c r="K648" s="477" t="str">
        <f>IF('result subject-wise'!AS39="","",'result subject-wise'!AS39)</f>
        <v/>
      </c>
      <c r="L648" s="1030"/>
      <c r="M648" s="1061"/>
      <c r="N648" s="1058"/>
      <c r="O648" s="1057"/>
      <c r="P648" s="1023" t="s">
        <v>56</v>
      </c>
      <c r="Q648" s="1024"/>
      <c r="R648" s="475" t="str">
        <f>IF('statement of marks'!EM40="","",'statement of marks'!EM40)</f>
        <v/>
      </c>
      <c r="S648" s="475" t="str">
        <f>IF('statement of marks'!EN40="","",'statement of marks'!EN40)</f>
        <v/>
      </c>
      <c r="T648" s="475" t="str">
        <f>IF('statement of marks'!EO40="","",'statement of marks'!EO40)</f>
        <v/>
      </c>
      <c r="U648" s="475" t="str">
        <f>IF('statement of marks'!ES40="","",'statement of marks'!ES40)</f>
        <v/>
      </c>
      <c r="V648" s="478" t="str">
        <f>IF(U648="","",SUM(R648:U648))</f>
        <v/>
      </c>
      <c r="W648" s="475" t="str">
        <f>IF('statement of marks'!EX40="","",'statement of marks'!EX40)</f>
        <v/>
      </c>
      <c r="X648" s="478" t="str">
        <f>IF(W648="","",SUM(V648:W648))</f>
        <v/>
      </c>
      <c r="Y648" s="479" t="str">
        <f>IF('statement of marks'!IA40="","",'statement of marks'!IA40)</f>
        <v/>
      </c>
      <c r="Z648" s="477" t="str">
        <f>IF('result subject-wise'!AS40="","",'result subject-wise'!AS40)</f>
        <v/>
      </c>
      <c r="AA648" s="1030"/>
      <c r="AB648" s="1061"/>
    </row>
    <row r="649" spans="1:28" ht="19" customHeight="1">
      <c r="A649" s="1023" t="s">
        <v>26</v>
      </c>
      <c r="B649" s="1024"/>
      <c r="C649" s="1046" t="s">
        <v>275</v>
      </c>
      <c r="D649" s="1021"/>
      <c r="E649" s="1046" t="s">
        <v>94</v>
      </c>
      <c r="F649" s="1021"/>
      <c r="G649" s="1048" t="s">
        <v>95</v>
      </c>
      <c r="H649" s="1021"/>
      <c r="I649" s="478" t="s">
        <v>39</v>
      </c>
      <c r="J649" s="477" t="s">
        <v>57</v>
      </c>
      <c r="K649" s="1050"/>
      <c r="L649" s="1049" t="str">
        <f>IF('result subject-wise'!AV39="","",'result subject-wise'!AV39)</f>
        <v/>
      </c>
      <c r="M649" s="1052"/>
      <c r="N649" s="1058"/>
      <c r="O649" s="1057"/>
      <c r="P649" s="1023" t="s">
        <v>26</v>
      </c>
      <c r="Q649" s="1024"/>
      <c r="R649" s="1046" t="s">
        <v>275</v>
      </c>
      <c r="S649" s="1021"/>
      <c r="T649" s="1046" t="s">
        <v>94</v>
      </c>
      <c r="U649" s="1021"/>
      <c r="V649" s="1048" t="s">
        <v>95</v>
      </c>
      <c r="W649" s="1021"/>
      <c r="X649" s="478" t="s">
        <v>39</v>
      </c>
      <c r="Y649" s="477" t="s">
        <v>57</v>
      </c>
      <c r="Z649" s="1050"/>
      <c r="AA649" s="1049" t="str">
        <f>IF('result subject-wise'!AV40="","",'result subject-wise'!AV40)</f>
        <v/>
      </c>
      <c r="AB649" s="1052"/>
    </row>
    <row r="650" spans="1:28" ht="19" customHeight="1">
      <c r="A650" s="1023"/>
      <c r="B650" s="1024"/>
      <c r="C650" s="1021">
        <f>'statement of marks'!$FH$6</f>
        <v>25</v>
      </c>
      <c r="D650" s="1021"/>
      <c r="E650" s="1021">
        <f>'statement of marks'!$FI$6</f>
        <v>45</v>
      </c>
      <c r="F650" s="1021"/>
      <c r="G650" s="1021">
        <f>'statement of marks'!$FJ$6</f>
        <v>30</v>
      </c>
      <c r="H650" s="1021"/>
      <c r="I650" s="478">
        <f>SUM(C650,E650,G650)</f>
        <v>100</v>
      </c>
      <c r="J650" s="477"/>
      <c r="K650" s="1050"/>
      <c r="L650" s="1049"/>
      <c r="M650" s="1052"/>
      <c r="N650" s="1058"/>
      <c r="O650" s="1057"/>
      <c r="P650" s="1023"/>
      <c r="Q650" s="1024"/>
      <c r="R650" s="1021">
        <f>'statement of marks'!$FH$6</f>
        <v>25</v>
      </c>
      <c r="S650" s="1021"/>
      <c r="T650" s="1021">
        <f>'statement of marks'!$FI$6</f>
        <v>45</v>
      </c>
      <c r="U650" s="1021"/>
      <c r="V650" s="1021">
        <f>'statement of marks'!$FJ$6</f>
        <v>30</v>
      </c>
      <c r="W650" s="1021"/>
      <c r="X650" s="478">
        <f>SUM(R650,T650,V650)</f>
        <v>100</v>
      </c>
      <c r="Y650" s="477"/>
      <c r="Z650" s="1050"/>
      <c r="AA650" s="1049"/>
      <c r="AB650" s="1052"/>
    </row>
    <row r="651" spans="1:28" ht="19" customHeight="1">
      <c r="A651" s="1023"/>
      <c r="B651" s="1024"/>
      <c r="C651" s="1025" t="str">
        <f>IF('statement of marks'!FH39="","",'statement of marks'!FH39)</f>
        <v/>
      </c>
      <c r="D651" s="1025"/>
      <c r="E651" s="1025" t="str">
        <f>'statement of marks'!FI39</f>
        <v/>
      </c>
      <c r="F651" s="1025"/>
      <c r="G651" s="1025" t="str">
        <f>'statement of marks'!FJ39</f>
        <v/>
      </c>
      <c r="H651" s="1025"/>
      <c r="I651" s="481" t="str">
        <f>IF(G651="","",SUM(C651,E651,G651))</f>
        <v/>
      </c>
      <c r="J651" s="479" t="str">
        <f>IF('statement of marks'!IB39="","",'statement of marks'!IB39)</f>
        <v/>
      </c>
      <c r="K651" s="1050"/>
      <c r="L651" s="1051" t="s">
        <v>241</v>
      </c>
      <c r="M651" s="1052"/>
      <c r="N651" s="1058"/>
      <c r="O651" s="1057"/>
      <c r="P651" s="1023"/>
      <c r="Q651" s="1024"/>
      <c r="R651" s="1025" t="str">
        <f>IF('statement of marks'!FH40="","",'statement of marks'!FH40)</f>
        <v/>
      </c>
      <c r="S651" s="1025"/>
      <c r="T651" s="1025" t="str">
        <f>'statement of marks'!FI40</f>
        <v/>
      </c>
      <c r="U651" s="1025"/>
      <c r="V651" s="1025" t="str">
        <f>'statement of marks'!FJ40</f>
        <v/>
      </c>
      <c r="W651" s="1025"/>
      <c r="X651" s="481" t="str">
        <f>IF(V651="","",SUM(R651,T651,V651))</f>
        <v/>
      </c>
      <c r="Y651" s="479" t="str">
        <f>IF('statement of marks'!IB40="","",'statement of marks'!IB40)</f>
        <v/>
      </c>
      <c r="Z651" s="1050"/>
      <c r="AA651" s="1051" t="s">
        <v>241</v>
      </c>
      <c r="AB651" s="1052"/>
    </row>
    <row r="652" spans="1:28" ht="19" customHeight="1">
      <c r="A652" s="1023" t="s">
        <v>77</v>
      </c>
      <c r="B652" s="1024"/>
      <c r="C652" s="1048" t="s">
        <v>96</v>
      </c>
      <c r="D652" s="1021"/>
      <c r="E652" s="1048" t="s">
        <v>97</v>
      </c>
      <c r="F652" s="1021"/>
      <c r="G652" s="1048" t="s">
        <v>98</v>
      </c>
      <c r="H652" s="1021"/>
      <c r="I652" s="478" t="s">
        <v>39</v>
      </c>
      <c r="J652" s="477" t="s">
        <v>57</v>
      </c>
      <c r="K652" s="1050"/>
      <c r="L652" s="1049" t="e">
        <f>J645</f>
        <v>#VALUE!</v>
      </c>
      <c r="M652" s="1052"/>
      <c r="N652" s="1058"/>
      <c r="O652" s="1057"/>
      <c r="P652" s="1023" t="s">
        <v>77</v>
      </c>
      <c r="Q652" s="1024"/>
      <c r="R652" s="1048" t="s">
        <v>96</v>
      </c>
      <c r="S652" s="1021"/>
      <c r="T652" s="1048" t="s">
        <v>97</v>
      </c>
      <c r="U652" s="1021"/>
      <c r="V652" s="1048" t="s">
        <v>98</v>
      </c>
      <c r="W652" s="1021"/>
      <c r="X652" s="478" t="s">
        <v>39</v>
      </c>
      <c r="Y652" s="477" t="s">
        <v>57</v>
      </c>
      <c r="Z652" s="1050"/>
      <c r="AA652" s="1049" t="e">
        <f>Y645</f>
        <v>#VALUE!</v>
      </c>
      <c r="AB652" s="1052"/>
    </row>
    <row r="653" spans="1:28" ht="19" customHeight="1">
      <c r="A653" s="1023"/>
      <c r="B653" s="1024"/>
      <c r="C653" s="1021">
        <f>'statement of marks'!$FQ$6</f>
        <v>25</v>
      </c>
      <c r="D653" s="1021"/>
      <c r="E653" s="474">
        <f>'statement of marks'!$FR$6</f>
        <v>30</v>
      </c>
      <c r="F653" s="474">
        <f>'statement of marks'!$FS$6</f>
        <v>30</v>
      </c>
      <c r="G653" s="1021">
        <f>'statement of marks'!$FT$6</f>
        <v>15</v>
      </c>
      <c r="H653" s="1021"/>
      <c r="I653" s="478">
        <f>SUM(C653,E653,F653,G653)</f>
        <v>100</v>
      </c>
      <c r="J653" s="477"/>
      <c r="K653" s="1050"/>
      <c r="L653" s="1049"/>
      <c r="M653" s="1052"/>
      <c r="N653" s="1058"/>
      <c r="O653" s="1057"/>
      <c r="P653" s="1023"/>
      <c r="Q653" s="1024"/>
      <c r="R653" s="1021">
        <f>'statement of marks'!$FQ$6</f>
        <v>25</v>
      </c>
      <c r="S653" s="1021"/>
      <c r="T653" s="474">
        <f>'statement of marks'!$FR$6</f>
        <v>30</v>
      </c>
      <c r="U653" s="474">
        <f>'statement of marks'!$FS$6</f>
        <v>30</v>
      </c>
      <c r="V653" s="1021">
        <f>'statement of marks'!$FT$6</f>
        <v>15</v>
      </c>
      <c r="W653" s="1021"/>
      <c r="X653" s="478">
        <f>SUM(R653,T653,U653,V653)</f>
        <v>100</v>
      </c>
      <c r="Y653" s="477"/>
      <c r="Z653" s="1050"/>
      <c r="AA653" s="1049"/>
      <c r="AB653" s="1052"/>
    </row>
    <row r="654" spans="1:28" ht="19" customHeight="1">
      <c r="A654" s="1023"/>
      <c r="B654" s="1024"/>
      <c r="C654" s="1025" t="str">
        <f>IF('statement of marks'!FQ39="","",'statement of marks'!FQ39)</f>
        <v/>
      </c>
      <c r="D654" s="1025"/>
      <c r="E654" s="475" t="str">
        <f>'statement of marks'!FR39</f>
        <v/>
      </c>
      <c r="F654" s="475" t="str">
        <f>'statement of marks'!FS39</f>
        <v/>
      </c>
      <c r="G654" s="1025" t="str">
        <f>'statement of marks'!FT39</f>
        <v/>
      </c>
      <c r="H654" s="1025"/>
      <c r="I654" s="478" t="str">
        <f>IF(G654="","",SUM(C654:G654))</f>
        <v/>
      </c>
      <c r="J654" s="479" t="str">
        <f>IF('statement of marks'!IC39="","",'statement of marks'!IC39)</f>
        <v/>
      </c>
      <c r="K654" s="1043" t="s">
        <v>240</v>
      </c>
      <c r="L654" s="1044"/>
      <c r="M654" s="1045"/>
      <c r="N654" s="1058"/>
      <c r="O654" s="1057"/>
      <c r="P654" s="1023"/>
      <c r="Q654" s="1024"/>
      <c r="R654" s="1025" t="str">
        <f>IF('statement of marks'!FQ40="","",'statement of marks'!FQ40)</f>
        <v/>
      </c>
      <c r="S654" s="1025"/>
      <c r="T654" s="475" t="str">
        <f>'statement of marks'!FR40</f>
        <v/>
      </c>
      <c r="U654" s="475" t="str">
        <f>'statement of marks'!FS40</f>
        <v/>
      </c>
      <c r="V654" s="1025" t="str">
        <f>'statement of marks'!FT40</f>
        <v/>
      </c>
      <c r="W654" s="1025"/>
      <c r="X654" s="478" t="str">
        <f>IF(V654="","",SUM(R654:V654))</f>
        <v/>
      </c>
      <c r="Y654" s="479" t="str">
        <f>IF('statement of marks'!IC40="","",'statement of marks'!IC40)</f>
        <v/>
      </c>
      <c r="Z654" s="1043" t="s">
        <v>240</v>
      </c>
      <c r="AA654" s="1044"/>
      <c r="AB654" s="1045"/>
    </row>
    <row r="655" spans="1:28" ht="19" customHeight="1">
      <c r="A655" s="1038" t="s">
        <v>135</v>
      </c>
      <c r="B655" s="1039"/>
      <c r="C655" s="1029" t="str">
        <f>'statement of marks'!GN39</f>
        <v/>
      </c>
      <c r="D655" s="1029"/>
      <c r="E655" s="1029"/>
      <c r="F655" s="483" t="s">
        <v>241</v>
      </c>
      <c r="G655" s="479" t="str">
        <f>IF('statement of marks'!CU39="","",'statement of marks'!CU39)</f>
        <v/>
      </c>
      <c r="H655" s="1049" t="s">
        <v>237</v>
      </c>
      <c r="I655" s="1049"/>
      <c r="J655" s="475" t="str">
        <f>IF('statement of marks'!GP39="","",'statement of marks'!GP39)</f>
        <v/>
      </c>
      <c r="K655" s="1044"/>
      <c r="L655" s="1044"/>
      <c r="M655" s="1045"/>
      <c r="N655" s="1058"/>
      <c r="O655" s="1057"/>
      <c r="P655" s="1038" t="s">
        <v>135</v>
      </c>
      <c r="Q655" s="1039"/>
      <c r="R655" s="1029" t="str">
        <f>'statement of marks'!GN40</f>
        <v/>
      </c>
      <c r="S655" s="1029"/>
      <c r="T655" s="1029"/>
      <c r="U655" s="483" t="s">
        <v>241</v>
      </c>
      <c r="V655" s="479" t="str">
        <f>IF('statement of marks'!CU40="","",'statement of marks'!CU40)</f>
        <v/>
      </c>
      <c r="W655" s="1049" t="s">
        <v>237</v>
      </c>
      <c r="X655" s="1049"/>
      <c r="Y655" s="475" t="str">
        <f>IF('statement of marks'!GP40="","",'statement of marks'!GP40)</f>
        <v/>
      </c>
      <c r="Z655" s="1044"/>
      <c r="AA655" s="1044"/>
      <c r="AB655" s="1045"/>
    </row>
    <row r="656" spans="1:28" ht="19" customHeight="1">
      <c r="A656" s="257" t="s">
        <v>230</v>
      </c>
      <c r="B656" s="1059" t="s">
        <v>229</v>
      </c>
      <c r="C656" s="1060"/>
      <c r="D656" s="1047" t="s">
        <v>231</v>
      </c>
      <c r="E656" s="1025"/>
      <c r="F656" s="1047" t="s">
        <v>232</v>
      </c>
      <c r="G656" s="1025"/>
      <c r="H656" s="1047" t="s">
        <v>233</v>
      </c>
      <c r="I656" s="1025"/>
      <c r="J656" s="481" t="s">
        <v>376</v>
      </c>
      <c r="K656" s="1044"/>
      <c r="L656" s="1044"/>
      <c r="M656" s="1045"/>
      <c r="N656" s="1058"/>
      <c r="O656" s="1057"/>
      <c r="P656" s="257" t="s">
        <v>230</v>
      </c>
      <c r="Q656" s="1059" t="s">
        <v>229</v>
      </c>
      <c r="R656" s="1060"/>
      <c r="S656" s="1047" t="s">
        <v>231</v>
      </c>
      <c r="T656" s="1025"/>
      <c r="U656" s="1047" t="s">
        <v>232</v>
      </c>
      <c r="V656" s="1025"/>
      <c r="W656" s="1047" t="s">
        <v>233</v>
      </c>
      <c r="X656" s="1025"/>
      <c r="Y656" s="481" t="s">
        <v>376</v>
      </c>
      <c r="Z656" s="1044"/>
      <c r="AA656" s="1044"/>
      <c r="AB656" s="1045"/>
    </row>
    <row r="657" spans="1:28" ht="19" customHeight="1">
      <c r="A657" s="1033" t="s">
        <v>227</v>
      </c>
      <c r="B657" s="1024"/>
      <c r="C657" s="482" t="str">
        <f>IF('statement of marks'!GR39="","",'statement of marks'!GR39)</f>
        <v/>
      </c>
      <c r="D657" s="1053" t="str">
        <f>IF('statement of marks'!GT39="","",'statement of marks'!GT39)</f>
        <v/>
      </c>
      <c r="E657" s="1053"/>
      <c r="F657" s="1053" t="str">
        <f>IF('statement of marks'!GV39="","",'statement of marks'!GV39)</f>
        <v/>
      </c>
      <c r="G657" s="1053"/>
      <c r="H657" s="1053" t="str">
        <f>IF('statement of marks'!GX39="","",'statement of marks'!GX39)</f>
        <v/>
      </c>
      <c r="I657" s="1053"/>
      <c r="J657" s="479" t="str">
        <f>'statement of marks'!GZ39</f>
        <v/>
      </c>
      <c r="K657" s="1062" t="str">
        <f>IF(OR(L649="PASS",L649="FAIL"),'result subject-wise'!$AV$112,"")</f>
        <v/>
      </c>
      <c r="L657" s="1062"/>
      <c r="M657" s="1063"/>
      <c r="N657" s="1058"/>
      <c r="O657" s="1057"/>
      <c r="P657" s="1033" t="s">
        <v>227</v>
      </c>
      <c r="Q657" s="1024"/>
      <c r="R657" s="482" t="str">
        <f>IF('statement of marks'!GR40="","",'statement of marks'!GR40)</f>
        <v/>
      </c>
      <c r="S657" s="1053" t="str">
        <f>IF('statement of marks'!GT40="","",'statement of marks'!GT40)</f>
        <v/>
      </c>
      <c r="T657" s="1053"/>
      <c r="U657" s="1053" t="str">
        <f>IF('statement of marks'!GV40="","",'statement of marks'!GV40)</f>
        <v/>
      </c>
      <c r="V657" s="1053"/>
      <c r="W657" s="1053" t="str">
        <f>IF('statement of marks'!GX40="","",'statement of marks'!GX40)</f>
        <v/>
      </c>
      <c r="X657" s="1053"/>
      <c r="Y657" s="479" t="str">
        <f>'statement of marks'!GZ40</f>
        <v/>
      </c>
      <c r="Z657" s="1062" t="str">
        <f>IF(OR(AA649="PASS",AA649="FAIL"),'result subject-wise'!$AV$112,"")</f>
        <v/>
      </c>
      <c r="AA657" s="1062"/>
      <c r="AB657" s="1063"/>
    </row>
    <row r="658" spans="1:28" ht="19" customHeight="1">
      <c r="A658" s="1031" t="s">
        <v>228</v>
      </c>
      <c r="B658" s="1032"/>
      <c r="C658" s="477" t="str">
        <f>IF('statement of marks'!GQ39="","",'statement of marks'!GQ39)</f>
        <v/>
      </c>
      <c r="D658" s="1030" t="str">
        <f>IF('statement of marks'!GS39="","",'statement of marks'!GS39)</f>
        <v/>
      </c>
      <c r="E658" s="1030"/>
      <c r="F658" s="1030" t="str">
        <f>IF('statement of marks'!GU39="","",'statement of marks'!GU39)</f>
        <v/>
      </c>
      <c r="G658" s="1030"/>
      <c r="H658" s="1030" t="str">
        <f>IF('statement of marks'!GW39="","",'statement of marks'!GW39)</f>
        <v/>
      </c>
      <c r="I658" s="1030"/>
      <c r="J658" s="477" t="str">
        <f>'statement of marks'!GY39</f>
        <v/>
      </c>
      <c r="K658" s="1062"/>
      <c r="L658" s="1062"/>
      <c r="M658" s="1063"/>
      <c r="N658" s="1058"/>
      <c r="O658" s="1057"/>
      <c r="P658" s="1031" t="s">
        <v>228</v>
      </c>
      <c r="Q658" s="1032"/>
      <c r="R658" s="477" t="str">
        <f>IF('statement of marks'!GQ40="","",'statement of marks'!GQ40)</f>
        <v/>
      </c>
      <c r="S658" s="1030" t="str">
        <f>IF('statement of marks'!GS40="","",'statement of marks'!GS40)</f>
        <v/>
      </c>
      <c r="T658" s="1030"/>
      <c r="U658" s="1030" t="str">
        <f>IF('statement of marks'!GU40="","",'statement of marks'!GU40)</f>
        <v/>
      </c>
      <c r="V658" s="1030"/>
      <c r="W658" s="1030" t="str">
        <f>IF('statement of marks'!GW40="","",'statement of marks'!GW40)</f>
        <v/>
      </c>
      <c r="X658" s="1030"/>
      <c r="Y658" s="477" t="str">
        <f>'statement of marks'!GY40</f>
        <v/>
      </c>
      <c r="Z658" s="1062"/>
      <c r="AA658" s="1062"/>
      <c r="AB658" s="1063"/>
    </row>
    <row r="659" spans="1:28" ht="19" customHeight="1">
      <c r="A659" s="1067" t="s">
        <v>375</v>
      </c>
      <c r="B659" s="1024"/>
      <c r="C659" s="52"/>
      <c r="D659" s="1029"/>
      <c r="E659" s="1029"/>
      <c r="F659" s="1029"/>
      <c r="G659" s="1029"/>
      <c r="H659" s="1029"/>
      <c r="I659" s="1029"/>
      <c r="J659" s="1029"/>
      <c r="K659" s="1029"/>
      <c r="L659" s="1029"/>
      <c r="M659" s="1040"/>
      <c r="N659" s="1058"/>
      <c r="O659" s="1057"/>
      <c r="P659" s="1067" t="s">
        <v>375</v>
      </c>
      <c r="Q659" s="1024"/>
      <c r="R659" s="52"/>
      <c r="S659" s="1029"/>
      <c r="T659" s="1029"/>
      <c r="U659" s="1029"/>
      <c r="V659" s="1029"/>
      <c r="W659" s="1029"/>
      <c r="X659" s="1029"/>
      <c r="Y659" s="1029"/>
      <c r="Z659" s="1029"/>
      <c r="AA659" s="1029"/>
      <c r="AB659" s="1040"/>
    </row>
    <row r="660" spans="1:28" ht="19" customHeight="1">
      <c r="A660" s="1033" t="s">
        <v>234</v>
      </c>
      <c r="B660" s="1024"/>
      <c r="C660" s="52"/>
      <c r="D660" s="1029"/>
      <c r="E660" s="1029"/>
      <c r="F660" s="1029"/>
      <c r="G660" s="1029"/>
      <c r="H660" s="1029"/>
      <c r="I660" s="1029"/>
      <c r="J660" s="1029"/>
      <c r="K660" s="1029"/>
      <c r="L660" s="1029"/>
      <c r="M660" s="1040"/>
      <c r="N660" s="1058"/>
      <c r="O660" s="1057"/>
      <c r="P660" s="1033" t="s">
        <v>234</v>
      </c>
      <c r="Q660" s="1024"/>
      <c r="R660" s="52"/>
      <c r="S660" s="1029"/>
      <c r="T660" s="1029"/>
      <c r="U660" s="1029"/>
      <c r="V660" s="1029"/>
      <c r="W660" s="1029"/>
      <c r="X660" s="1029"/>
      <c r="Y660" s="1029"/>
      <c r="Z660" s="1029"/>
      <c r="AA660" s="1029"/>
      <c r="AB660" s="1040"/>
    </row>
    <row r="661" spans="1:28" ht="19" customHeight="1">
      <c r="A661" s="1033" t="s">
        <v>374</v>
      </c>
      <c r="B661" s="1024"/>
      <c r="C661" s="52"/>
      <c r="D661" s="1029"/>
      <c r="E661" s="1029"/>
      <c r="F661" s="1029"/>
      <c r="G661" s="1029"/>
      <c r="H661" s="1029"/>
      <c r="I661" s="1029"/>
      <c r="J661" s="1051" t="s">
        <v>374</v>
      </c>
      <c r="K661" s="1029"/>
      <c r="L661" s="1029"/>
      <c r="M661" s="1040"/>
      <c r="N661" s="1058"/>
      <c r="O661" s="1057"/>
      <c r="P661" s="1033" t="s">
        <v>374</v>
      </c>
      <c r="Q661" s="1024"/>
      <c r="R661" s="52"/>
      <c r="S661" s="1029"/>
      <c r="T661" s="1029"/>
      <c r="U661" s="1029"/>
      <c r="V661" s="1029"/>
      <c r="W661" s="1029"/>
      <c r="X661" s="1029"/>
      <c r="Y661" s="1051" t="s">
        <v>374</v>
      </c>
      <c r="Z661" s="1029"/>
      <c r="AA661" s="1029"/>
      <c r="AB661" s="1040"/>
    </row>
    <row r="662" spans="1:28" ht="19" customHeight="1">
      <c r="A662" s="1033" t="s">
        <v>235</v>
      </c>
      <c r="B662" s="1024"/>
      <c r="C662" s="52"/>
      <c r="D662" s="1029"/>
      <c r="E662" s="1029"/>
      <c r="F662" s="1029"/>
      <c r="G662" s="1029"/>
      <c r="H662" s="1029"/>
      <c r="I662" s="1029"/>
      <c r="J662" s="1029"/>
      <c r="K662" s="1029"/>
      <c r="L662" s="1029"/>
      <c r="M662" s="1040"/>
      <c r="N662" s="1058"/>
      <c r="O662" s="1057"/>
      <c r="P662" s="1033" t="s">
        <v>235</v>
      </c>
      <c r="Q662" s="1024"/>
      <c r="R662" s="52"/>
      <c r="S662" s="1029"/>
      <c r="T662" s="1029"/>
      <c r="U662" s="1029"/>
      <c r="V662" s="1029"/>
      <c r="W662" s="1029"/>
      <c r="X662" s="1029"/>
      <c r="Y662" s="1029"/>
      <c r="Z662" s="1029"/>
      <c r="AA662" s="1029"/>
      <c r="AB662" s="1040"/>
    </row>
    <row r="663" spans="1:28" ht="19" customHeight="1" thickBot="1">
      <c r="A663" s="1054" t="s">
        <v>236</v>
      </c>
      <c r="B663" s="1055"/>
      <c r="C663" s="1055"/>
      <c r="D663" s="1055"/>
      <c r="E663" s="1055"/>
      <c r="F663" s="1064">
        <f>'statement of marks'!$GY$107</f>
        <v>42460</v>
      </c>
      <c r="G663" s="1064"/>
      <c r="H663" s="1065" t="s">
        <v>239</v>
      </c>
      <c r="I663" s="1066"/>
      <c r="J663" s="1041"/>
      <c r="K663" s="1041"/>
      <c r="L663" s="1041"/>
      <c r="M663" s="1042"/>
      <c r="N663" s="1058"/>
      <c r="O663" s="1057"/>
      <c r="P663" s="1054" t="s">
        <v>236</v>
      </c>
      <c r="Q663" s="1055"/>
      <c r="R663" s="1055"/>
      <c r="S663" s="1055"/>
      <c r="T663" s="1055"/>
      <c r="U663" s="1064">
        <f>'statement of marks'!$GY$107</f>
        <v>42460</v>
      </c>
      <c r="V663" s="1064"/>
      <c r="W663" s="1065" t="s">
        <v>239</v>
      </c>
      <c r="X663" s="1066"/>
      <c r="Y663" s="1041"/>
      <c r="Z663" s="1041"/>
      <c r="AA663" s="1041"/>
      <c r="AB663" s="1042"/>
    </row>
    <row r="664" spans="1:28" ht="19" customHeight="1" thickTop="1">
      <c r="A664" s="1017" t="s">
        <v>220</v>
      </c>
      <c r="B664" s="1018"/>
      <c r="C664" s="1018"/>
      <c r="D664" s="1018"/>
      <c r="E664" s="1018"/>
      <c r="F664" s="1018"/>
      <c r="G664" s="1018"/>
      <c r="H664" s="1018"/>
      <c r="I664" s="1018"/>
      <c r="J664" s="1018"/>
      <c r="K664" s="1018"/>
      <c r="L664" s="1018"/>
      <c r="M664" s="1019"/>
      <c r="N664" s="1058"/>
      <c r="O664" s="1057"/>
      <c r="P664" s="1017" t="s">
        <v>220</v>
      </c>
      <c r="Q664" s="1018"/>
      <c r="R664" s="1018"/>
      <c r="S664" s="1018"/>
      <c r="T664" s="1018"/>
      <c r="U664" s="1018"/>
      <c r="V664" s="1018"/>
      <c r="W664" s="1018"/>
      <c r="X664" s="1018"/>
      <c r="Y664" s="1018"/>
      <c r="Z664" s="1018"/>
      <c r="AA664" s="1018"/>
      <c r="AB664" s="1019"/>
    </row>
    <row r="665" spans="1:28" ht="19" customHeight="1">
      <c r="A665" s="1020" t="str">
        <f>IF('statement of marks'!$A$2="","",'statement of marks'!$A$2)</f>
        <v xml:space="preserve">GOVT. </v>
      </c>
      <c r="B665" s="1021"/>
      <c r="C665" s="1021"/>
      <c r="D665" s="1021"/>
      <c r="E665" s="1021"/>
      <c r="F665" s="1021"/>
      <c r="G665" s="1021"/>
      <c r="H665" s="1021"/>
      <c r="I665" s="1021"/>
      <c r="J665" s="1021"/>
      <c r="K665" s="1021"/>
      <c r="L665" s="1021"/>
      <c r="M665" s="1022"/>
      <c r="N665" s="1058"/>
      <c r="O665" s="1057"/>
      <c r="P665" s="1020" t="str">
        <f>IF('statement of marks'!$A$2="","",'statement of marks'!$A$2)</f>
        <v xml:space="preserve">GOVT. </v>
      </c>
      <c r="Q665" s="1021"/>
      <c r="R665" s="1021"/>
      <c r="S665" s="1021"/>
      <c r="T665" s="1021"/>
      <c r="U665" s="1021"/>
      <c r="V665" s="1021"/>
      <c r="W665" s="1021"/>
      <c r="X665" s="1021"/>
      <c r="Y665" s="1021"/>
      <c r="Z665" s="1021"/>
      <c r="AA665" s="1021"/>
      <c r="AB665" s="1022"/>
    </row>
    <row r="666" spans="1:28" ht="19" customHeight="1">
      <c r="A666" s="1020"/>
      <c r="B666" s="1021"/>
      <c r="C666" s="1021"/>
      <c r="D666" s="1021"/>
      <c r="E666" s="1021"/>
      <c r="F666" s="1021"/>
      <c r="G666" s="1021"/>
      <c r="H666" s="1021"/>
      <c r="I666" s="1021"/>
      <c r="J666" s="1021"/>
      <c r="K666" s="1021"/>
      <c r="L666" s="1021"/>
      <c r="M666" s="1022"/>
      <c r="N666" s="1058"/>
      <c r="O666" s="1057"/>
      <c r="P666" s="1020"/>
      <c r="Q666" s="1021"/>
      <c r="R666" s="1021"/>
      <c r="S666" s="1021"/>
      <c r="T666" s="1021"/>
      <c r="U666" s="1021"/>
      <c r="V666" s="1021"/>
      <c r="W666" s="1021"/>
      <c r="X666" s="1021"/>
      <c r="Y666" s="1021"/>
      <c r="Z666" s="1021"/>
      <c r="AA666" s="1021"/>
      <c r="AB666" s="1022"/>
    </row>
    <row r="667" spans="1:28" ht="19" customHeight="1">
      <c r="A667" s="1023" t="s">
        <v>221</v>
      </c>
      <c r="B667" s="1024"/>
      <c r="C667" s="1025" t="str">
        <f>IF(L688="","MAIN EXAM.",IF(C694="SUPPL.","SUPPL. EXAM.",IF(C694="RE-EXAM.","RE-EXAM.",)))</f>
        <v>MAIN EXAM.</v>
      </c>
      <c r="D667" s="1025"/>
      <c r="E667" s="1025"/>
      <c r="F667" s="1025"/>
      <c r="G667" s="475" t="s">
        <v>153</v>
      </c>
      <c r="H667" s="1025" t="str">
        <f>IF('statement of marks'!$F$3="","",'statement of marks'!$F$3)</f>
        <v>2015-16</v>
      </c>
      <c r="I667" s="1025"/>
      <c r="J667" s="1025" t="s">
        <v>82</v>
      </c>
      <c r="K667" s="1025"/>
      <c r="L667" s="1025">
        <f>IF('statement of marks'!D41="","",'statement of marks'!D41)</f>
        <v>9135</v>
      </c>
      <c r="M667" s="1026"/>
      <c r="N667" s="1058"/>
      <c r="O667" s="1057"/>
      <c r="P667" s="1023" t="s">
        <v>221</v>
      </c>
      <c r="Q667" s="1024"/>
      <c r="R667" s="1025" t="str">
        <f>IF(AA688="","MAIN EXAM.",IF(R694="SUPPL.","SUPPL. EXAM.",IF(R694="RE-EXAM.","RE-EXAM.",)))</f>
        <v>MAIN EXAM.</v>
      </c>
      <c r="S667" s="1025"/>
      <c r="T667" s="1025"/>
      <c r="U667" s="1025"/>
      <c r="V667" s="475" t="s">
        <v>153</v>
      </c>
      <c r="W667" s="1025" t="str">
        <f>IF('statement of marks'!$F$3="","",'statement of marks'!$F$3)</f>
        <v>2015-16</v>
      </c>
      <c r="X667" s="1025"/>
      <c r="Y667" s="1025" t="s">
        <v>82</v>
      </c>
      <c r="Z667" s="1025"/>
      <c r="AA667" s="1025">
        <f>IF('statement of marks'!D42="","",'statement of marks'!D42)</f>
        <v>9136</v>
      </c>
      <c r="AB667" s="1026"/>
    </row>
    <row r="668" spans="1:28" ht="19" customHeight="1">
      <c r="A668" s="1023" t="s">
        <v>40</v>
      </c>
      <c r="B668" s="1024"/>
      <c r="C668" s="1024" t="str">
        <f>IF('statement of marks'!G41="","",'statement of marks'!G41)</f>
        <v>A 035</v>
      </c>
      <c r="D668" s="1024"/>
      <c r="E668" s="1024"/>
      <c r="F668" s="1024"/>
      <c r="G668" s="1024"/>
      <c r="H668" s="1024"/>
      <c r="I668" s="1024"/>
      <c r="J668" s="1024"/>
      <c r="K668" s="1024"/>
      <c r="L668" s="1024"/>
      <c r="M668" s="1036"/>
      <c r="N668" s="1058"/>
      <c r="O668" s="1057"/>
      <c r="P668" s="1023" t="s">
        <v>40</v>
      </c>
      <c r="Q668" s="1024"/>
      <c r="R668" s="1024" t="str">
        <f>IF('statement of marks'!G42="","",'statement of marks'!G42)</f>
        <v>A 036</v>
      </c>
      <c r="S668" s="1024"/>
      <c r="T668" s="1024"/>
      <c r="U668" s="1024"/>
      <c r="V668" s="1024"/>
      <c r="W668" s="1024"/>
      <c r="X668" s="1024"/>
      <c r="Y668" s="1024"/>
      <c r="Z668" s="1024"/>
      <c r="AA668" s="1024"/>
      <c r="AB668" s="1036"/>
    </row>
    <row r="669" spans="1:28" ht="19" customHeight="1">
      <c r="A669" s="1023" t="s">
        <v>41</v>
      </c>
      <c r="B669" s="1024"/>
      <c r="C669" s="1024" t="str">
        <f>IF('statement of marks'!H41="","",'statement of marks'!H41)</f>
        <v>B 035</v>
      </c>
      <c r="D669" s="1024"/>
      <c r="E669" s="1024"/>
      <c r="F669" s="1024"/>
      <c r="G669" s="1024"/>
      <c r="H669" s="1024"/>
      <c r="I669" s="1024"/>
      <c r="J669" s="1024"/>
      <c r="K669" s="1024"/>
      <c r="L669" s="1024"/>
      <c r="M669" s="1036"/>
      <c r="N669" s="1058"/>
      <c r="O669" s="1057"/>
      <c r="P669" s="1023" t="s">
        <v>41</v>
      </c>
      <c r="Q669" s="1024"/>
      <c r="R669" s="1024" t="str">
        <f>IF('statement of marks'!H42="","",'statement of marks'!H42)</f>
        <v>B 036</v>
      </c>
      <c r="S669" s="1024"/>
      <c r="T669" s="1024"/>
      <c r="U669" s="1024"/>
      <c r="V669" s="1024"/>
      <c r="W669" s="1024"/>
      <c r="X669" s="1024"/>
      <c r="Y669" s="1024"/>
      <c r="Z669" s="1024"/>
      <c r="AA669" s="1024"/>
      <c r="AB669" s="1036"/>
    </row>
    <row r="670" spans="1:28" ht="19" customHeight="1">
      <c r="A670" s="1023" t="s">
        <v>42</v>
      </c>
      <c r="B670" s="1024"/>
      <c r="C670" s="1024" t="str">
        <f>IF('statement of marks'!I41="","",'statement of marks'!I41)</f>
        <v>C 035</v>
      </c>
      <c r="D670" s="1024"/>
      <c r="E670" s="1024"/>
      <c r="F670" s="1024"/>
      <c r="G670" s="1024"/>
      <c r="H670" s="1024"/>
      <c r="I670" s="1024"/>
      <c r="J670" s="1024"/>
      <c r="K670" s="1024"/>
      <c r="L670" s="1024"/>
      <c r="M670" s="1036"/>
      <c r="N670" s="1058"/>
      <c r="O670" s="1057"/>
      <c r="P670" s="1023" t="s">
        <v>42</v>
      </c>
      <c r="Q670" s="1024"/>
      <c r="R670" s="1024" t="str">
        <f>IF('statement of marks'!I42="","",'statement of marks'!I42)</f>
        <v>C 036</v>
      </c>
      <c r="S670" s="1024"/>
      <c r="T670" s="1024"/>
      <c r="U670" s="1024"/>
      <c r="V670" s="1024"/>
      <c r="W670" s="1024"/>
      <c r="X670" s="1024"/>
      <c r="Y670" s="1024"/>
      <c r="Z670" s="1024"/>
      <c r="AA670" s="1024"/>
      <c r="AB670" s="1036"/>
    </row>
    <row r="671" spans="1:28" ht="19" customHeight="1">
      <c r="A671" s="1023" t="s">
        <v>274</v>
      </c>
      <c r="B671" s="1024"/>
      <c r="C671" s="1024" t="str">
        <f>IF('statement of marks'!$A$3="","",'statement of marks'!$A$3)</f>
        <v>9 'A'</v>
      </c>
      <c r="D671" s="1024"/>
      <c r="E671" s="1025" t="s">
        <v>83</v>
      </c>
      <c r="F671" s="1025"/>
      <c r="G671" s="1025">
        <f>IF('statement of marks'!E41="","",'statement of marks'!E41)</f>
        <v>11085</v>
      </c>
      <c r="H671" s="1025"/>
      <c r="I671" s="1025" t="s">
        <v>78</v>
      </c>
      <c r="J671" s="1025"/>
      <c r="K671" s="1014">
        <f>IF('statement of marks'!F41="","",'statement of marks'!F41)</f>
        <v>36143</v>
      </c>
      <c r="L671" s="1014"/>
      <c r="M671" s="1015"/>
      <c r="N671" s="1058"/>
      <c r="O671" s="1057"/>
      <c r="P671" s="1023" t="s">
        <v>274</v>
      </c>
      <c r="Q671" s="1024"/>
      <c r="R671" s="1024" t="str">
        <f>IF('statement of marks'!$A$3="","",'statement of marks'!$A$3)</f>
        <v>9 'A'</v>
      </c>
      <c r="S671" s="1024"/>
      <c r="T671" s="1025" t="s">
        <v>83</v>
      </c>
      <c r="U671" s="1025"/>
      <c r="V671" s="1025">
        <f>IF('statement of marks'!E42="","",'statement of marks'!E42)</f>
        <v>11222</v>
      </c>
      <c r="W671" s="1025"/>
      <c r="X671" s="1025" t="s">
        <v>78</v>
      </c>
      <c r="Y671" s="1025"/>
      <c r="Z671" s="1014">
        <f>IF('statement of marks'!F42="","",'statement of marks'!F42)</f>
        <v>36526</v>
      </c>
      <c r="AA671" s="1014"/>
      <c r="AB671" s="1015"/>
    </row>
    <row r="672" spans="1:28" ht="19" customHeight="1">
      <c r="A672" s="1037" t="s">
        <v>222</v>
      </c>
      <c r="B672" s="1034" t="s">
        <v>223</v>
      </c>
      <c r="C672" s="865" t="s">
        <v>87</v>
      </c>
      <c r="D672" s="865" t="s">
        <v>88</v>
      </c>
      <c r="E672" s="865" t="s">
        <v>89</v>
      </c>
      <c r="F672" s="865" t="s">
        <v>245</v>
      </c>
      <c r="G672" s="865" t="s">
        <v>242</v>
      </c>
      <c r="H672" s="865" t="s">
        <v>99</v>
      </c>
      <c r="I672" s="865" t="s">
        <v>193</v>
      </c>
      <c r="J672" s="1016" t="s">
        <v>146</v>
      </c>
      <c r="K672" s="1016" t="s">
        <v>224</v>
      </c>
      <c r="L672" s="1016" t="s">
        <v>225</v>
      </c>
      <c r="M672" s="1035" t="s">
        <v>243</v>
      </c>
      <c r="N672" s="1058"/>
      <c r="O672" s="1057"/>
      <c r="P672" s="1037" t="s">
        <v>222</v>
      </c>
      <c r="Q672" s="1034" t="s">
        <v>223</v>
      </c>
      <c r="R672" s="865" t="s">
        <v>87</v>
      </c>
      <c r="S672" s="865" t="s">
        <v>88</v>
      </c>
      <c r="T672" s="865" t="s">
        <v>89</v>
      </c>
      <c r="U672" s="865" t="s">
        <v>245</v>
      </c>
      <c r="V672" s="865" t="s">
        <v>242</v>
      </c>
      <c r="W672" s="865" t="s">
        <v>99</v>
      </c>
      <c r="X672" s="865" t="s">
        <v>193</v>
      </c>
      <c r="Y672" s="1016" t="s">
        <v>146</v>
      </c>
      <c r="Z672" s="1016" t="s">
        <v>224</v>
      </c>
      <c r="AA672" s="1016" t="s">
        <v>225</v>
      </c>
      <c r="AB672" s="1035" t="s">
        <v>243</v>
      </c>
    </row>
    <row r="673" spans="1:28" ht="19" customHeight="1">
      <c r="A673" s="1037"/>
      <c r="B673" s="1034"/>
      <c r="C673" s="865"/>
      <c r="D673" s="865"/>
      <c r="E673" s="865"/>
      <c r="F673" s="865"/>
      <c r="G673" s="865"/>
      <c r="H673" s="865"/>
      <c r="I673" s="865"/>
      <c r="J673" s="865"/>
      <c r="K673" s="865"/>
      <c r="L673" s="865"/>
      <c r="M673" s="1035"/>
      <c r="N673" s="1058"/>
      <c r="O673" s="1057"/>
      <c r="P673" s="1037"/>
      <c r="Q673" s="1034"/>
      <c r="R673" s="865"/>
      <c r="S673" s="865"/>
      <c r="T673" s="865"/>
      <c r="U673" s="865"/>
      <c r="V673" s="865"/>
      <c r="W673" s="865"/>
      <c r="X673" s="865"/>
      <c r="Y673" s="865"/>
      <c r="Z673" s="865"/>
      <c r="AA673" s="865"/>
      <c r="AB673" s="1035"/>
    </row>
    <row r="674" spans="1:28" ht="19" customHeight="1">
      <c r="A674" s="1037"/>
      <c r="B674" s="1034"/>
      <c r="C674" s="865"/>
      <c r="D674" s="865"/>
      <c r="E674" s="865"/>
      <c r="F674" s="865"/>
      <c r="G674" s="865"/>
      <c r="H674" s="865"/>
      <c r="I674" s="865"/>
      <c r="J674" s="865"/>
      <c r="K674" s="865"/>
      <c r="L674" s="865"/>
      <c r="M674" s="1035"/>
      <c r="N674" s="1058"/>
      <c r="O674" s="1057"/>
      <c r="P674" s="1037"/>
      <c r="Q674" s="1034"/>
      <c r="R674" s="865"/>
      <c r="S674" s="865"/>
      <c r="T674" s="865"/>
      <c r="U674" s="865"/>
      <c r="V674" s="865"/>
      <c r="W674" s="865"/>
      <c r="X674" s="865"/>
      <c r="Y674" s="865"/>
      <c r="Z674" s="865"/>
      <c r="AA674" s="865"/>
      <c r="AB674" s="1035"/>
    </row>
    <row r="675" spans="1:28" ht="19" customHeight="1">
      <c r="A675" s="1038" t="s">
        <v>169</v>
      </c>
      <c r="B675" s="1039"/>
      <c r="C675" s="474">
        <v>10</v>
      </c>
      <c r="D675" s="474">
        <v>10</v>
      </c>
      <c r="E675" s="474">
        <v>10</v>
      </c>
      <c r="F675" s="474">
        <v>70</v>
      </c>
      <c r="G675" s="478">
        <v>100</v>
      </c>
      <c r="H675" s="478">
        <v>100</v>
      </c>
      <c r="I675" s="478">
        <v>200</v>
      </c>
      <c r="J675" s="484"/>
      <c r="K675" s="478" t="str">
        <f>IF(L683=0,"",100)</f>
        <v/>
      </c>
      <c r="L675" s="478"/>
      <c r="M675" s="251" t="str">
        <f>IF(L683=0,"","200/100")</f>
        <v/>
      </c>
      <c r="N675" s="1058"/>
      <c r="O675" s="1057"/>
      <c r="P675" s="1038" t="s">
        <v>169</v>
      </c>
      <c r="Q675" s="1039"/>
      <c r="R675" s="474">
        <v>10</v>
      </c>
      <c r="S675" s="474">
        <v>10</v>
      </c>
      <c r="T675" s="474">
        <v>10</v>
      </c>
      <c r="U675" s="474">
        <v>70</v>
      </c>
      <c r="V675" s="478">
        <v>100</v>
      </c>
      <c r="W675" s="478">
        <v>100</v>
      </c>
      <c r="X675" s="478">
        <v>200</v>
      </c>
      <c r="Y675" s="484"/>
      <c r="Z675" s="478" t="str">
        <f>IF(AA683=0,"",100)</f>
        <v/>
      </c>
      <c r="AA675" s="478"/>
      <c r="AB675" s="251" t="str">
        <f>IF(AA683=0,"","200/100")</f>
        <v/>
      </c>
    </row>
    <row r="676" spans="1:28" ht="19" customHeight="1">
      <c r="A676" s="1023" t="s">
        <v>61</v>
      </c>
      <c r="B676" s="1024"/>
      <c r="C676" s="482" t="str">
        <f>IF('statement of marks'!J41="","",'statement of marks'!J41)</f>
        <v/>
      </c>
      <c r="D676" s="482" t="str">
        <f>IF('statement of marks'!K41="","",'statement of marks'!K41)</f>
        <v/>
      </c>
      <c r="E676" s="482" t="str">
        <f>IF('statement of marks'!L41="","",'statement of marks'!L41)</f>
        <v/>
      </c>
      <c r="F676" s="482" t="str">
        <f>IF('statement of marks'!N41="","",'statement of marks'!N41)</f>
        <v/>
      </c>
      <c r="G676" s="478" t="str">
        <f t="shared" ref="G676:G681" si="136">IF(F676="","",SUM(C676:F676))</f>
        <v/>
      </c>
      <c r="H676" s="252" t="str">
        <f>IF('statement of marks'!P41="","",'statement of marks'!P41)</f>
        <v/>
      </c>
      <c r="I676" s="253" t="str">
        <f t="shared" ref="I676:I681" si="137">IF(H676="","",SUM(G676:H676))</f>
        <v/>
      </c>
      <c r="J676" s="479" t="str">
        <f>CONCATENATE('statement of marks'!HB41,'statement of marks'!HC41,'statement of marks'!HD41)</f>
        <v/>
      </c>
      <c r="K676" s="482" t="str">
        <f>IF('result subject-wise'!AB41="","",'result subject-wise'!AB41)</f>
        <v/>
      </c>
      <c r="L676" s="482" t="str">
        <f>IF('result subject-wise'!AK41="","",'result subject-wise'!AK41)</f>
        <v/>
      </c>
      <c r="M676" s="480" t="str">
        <f>IF(L683=0,"",IF(J676="S",K676,IF(K676="",I676,I676+K676)))</f>
        <v/>
      </c>
      <c r="N676" s="1058"/>
      <c r="O676" s="1057"/>
      <c r="P676" s="1023" t="s">
        <v>61</v>
      </c>
      <c r="Q676" s="1024"/>
      <c r="R676" s="482" t="str">
        <f>IF('statement of marks'!J42="","",'statement of marks'!J42)</f>
        <v/>
      </c>
      <c r="S676" s="482" t="str">
        <f>IF('statement of marks'!K42="","",'statement of marks'!K42)</f>
        <v/>
      </c>
      <c r="T676" s="482" t="str">
        <f>IF('statement of marks'!L42="","",'statement of marks'!L42)</f>
        <v/>
      </c>
      <c r="U676" s="482" t="str">
        <f>IF('statement of marks'!N42="","",'statement of marks'!N42)</f>
        <v/>
      </c>
      <c r="V676" s="478" t="str">
        <f t="shared" ref="V676:V681" si="138">IF(U676="","",SUM(R676:U676))</f>
        <v/>
      </c>
      <c r="W676" s="252" t="str">
        <f>IF('statement of marks'!P42="","",'statement of marks'!P42)</f>
        <v/>
      </c>
      <c r="X676" s="253" t="str">
        <f t="shared" ref="X676:X681" si="139">IF(W676="","",SUM(V676:W676))</f>
        <v/>
      </c>
      <c r="Y676" s="479" t="str">
        <f>CONCATENATE('statement of marks'!HB42,'statement of marks'!HC42,'statement of marks'!HD42)</f>
        <v/>
      </c>
      <c r="Z676" s="482" t="str">
        <f>IF('result subject-wise'!AB42="","",'result subject-wise'!AB42)</f>
        <v/>
      </c>
      <c r="AA676" s="482" t="str">
        <f>IF('result subject-wise'!AK42="","",'result subject-wise'!AK42)</f>
        <v/>
      </c>
      <c r="AB676" s="480" t="str">
        <f>IF(AA683=0,"",IF(Y676="S",Z676,IF(Z676="",X676,X676+Z676)))</f>
        <v/>
      </c>
    </row>
    <row r="677" spans="1:28" ht="19" customHeight="1">
      <c r="A677" s="1023" t="s">
        <v>63</v>
      </c>
      <c r="B677" s="1024"/>
      <c r="C677" s="482" t="str">
        <f>IF('statement of marks'!X41="","",'statement of marks'!X41)</f>
        <v/>
      </c>
      <c r="D677" s="482" t="str">
        <f>IF('statement of marks'!Y41="","",'statement of marks'!Y41)</f>
        <v/>
      </c>
      <c r="E677" s="482" t="str">
        <f>IF('statement of marks'!Z41="","",'statement of marks'!Z41)</f>
        <v/>
      </c>
      <c r="F677" s="482" t="str">
        <f>IF('statement of marks'!AB41="","",'statement of marks'!AB41)</f>
        <v/>
      </c>
      <c r="G677" s="478" t="str">
        <f t="shared" si="136"/>
        <v/>
      </c>
      <c r="H677" s="252" t="str">
        <f>IF('statement of marks'!AD41="","",'statement of marks'!AD41)</f>
        <v/>
      </c>
      <c r="I677" s="253" t="str">
        <f t="shared" si="137"/>
        <v/>
      </c>
      <c r="J677" s="479" t="str">
        <f>CONCATENATE('statement of marks'!HE41,'statement of marks'!HF41,'statement of marks'!HG41,)</f>
        <v/>
      </c>
      <c r="K677" s="482" t="str">
        <f>IF('result subject-wise'!AC41="","",'result subject-wise'!AC41)</f>
        <v/>
      </c>
      <c r="L677" s="482" t="str">
        <f>IF('result subject-wise'!AL41="","",'result subject-wise'!AL41)</f>
        <v/>
      </c>
      <c r="M677" s="480" t="str">
        <f>IF(L683=0,"",IF(J677="S",K677,IF(K677="",I677,I677+K677)))</f>
        <v/>
      </c>
      <c r="N677" s="1058"/>
      <c r="O677" s="1057"/>
      <c r="P677" s="1023" t="s">
        <v>63</v>
      </c>
      <c r="Q677" s="1024"/>
      <c r="R677" s="482" t="str">
        <f>IF('statement of marks'!X42="","",'statement of marks'!X42)</f>
        <v/>
      </c>
      <c r="S677" s="482" t="str">
        <f>IF('statement of marks'!Y42="","",'statement of marks'!Y42)</f>
        <v/>
      </c>
      <c r="T677" s="482" t="str">
        <f>IF('statement of marks'!Z42="","",'statement of marks'!Z42)</f>
        <v/>
      </c>
      <c r="U677" s="482" t="str">
        <f>IF('statement of marks'!AB42="","",'statement of marks'!AB42)</f>
        <v/>
      </c>
      <c r="V677" s="478" t="str">
        <f t="shared" si="138"/>
        <v/>
      </c>
      <c r="W677" s="252" t="str">
        <f>IF('statement of marks'!AD42="","",'statement of marks'!AD42)</f>
        <v/>
      </c>
      <c r="X677" s="253" t="str">
        <f t="shared" si="139"/>
        <v/>
      </c>
      <c r="Y677" s="479" t="str">
        <f>CONCATENATE('statement of marks'!HE42,'statement of marks'!HF42,'statement of marks'!HG42,)</f>
        <v/>
      </c>
      <c r="Z677" s="482" t="str">
        <f>IF('result subject-wise'!AC42="","",'result subject-wise'!AC42)</f>
        <v/>
      </c>
      <c r="AA677" s="482" t="str">
        <f>IF('result subject-wise'!AL42="","",'result subject-wise'!AL42)</f>
        <v/>
      </c>
      <c r="AB677" s="480" t="str">
        <f>IF(AA683=0,"",IF(Y677="S",Z677,IF(Z677="",X677,X677+Z677)))</f>
        <v/>
      </c>
    </row>
    <row r="678" spans="1:28" ht="19" customHeight="1">
      <c r="A678" s="1023" t="str">
        <f>'statement of marks'!AM41</f>
        <v/>
      </c>
      <c r="B678" s="1024"/>
      <c r="C678" s="482" t="str">
        <f>IF('statement of marks'!AN41="","",'statement of marks'!AN41)</f>
        <v/>
      </c>
      <c r="D678" s="482" t="str">
        <f>IF('statement of marks'!AO41="","",'statement of marks'!AO41)</f>
        <v/>
      </c>
      <c r="E678" s="482" t="str">
        <f>IF('statement of marks'!AP41="","",'statement of marks'!AP41)</f>
        <v/>
      </c>
      <c r="F678" s="482" t="str">
        <f>IF('statement of marks'!AR41="","",'statement of marks'!AR41)</f>
        <v/>
      </c>
      <c r="G678" s="478" t="str">
        <f t="shared" si="136"/>
        <v/>
      </c>
      <c r="H678" s="252" t="str">
        <f>IF('statement of marks'!AT41="","",'statement of marks'!AT41)</f>
        <v/>
      </c>
      <c r="I678" s="253" t="str">
        <f t="shared" si="137"/>
        <v/>
      </c>
      <c r="J678" s="479" t="str">
        <f>CONCATENATE('statement of marks'!HH41,'statement of marks'!HN41,'statement of marks'!HO41)</f>
        <v/>
      </c>
      <c r="K678" s="482" t="str">
        <f>IF('result subject-wise'!AD41="","",'result subject-wise'!AD41)</f>
        <v/>
      </c>
      <c r="L678" s="482" t="str">
        <f>IF('result subject-wise'!AM41="","",'result subject-wise'!AM41)</f>
        <v/>
      </c>
      <c r="M678" s="480" t="str">
        <f>IF(L683=0,"",IF(J678="S",K678,IF(K678="",I678,I678+K678)))</f>
        <v/>
      </c>
      <c r="N678" s="1058"/>
      <c r="O678" s="1057"/>
      <c r="P678" s="1023" t="str">
        <f>'statement of marks'!AM42</f>
        <v/>
      </c>
      <c r="Q678" s="1024"/>
      <c r="R678" s="482" t="str">
        <f>IF('statement of marks'!AN42="","",'statement of marks'!AN42)</f>
        <v/>
      </c>
      <c r="S678" s="482" t="str">
        <f>IF('statement of marks'!AO42="","",'statement of marks'!AO42)</f>
        <v/>
      </c>
      <c r="T678" s="482" t="str">
        <f>IF('statement of marks'!AP42="","",'statement of marks'!AP42)</f>
        <v/>
      </c>
      <c r="U678" s="482" t="str">
        <f>IF('statement of marks'!AR42="","",'statement of marks'!AR42)</f>
        <v/>
      </c>
      <c r="V678" s="478" t="str">
        <f t="shared" si="138"/>
        <v/>
      </c>
      <c r="W678" s="252" t="str">
        <f>IF('statement of marks'!AT42="","",'statement of marks'!AT42)</f>
        <v/>
      </c>
      <c r="X678" s="253" t="str">
        <f t="shared" si="139"/>
        <v/>
      </c>
      <c r="Y678" s="479" t="str">
        <f>CONCATENATE('statement of marks'!HH42,'statement of marks'!HN42,'statement of marks'!HO42)</f>
        <v/>
      </c>
      <c r="Z678" s="482" t="str">
        <f>IF('result subject-wise'!AD42="","",'result subject-wise'!AD42)</f>
        <v/>
      </c>
      <c r="AA678" s="482" t="str">
        <f>IF('result subject-wise'!AM42="","",'result subject-wise'!AM42)</f>
        <v/>
      </c>
      <c r="AB678" s="480" t="str">
        <f>IF(AA683=0,"",IF(Y678="S",Z678,IF(Z678="",X678,X678+Z678)))</f>
        <v/>
      </c>
    </row>
    <row r="679" spans="1:28" ht="19" customHeight="1">
      <c r="A679" s="1023" t="s">
        <v>65</v>
      </c>
      <c r="B679" s="1024"/>
      <c r="C679" s="482" t="str">
        <f>IF('statement of marks'!BB41="","",'statement of marks'!BB41)</f>
        <v/>
      </c>
      <c r="D679" s="482" t="str">
        <f>IF('statement of marks'!BC41="","",'statement of marks'!BC41)</f>
        <v/>
      </c>
      <c r="E679" s="482" t="str">
        <f>IF('statement of marks'!BD41="","",'statement of marks'!BD41)</f>
        <v/>
      </c>
      <c r="F679" s="482" t="str">
        <f>IF('statement of marks'!BF41="","",'statement of marks'!BF41)</f>
        <v/>
      </c>
      <c r="G679" s="478" t="str">
        <f t="shared" si="136"/>
        <v/>
      </c>
      <c r="H679" s="252" t="str">
        <f>IF('statement of marks'!BH41="","",'statement of marks'!BH41)</f>
        <v/>
      </c>
      <c r="I679" s="253" t="str">
        <f t="shared" si="137"/>
        <v/>
      </c>
      <c r="J679" s="479" t="str">
        <f>CONCATENATE('statement of marks'!HP41,'statement of marks'!HQ41,'statement of marks'!HR41)</f>
        <v/>
      </c>
      <c r="K679" s="482" t="str">
        <f>IF('result subject-wise'!AE41="","",'result subject-wise'!AE41)</f>
        <v/>
      </c>
      <c r="L679" s="482" t="str">
        <f>IF('result subject-wise'!AN41="","",'result subject-wise'!AN41)</f>
        <v/>
      </c>
      <c r="M679" s="480" t="str">
        <f>IF(L683=0,"",IF(J679="S",K679,IF(K679="",I679,I679+K679)))</f>
        <v/>
      </c>
      <c r="N679" s="1058"/>
      <c r="O679" s="1057"/>
      <c r="P679" s="1023" t="s">
        <v>65</v>
      </c>
      <c r="Q679" s="1024"/>
      <c r="R679" s="482" t="str">
        <f>IF('statement of marks'!BB42="","",'statement of marks'!BB42)</f>
        <v/>
      </c>
      <c r="S679" s="482" t="str">
        <f>IF('statement of marks'!BC42="","",'statement of marks'!BC42)</f>
        <v/>
      </c>
      <c r="T679" s="482" t="str">
        <f>IF('statement of marks'!BD42="","",'statement of marks'!BD42)</f>
        <v/>
      </c>
      <c r="U679" s="482" t="str">
        <f>IF('statement of marks'!BF42="","",'statement of marks'!BF42)</f>
        <v/>
      </c>
      <c r="V679" s="478" t="str">
        <f t="shared" si="138"/>
        <v/>
      </c>
      <c r="W679" s="252" t="str">
        <f>IF('statement of marks'!BH42="","",'statement of marks'!BH42)</f>
        <v/>
      </c>
      <c r="X679" s="253" t="str">
        <f t="shared" si="139"/>
        <v/>
      </c>
      <c r="Y679" s="479" t="str">
        <f>CONCATENATE('statement of marks'!HP42,'statement of marks'!HQ42,'statement of marks'!HR42)</f>
        <v/>
      </c>
      <c r="Z679" s="482" t="str">
        <f>IF('result subject-wise'!AE42="","",'result subject-wise'!AE42)</f>
        <v/>
      </c>
      <c r="AA679" s="482" t="str">
        <f>IF('result subject-wise'!AN42="","",'result subject-wise'!AN42)</f>
        <v/>
      </c>
      <c r="AB679" s="480" t="str">
        <f>IF(AA683=0,"",IF(Y679="S",Z679,IF(Z679="",X679,X679+Z679)))</f>
        <v/>
      </c>
    </row>
    <row r="680" spans="1:28" ht="19" customHeight="1">
      <c r="A680" s="1023" t="s">
        <v>71</v>
      </c>
      <c r="B680" s="1024"/>
      <c r="C680" s="482" t="str">
        <f>IF('statement of marks'!BP41="","",'statement of marks'!BP41)</f>
        <v/>
      </c>
      <c r="D680" s="482" t="str">
        <f>IF('statement of marks'!BQ41="","",'statement of marks'!BQ41)</f>
        <v/>
      </c>
      <c r="E680" s="482" t="str">
        <f>IF('statement of marks'!BR41="","",'statement of marks'!BR41)</f>
        <v/>
      </c>
      <c r="F680" s="482" t="str">
        <f>IF('statement of marks'!BT41="","",'statement of marks'!BT41)</f>
        <v/>
      </c>
      <c r="G680" s="478" t="str">
        <f t="shared" si="136"/>
        <v/>
      </c>
      <c r="H680" s="252" t="str">
        <f>IF('statement of marks'!BV41="","",'statement of marks'!BV41)</f>
        <v/>
      </c>
      <c r="I680" s="253" t="str">
        <f t="shared" si="137"/>
        <v/>
      </c>
      <c r="J680" s="479" t="str">
        <f>CONCATENATE('statement of marks'!HS41,'statement of marks'!HT41,'statement of marks'!HU41)</f>
        <v/>
      </c>
      <c r="K680" s="482" t="str">
        <f>IF('result subject-wise'!AF41="","",'result subject-wise'!AF41)</f>
        <v/>
      </c>
      <c r="L680" s="482" t="str">
        <f>IF('result subject-wise'!AO41="","",'result subject-wise'!AO41)</f>
        <v/>
      </c>
      <c r="M680" s="480" t="str">
        <f>IF(L683=0,"",IF(J680="S",K680,IF(K680="",I680,I680+K680)))</f>
        <v/>
      </c>
      <c r="N680" s="1058"/>
      <c r="O680" s="1057"/>
      <c r="P680" s="1023" t="s">
        <v>71</v>
      </c>
      <c r="Q680" s="1024"/>
      <c r="R680" s="482" t="str">
        <f>IF('statement of marks'!BP42="","",'statement of marks'!BP42)</f>
        <v/>
      </c>
      <c r="S680" s="482" t="str">
        <f>IF('statement of marks'!BQ42="","",'statement of marks'!BQ42)</f>
        <v/>
      </c>
      <c r="T680" s="482" t="str">
        <f>IF('statement of marks'!BR42="","",'statement of marks'!BR42)</f>
        <v/>
      </c>
      <c r="U680" s="482" t="str">
        <f>IF('statement of marks'!BT42="","",'statement of marks'!BT42)</f>
        <v/>
      </c>
      <c r="V680" s="478" t="str">
        <f t="shared" si="138"/>
        <v/>
      </c>
      <c r="W680" s="252" t="str">
        <f>IF('statement of marks'!BV42="","",'statement of marks'!BV42)</f>
        <v/>
      </c>
      <c r="X680" s="253" t="str">
        <f t="shared" si="139"/>
        <v/>
      </c>
      <c r="Y680" s="479" t="str">
        <f>CONCATENATE('statement of marks'!HS42,'statement of marks'!HT42,'statement of marks'!HU42)</f>
        <v/>
      </c>
      <c r="Z680" s="482" t="str">
        <f>IF('result subject-wise'!AF42="","",'result subject-wise'!AF42)</f>
        <v/>
      </c>
      <c r="AA680" s="482" t="str">
        <f>IF('result subject-wise'!AO42="","",'result subject-wise'!AO42)</f>
        <v/>
      </c>
      <c r="AB680" s="480" t="str">
        <f>IF(AA683=0,"",IF(Y680="S",Z680,IF(Z680="",X680,X680+Z680)))</f>
        <v/>
      </c>
    </row>
    <row r="681" spans="1:28" ht="19" customHeight="1">
      <c r="A681" s="1023" t="s">
        <v>48</v>
      </c>
      <c r="B681" s="1024"/>
      <c r="C681" s="482" t="str">
        <f>IF('statement of marks'!CD41="","",'statement of marks'!CD41)</f>
        <v/>
      </c>
      <c r="D681" s="482" t="str">
        <f>IF('statement of marks'!CE41="","",'statement of marks'!CE41)</f>
        <v/>
      </c>
      <c r="E681" s="482" t="str">
        <f>IF('statement of marks'!CF41="","",'statement of marks'!CF41)</f>
        <v/>
      </c>
      <c r="F681" s="482" t="str">
        <f>IF('statement of marks'!CH41="","",'statement of marks'!CH41)</f>
        <v/>
      </c>
      <c r="G681" s="478" t="str">
        <f t="shared" si="136"/>
        <v/>
      </c>
      <c r="H681" s="252" t="str">
        <f>IF('statement of marks'!CJ41="","",'statement of marks'!CJ41)</f>
        <v/>
      </c>
      <c r="I681" s="253" t="str">
        <f t="shared" si="137"/>
        <v/>
      </c>
      <c r="J681" s="479" t="str">
        <f>CONCATENATE('statement of marks'!HV41,'statement of marks'!HW41,'statement of marks'!HX41)</f>
        <v/>
      </c>
      <c r="K681" s="482" t="str">
        <f>IF('result subject-wise'!AG41="","",'result subject-wise'!AG41)</f>
        <v/>
      </c>
      <c r="L681" s="482" t="str">
        <f>IF('result subject-wise'!AP41="","",'result subject-wise'!AP41)</f>
        <v/>
      </c>
      <c r="M681" s="480" t="str">
        <f>IF(L683=0,"",IF(J681="S",K681,IF(K681="",I681,I681+K681)))</f>
        <v/>
      </c>
      <c r="N681" s="1058"/>
      <c r="O681" s="1057"/>
      <c r="P681" s="1023" t="s">
        <v>48</v>
      </c>
      <c r="Q681" s="1024"/>
      <c r="R681" s="482" t="str">
        <f>IF('statement of marks'!CD42="","",'statement of marks'!CD42)</f>
        <v/>
      </c>
      <c r="S681" s="482" t="str">
        <f>IF('statement of marks'!CE42="","",'statement of marks'!CE42)</f>
        <v/>
      </c>
      <c r="T681" s="482" t="str">
        <f>IF('statement of marks'!CF42="","",'statement of marks'!CF42)</f>
        <v/>
      </c>
      <c r="U681" s="482" t="str">
        <f>IF('statement of marks'!CH42="","",'statement of marks'!CH42)</f>
        <v/>
      </c>
      <c r="V681" s="478" t="str">
        <f t="shared" si="138"/>
        <v/>
      </c>
      <c r="W681" s="252" t="str">
        <f>IF('statement of marks'!CJ42="","",'statement of marks'!CJ42)</f>
        <v/>
      </c>
      <c r="X681" s="253" t="str">
        <f t="shared" si="139"/>
        <v/>
      </c>
      <c r="Y681" s="479" t="str">
        <f>CONCATENATE('statement of marks'!HV42,'statement of marks'!HW42,'statement of marks'!HX42)</f>
        <v/>
      </c>
      <c r="Z681" s="482" t="str">
        <f>IF('result subject-wise'!AG42="","",'result subject-wise'!AG42)</f>
        <v/>
      </c>
      <c r="AA681" s="482" t="str">
        <f>IF('result subject-wise'!AP42="","",'result subject-wise'!AP42)</f>
        <v/>
      </c>
      <c r="AB681" s="480" t="str">
        <f>IF(AA683=0,"",IF(Y681="S",Z681,IF(Z681="",X681,X681+Z681)))</f>
        <v/>
      </c>
    </row>
    <row r="682" spans="1:28" ht="19" customHeight="1">
      <c r="A682" s="1027" t="s">
        <v>244</v>
      </c>
      <c r="B682" s="1028"/>
      <c r="C682" s="477" t="str">
        <f t="shared" ref="C682:I682" si="140">IF(C681="","",SUM(C676:C681))</f>
        <v/>
      </c>
      <c r="D682" s="477" t="str">
        <f t="shared" si="140"/>
        <v/>
      </c>
      <c r="E682" s="477" t="str">
        <f t="shared" si="140"/>
        <v/>
      </c>
      <c r="F682" s="477" t="str">
        <f t="shared" si="140"/>
        <v/>
      </c>
      <c r="G682" s="477" t="str">
        <f t="shared" si="140"/>
        <v/>
      </c>
      <c r="H682" s="477" t="str">
        <f t="shared" si="140"/>
        <v/>
      </c>
      <c r="I682" s="477" t="str">
        <f t="shared" si="140"/>
        <v/>
      </c>
      <c r="J682" s="254" t="e">
        <f>IF(AND(L688="PASS",M684&gt;=60),"FIRST",IF(AND(L688="PASS",M684&gt;=48),"SECOND",IF(AND(L688="PASS",M684&gt;=36),"THIRD","")))</f>
        <v>#VALUE!</v>
      </c>
      <c r="K682" s="254">
        <f>COUNTIF(K676:K681,"AB")</f>
        <v>0</v>
      </c>
      <c r="L682" s="482"/>
      <c r="M682" s="476" t="str">
        <f>IF(K682&gt;0,"",IF(M681="","",SUM(M676:M681)))</f>
        <v/>
      </c>
      <c r="N682" s="1058"/>
      <c r="O682" s="1057"/>
      <c r="P682" s="1027" t="s">
        <v>244</v>
      </c>
      <c r="Q682" s="1028"/>
      <c r="R682" s="477" t="str">
        <f t="shared" ref="R682:X682" si="141">IF(R681="","",SUM(R676:R681))</f>
        <v/>
      </c>
      <c r="S682" s="477" t="str">
        <f t="shared" si="141"/>
        <v/>
      </c>
      <c r="T682" s="477" t="str">
        <f t="shared" si="141"/>
        <v/>
      </c>
      <c r="U682" s="477" t="str">
        <f t="shared" si="141"/>
        <v/>
      </c>
      <c r="V682" s="477" t="str">
        <f t="shared" si="141"/>
        <v/>
      </c>
      <c r="W682" s="477" t="str">
        <f t="shared" si="141"/>
        <v/>
      </c>
      <c r="X682" s="477" t="str">
        <f t="shared" si="141"/>
        <v/>
      </c>
      <c r="Y682" s="254" t="e">
        <f>IF(AND(AA688="PASS",AB684&gt;=60),"FIRST",IF(AND(AA688="PASS",AB684&gt;=48),"SECOND",IF(AND(AA688="PASS",AB684&gt;=36),"THIRD","")))</f>
        <v>#VALUE!</v>
      </c>
      <c r="Z682" s="254">
        <f>COUNTIF(Z676:Z681,"AB")</f>
        <v>0</v>
      </c>
      <c r="AA682" s="482"/>
      <c r="AB682" s="476" t="str">
        <f>IF(Z682&gt;0,"",IF(AB681="","",SUM(AB676:AB681)))</f>
        <v/>
      </c>
    </row>
    <row r="683" spans="1:28" ht="19" customHeight="1">
      <c r="A683" s="1027" t="s">
        <v>226</v>
      </c>
      <c r="B683" s="1028"/>
      <c r="C683" s="474">
        <f>60-(COUNTIF(C676:C681,"NA")*10+COUNTIF(C676:C681,"ML")*10)</f>
        <v>60</v>
      </c>
      <c r="D683" s="474">
        <f>60-(COUNTIF(D676:D681,"NA")*10+COUNTIF(D676:D681,"ML")*10)</f>
        <v>60</v>
      </c>
      <c r="E683" s="474">
        <f>60-(COUNTIF(E676:E681,"NA")*10+COUNTIF(E676:E681,"ML")*10)</f>
        <v>60</v>
      </c>
      <c r="F683" s="474">
        <f>420-(COUNTIF(F676:F681,"NA")*70+COUNTIF(F676:F681,"ML")*70)</f>
        <v>420</v>
      </c>
      <c r="G683" s="474">
        <f>SUM(C683:F683)</f>
        <v>600</v>
      </c>
      <c r="H683" s="474">
        <f>600-(COUNTIF(H676:H681,"ML")*100)</f>
        <v>600</v>
      </c>
      <c r="I683" s="478">
        <f>SUM(G683:H683)</f>
        <v>1200</v>
      </c>
      <c r="J683" s="254" t="e">
        <f>IF(AND(L688="PASS",I684&gt;=60),"FIRST",IF(AND(L688="PASS",I684&gt;=48),"SECOND",IF(AND(L688="PASS",I684&gt;=36),"THIRD","")))</f>
        <v>#VALUE!</v>
      </c>
      <c r="K683" s="482"/>
      <c r="L683" s="254">
        <f>COUNTIF(L676:L681,"P")+COUNTIF(L676:L681,"F")</f>
        <v>0</v>
      </c>
      <c r="M683" s="251" t="str">
        <f>IF(K682&gt;0,"",IF(L683=0,"",1200-L684*100))</f>
        <v/>
      </c>
      <c r="N683" s="1058"/>
      <c r="O683" s="1057"/>
      <c r="P683" s="1027" t="s">
        <v>226</v>
      </c>
      <c r="Q683" s="1028"/>
      <c r="R683" s="474">
        <f>60-(COUNTIF(R676:R681,"NA")*10+COUNTIF(R676:R681,"ML")*10)</f>
        <v>60</v>
      </c>
      <c r="S683" s="474">
        <f>60-(COUNTIF(S676:S681,"NA")*10+COUNTIF(S676:S681,"ML")*10)</f>
        <v>60</v>
      </c>
      <c r="T683" s="474">
        <f>60-(COUNTIF(T676:T681,"NA")*10+COUNTIF(T676:T681,"ML")*10)</f>
        <v>60</v>
      </c>
      <c r="U683" s="474">
        <f>420-(COUNTIF(U676:U681,"NA")*70+COUNTIF(U676:U681,"ML")*70)</f>
        <v>420</v>
      </c>
      <c r="V683" s="474">
        <f>SUM(R683:U683)</f>
        <v>600</v>
      </c>
      <c r="W683" s="474">
        <f>600-(COUNTIF(W676:W681,"ML")*100)</f>
        <v>600</v>
      </c>
      <c r="X683" s="478">
        <f>SUM(V683:W683)</f>
        <v>1200</v>
      </c>
      <c r="Y683" s="254" t="e">
        <f>IF(AND(AA688="PASS",X684&gt;=60),"FIRST",IF(AND(AA688="PASS",X684&gt;=48),"SECOND",IF(AND(AA688="PASS",X684&gt;=36),"THIRD","")))</f>
        <v>#VALUE!</v>
      </c>
      <c r="Z683" s="482"/>
      <c r="AA683" s="254">
        <f>COUNTIF(AA676:AA681,"P")+COUNTIF(AA676:AA681,"F")</f>
        <v>0</v>
      </c>
      <c r="AB683" s="251" t="str">
        <f>IF(Z682&gt;0,"",IF(AA683=0,"",1200-AA684*100))</f>
        <v/>
      </c>
    </row>
    <row r="684" spans="1:28" ht="19" customHeight="1">
      <c r="A684" s="1056" t="s">
        <v>150</v>
      </c>
      <c r="B684" s="1039"/>
      <c r="C684" s="255" t="e">
        <f t="shared" ref="C684:I684" si="142">C682/C683*100</f>
        <v>#VALUE!</v>
      </c>
      <c r="D684" s="255" t="e">
        <f t="shared" si="142"/>
        <v>#VALUE!</v>
      </c>
      <c r="E684" s="255" t="e">
        <f t="shared" si="142"/>
        <v>#VALUE!</v>
      </c>
      <c r="F684" s="255" t="e">
        <f t="shared" si="142"/>
        <v>#VALUE!</v>
      </c>
      <c r="G684" s="255" t="e">
        <f t="shared" si="142"/>
        <v>#VALUE!</v>
      </c>
      <c r="H684" s="255" t="e">
        <f t="shared" si="142"/>
        <v>#VALUE!</v>
      </c>
      <c r="I684" s="255" t="e">
        <f t="shared" si="142"/>
        <v>#VALUE!</v>
      </c>
      <c r="J684" s="254" t="e">
        <f>IF(M683="",J683,J682)</f>
        <v>#VALUE!</v>
      </c>
      <c r="K684" s="482"/>
      <c r="L684" s="254">
        <f>COUNTIF(J676:J681,"S")</f>
        <v>0</v>
      </c>
      <c r="M684" s="256" t="e">
        <f>M682/M683*100</f>
        <v>#VALUE!</v>
      </c>
      <c r="N684" s="1058"/>
      <c r="O684" s="1057"/>
      <c r="P684" s="1056" t="s">
        <v>150</v>
      </c>
      <c r="Q684" s="1039"/>
      <c r="R684" s="255" t="e">
        <f t="shared" ref="R684:X684" si="143">R682/R683*100</f>
        <v>#VALUE!</v>
      </c>
      <c r="S684" s="255" t="e">
        <f t="shared" si="143"/>
        <v>#VALUE!</v>
      </c>
      <c r="T684" s="255" t="e">
        <f t="shared" si="143"/>
        <v>#VALUE!</v>
      </c>
      <c r="U684" s="255" t="e">
        <f t="shared" si="143"/>
        <v>#VALUE!</v>
      </c>
      <c r="V684" s="255" t="e">
        <f t="shared" si="143"/>
        <v>#VALUE!</v>
      </c>
      <c r="W684" s="255" t="e">
        <f t="shared" si="143"/>
        <v>#VALUE!</v>
      </c>
      <c r="X684" s="255" t="e">
        <f t="shared" si="143"/>
        <v>#VALUE!</v>
      </c>
      <c r="Y684" s="254" t="e">
        <f>IF(AB683="",Y683,Y682)</f>
        <v>#VALUE!</v>
      </c>
      <c r="Z684" s="482"/>
      <c r="AA684" s="254">
        <f>COUNTIF(Y676:Y681,"S")</f>
        <v>0</v>
      </c>
      <c r="AB684" s="256" t="e">
        <f>AB682/AB683*100</f>
        <v>#VALUE!</v>
      </c>
    </row>
    <row r="685" spans="1:28" ht="19" customHeight="1">
      <c r="A685" s="1023" t="s">
        <v>73</v>
      </c>
      <c r="B685" s="1024"/>
      <c r="C685" s="475" t="str">
        <f>IF('statement of marks'!CV41="","",'statement of marks'!CV41)</f>
        <v/>
      </c>
      <c r="D685" s="475" t="str">
        <f>IF('statement of marks'!CW41="","",'statement of marks'!CW41)</f>
        <v/>
      </c>
      <c r="E685" s="475" t="str">
        <f>IF('statement of marks'!CX41="","",'statement of marks'!CX41)</f>
        <v/>
      </c>
      <c r="F685" s="475" t="str">
        <f>IF('statement of marks'!CZ41="","",'statement of marks'!CZ41)</f>
        <v/>
      </c>
      <c r="G685" s="478" t="str">
        <f>IF(F685="","",SUM(C685:F685))</f>
        <v/>
      </c>
      <c r="H685" s="475" t="str">
        <f>IF('statement of marks'!DB41="","",'statement of marks'!DB41)</f>
        <v/>
      </c>
      <c r="I685" s="478" t="str">
        <f>IF(H685="","",SUM(G685:H685))</f>
        <v/>
      </c>
      <c r="J685" s="479" t="str">
        <f>IF('statement of marks'!HY41="","",'statement of marks'!HY41)</f>
        <v/>
      </c>
      <c r="K685" s="485" t="str">
        <f>IF('result subject-wise'!AQ41="","",'result subject-wise'!AQ41)</f>
        <v/>
      </c>
      <c r="L685" s="1046" t="s">
        <v>238</v>
      </c>
      <c r="M685" s="1061"/>
      <c r="N685" s="1058"/>
      <c r="O685" s="1057"/>
      <c r="P685" s="1023" t="s">
        <v>73</v>
      </c>
      <c r="Q685" s="1024"/>
      <c r="R685" s="475" t="str">
        <f>IF('statement of marks'!CV42="","",'statement of marks'!CV42)</f>
        <v/>
      </c>
      <c r="S685" s="475" t="str">
        <f>IF('statement of marks'!CW42="","",'statement of marks'!CW42)</f>
        <v/>
      </c>
      <c r="T685" s="475" t="str">
        <f>IF('statement of marks'!CX42="","",'statement of marks'!CX42)</f>
        <v/>
      </c>
      <c r="U685" s="475" t="str">
        <f>IF('statement of marks'!CZ42="","",'statement of marks'!CZ42)</f>
        <v/>
      </c>
      <c r="V685" s="478" t="str">
        <f>IF(U685="","",SUM(R685:U685))</f>
        <v/>
      </c>
      <c r="W685" s="475" t="str">
        <f>IF('statement of marks'!DB42="","",'statement of marks'!DB42)</f>
        <v/>
      </c>
      <c r="X685" s="478" t="str">
        <f>IF(W685="","",SUM(V685:W685))</f>
        <v/>
      </c>
      <c r="Y685" s="479" t="str">
        <f>IF('statement of marks'!HY42="","",'statement of marks'!HY42)</f>
        <v/>
      </c>
      <c r="Z685" s="485" t="str">
        <f>IF('result subject-wise'!AQ42="","",'result subject-wise'!AQ42)</f>
        <v/>
      </c>
      <c r="AA685" s="1046" t="s">
        <v>238</v>
      </c>
      <c r="AB685" s="1061"/>
    </row>
    <row r="686" spans="1:28" ht="19" customHeight="1">
      <c r="A686" s="1023" t="s">
        <v>74</v>
      </c>
      <c r="B686" s="1024"/>
      <c r="C686" s="475" t="str">
        <f>IF('statement of marks'!DL41="","",'statement of marks'!DL41)</f>
        <v/>
      </c>
      <c r="D686" s="475" t="str">
        <f>IF('statement of marks'!DO41="","",'statement of marks'!DO41)</f>
        <v/>
      </c>
      <c r="E686" s="475" t="str">
        <f>IF('statement of marks'!DR41="","",'statement of marks'!DR41)</f>
        <v/>
      </c>
      <c r="F686" s="475" t="str">
        <f>IF('statement of marks'!DX41="","",'statement of marks'!DX41)</f>
        <v/>
      </c>
      <c r="G686" s="478" t="str">
        <f>IF(F686="","",SUM(C686:F686))</f>
        <v/>
      </c>
      <c r="H686" s="475" t="str">
        <f>IF('statement of marks'!EC41="","",'statement of marks'!EC41)</f>
        <v/>
      </c>
      <c r="I686" s="478" t="str">
        <f>IF(H686="","",SUM(G686:H686))</f>
        <v/>
      </c>
      <c r="J686" s="479" t="str">
        <f>IF('statement of marks'!HZ41="","",'statement of marks'!HZ41)</f>
        <v/>
      </c>
      <c r="K686" s="477" t="str">
        <f>IF('result subject-wise'!AR41="","",'result subject-wise'!AR41)</f>
        <v/>
      </c>
      <c r="L686" s="1030"/>
      <c r="M686" s="1061"/>
      <c r="N686" s="1058"/>
      <c r="O686" s="1057"/>
      <c r="P686" s="1023" t="s">
        <v>74</v>
      </c>
      <c r="Q686" s="1024"/>
      <c r="R686" s="475" t="str">
        <f>IF('statement of marks'!DL42="","",'statement of marks'!DL42)</f>
        <v/>
      </c>
      <c r="S686" s="475" t="str">
        <f>IF('statement of marks'!DO42="","",'statement of marks'!DO42)</f>
        <v/>
      </c>
      <c r="T686" s="475" t="str">
        <f>IF('statement of marks'!DR42="","",'statement of marks'!DR42)</f>
        <v/>
      </c>
      <c r="U686" s="475" t="str">
        <f>IF('statement of marks'!DX42="","",'statement of marks'!DX42)</f>
        <v/>
      </c>
      <c r="V686" s="478" t="str">
        <f>IF(U686="","",SUM(R686:U686))</f>
        <v/>
      </c>
      <c r="W686" s="475" t="str">
        <f>IF('statement of marks'!EC42="","",'statement of marks'!EC42)</f>
        <v/>
      </c>
      <c r="X686" s="478" t="str">
        <f>IF(W686="","",SUM(V686:W686))</f>
        <v/>
      </c>
      <c r="Y686" s="479" t="str">
        <f>IF('statement of marks'!HZ42="","",'statement of marks'!HZ42)</f>
        <v/>
      </c>
      <c r="Z686" s="477" t="str">
        <f>IF('result subject-wise'!AR42="","",'result subject-wise'!AR42)</f>
        <v/>
      </c>
      <c r="AA686" s="1030"/>
      <c r="AB686" s="1061"/>
    </row>
    <row r="687" spans="1:28" ht="19" customHeight="1">
      <c r="A687" s="1023" t="s">
        <v>56</v>
      </c>
      <c r="B687" s="1024"/>
      <c r="C687" s="475" t="str">
        <f>IF('statement of marks'!EM41="","",'statement of marks'!EM41)</f>
        <v/>
      </c>
      <c r="D687" s="475" t="str">
        <f>IF('statement of marks'!EN41="","",'statement of marks'!EN41)</f>
        <v/>
      </c>
      <c r="E687" s="475" t="str">
        <f>IF('statement of marks'!EO41="","",'statement of marks'!EO41)</f>
        <v/>
      </c>
      <c r="F687" s="475" t="str">
        <f>IF('statement of marks'!ES41="","",'statement of marks'!ES41)</f>
        <v/>
      </c>
      <c r="G687" s="478" t="str">
        <f>IF(F687="","",SUM(C687:F687))</f>
        <v/>
      </c>
      <c r="H687" s="475" t="str">
        <f>IF('statement of marks'!EX41="","",'statement of marks'!EX41)</f>
        <v/>
      </c>
      <c r="I687" s="478" t="str">
        <f>IF(H687="","",SUM(G687:H687))</f>
        <v/>
      </c>
      <c r="J687" s="479" t="str">
        <f>IF('statement of marks'!IA41="","",'statement of marks'!IA41)</f>
        <v/>
      </c>
      <c r="K687" s="477" t="str">
        <f>IF('result subject-wise'!AS41="","",'result subject-wise'!AS41)</f>
        <v/>
      </c>
      <c r="L687" s="1030"/>
      <c r="M687" s="1061"/>
      <c r="N687" s="1058"/>
      <c r="O687" s="1057"/>
      <c r="P687" s="1023" t="s">
        <v>56</v>
      </c>
      <c r="Q687" s="1024"/>
      <c r="R687" s="475" t="str">
        <f>IF('statement of marks'!EM42="","",'statement of marks'!EM42)</f>
        <v/>
      </c>
      <c r="S687" s="475" t="str">
        <f>IF('statement of marks'!EN42="","",'statement of marks'!EN42)</f>
        <v/>
      </c>
      <c r="T687" s="475" t="str">
        <f>IF('statement of marks'!EO42="","",'statement of marks'!EO42)</f>
        <v/>
      </c>
      <c r="U687" s="475" t="str">
        <f>IF('statement of marks'!ES42="","",'statement of marks'!ES42)</f>
        <v/>
      </c>
      <c r="V687" s="478" t="str">
        <f>IF(U687="","",SUM(R687:U687))</f>
        <v/>
      </c>
      <c r="W687" s="475" t="str">
        <f>IF('statement of marks'!EX42="","",'statement of marks'!EX42)</f>
        <v/>
      </c>
      <c r="X687" s="478" t="str">
        <f>IF(W687="","",SUM(V687:W687))</f>
        <v/>
      </c>
      <c r="Y687" s="479" t="str">
        <f>IF('statement of marks'!IA42="","",'statement of marks'!IA42)</f>
        <v/>
      </c>
      <c r="Z687" s="477" t="str">
        <f>IF('result subject-wise'!AS42="","",'result subject-wise'!AS42)</f>
        <v/>
      </c>
      <c r="AA687" s="1030"/>
      <c r="AB687" s="1061"/>
    </row>
    <row r="688" spans="1:28" ht="19" customHeight="1">
      <c r="A688" s="1023" t="s">
        <v>26</v>
      </c>
      <c r="B688" s="1024"/>
      <c r="C688" s="1046" t="s">
        <v>275</v>
      </c>
      <c r="D688" s="1021"/>
      <c r="E688" s="1046" t="s">
        <v>94</v>
      </c>
      <c r="F688" s="1021"/>
      <c r="G688" s="1048" t="s">
        <v>95</v>
      </c>
      <c r="H688" s="1021"/>
      <c r="I688" s="478" t="s">
        <v>39</v>
      </c>
      <c r="J688" s="477" t="s">
        <v>57</v>
      </c>
      <c r="K688" s="1050"/>
      <c r="L688" s="1049" t="str">
        <f>IF('result subject-wise'!AV41="","",'result subject-wise'!AV41)</f>
        <v/>
      </c>
      <c r="M688" s="1052"/>
      <c r="N688" s="1058"/>
      <c r="O688" s="1057"/>
      <c r="P688" s="1023" t="s">
        <v>26</v>
      </c>
      <c r="Q688" s="1024"/>
      <c r="R688" s="1046" t="s">
        <v>275</v>
      </c>
      <c r="S688" s="1021"/>
      <c r="T688" s="1046" t="s">
        <v>94</v>
      </c>
      <c r="U688" s="1021"/>
      <c r="V688" s="1048" t="s">
        <v>95</v>
      </c>
      <c r="W688" s="1021"/>
      <c r="X688" s="478" t="s">
        <v>39</v>
      </c>
      <c r="Y688" s="477" t="s">
        <v>57</v>
      </c>
      <c r="Z688" s="1050"/>
      <c r="AA688" s="1049" t="str">
        <f>IF('result subject-wise'!AV42="","",'result subject-wise'!AV42)</f>
        <v/>
      </c>
      <c r="AB688" s="1052"/>
    </row>
    <row r="689" spans="1:28" ht="19" customHeight="1">
      <c r="A689" s="1023"/>
      <c r="B689" s="1024"/>
      <c r="C689" s="1021">
        <f>'statement of marks'!$FH$6</f>
        <v>25</v>
      </c>
      <c r="D689" s="1021"/>
      <c r="E689" s="1021">
        <f>'statement of marks'!$FI$6</f>
        <v>45</v>
      </c>
      <c r="F689" s="1021"/>
      <c r="G689" s="1021">
        <f>'statement of marks'!$FJ$6</f>
        <v>30</v>
      </c>
      <c r="H689" s="1021"/>
      <c r="I689" s="478">
        <f>SUM(C689,E689,G689)</f>
        <v>100</v>
      </c>
      <c r="J689" s="477"/>
      <c r="K689" s="1050"/>
      <c r="L689" s="1049"/>
      <c r="M689" s="1052"/>
      <c r="N689" s="1058"/>
      <c r="O689" s="1057"/>
      <c r="P689" s="1023"/>
      <c r="Q689" s="1024"/>
      <c r="R689" s="1021">
        <f>'statement of marks'!$FH$6</f>
        <v>25</v>
      </c>
      <c r="S689" s="1021"/>
      <c r="T689" s="1021">
        <f>'statement of marks'!$FI$6</f>
        <v>45</v>
      </c>
      <c r="U689" s="1021"/>
      <c r="V689" s="1021">
        <f>'statement of marks'!$FJ$6</f>
        <v>30</v>
      </c>
      <c r="W689" s="1021"/>
      <c r="X689" s="478">
        <f>SUM(R689,T689,V689)</f>
        <v>100</v>
      </c>
      <c r="Y689" s="477"/>
      <c r="Z689" s="1050"/>
      <c r="AA689" s="1049"/>
      <c r="AB689" s="1052"/>
    </row>
    <row r="690" spans="1:28" ht="19" customHeight="1">
      <c r="A690" s="1023"/>
      <c r="B690" s="1024"/>
      <c r="C690" s="1025" t="str">
        <f>IF('statement of marks'!FH41="","",'statement of marks'!FH41)</f>
        <v/>
      </c>
      <c r="D690" s="1025"/>
      <c r="E690" s="1025" t="str">
        <f>'statement of marks'!FI41</f>
        <v/>
      </c>
      <c r="F690" s="1025"/>
      <c r="G690" s="1025" t="str">
        <f>'statement of marks'!FJ41</f>
        <v/>
      </c>
      <c r="H690" s="1025"/>
      <c r="I690" s="481" t="str">
        <f>IF(G690="","",SUM(C690,E690,G690))</f>
        <v/>
      </c>
      <c r="J690" s="479" t="str">
        <f>IF('statement of marks'!IB41="","",'statement of marks'!IB41)</f>
        <v/>
      </c>
      <c r="K690" s="1050"/>
      <c r="L690" s="1051" t="s">
        <v>241</v>
      </c>
      <c r="M690" s="1052"/>
      <c r="N690" s="1058"/>
      <c r="O690" s="1057"/>
      <c r="P690" s="1023"/>
      <c r="Q690" s="1024"/>
      <c r="R690" s="1025" t="str">
        <f>IF('statement of marks'!FH42="","",'statement of marks'!FH42)</f>
        <v/>
      </c>
      <c r="S690" s="1025"/>
      <c r="T690" s="1025" t="str">
        <f>'statement of marks'!FI42</f>
        <v/>
      </c>
      <c r="U690" s="1025"/>
      <c r="V690" s="1025" t="str">
        <f>'statement of marks'!FJ42</f>
        <v/>
      </c>
      <c r="W690" s="1025"/>
      <c r="X690" s="481" t="str">
        <f>IF(V690="","",SUM(R690,T690,V690))</f>
        <v/>
      </c>
      <c r="Y690" s="479" t="str">
        <f>IF('statement of marks'!IB42="","",'statement of marks'!IB42)</f>
        <v/>
      </c>
      <c r="Z690" s="1050"/>
      <c r="AA690" s="1051" t="s">
        <v>241</v>
      </c>
      <c r="AB690" s="1052"/>
    </row>
    <row r="691" spans="1:28" ht="19" customHeight="1">
      <c r="A691" s="1023" t="s">
        <v>77</v>
      </c>
      <c r="B691" s="1024"/>
      <c r="C691" s="1048" t="s">
        <v>96</v>
      </c>
      <c r="D691" s="1021"/>
      <c r="E691" s="1048" t="s">
        <v>97</v>
      </c>
      <c r="F691" s="1021"/>
      <c r="G691" s="1048" t="s">
        <v>98</v>
      </c>
      <c r="H691" s="1021"/>
      <c r="I691" s="478" t="s">
        <v>39</v>
      </c>
      <c r="J691" s="477" t="s">
        <v>57</v>
      </c>
      <c r="K691" s="1050"/>
      <c r="L691" s="1049" t="e">
        <f>J684</f>
        <v>#VALUE!</v>
      </c>
      <c r="M691" s="1052"/>
      <c r="N691" s="1058"/>
      <c r="O691" s="1057"/>
      <c r="P691" s="1023" t="s">
        <v>77</v>
      </c>
      <c r="Q691" s="1024"/>
      <c r="R691" s="1048" t="s">
        <v>96</v>
      </c>
      <c r="S691" s="1021"/>
      <c r="T691" s="1048" t="s">
        <v>97</v>
      </c>
      <c r="U691" s="1021"/>
      <c r="V691" s="1048" t="s">
        <v>98</v>
      </c>
      <c r="W691" s="1021"/>
      <c r="X691" s="478" t="s">
        <v>39</v>
      </c>
      <c r="Y691" s="477" t="s">
        <v>57</v>
      </c>
      <c r="Z691" s="1050"/>
      <c r="AA691" s="1049" t="e">
        <f>Y684</f>
        <v>#VALUE!</v>
      </c>
      <c r="AB691" s="1052"/>
    </row>
    <row r="692" spans="1:28" ht="19" customHeight="1">
      <c r="A692" s="1023"/>
      <c r="B692" s="1024"/>
      <c r="C692" s="1021">
        <f>'statement of marks'!$FQ$6</f>
        <v>25</v>
      </c>
      <c r="D692" s="1021"/>
      <c r="E692" s="474">
        <f>'statement of marks'!$FR$6</f>
        <v>30</v>
      </c>
      <c r="F692" s="474">
        <f>'statement of marks'!$FS$6</f>
        <v>30</v>
      </c>
      <c r="G692" s="1021">
        <f>'statement of marks'!$FT$6</f>
        <v>15</v>
      </c>
      <c r="H692" s="1021"/>
      <c r="I692" s="478">
        <f>SUM(C692,E692,F692,G692)</f>
        <v>100</v>
      </c>
      <c r="J692" s="477"/>
      <c r="K692" s="1050"/>
      <c r="L692" s="1049"/>
      <c r="M692" s="1052"/>
      <c r="N692" s="1058"/>
      <c r="O692" s="1057"/>
      <c r="P692" s="1023"/>
      <c r="Q692" s="1024"/>
      <c r="R692" s="1021">
        <f>'statement of marks'!$FQ$6</f>
        <v>25</v>
      </c>
      <c r="S692" s="1021"/>
      <c r="T692" s="474">
        <f>'statement of marks'!$FR$6</f>
        <v>30</v>
      </c>
      <c r="U692" s="474">
        <f>'statement of marks'!$FS$6</f>
        <v>30</v>
      </c>
      <c r="V692" s="1021">
        <f>'statement of marks'!$FT$6</f>
        <v>15</v>
      </c>
      <c r="W692" s="1021"/>
      <c r="X692" s="478">
        <f>SUM(R692,T692,U692,V692)</f>
        <v>100</v>
      </c>
      <c r="Y692" s="477"/>
      <c r="Z692" s="1050"/>
      <c r="AA692" s="1049"/>
      <c r="AB692" s="1052"/>
    </row>
    <row r="693" spans="1:28" ht="19" customHeight="1">
      <c r="A693" s="1023"/>
      <c r="B693" s="1024"/>
      <c r="C693" s="1025" t="str">
        <f>IF('statement of marks'!FQ41="","",'statement of marks'!FQ41)</f>
        <v/>
      </c>
      <c r="D693" s="1025"/>
      <c r="E693" s="475" t="str">
        <f>'statement of marks'!FR41</f>
        <v/>
      </c>
      <c r="F693" s="475" t="str">
        <f>'statement of marks'!FS41</f>
        <v/>
      </c>
      <c r="G693" s="1025" t="str">
        <f>'statement of marks'!FT41</f>
        <v/>
      </c>
      <c r="H693" s="1025"/>
      <c r="I693" s="478" t="str">
        <f>IF(G693="","",SUM(C693:G693))</f>
        <v/>
      </c>
      <c r="J693" s="479" t="str">
        <f>IF('statement of marks'!IC41="","",'statement of marks'!IC41)</f>
        <v/>
      </c>
      <c r="K693" s="1043" t="s">
        <v>240</v>
      </c>
      <c r="L693" s="1044"/>
      <c r="M693" s="1045"/>
      <c r="N693" s="1058"/>
      <c r="O693" s="1057"/>
      <c r="P693" s="1023"/>
      <c r="Q693" s="1024"/>
      <c r="R693" s="1025" t="str">
        <f>IF('statement of marks'!FQ42="","",'statement of marks'!FQ42)</f>
        <v/>
      </c>
      <c r="S693" s="1025"/>
      <c r="T693" s="475" t="str">
        <f>'statement of marks'!FR42</f>
        <v/>
      </c>
      <c r="U693" s="475" t="str">
        <f>'statement of marks'!FS42</f>
        <v/>
      </c>
      <c r="V693" s="1025" t="str">
        <f>'statement of marks'!FT42</f>
        <v/>
      </c>
      <c r="W693" s="1025"/>
      <c r="X693" s="478" t="str">
        <f>IF(V693="","",SUM(R693:V693))</f>
        <v/>
      </c>
      <c r="Y693" s="479" t="str">
        <f>IF('statement of marks'!IC42="","",'statement of marks'!IC42)</f>
        <v/>
      </c>
      <c r="Z693" s="1043" t="s">
        <v>240</v>
      </c>
      <c r="AA693" s="1044"/>
      <c r="AB693" s="1045"/>
    </row>
    <row r="694" spans="1:28" ht="19" customHeight="1">
      <c r="A694" s="1038" t="s">
        <v>135</v>
      </c>
      <c r="B694" s="1039"/>
      <c r="C694" s="1029" t="str">
        <f>'statement of marks'!GN41</f>
        <v/>
      </c>
      <c r="D694" s="1029"/>
      <c r="E694" s="1029"/>
      <c r="F694" s="483" t="s">
        <v>241</v>
      </c>
      <c r="G694" s="479" t="str">
        <f>IF('statement of marks'!CU41="","",'statement of marks'!CU41)</f>
        <v/>
      </c>
      <c r="H694" s="1049" t="s">
        <v>237</v>
      </c>
      <c r="I694" s="1049"/>
      <c r="J694" s="475" t="str">
        <f>IF('statement of marks'!GP41="","",'statement of marks'!GP41)</f>
        <v/>
      </c>
      <c r="K694" s="1044"/>
      <c r="L694" s="1044"/>
      <c r="M694" s="1045"/>
      <c r="N694" s="1058"/>
      <c r="O694" s="1057"/>
      <c r="P694" s="1038" t="s">
        <v>135</v>
      </c>
      <c r="Q694" s="1039"/>
      <c r="R694" s="1029" t="str">
        <f>'statement of marks'!GN42</f>
        <v/>
      </c>
      <c r="S694" s="1029"/>
      <c r="T694" s="1029"/>
      <c r="U694" s="483" t="s">
        <v>241</v>
      </c>
      <c r="V694" s="479" t="str">
        <f>IF('statement of marks'!CU42="","",'statement of marks'!CU42)</f>
        <v/>
      </c>
      <c r="W694" s="1049" t="s">
        <v>237</v>
      </c>
      <c r="X694" s="1049"/>
      <c r="Y694" s="475" t="str">
        <f>IF('statement of marks'!GP42="","",'statement of marks'!GP42)</f>
        <v/>
      </c>
      <c r="Z694" s="1044"/>
      <c r="AA694" s="1044"/>
      <c r="AB694" s="1045"/>
    </row>
    <row r="695" spans="1:28" ht="19" customHeight="1">
      <c r="A695" s="257" t="s">
        <v>230</v>
      </c>
      <c r="B695" s="1059" t="s">
        <v>229</v>
      </c>
      <c r="C695" s="1060"/>
      <c r="D695" s="1047" t="s">
        <v>231</v>
      </c>
      <c r="E695" s="1025"/>
      <c r="F695" s="1047" t="s">
        <v>232</v>
      </c>
      <c r="G695" s="1025"/>
      <c r="H695" s="1047" t="s">
        <v>233</v>
      </c>
      <c r="I695" s="1025"/>
      <c r="J695" s="481" t="s">
        <v>376</v>
      </c>
      <c r="K695" s="1044"/>
      <c r="L695" s="1044"/>
      <c r="M695" s="1045"/>
      <c r="N695" s="1058"/>
      <c r="O695" s="1057"/>
      <c r="P695" s="257" t="s">
        <v>230</v>
      </c>
      <c r="Q695" s="1059" t="s">
        <v>229</v>
      </c>
      <c r="R695" s="1060"/>
      <c r="S695" s="1047" t="s">
        <v>231</v>
      </c>
      <c r="T695" s="1025"/>
      <c r="U695" s="1047" t="s">
        <v>232</v>
      </c>
      <c r="V695" s="1025"/>
      <c r="W695" s="1047" t="s">
        <v>233</v>
      </c>
      <c r="X695" s="1025"/>
      <c r="Y695" s="481" t="s">
        <v>376</v>
      </c>
      <c r="Z695" s="1044"/>
      <c r="AA695" s="1044"/>
      <c r="AB695" s="1045"/>
    </row>
    <row r="696" spans="1:28" ht="19" customHeight="1">
      <c r="A696" s="1033" t="s">
        <v>227</v>
      </c>
      <c r="B696" s="1024"/>
      <c r="C696" s="482" t="str">
        <f>IF('statement of marks'!GR41="","",'statement of marks'!GR41)</f>
        <v/>
      </c>
      <c r="D696" s="1053" t="str">
        <f>IF('statement of marks'!GT41="","",'statement of marks'!GT41)</f>
        <v/>
      </c>
      <c r="E696" s="1053"/>
      <c r="F696" s="1053" t="str">
        <f>IF('statement of marks'!GV41="","",'statement of marks'!GV41)</f>
        <v/>
      </c>
      <c r="G696" s="1053"/>
      <c r="H696" s="1053" t="str">
        <f>IF('statement of marks'!GX41="","",'statement of marks'!GX41)</f>
        <v/>
      </c>
      <c r="I696" s="1053"/>
      <c r="J696" s="479" t="str">
        <f>'statement of marks'!GZ41</f>
        <v/>
      </c>
      <c r="K696" s="1062" t="str">
        <f>IF(OR(L688="PASS",L688="FAIL"),'result subject-wise'!$AV$112,"")</f>
        <v/>
      </c>
      <c r="L696" s="1062"/>
      <c r="M696" s="1063"/>
      <c r="N696" s="1058"/>
      <c r="O696" s="1057"/>
      <c r="P696" s="1033" t="s">
        <v>227</v>
      </c>
      <c r="Q696" s="1024"/>
      <c r="R696" s="482" t="str">
        <f>IF('statement of marks'!GR42="","",'statement of marks'!GR42)</f>
        <v/>
      </c>
      <c r="S696" s="1053" t="str">
        <f>IF('statement of marks'!GT42="","",'statement of marks'!GT42)</f>
        <v/>
      </c>
      <c r="T696" s="1053"/>
      <c r="U696" s="1053" t="str">
        <f>IF('statement of marks'!GV42="","",'statement of marks'!GV42)</f>
        <v/>
      </c>
      <c r="V696" s="1053"/>
      <c r="W696" s="1053" t="str">
        <f>IF('statement of marks'!GX42="","",'statement of marks'!GX42)</f>
        <v/>
      </c>
      <c r="X696" s="1053"/>
      <c r="Y696" s="479" t="str">
        <f>'statement of marks'!GZ42</f>
        <v/>
      </c>
      <c r="Z696" s="1062" t="str">
        <f>IF(OR(AA688="PASS",AA688="FAIL"),'result subject-wise'!$AV$112,"")</f>
        <v/>
      </c>
      <c r="AA696" s="1062"/>
      <c r="AB696" s="1063"/>
    </row>
    <row r="697" spans="1:28" ht="19" customHeight="1">
      <c r="A697" s="1031" t="s">
        <v>228</v>
      </c>
      <c r="B697" s="1032"/>
      <c r="C697" s="477" t="str">
        <f>IF('statement of marks'!GQ41="","",'statement of marks'!GQ41)</f>
        <v/>
      </c>
      <c r="D697" s="1030" t="str">
        <f>IF('statement of marks'!GS41="","",'statement of marks'!GS41)</f>
        <v/>
      </c>
      <c r="E697" s="1030"/>
      <c r="F697" s="1030" t="str">
        <f>IF('statement of marks'!GU41="","",'statement of marks'!GU41)</f>
        <v/>
      </c>
      <c r="G697" s="1030"/>
      <c r="H697" s="1030" t="str">
        <f>IF('statement of marks'!GW41="","",'statement of marks'!GW41)</f>
        <v/>
      </c>
      <c r="I697" s="1030"/>
      <c r="J697" s="477" t="str">
        <f>'statement of marks'!GY41</f>
        <v/>
      </c>
      <c r="K697" s="1062"/>
      <c r="L697" s="1062"/>
      <c r="M697" s="1063"/>
      <c r="N697" s="1058"/>
      <c r="O697" s="1057"/>
      <c r="P697" s="1031" t="s">
        <v>228</v>
      </c>
      <c r="Q697" s="1032"/>
      <c r="R697" s="477" t="str">
        <f>IF('statement of marks'!GQ42="","",'statement of marks'!GQ42)</f>
        <v/>
      </c>
      <c r="S697" s="1030" t="str">
        <f>IF('statement of marks'!GS42="","",'statement of marks'!GS42)</f>
        <v/>
      </c>
      <c r="T697" s="1030"/>
      <c r="U697" s="1030" t="str">
        <f>IF('statement of marks'!GU42="","",'statement of marks'!GU42)</f>
        <v/>
      </c>
      <c r="V697" s="1030"/>
      <c r="W697" s="1030" t="str">
        <f>IF('statement of marks'!GW42="","",'statement of marks'!GW42)</f>
        <v/>
      </c>
      <c r="X697" s="1030"/>
      <c r="Y697" s="477" t="str">
        <f>'statement of marks'!GY42</f>
        <v/>
      </c>
      <c r="Z697" s="1062"/>
      <c r="AA697" s="1062"/>
      <c r="AB697" s="1063"/>
    </row>
    <row r="698" spans="1:28" ht="19" customHeight="1">
      <c r="A698" s="1067" t="s">
        <v>375</v>
      </c>
      <c r="B698" s="1024"/>
      <c r="C698" s="52"/>
      <c r="D698" s="1029"/>
      <c r="E698" s="1029"/>
      <c r="F698" s="1029"/>
      <c r="G698" s="1029"/>
      <c r="H698" s="1029"/>
      <c r="I698" s="1029"/>
      <c r="J698" s="1029"/>
      <c r="K698" s="1029"/>
      <c r="L698" s="1029"/>
      <c r="M698" s="1040"/>
      <c r="N698" s="1058"/>
      <c r="O698" s="1057"/>
      <c r="P698" s="1067" t="s">
        <v>375</v>
      </c>
      <c r="Q698" s="1024"/>
      <c r="R698" s="52"/>
      <c r="S698" s="1029"/>
      <c r="T698" s="1029"/>
      <c r="U698" s="1029"/>
      <c r="V698" s="1029"/>
      <c r="W698" s="1029"/>
      <c r="X698" s="1029"/>
      <c r="Y698" s="1029"/>
      <c r="Z698" s="1029"/>
      <c r="AA698" s="1029"/>
      <c r="AB698" s="1040"/>
    </row>
    <row r="699" spans="1:28" ht="19" customHeight="1">
      <c r="A699" s="1033" t="s">
        <v>234</v>
      </c>
      <c r="B699" s="1024"/>
      <c r="C699" s="52"/>
      <c r="D699" s="1029"/>
      <c r="E699" s="1029"/>
      <c r="F699" s="1029"/>
      <c r="G699" s="1029"/>
      <c r="H699" s="1029"/>
      <c r="I699" s="1029"/>
      <c r="J699" s="1029"/>
      <c r="K699" s="1029"/>
      <c r="L699" s="1029"/>
      <c r="M699" s="1040"/>
      <c r="N699" s="1058"/>
      <c r="O699" s="1057"/>
      <c r="P699" s="1033" t="s">
        <v>234</v>
      </c>
      <c r="Q699" s="1024"/>
      <c r="R699" s="52"/>
      <c r="S699" s="1029"/>
      <c r="T699" s="1029"/>
      <c r="U699" s="1029"/>
      <c r="V699" s="1029"/>
      <c r="W699" s="1029"/>
      <c r="X699" s="1029"/>
      <c r="Y699" s="1029"/>
      <c r="Z699" s="1029"/>
      <c r="AA699" s="1029"/>
      <c r="AB699" s="1040"/>
    </row>
    <row r="700" spans="1:28" ht="19" customHeight="1">
      <c r="A700" s="1033" t="s">
        <v>374</v>
      </c>
      <c r="B700" s="1024"/>
      <c r="C700" s="52"/>
      <c r="D700" s="1029"/>
      <c r="E700" s="1029"/>
      <c r="F700" s="1029"/>
      <c r="G700" s="1029"/>
      <c r="H700" s="1029"/>
      <c r="I700" s="1029"/>
      <c r="J700" s="1051" t="s">
        <v>374</v>
      </c>
      <c r="K700" s="1029"/>
      <c r="L700" s="1029"/>
      <c r="M700" s="1040"/>
      <c r="N700" s="1058"/>
      <c r="O700" s="1057"/>
      <c r="P700" s="1033" t="s">
        <v>374</v>
      </c>
      <c r="Q700" s="1024"/>
      <c r="R700" s="52"/>
      <c r="S700" s="1029"/>
      <c r="T700" s="1029"/>
      <c r="U700" s="1029"/>
      <c r="V700" s="1029"/>
      <c r="W700" s="1029"/>
      <c r="X700" s="1029"/>
      <c r="Y700" s="1051" t="s">
        <v>374</v>
      </c>
      <c r="Z700" s="1029"/>
      <c r="AA700" s="1029"/>
      <c r="AB700" s="1040"/>
    </row>
    <row r="701" spans="1:28" ht="19" customHeight="1">
      <c r="A701" s="1033" t="s">
        <v>235</v>
      </c>
      <c r="B701" s="1024"/>
      <c r="C701" s="52"/>
      <c r="D701" s="1029"/>
      <c r="E701" s="1029"/>
      <c r="F701" s="1029"/>
      <c r="G701" s="1029"/>
      <c r="H701" s="1029"/>
      <c r="I701" s="1029"/>
      <c r="J701" s="1029"/>
      <c r="K701" s="1029"/>
      <c r="L701" s="1029"/>
      <c r="M701" s="1040"/>
      <c r="N701" s="1058"/>
      <c r="O701" s="1057"/>
      <c r="P701" s="1033" t="s">
        <v>235</v>
      </c>
      <c r="Q701" s="1024"/>
      <c r="R701" s="52"/>
      <c r="S701" s="1029"/>
      <c r="T701" s="1029"/>
      <c r="U701" s="1029"/>
      <c r="V701" s="1029"/>
      <c r="W701" s="1029"/>
      <c r="X701" s="1029"/>
      <c r="Y701" s="1029"/>
      <c r="Z701" s="1029"/>
      <c r="AA701" s="1029"/>
      <c r="AB701" s="1040"/>
    </row>
    <row r="702" spans="1:28" ht="19" customHeight="1" thickBot="1">
      <c r="A702" s="1054" t="s">
        <v>236</v>
      </c>
      <c r="B702" s="1055"/>
      <c r="C702" s="1055"/>
      <c r="D702" s="1055"/>
      <c r="E702" s="1055"/>
      <c r="F702" s="1064">
        <f>'statement of marks'!$GY$107</f>
        <v>42460</v>
      </c>
      <c r="G702" s="1064"/>
      <c r="H702" s="1065" t="s">
        <v>239</v>
      </c>
      <c r="I702" s="1066"/>
      <c r="J702" s="1041"/>
      <c r="K702" s="1041"/>
      <c r="L702" s="1041"/>
      <c r="M702" s="1042"/>
      <c r="N702" s="1058"/>
      <c r="O702" s="1057"/>
      <c r="P702" s="1054" t="s">
        <v>236</v>
      </c>
      <c r="Q702" s="1055"/>
      <c r="R702" s="1055"/>
      <c r="S702" s="1055"/>
      <c r="T702" s="1055"/>
      <c r="U702" s="1064">
        <f>'statement of marks'!$GY$107</f>
        <v>42460</v>
      </c>
      <c r="V702" s="1064"/>
      <c r="W702" s="1065" t="s">
        <v>239</v>
      </c>
      <c r="X702" s="1066"/>
      <c r="Y702" s="1041"/>
      <c r="Z702" s="1041"/>
      <c r="AA702" s="1041"/>
      <c r="AB702" s="1042"/>
    </row>
    <row r="703" spans="1:28" ht="19" customHeight="1" thickTop="1">
      <c r="A703" s="1017" t="s">
        <v>220</v>
      </c>
      <c r="B703" s="1018"/>
      <c r="C703" s="1018"/>
      <c r="D703" s="1018"/>
      <c r="E703" s="1018"/>
      <c r="F703" s="1018"/>
      <c r="G703" s="1018"/>
      <c r="H703" s="1018"/>
      <c r="I703" s="1018"/>
      <c r="J703" s="1018"/>
      <c r="K703" s="1018"/>
      <c r="L703" s="1018"/>
      <c r="M703" s="1019"/>
      <c r="N703" s="1058"/>
      <c r="O703" s="1057"/>
      <c r="P703" s="1017" t="s">
        <v>220</v>
      </c>
      <c r="Q703" s="1018"/>
      <c r="R703" s="1018"/>
      <c r="S703" s="1018"/>
      <c r="T703" s="1018"/>
      <c r="U703" s="1018"/>
      <c r="V703" s="1018"/>
      <c r="W703" s="1018"/>
      <c r="X703" s="1018"/>
      <c r="Y703" s="1018"/>
      <c r="Z703" s="1018"/>
      <c r="AA703" s="1018"/>
      <c r="AB703" s="1019"/>
    </row>
    <row r="704" spans="1:28" ht="19" customHeight="1">
      <c r="A704" s="1020" t="str">
        <f>IF('statement of marks'!$A$2="","",'statement of marks'!$A$2)</f>
        <v xml:space="preserve">GOVT. </v>
      </c>
      <c r="B704" s="1021"/>
      <c r="C704" s="1021"/>
      <c r="D704" s="1021"/>
      <c r="E704" s="1021"/>
      <c r="F704" s="1021"/>
      <c r="G704" s="1021"/>
      <c r="H704" s="1021"/>
      <c r="I704" s="1021"/>
      <c r="J704" s="1021"/>
      <c r="K704" s="1021"/>
      <c r="L704" s="1021"/>
      <c r="M704" s="1022"/>
      <c r="N704" s="1058"/>
      <c r="O704" s="1057"/>
      <c r="P704" s="1020" t="str">
        <f>IF('statement of marks'!$A$2="","",'statement of marks'!$A$2)</f>
        <v xml:space="preserve">GOVT. </v>
      </c>
      <c r="Q704" s="1021"/>
      <c r="R704" s="1021"/>
      <c r="S704" s="1021"/>
      <c r="T704" s="1021"/>
      <c r="U704" s="1021"/>
      <c r="V704" s="1021"/>
      <c r="W704" s="1021"/>
      <c r="X704" s="1021"/>
      <c r="Y704" s="1021"/>
      <c r="Z704" s="1021"/>
      <c r="AA704" s="1021"/>
      <c r="AB704" s="1022"/>
    </row>
    <row r="705" spans="1:28" ht="19" customHeight="1">
      <c r="A705" s="1020"/>
      <c r="B705" s="1021"/>
      <c r="C705" s="1021"/>
      <c r="D705" s="1021"/>
      <c r="E705" s="1021"/>
      <c r="F705" s="1021"/>
      <c r="G705" s="1021"/>
      <c r="H705" s="1021"/>
      <c r="I705" s="1021"/>
      <c r="J705" s="1021"/>
      <c r="K705" s="1021"/>
      <c r="L705" s="1021"/>
      <c r="M705" s="1022"/>
      <c r="N705" s="1058"/>
      <c r="O705" s="1057"/>
      <c r="P705" s="1020"/>
      <c r="Q705" s="1021"/>
      <c r="R705" s="1021"/>
      <c r="S705" s="1021"/>
      <c r="T705" s="1021"/>
      <c r="U705" s="1021"/>
      <c r="V705" s="1021"/>
      <c r="W705" s="1021"/>
      <c r="X705" s="1021"/>
      <c r="Y705" s="1021"/>
      <c r="Z705" s="1021"/>
      <c r="AA705" s="1021"/>
      <c r="AB705" s="1022"/>
    </row>
    <row r="706" spans="1:28" ht="19" customHeight="1">
      <c r="A706" s="1023" t="s">
        <v>221</v>
      </c>
      <c r="B706" s="1024"/>
      <c r="C706" s="1025" t="str">
        <f>IF(L727="","MAIN EXAM.",IF(C733="SUPPL.","SUPPL. EXAM.",IF(C733="RE-EXAM.","RE-EXAM.",)))</f>
        <v>MAIN EXAM.</v>
      </c>
      <c r="D706" s="1025"/>
      <c r="E706" s="1025"/>
      <c r="F706" s="1025"/>
      <c r="G706" s="475" t="s">
        <v>153</v>
      </c>
      <c r="H706" s="1025" t="str">
        <f>IF('statement of marks'!$F$3="","",'statement of marks'!$F$3)</f>
        <v>2015-16</v>
      </c>
      <c r="I706" s="1025"/>
      <c r="J706" s="1025" t="s">
        <v>82</v>
      </c>
      <c r="K706" s="1025"/>
      <c r="L706" s="1025">
        <f>IF('statement of marks'!D43="","",'statement of marks'!D43)</f>
        <v>9137</v>
      </c>
      <c r="M706" s="1026"/>
      <c r="N706" s="1058"/>
      <c r="O706" s="1057"/>
      <c r="P706" s="1023" t="s">
        <v>221</v>
      </c>
      <c r="Q706" s="1024"/>
      <c r="R706" s="1025" t="str">
        <f>IF(AA727="","MAIN EXAM.",IF(R733="SUPPL.","SUPPL. EXAM.",IF(R733="RE-EXAM.","RE-EXAM.",)))</f>
        <v>MAIN EXAM.</v>
      </c>
      <c r="S706" s="1025"/>
      <c r="T706" s="1025"/>
      <c r="U706" s="1025"/>
      <c r="V706" s="475" t="s">
        <v>153</v>
      </c>
      <c r="W706" s="1025" t="str">
        <f>IF('statement of marks'!$F$3="","",'statement of marks'!$F$3)</f>
        <v>2015-16</v>
      </c>
      <c r="X706" s="1025"/>
      <c r="Y706" s="1025" t="s">
        <v>82</v>
      </c>
      <c r="Z706" s="1025"/>
      <c r="AA706" s="1025" t="str">
        <f>IF('statement of marks'!D44="","",'statement of marks'!D44)</f>
        <v>NSO</v>
      </c>
      <c r="AB706" s="1026"/>
    </row>
    <row r="707" spans="1:28" ht="19" customHeight="1">
      <c r="A707" s="1023" t="s">
        <v>40</v>
      </c>
      <c r="B707" s="1024"/>
      <c r="C707" s="1024" t="str">
        <f>IF('statement of marks'!G43="","",'statement of marks'!G43)</f>
        <v>A 037</v>
      </c>
      <c r="D707" s="1024"/>
      <c r="E707" s="1024"/>
      <c r="F707" s="1024"/>
      <c r="G707" s="1024"/>
      <c r="H707" s="1024"/>
      <c r="I707" s="1024"/>
      <c r="J707" s="1024"/>
      <c r="K707" s="1024"/>
      <c r="L707" s="1024"/>
      <c r="M707" s="1036"/>
      <c r="N707" s="1058"/>
      <c r="O707" s="1057"/>
      <c r="P707" s="1023" t="s">
        <v>40</v>
      </c>
      <c r="Q707" s="1024"/>
      <c r="R707" s="1024" t="str">
        <f>IF('statement of marks'!G44="","",'statement of marks'!G44)</f>
        <v>A 038</v>
      </c>
      <c r="S707" s="1024"/>
      <c r="T707" s="1024"/>
      <c r="U707" s="1024"/>
      <c r="V707" s="1024"/>
      <c r="W707" s="1024"/>
      <c r="X707" s="1024"/>
      <c r="Y707" s="1024"/>
      <c r="Z707" s="1024"/>
      <c r="AA707" s="1024"/>
      <c r="AB707" s="1036"/>
    </row>
    <row r="708" spans="1:28" ht="19" customHeight="1">
      <c r="A708" s="1023" t="s">
        <v>41</v>
      </c>
      <c r="B708" s="1024"/>
      <c r="C708" s="1024" t="str">
        <f>IF('statement of marks'!H43="","",'statement of marks'!H43)</f>
        <v>B 037</v>
      </c>
      <c r="D708" s="1024"/>
      <c r="E708" s="1024"/>
      <c r="F708" s="1024"/>
      <c r="G708" s="1024"/>
      <c r="H708" s="1024"/>
      <c r="I708" s="1024"/>
      <c r="J708" s="1024"/>
      <c r="K708" s="1024"/>
      <c r="L708" s="1024"/>
      <c r="M708" s="1036"/>
      <c r="N708" s="1058"/>
      <c r="O708" s="1057"/>
      <c r="P708" s="1023" t="s">
        <v>41</v>
      </c>
      <c r="Q708" s="1024"/>
      <c r="R708" s="1024" t="str">
        <f>IF('statement of marks'!H44="","",'statement of marks'!H44)</f>
        <v>B 038</v>
      </c>
      <c r="S708" s="1024"/>
      <c r="T708" s="1024"/>
      <c r="U708" s="1024"/>
      <c r="V708" s="1024"/>
      <c r="W708" s="1024"/>
      <c r="X708" s="1024"/>
      <c r="Y708" s="1024"/>
      <c r="Z708" s="1024"/>
      <c r="AA708" s="1024"/>
      <c r="AB708" s="1036"/>
    </row>
    <row r="709" spans="1:28" ht="19" customHeight="1">
      <c r="A709" s="1023" t="s">
        <v>42</v>
      </c>
      <c r="B709" s="1024"/>
      <c r="C709" s="1024" t="str">
        <f>IF('statement of marks'!I43="","",'statement of marks'!I43)</f>
        <v>C 037</v>
      </c>
      <c r="D709" s="1024"/>
      <c r="E709" s="1024"/>
      <c r="F709" s="1024"/>
      <c r="G709" s="1024"/>
      <c r="H709" s="1024"/>
      <c r="I709" s="1024"/>
      <c r="J709" s="1024"/>
      <c r="K709" s="1024"/>
      <c r="L709" s="1024"/>
      <c r="M709" s="1036"/>
      <c r="N709" s="1058"/>
      <c r="O709" s="1057"/>
      <c r="P709" s="1023" t="s">
        <v>42</v>
      </c>
      <c r="Q709" s="1024"/>
      <c r="R709" s="1024" t="str">
        <f>IF('statement of marks'!I44="","",'statement of marks'!I44)</f>
        <v>C 038</v>
      </c>
      <c r="S709" s="1024"/>
      <c r="T709" s="1024"/>
      <c r="U709" s="1024"/>
      <c r="V709" s="1024"/>
      <c r="W709" s="1024"/>
      <c r="X709" s="1024"/>
      <c r="Y709" s="1024"/>
      <c r="Z709" s="1024"/>
      <c r="AA709" s="1024"/>
      <c r="AB709" s="1036"/>
    </row>
    <row r="710" spans="1:28" ht="19" customHeight="1">
      <c r="A710" s="1023" t="s">
        <v>274</v>
      </c>
      <c r="B710" s="1024"/>
      <c r="C710" s="1024" t="str">
        <f>IF('statement of marks'!$A$3="","",'statement of marks'!$A$3)</f>
        <v>9 'A'</v>
      </c>
      <c r="D710" s="1024"/>
      <c r="E710" s="1025" t="s">
        <v>83</v>
      </c>
      <c r="F710" s="1025"/>
      <c r="G710" s="1025">
        <f>IF('statement of marks'!E43="","",'statement of marks'!E43)</f>
        <v>11079</v>
      </c>
      <c r="H710" s="1025"/>
      <c r="I710" s="1025" t="s">
        <v>78</v>
      </c>
      <c r="J710" s="1025"/>
      <c r="K710" s="1014">
        <f>IF('statement of marks'!F43="","",'statement of marks'!F43)</f>
        <v>36936</v>
      </c>
      <c r="L710" s="1014"/>
      <c r="M710" s="1015"/>
      <c r="N710" s="1058"/>
      <c r="O710" s="1057"/>
      <c r="P710" s="1023" t="s">
        <v>274</v>
      </c>
      <c r="Q710" s="1024"/>
      <c r="R710" s="1024" t="str">
        <f>IF('statement of marks'!$A$3="","",'statement of marks'!$A$3)</f>
        <v>9 'A'</v>
      </c>
      <c r="S710" s="1024"/>
      <c r="T710" s="1025" t="s">
        <v>83</v>
      </c>
      <c r="U710" s="1025"/>
      <c r="V710" s="1025">
        <f>IF('statement of marks'!E44="","",'statement of marks'!E44)</f>
        <v>10652</v>
      </c>
      <c r="W710" s="1025"/>
      <c r="X710" s="1025" t="s">
        <v>78</v>
      </c>
      <c r="Y710" s="1025"/>
      <c r="Z710" s="1014">
        <f>IF('statement of marks'!F44="","",'statement of marks'!F44)</f>
        <v>36427</v>
      </c>
      <c r="AA710" s="1014"/>
      <c r="AB710" s="1015"/>
    </row>
    <row r="711" spans="1:28" ht="19" customHeight="1">
      <c r="A711" s="1037" t="s">
        <v>222</v>
      </c>
      <c r="B711" s="1034" t="s">
        <v>223</v>
      </c>
      <c r="C711" s="865" t="s">
        <v>87</v>
      </c>
      <c r="D711" s="865" t="s">
        <v>88</v>
      </c>
      <c r="E711" s="865" t="s">
        <v>89</v>
      </c>
      <c r="F711" s="865" t="s">
        <v>245</v>
      </c>
      <c r="G711" s="865" t="s">
        <v>242</v>
      </c>
      <c r="H711" s="865" t="s">
        <v>99</v>
      </c>
      <c r="I711" s="865" t="s">
        <v>193</v>
      </c>
      <c r="J711" s="1016" t="s">
        <v>146</v>
      </c>
      <c r="K711" s="1016" t="s">
        <v>224</v>
      </c>
      <c r="L711" s="1016" t="s">
        <v>225</v>
      </c>
      <c r="M711" s="1035" t="s">
        <v>243</v>
      </c>
      <c r="N711" s="1058"/>
      <c r="O711" s="1057"/>
      <c r="P711" s="1037" t="s">
        <v>222</v>
      </c>
      <c r="Q711" s="1034" t="s">
        <v>223</v>
      </c>
      <c r="R711" s="865" t="s">
        <v>87</v>
      </c>
      <c r="S711" s="865" t="s">
        <v>88</v>
      </c>
      <c r="T711" s="865" t="s">
        <v>89</v>
      </c>
      <c r="U711" s="865" t="s">
        <v>245</v>
      </c>
      <c r="V711" s="865" t="s">
        <v>242</v>
      </c>
      <c r="W711" s="865" t="s">
        <v>99</v>
      </c>
      <c r="X711" s="865" t="s">
        <v>193</v>
      </c>
      <c r="Y711" s="1016" t="s">
        <v>146</v>
      </c>
      <c r="Z711" s="1016" t="s">
        <v>224</v>
      </c>
      <c r="AA711" s="1016" t="s">
        <v>225</v>
      </c>
      <c r="AB711" s="1035" t="s">
        <v>243</v>
      </c>
    </row>
    <row r="712" spans="1:28" ht="19" customHeight="1">
      <c r="A712" s="1037"/>
      <c r="B712" s="1034"/>
      <c r="C712" s="865"/>
      <c r="D712" s="865"/>
      <c r="E712" s="865"/>
      <c r="F712" s="865"/>
      <c r="G712" s="865"/>
      <c r="H712" s="865"/>
      <c r="I712" s="865"/>
      <c r="J712" s="865"/>
      <c r="K712" s="865"/>
      <c r="L712" s="865"/>
      <c r="M712" s="1035"/>
      <c r="N712" s="1058"/>
      <c r="O712" s="1057"/>
      <c r="P712" s="1037"/>
      <c r="Q712" s="1034"/>
      <c r="R712" s="865"/>
      <c r="S712" s="865"/>
      <c r="T712" s="865"/>
      <c r="U712" s="865"/>
      <c r="V712" s="865"/>
      <c r="W712" s="865"/>
      <c r="X712" s="865"/>
      <c r="Y712" s="865"/>
      <c r="Z712" s="865"/>
      <c r="AA712" s="865"/>
      <c r="AB712" s="1035"/>
    </row>
    <row r="713" spans="1:28" ht="19" customHeight="1">
      <c r="A713" s="1037"/>
      <c r="B713" s="1034"/>
      <c r="C713" s="865"/>
      <c r="D713" s="865"/>
      <c r="E713" s="865"/>
      <c r="F713" s="865"/>
      <c r="G713" s="865"/>
      <c r="H713" s="865"/>
      <c r="I713" s="865"/>
      <c r="J713" s="865"/>
      <c r="K713" s="865"/>
      <c r="L713" s="865"/>
      <c r="M713" s="1035"/>
      <c r="N713" s="1058"/>
      <c r="O713" s="1057"/>
      <c r="P713" s="1037"/>
      <c r="Q713" s="1034"/>
      <c r="R713" s="865"/>
      <c r="S713" s="865"/>
      <c r="T713" s="865"/>
      <c r="U713" s="865"/>
      <c r="V713" s="865"/>
      <c r="W713" s="865"/>
      <c r="X713" s="865"/>
      <c r="Y713" s="865"/>
      <c r="Z713" s="865"/>
      <c r="AA713" s="865"/>
      <c r="AB713" s="1035"/>
    </row>
    <row r="714" spans="1:28" ht="19" customHeight="1">
      <c r="A714" s="1038" t="s">
        <v>169</v>
      </c>
      <c r="B714" s="1039"/>
      <c r="C714" s="474">
        <v>10</v>
      </c>
      <c r="D714" s="474">
        <v>10</v>
      </c>
      <c r="E714" s="474">
        <v>10</v>
      </c>
      <c r="F714" s="474">
        <v>70</v>
      </c>
      <c r="G714" s="478">
        <v>100</v>
      </c>
      <c r="H714" s="478">
        <v>100</v>
      </c>
      <c r="I714" s="478">
        <v>200</v>
      </c>
      <c r="J714" s="484"/>
      <c r="K714" s="478" t="str">
        <f>IF(L722=0,"",100)</f>
        <v/>
      </c>
      <c r="L714" s="478"/>
      <c r="M714" s="251" t="str">
        <f>IF(L722=0,"","200/100")</f>
        <v/>
      </c>
      <c r="N714" s="1058"/>
      <c r="O714" s="1057"/>
      <c r="P714" s="1038" t="s">
        <v>169</v>
      </c>
      <c r="Q714" s="1039"/>
      <c r="R714" s="474">
        <v>10</v>
      </c>
      <c r="S714" s="474">
        <v>10</v>
      </c>
      <c r="T714" s="474">
        <v>10</v>
      </c>
      <c r="U714" s="474">
        <v>70</v>
      </c>
      <c r="V714" s="478">
        <v>100</v>
      </c>
      <c r="W714" s="478">
        <v>100</v>
      </c>
      <c r="X714" s="478">
        <v>200</v>
      </c>
      <c r="Y714" s="484"/>
      <c r="Z714" s="478" t="str">
        <f>IF(AA722=0,"",100)</f>
        <v/>
      </c>
      <c r="AA714" s="478"/>
      <c r="AB714" s="251" t="str">
        <f>IF(AA722=0,"","200/100")</f>
        <v/>
      </c>
    </row>
    <row r="715" spans="1:28" ht="19" customHeight="1">
      <c r="A715" s="1023" t="s">
        <v>61</v>
      </c>
      <c r="B715" s="1024"/>
      <c r="C715" s="482" t="str">
        <f>IF('statement of marks'!J43="","",'statement of marks'!J43)</f>
        <v/>
      </c>
      <c r="D715" s="482" t="str">
        <f>IF('statement of marks'!K43="","",'statement of marks'!K43)</f>
        <v/>
      </c>
      <c r="E715" s="482" t="str">
        <f>IF('statement of marks'!L43="","",'statement of marks'!L43)</f>
        <v/>
      </c>
      <c r="F715" s="482" t="str">
        <f>IF('statement of marks'!N43="","",'statement of marks'!N43)</f>
        <v/>
      </c>
      <c r="G715" s="478" t="str">
        <f t="shared" ref="G715:G720" si="144">IF(F715="","",SUM(C715:F715))</f>
        <v/>
      </c>
      <c r="H715" s="252" t="str">
        <f>IF('statement of marks'!P43="","",'statement of marks'!P43)</f>
        <v/>
      </c>
      <c r="I715" s="253" t="str">
        <f t="shared" ref="I715:I720" si="145">IF(H715="","",SUM(G715:H715))</f>
        <v/>
      </c>
      <c r="J715" s="479" t="str">
        <f>CONCATENATE('statement of marks'!HB43,'statement of marks'!HC43,'statement of marks'!HD43)</f>
        <v/>
      </c>
      <c r="K715" s="482" t="str">
        <f>IF('result subject-wise'!AB43="","",'result subject-wise'!AB43)</f>
        <v/>
      </c>
      <c r="L715" s="482" t="str">
        <f>IF('result subject-wise'!AK43="","",'result subject-wise'!AK43)</f>
        <v/>
      </c>
      <c r="M715" s="480" t="str">
        <f>IF(L722=0,"",IF(J715="S",K715,IF(K715="",I715,I715+K715)))</f>
        <v/>
      </c>
      <c r="N715" s="1058"/>
      <c r="O715" s="1057"/>
      <c r="P715" s="1023" t="s">
        <v>61</v>
      </c>
      <c r="Q715" s="1024"/>
      <c r="R715" s="482" t="str">
        <f>IF('statement of marks'!J44="","",'statement of marks'!J44)</f>
        <v/>
      </c>
      <c r="S715" s="482" t="str">
        <f>IF('statement of marks'!K44="","",'statement of marks'!K44)</f>
        <v/>
      </c>
      <c r="T715" s="482" t="str">
        <f>IF('statement of marks'!L44="","",'statement of marks'!L44)</f>
        <v/>
      </c>
      <c r="U715" s="482" t="str">
        <f>IF('statement of marks'!N44="","",'statement of marks'!N44)</f>
        <v/>
      </c>
      <c r="V715" s="478" t="str">
        <f t="shared" ref="V715:V720" si="146">IF(U715="","",SUM(R715:U715))</f>
        <v/>
      </c>
      <c r="W715" s="252" t="str">
        <f>IF('statement of marks'!P44="","",'statement of marks'!P44)</f>
        <v/>
      </c>
      <c r="X715" s="253" t="str">
        <f t="shared" ref="X715:X720" si="147">IF(W715="","",SUM(V715:W715))</f>
        <v/>
      </c>
      <c r="Y715" s="479" t="str">
        <f>CONCATENATE('statement of marks'!HB44,'statement of marks'!HC44,'statement of marks'!HD44)</f>
        <v/>
      </c>
      <c r="Z715" s="482" t="str">
        <f>IF('result subject-wise'!AB44="","",'result subject-wise'!AB44)</f>
        <v/>
      </c>
      <c r="AA715" s="482" t="str">
        <f>IF('result subject-wise'!AK44="","",'result subject-wise'!AK44)</f>
        <v/>
      </c>
      <c r="AB715" s="480" t="str">
        <f>IF(AA722=0,"",IF(Y715="S",Z715,IF(Z715="",X715,X715+Z715)))</f>
        <v/>
      </c>
    </row>
    <row r="716" spans="1:28" ht="19" customHeight="1">
      <c r="A716" s="1023" t="s">
        <v>63</v>
      </c>
      <c r="B716" s="1024"/>
      <c r="C716" s="482" t="str">
        <f>IF('statement of marks'!X43="","",'statement of marks'!X43)</f>
        <v/>
      </c>
      <c r="D716" s="482" t="str">
        <f>IF('statement of marks'!Y43="","",'statement of marks'!Y43)</f>
        <v/>
      </c>
      <c r="E716" s="482" t="str">
        <f>IF('statement of marks'!Z43="","",'statement of marks'!Z43)</f>
        <v/>
      </c>
      <c r="F716" s="482" t="str">
        <f>IF('statement of marks'!AB43="","",'statement of marks'!AB43)</f>
        <v/>
      </c>
      <c r="G716" s="478" t="str">
        <f t="shared" si="144"/>
        <v/>
      </c>
      <c r="H716" s="252" t="str">
        <f>IF('statement of marks'!AD43="","",'statement of marks'!AD43)</f>
        <v/>
      </c>
      <c r="I716" s="253" t="str">
        <f t="shared" si="145"/>
        <v/>
      </c>
      <c r="J716" s="479" t="str">
        <f>CONCATENATE('statement of marks'!HE43,'statement of marks'!HF43,'statement of marks'!HG43,)</f>
        <v/>
      </c>
      <c r="K716" s="482" t="str">
        <f>IF('result subject-wise'!AC43="","",'result subject-wise'!AC43)</f>
        <v/>
      </c>
      <c r="L716" s="482" t="str">
        <f>IF('result subject-wise'!AL43="","",'result subject-wise'!AL43)</f>
        <v/>
      </c>
      <c r="M716" s="480" t="str">
        <f>IF(L722=0,"",IF(J716="S",K716,IF(K716="",I716,I716+K716)))</f>
        <v/>
      </c>
      <c r="N716" s="1058"/>
      <c r="O716" s="1057"/>
      <c r="P716" s="1023" t="s">
        <v>63</v>
      </c>
      <c r="Q716" s="1024"/>
      <c r="R716" s="482" t="str">
        <f>IF('statement of marks'!X44="","",'statement of marks'!X44)</f>
        <v/>
      </c>
      <c r="S716" s="482" t="str">
        <f>IF('statement of marks'!Y44="","",'statement of marks'!Y44)</f>
        <v/>
      </c>
      <c r="T716" s="482" t="str">
        <f>IF('statement of marks'!Z44="","",'statement of marks'!Z44)</f>
        <v/>
      </c>
      <c r="U716" s="482" t="str">
        <f>IF('statement of marks'!AB44="","",'statement of marks'!AB44)</f>
        <v/>
      </c>
      <c r="V716" s="478" t="str">
        <f t="shared" si="146"/>
        <v/>
      </c>
      <c r="W716" s="252" t="str">
        <f>IF('statement of marks'!AD44="","",'statement of marks'!AD44)</f>
        <v/>
      </c>
      <c r="X716" s="253" t="str">
        <f t="shared" si="147"/>
        <v/>
      </c>
      <c r="Y716" s="479" t="str">
        <f>CONCATENATE('statement of marks'!HE44,'statement of marks'!HF44,'statement of marks'!HG44,)</f>
        <v/>
      </c>
      <c r="Z716" s="482" t="str">
        <f>IF('result subject-wise'!AC44="","",'result subject-wise'!AC44)</f>
        <v/>
      </c>
      <c r="AA716" s="482" t="str">
        <f>IF('result subject-wise'!AL44="","",'result subject-wise'!AL44)</f>
        <v/>
      </c>
      <c r="AB716" s="480" t="str">
        <f>IF(AA722=0,"",IF(Y716="S",Z716,IF(Z716="",X716,X716+Z716)))</f>
        <v/>
      </c>
    </row>
    <row r="717" spans="1:28" ht="19" customHeight="1">
      <c r="A717" s="1023" t="str">
        <f>'statement of marks'!AM43</f>
        <v/>
      </c>
      <c r="B717" s="1024"/>
      <c r="C717" s="482" t="str">
        <f>IF('statement of marks'!AN43="","",'statement of marks'!AN43)</f>
        <v/>
      </c>
      <c r="D717" s="482" t="str">
        <f>IF('statement of marks'!AO43="","",'statement of marks'!AO43)</f>
        <v/>
      </c>
      <c r="E717" s="482" t="str">
        <f>IF('statement of marks'!AP43="","",'statement of marks'!AP43)</f>
        <v/>
      </c>
      <c r="F717" s="482" t="str">
        <f>IF('statement of marks'!AR43="","",'statement of marks'!AR43)</f>
        <v/>
      </c>
      <c r="G717" s="478" t="str">
        <f t="shared" si="144"/>
        <v/>
      </c>
      <c r="H717" s="252" t="str">
        <f>IF('statement of marks'!AT43="","",'statement of marks'!AT43)</f>
        <v/>
      </c>
      <c r="I717" s="253" t="str">
        <f t="shared" si="145"/>
        <v/>
      </c>
      <c r="J717" s="479" t="str">
        <f>CONCATENATE('statement of marks'!HH43,'statement of marks'!HN43,'statement of marks'!HO43)</f>
        <v/>
      </c>
      <c r="K717" s="482" t="str">
        <f>IF('result subject-wise'!AD43="","",'result subject-wise'!AD43)</f>
        <v/>
      </c>
      <c r="L717" s="482" t="str">
        <f>IF('result subject-wise'!AM43="","",'result subject-wise'!AM43)</f>
        <v/>
      </c>
      <c r="M717" s="480" t="str">
        <f>IF(L722=0,"",IF(J717="S",K717,IF(K717="",I717,I717+K717)))</f>
        <v/>
      </c>
      <c r="N717" s="1058"/>
      <c r="O717" s="1057"/>
      <c r="P717" s="1023" t="str">
        <f>'statement of marks'!AM44</f>
        <v/>
      </c>
      <c r="Q717" s="1024"/>
      <c r="R717" s="482" t="str">
        <f>IF('statement of marks'!AN44="","",'statement of marks'!AN44)</f>
        <v/>
      </c>
      <c r="S717" s="482" t="str">
        <f>IF('statement of marks'!AO44="","",'statement of marks'!AO44)</f>
        <v/>
      </c>
      <c r="T717" s="482" t="str">
        <f>IF('statement of marks'!AP44="","",'statement of marks'!AP44)</f>
        <v/>
      </c>
      <c r="U717" s="482" t="str">
        <f>IF('statement of marks'!AR44="","",'statement of marks'!AR44)</f>
        <v/>
      </c>
      <c r="V717" s="478" t="str">
        <f t="shared" si="146"/>
        <v/>
      </c>
      <c r="W717" s="252" t="str">
        <f>IF('statement of marks'!AT44="","",'statement of marks'!AT44)</f>
        <v/>
      </c>
      <c r="X717" s="253" t="str">
        <f t="shared" si="147"/>
        <v/>
      </c>
      <c r="Y717" s="479" t="str">
        <f>CONCATENATE('statement of marks'!HH44,'statement of marks'!HN44,'statement of marks'!HO44)</f>
        <v/>
      </c>
      <c r="Z717" s="482" t="str">
        <f>IF('result subject-wise'!AD44="","",'result subject-wise'!AD44)</f>
        <v/>
      </c>
      <c r="AA717" s="482" t="str">
        <f>IF('result subject-wise'!AM44="","",'result subject-wise'!AM44)</f>
        <v/>
      </c>
      <c r="AB717" s="480" t="str">
        <f>IF(AA722=0,"",IF(Y717="S",Z717,IF(Z717="",X717,X717+Z717)))</f>
        <v/>
      </c>
    </row>
    <row r="718" spans="1:28" ht="19" customHeight="1">
      <c r="A718" s="1023" t="s">
        <v>65</v>
      </c>
      <c r="B718" s="1024"/>
      <c r="C718" s="482" t="str">
        <f>IF('statement of marks'!BB43="","",'statement of marks'!BB43)</f>
        <v/>
      </c>
      <c r="D718" s="482" t="str">
        <f>IF('statement of marks'!BC43="","",'statement of marks'!BC43)</f>
        <v/>
      </c>
      <c r="E718" s="482" t="str">
        <f>IF('statement of marks'!BD43="","",'statement of marks'!BD43)</f>
        <v/>
      </c>
      <c r="F718" s="482" t="str">
        <f>IF('statement of marks'!BF43="","",'statement of marks'!BF43)</f>
        <v/>
      </c>
      <c r="G718" s="478" t="str">
        <f t="shared" si="144"/>
        <v/>
      </c>
      <c r="H718" s="252" t="str">
        <f>IF('statement of marks'!BH43="","",'statement of marks'!BH43)</f>
        <v/>
      </c>
      <c r="I718" s="253" t="str">
        <f t="shared" si="145"/>
        <v/>
      </c>
      <c r="J718" s="479" t="str">
        <f>CONCATENATE('statement of marks'!HP43,'statement of marks'!HQ43,'statement of marks'!HR43)</f>
        <v/>
      </c>
      <c r="K718" s="482" t="str">
        <f>IF('result subject-wise'!AE43="","",'result subject-wise'!AE43)</f>
        <v/>
      </c>
      <c r="L718" s="482" t="str">
        <f>IF('result subject-wise'!AN43="","",'result subject-wise'!AN43)</f>
        <v/>
      </c>
      <c r="M718" s="480" t="str">
        <f>IF(L722=0,"",IF(J718="S",K718,IF(K718="",I718,I718+K718)))</f>
        <v/>
      </c>
      <c r="N718" s="1058"/>
      <c r="O718" s="1057"/>
      <c r="P718" s="1023" t="s">
        <v>65</v>
      </c>
      <c r="Q718" s="1024"/>
      <c r="R718" s="482" t="str">
        <f>IF('statement of marks'!BB44="","",'statement of marks'!BB44)</f>
        <v/>
      </c>
      <c r="S718" s="482" t="str">
        <f>IF('statement of marks'!BC44="","",'statement of marks'!BC44)</f>
        <v/>
      </c>
      <c r="T718" s="482" t="str">
        <f>IF('statement of marks'!BD44="","",'statement of marks'!BD44)</f>
        <v/>
      </c>
      <c r="U718" s="482" t="str">
        <f>IF('statement of marks'!BF44="","",'statement of marks'!BF44)</f>
        <v/>
      </c>
      <c r="V718" s="478" t="str">
        <f t="shared" si="146"/>
        <v/>
      </c>
      <c r="W718" s="252" t="str">
        <f>IF('statement of marks'!BH44="","",'statement of marks'!BH44)</f>
        <v/>
      </c>
      <c r="X718" s="253" t="str">
        <f t="shared" si="147"/>
        <v/>
      </c>
      <c r="Y718" s="479" t="str">
        <f>CONCATENATE('statement of marks'!HP44,'statement of marks'!HQ44,'statement of marks'!HR44)</f>
        <v/>
      </c>
      <c r="Z718" s="482" t="str">
        <f>IF('result subject-wise'!AE44="","",'result subject-wise'!AE44)</f>
        <v/>
      </c>
      <c r="AA718" s="482" t="str">
        <f>IF('result subject-wise'!AN44="","",'result subject-wise'!AN44)</f>
        <v/>
      </c>
      <c r="AB718" s="480" t="str">
        <f>IF(AA722=0,"",IF(Y718="S",Z718,IF(Z718="",X718,X718+Z718)))</f>
        <v/>
      </c>
    </row>
    <row r="719" spans="1:28" ht="19" customHeight="1">
      <c r="A719" s="1023" t="s">
        <v>71</v>
      </c>
      <c r="B719" s="1024"/>
      <c r="C719" s="482" t="str">
        <f>IF('statement of marks'!BP43="","",'statement of marks'!BP43)</f>
        <v/>
      </c>
      <c r="D719" s="482" t="str">
        <f>IF('statement of marks'!BQ43="","",'statement of marks'!BQ43)</f>
        <v/>
      </c>
      <c r="E719" s="482" t="str">
        <f>IF('statement of marks'!BR43="","",'statement of marks'!BR43)</f>
        <v/>
      </c>
      <c r="F719" s="482" t="str">
        <f>IF('statement of marks'!BT43="","",'statement of marks'!BT43)</f>
        <v/>
      </c>
      <c r="G719" s="478" t="str">
        <f t="shared" si="144"/>
        <v/>
      </c>
      <c r="H719" s="252" t="str">
        <f>IF('statement of marks'!BV43="","",'statement of marks'!BV43)</f>
        <v/>
      </c>
      <c r="I719" s="253" t="str">
        <f t="shared" si="145"/>
        <v/>
      </c>
      <c r="J719" s="479" t="str">
        <f>CONCATENATE('statement of marks'!HS43,'statement of marks'!HT43,'statement of marks'!HU43)</f>
        <v/>
      </c>
      <c r="K719" s="482" t="str">
        <f>IF('result subject-wise'!AF43="","",'result subject-wise'!AF43)</f>
        <v/>
      </c>
      <c r="L719" s="482" t="str">
        <f>IF('result subject-wise'!AO43="","",'result subject-wise'!AO43)</f>
        <v/>
      </c>
      <c r="M719" s="480" t="str">
        <f>IF(L722=0,"",IF(J719="S",K719,IF(K719="",I719,I719+K719)))</f>
        <v/>
      </c>
      <c r="N719" s="1058"/>
      <c r="O719" s="1057"/>
      <c r="P719" s="1023" t="s">
        <v>71</v>
      </c>
      <c r="Q719" s="1024"/>
      <c r="R719" s="482" t="str">
        <f>IF('statement of marks'!BP44="","",'statement of marks'!BP44)</f>
        <v/>
      </c>
      <c r="S719" s="482" t="str">
        <f>IF('statement of marks'!BQ44="","",'statement of marks'!BQ44)</f>
        <v/>
      </c>
      <c r="T719" s="482" t="str">
        <f>IF('statement of marks'!BR44="","",'statement of marks'!BR44)</f>
        <v/>
      </c>
      <c r="U719" s="482" t="str">
        <f>IF('statement of marks'!BT44="","",'statement of marks'!BT44)</f>
        <v/>
      </c>
      <c r="V719" s="478" t="str">
        <f t="shared" si="146"/>
        <v/>
      </c>
      <c r="W719" s="252" t="str">
        <f>IF('statement of marks'!BV44="","",'statement of marks'!BV44)</f>
        <v/>
      </c>
      <c r="X719" s="253" t="str">
        <f t="shared" si="147"/>
        <v/>
      </c>
      <c r="Y719" s="479" t="str">
        <f>CONCATENATE('statement of marks'!HS44,'statement of marks'!HT44,'statement of marks'!HU44)</f>
        <v/>
      </c>
      <c r="Z719" s="482" t="str">
        <f>IF('result subject-wise'!AF44="","",'result subject-wise'!AF44)</f>
        <v/>
      </c>
      <c r="AA719" s="482" t="str">
        <f>IF('result subject-wise'!AO44="","",'result subject-wise'!AO44)</f>
        <v/>
      </c>
      <c r="AB719" s="480" t="str">
        <f>IF(AA722=0,"",IF(Y719="S",Z719,IF(Z719="",X719,X719+Z719)))</f>
        <v/>
      </c>
    </row>
    <row r="720" spans="1:28" ht="19" customHeight="1">
      <c r="A720" s="1023" t="s">
        <v>48</v>
      </c>
      <c r="B720" s="1024"/>
      <c r="C720" s="482" t="str">
        <f>IF('statement of marks'!CD43="","",'statement of marks'!CD43)</f>
        <v/>
      </c>
      <c r="D720" s="482" t="str">
        <f>IF('statement of marks'!CE43="","",'statement of marks'!CE43)</f>
        <v/>
      </c>
      <c r="E720" s="482" t="str">
        <f>IF('statement of marks'!CF43="","",'statement of marks'!CF43)</f>
        <v/>
      </c>
      <c r="F720" s="482" t="str">
        <f>IF('statement of marks'!CH43="","",'statement of marks'!CH43)</f>
        <v/>
      </c>
      <c r="G720" s="478" t="str">
        <f t="shared" si="144"/>
        <v/>
      </c>
      <c r="H720" s="252" t="str">
        <f>IF('statement of marks'!CJ43="","",'statement of marks'!CJ43)</f>
        <v/>
      </c>
      <c r="I720" s="253" t="str">
        <f t="shared" si="145"/>
        <v/>
      </c>
      <c r="J720" s="479" t="str">
        <f>CONCATENATE('statement of marks'!HV43,'statement of marks'!HW43,'statement of marks'!HX43)</f>
        <v/>
      </c>
      <c r="K720" s="482" t="str">
        <f>IF('result subject-wise'!AG43="","",'result subject-wise'!AG43)</f>
        <v/>
      </c>
      <c r="L720" s="482" t="str">
        <f>IF('result subject-wise'!AP43="","",'result subject-wise'!AP43)</f>
        <v/>
      </c>
      <c r="M720" s="480" t="str">
        <f>IF(L722=0,"",IF(J720="S",K720,IF(K720="",I720,I720+K720)))</f>
        <v/>
      </c>
      <c r="N720" s="1058"/>
      <c r="O720" s="1057"/>
      <c r="P720" s="1023" t="s">
        <v>48</v>
      </c>
      <c r="Q720" s="1024"/>
      <c r="R720" s="482" t="str">
        <f>IF('statement of marks'!CD44="","",'statement of marks'!CD44)</f>
        <v/>
      </c>
      <c r="S720" s="482" t="str">
        <f>IF('statement of marks'!CE44="","",'statement of marks'!CE44)</f>
        <v/>
      </c>
      <c r="T720" s="482" t="str">
        <f>IF('statement of marks'!CF44="","",'statement of marks'!CF44)</f>
        <v/>
      </c>
      <c r="U720" s="482" t="str">
        <f>IF('statement of marks'!CH44="","",'statement of marks'!CH44)</f>
        <v/>
      </c>
      <c r="V720" s="478" t="str">
        <f t="shared" si="146"/>
        <v/>
      </c>
      <c r="W720" s="252" t="str">
        <f>IF('statement of marks'!CJ44="","",'statement of marks'!CJ44)</f>
        <v/>
      </c>
      <c r="X720" s="253" t="str">
        <f t="shared" si="147"/>
        <v/>
      </c>
      <c r="Y720" s="479" t="str">
        <f>CONCATENATE('statement of marks'!HV44,'statement of marks'!HW44,'statement of marks'!HX44)</f>
        <v/>
      </c>
      <c r="Z720" s="482" t="str">
        <f>IF('result subject-wise'!AG44="","",'result subject-wise'!AG44)</f>
        <v/>
      </c>
      <c r="AA720" s="482" t="str">
        <f>IF('result subject-wise'!AP44="","",'result subject-wise'!AP44)</f>
        <v/>
      </c>
      <c r="AB720" s="480" t="str">
        <f>IF(AA722=0,"",IF(Y720="S",Z720,IF(Z720="",X720,X720+Z720)))</f>
        <v/>
      </c>
    </row>
    <row r="721" spans="1:28" ht="19" customHeight="1">
      <c r="A721" s="1027" t="s">
        <v>244</v>
      </c>
      <c r="B721" s="1028"/>
      <c r="C721" s="477" t="str">
        <f t="shared" ref="C721:I721" si="148">IF(C720="","",SUM(C715:C720))</f>
        <v/>
      </c>
      <c r="D721" s="477" t="str">
        <f t="shared" si="148"/>
        <v/>
      </c>
      <c r="E721" s="477" t="str">
        <f t="shared" si="148"/>
        <v/>
      </c>
      <c r="F721" s="477" t="str">
        <f t="shared" si="148"/>
        <v/>
      </c>
      <c r="G721" s="477" t="str">
        <f t="shared" si="148"/>
        <v/>
      </c>
      <c r="H721" s="477" t="str">
        <f t="shared" si="148"/>
        <v/>
      </c>
      <c r="I721" s="477" t="str">
        <f t="shared" si="148"/>
        <v/>
      </c>
      <c r="J721" s="254" t="e">
        <f>IF(AND(L727="PASS",M723&gt;=60),"FIRST",IF(AND(L727="PASS",M723&gt;=48),"SECOND",IF(AND(L727="PASS",M723&gt;=36),"THIRD","")))</f>
        <v>#VALUE!</v>
      </c>
      <c r="K721" s="254">
        <f>COUNTIF(K715:K720,"AB")</f>
        <v>0</v>
      </c>
      <c r="L721" s="482"/>
      <c r="M721" s="476" t="str">
        <f>IF(K721&gt;0,"",IF(M720="","",SUM(M715:M720)))</f>
        <v/>
      </c>
      <c r="N721" s="1058"/>
      <c r="O721" s="1057"/>
      <c r="P721" s="1027" t="s">
        <v>244</v>
      </c>
      <c r="Q721" s="1028"/>
      <c r="R721" s="477" t="str">
        <f t="shared" ref="R721:X721" si="149">IF(R720="","",SUM(R715:R720))</f>
        <v/>
      </c>
      <c r="S721" s="477" t="str">
        <f t="shared" si="149"/>
        <v/>
      </c>
      <c r="T721" s="477" t="str">
        <f t="shared" si="149"/>
        <v/>
      </c>
      <c r="U721" s="477" t="str">
        <f t="shared" si="149"/>
        <v/>
      </c>
      <c r="V721" s="477" t="str">
        <f t="shared" si="149"/>
        <v/>
      </c>
      <c r="W721" s="477" t="str">
        <f t="shared" si="149"/>
        <v/>
      </c>
      <c r="X721" s="477" t="str">
        <f t="shared" si="149"/>
        <v/>
      </c>
      <c r="Y721" s="254" t="e">
        <f>IF(AND(AA727="PASS",AB723&gt;=60),"FIRST",IF(AND(AA727="PASS",AB723&gt;=48),"SECOND",IF(AND(AA727="PASS",AB723&gt;=36),"THIRD","")))</f>
        <v>#VALUE!</v>
      </c>
      <c r="Z721" s="254">
        <f>COUNTIF(Z715:Z720,"AB")</f>
        <v>0</v>
      </c>
      <c r="AA721" s="482"/>
      <c r="AB721" s="476" t="str">
        <f>IF(Z721&gt;0,"",IF(AB720="","",SUM(AB715:AB720)))</f>
        <v/>
      </c>
    </row>
    <row r="722" spans="1:28" ht="19" customHeight="1">
      <c r="A722" s="1027" t="s">
        <v>226</v>
      </c>
      <c r="B722" s="1028"/>
      <c r="C722" s="474">
        <f>60-(COUNTIF(C715:C720,"NA")*10+COUNTIF(C715:C720,"ML")*10)</f>
        <v>60</v>
      </c>
      <c r="D722" s="474">
        <f>60-(COUNTIF(D715:D720,"NA")*10+COUNTIF(D715:D720,"ML")*10)</f>
        <v>60</v>
      </c>
      <c r="E722" s="474">
        <f>60-(COUNTIF(E715:E720,"NA")*10+COUNTIF(E715:E720,"ML")*10)</f>
        <v>60</v>
      </c>
      <c r="F722" s="474">
        <f>420-(COUNTIF(F715:F720,"NA")*70+COUNTIF(F715:F720,"ML")*70)</f>
        <v>420</v>
      </c>
      <c r="G722" s="474">
        <f>SUM(C722:F722)</f>
        <v>600</v>
      </c>
      <c r="H722" s="474">
        <f>600-(COUNTIF(H715:H720,"ML")*100)</f>
        <v>600</v>
      </c>
      <c r="I722" s="478">
        <f>SUM(G722:H722)</f>
        <v>1200</v>
      </c>
      <c r="J722" s="254" t="e">
        <f>IF(AND(L727="PASS",I723&gt;=60),"FIRST",IF(AND(L727="PASS",I723&gt;=48),"SECOND",IF(AND(L727="PASS",I723&gt;=36),"THIRD","")))</f>
        <v>#VALUE!</v>
      </c>
      <c r="K722" s="482"/>
      <c r="L722" s="254">
        <f>COUNTIF(L715:L720,"P")+COUNTIF(L715:L720,"F")</f>
        <v>0</v>
      </c>
      <c r="M722" s="251" t="str">
        <f>IF(K721&gt;0,"",IF(L722=0,"",1200-L723*100))</f>
        <v/>
      </c>
      <c r="N722" s="1058"/>
      <c r="O722" s="1057"/>
      <c r="P722" s="1027" t="s">
        <v>226</v>
      </c>
      <c r="Q722" s="1028"/>
      <c r="R722" s="474">
        <f>60-(COUNTIF(R715:R720,"NA")*10+COUNTIF(R715:R720,"ML")*10)</f>
        <v>60</v>
      </c>
      <c r="S722" s="474">
        <f>60-(COUNTIF(S715:S720,"NA")*10+COUNTIF(S715:S720,"ML")*10)</f>
        <v>60</v>
      </c>
      <c r="T722" s="474">
        <f>60-(COUNTIF(T715:T720,"NA")*10+COUNTIF(T715:T720,"ML")*10)</f>
        <v>60</v>
      </c>
      <c r="U722" s="474">
        <f>420-(COUNTIF(U715:U720,"NA")*70+COUNTIF(U715:U720,"ML")*70)</f>
        <v>420</v>
      </c>
      <c r="V722" s="474">
        <f>SUM(R722:U722)</f>
        <v>600</v>
      </c>
      <c r="W722" s="474">
        <f>600-(COUNTIF(W715:W720,"ML")*100)</f>
        <v>600</v>
      </c>
      <c r="X722" s="478">
        <f>SUM(V722:W722)</f>
        <v>1200</v>
      </c>
      <c r="Y722" s="254" t="e">
        <f>IF(AND(AA727="PASS",X723&gt;=60),"FIRST",IF(AND(AA727="PASS",X723&gt;=48),"SECOND",IF(AND(AA727="PASS",X723&gt;=36),"THIRD","")))</f>
        <v>#VALUE!</v>
      </c>
      <c r="Z722" s="482"/>
      <c r="AA722" s="254">
        <f>COUNTIF(AA715:AA720,"P")+COUNTIF(AA715:AA720,"F")</f>
        <v>0</v>
      </c>
      <c r="AB722" s="251" t="str">
        <f>IF(Z721&gt;0,"",IF(AA722=0,"",1200-AA723*100))</f>
        <v/>
      </c>
    </row>
    <row r="723" spans="1:28" ht="19" customHeight="1">
      <c r="A723" s="1056" t="s">
        <v>150</v>
      </c>
      <c r="B723" s="1039"/>
      <c r="C723" s="255" t="e">
        <f t="shared" ref="C723:I723" si="150">C721/C722*100</f>
        <v>#VALUE!</v>
      </c>
      <c r="D723" s="255" t="e">
        <f t="shared" si="150"/>
        <v>#VALUE!</v>
      </c>
      <c r="E723" s="255" t="e">
        <f t="shared" si="150"/>
        <v>#VALUE!</v>
      </c>
      <c r="F723" s="255" t="e">
        <f t="shared" si="150"/>
        <v>#VALUE!</v>
      </c>
      <c r="G723" s="255" t="e">
        <f t="shared" si="150"/>
        <v>#VALUE!</v>
      </c>
      <c r="H723" s="255" t="e">
        <f t="shared" si="150"/>
        <v>#VALUE!</v>
      </c>
      <c r="I723" s="255" t="e">
        <f t="shared" si="150"/>
        <v>#VALUE!</v>
      </c>
      <c r="J723" s="254" t="e">
        <f>IF(M722="",J722,J721)</f>
        <v>#VALUE!</v>
      </c>
      <c r="K723" s="482"/>
      <c r="L723" s="254">
        <f>COUNTIF(J715:J720,"S")</f>
        <v>0</v>
      </c>
      <c r="M723" s="256" t="e">
        <f>M721/M722*100</f>
        <v>#VALUE!</v>
      </c>
      <c r="N723" s="1058"/>
      <c r="O723" s="1057"/>
      <c r="P723" s="1056" t="s">
        <v>150</v>
      </c>
      <c r="Q723" s="1039"/>
      <c r="R723" s="255" t="e">
        <f t="shared" ref="R723:X723" si="151">R721/R722*100</f>
        <v>#VALUE!</v>
      </c>
      <c r="S723" s="255" t="e">
        <f t="shared" si="151"/>
        <v>#VALUE!</v>
      </c>
      <c r="T723" s="255" t="e">
        <f t="shared" si="151"/>
        <v>#VALUE!</v>
      </c>
      <c r="U723" s="255" t="e">
        <f t="shared" si="151"/>
        <v>#VALUE!</v>
      </c>
      <c r="V723" s="255" t="e">
        <f t="shared" si="151"/>
        <v>#VALUE!</v>
      </c>
      <c r="W723" s="255" t="e">
        <f t="shared" si="151"/>
        <v>#VALUE!</v>
      </c>
      <c r="X723" s="255" t="e">
        <f t="shared" si="151"/>
        <v>#VALUE!</v>
      </c>
      <c r="Y723" s="254" t="e">
        <f>IF(AB722="",Y722,Y721)</f>
        <v>#VALUE!</v>
      </c>
      <c r="Z723" s="482"/>
      <c r="AA723" s="254">
        <f>COUNTIF(Y715:Y720,"S")</f>
        <v>0</v>
      </c>
      <c r="AB723" s="256" t="e">
        <f>AB721/AB722*100</f>
        <v>#VALUE!</v>
      </c>
    </row>
    <row r="724" spans="1:28" ht="19" customHeight="1">
      <c r="A724" s="1023" t="s">
        <v>73</v>
      </c>
      <c r="B724" s="1024"/>
      <c r="C724" s="475" t="str">
        <f>IF('statement of marks'!CV43="","",'statement of marks'!CV43)</f>
        <v/>
      </c>
      <c r="D724" s="475" t="str">
        <f>IF('statement of marks'!CW43="","",'statement of marks'!CW43)</f>
        <v/>
      </c>
      <c r="E724" s="475" t="str">
        <f>IF('statement of marks'!CX43="","",'statement of marks'!CX43)</f>
        <v/>
      </c>
      <c r="F724" s="475" t="str">
        <f>IF('statement of marks'!CZ43="","",'statement of marks'!CZ43)</f>
        <v/>
      </c>
      <c r="G724" s="478" t="str">
        <f>IF(F724="","",SUM(C724:F724))</f>
        <v/>
      </c>
      <c r="H724" s="475" t="str">
        <f>IF('statement of marks'!DB43="","",'statement of marks'!DB43)</f>
        <v/>
      </c>
      <c r="I724" s="478" t="str">
        <f>IF(H724="","",SUM(G724:H724))</f>
        <v/>
      </c>
      <c r="J724" s="479" t="str">
        <f>IF('statement of marks'!HY43="","",'statement of marks'!HY43)</f>
        <v/>
      </c>
      <c r="K724" s="485" t="str">
        <f>IF('result subject-wise'!AQ43="","",'result subject-wise'!AQ43)</f>
        <v/>
      </c>
      <c r="L724" s="1046" t="s">
        <v>238</v>
      </c>
      <c r="M724" s="1061"/>
      <c r="N724" s="1058"/>
      <c r="O724" s="1057"/>
      <c r="P724" s="1023" t="s">
        <v>73</v>
      </c>
      <c r="Q724" s="1024"/>
      <c r="R724" s="475" t="str">
        <f>IF('statement of marks'!CV44="","",'statement of marks'!CV44)</f>
        <v/>
      </c>
      <c r="S724" s="475" t="str">
        <f>IF('statement of marks'!CW44="","",'statement of marks'!CW44)</f>
        <v/>
      </c>
      <c r="T724" s="475" t="str">
        <f>IF('statement of marks'!CX44="","",'statement of marks'!CX44)</f>
        <v/>
      </c>
      <c r="U724" s="475" t="str">
        <f>IF('statement of marks'!CZ44="","",'statement of marks'!CZ44)</f>
        <v/>
      </c>
      <c r="V724" s="478" t="str">
        <f>IF(U724="","",SUM(R724:U724))</f>
        <v/>
      </c>
      <c r="W724" s="475" t="str">
        <f>IF('statement of marks'!DB44="","",'statement of marks'!DB44)</f>
        <v/>
      </c>
      <c r="X724" s="478" t="str">
        <f>IF(W724="","",SUM(V724:W724))</f>
        <v/>
      </c>
      <c r="Y724" s="479" t="str">
        <f>IF('statement of marks'!HY44="","",'statement of marks'!HY44)</f>
        <v/>
      </c>
      <c r="Z724" s="485" t="str">
        <f>IF('result subject-wise'!AQ44="","",'result subject-wise'!AQ44)</f>
        <v/>
      </c>
      <c r="AA724" s="1046" t="s">
        <v>238</v>
      </c>
      <c r="AB724" s="1061"/>
    </row>
    <row r="725" spans="1:28" ht="19" customHeight="1">
      <c r="A725" s="1023" t="s">
        <v>74</v>
      </c>
      <c r="B725" s="1024"/>
      <c r="C725" s="475" t="str">
        <f>IF('statement of marks'!DL43="","",'statement of marks'!DL43)</f>
        <v/>
      </c>
      <c r="D725" s="475" t="str">
        <f>IF('statement of marks'!DO43="","",'statement of marks'!DO43)</f>
        <v/>
      </c>
      <c r="E725" s="475" t="str">
        <f>IF('statement of marks'!DR43="","",'statement of marks'!DR43)</f>
        <v/>
      </c>
      <c r="F725" s="475" t="str">
        <f>IF('statement of marks'!DX43="","",'statement of marks'!DX43)</f>
        <v/>
      </c>
      <c r="G725" s="478" t="str">
        <f>IF(F725="","",SUM(C725:F725))</f>
        <v/>
      </c>
      <c r="H725" s="475" t="str">
        <f>IF('statement of marks'!EC43="","",'statement of marks'!EC43)</f>
        <v/>
      </c>
      <c r="I725" s="478" t="str">
        <f>IF(H725="","",SUM(G725:H725))</f>
        <v/>
      </c>
      <c r="J725" s="479" t="str">
        <f>IF('statement of marks'!HZ43="","",'statement of marks'!HZ43)</f>
        <v/>
      </c>
      <c r="K725" s="477" t="str">
        <f>IF('result subject-wise'!AR43="","",'result subject-wise'!AR43)</f>
        <v/>
      </c>
      <c r="L725" s="1030"/>
      <c r="M725" s="1061"/>
      <c r="N725" s="1058"/>
      <c r="O725" s="1057"/>
      <c r="P725" s="1023" t="s">
        <v>74</v>
      </c>
      <c r="Q725" s="1024"/>
      <c r="R725" s="475" t="str">
        <f>IF('statement of marks'!DL44="","",'statement of marks'!DL44)</f>
        <v/>
      </c>
      <c r="S725" s="475" t="str">
        <f>IF('statement of marks'!DO44="","",'statement of marks'!DO44)</f>
        <v/>
      </c>
      <c r="T725" s="475" t="str">
        <f>IF('statement of marks'!DR44="","",'statement of marks'!DR44)</f>
        <v/>
      </c>
      <c r="U725" s="475" t="str">
        <f>IF('statement of marks'!DX44="","",'statement of marks'!DX44)</f>
        <v/>
      </c>
      <c r="V725" s="478" t="str">
        <f>IF(U725="","",SUM(R725:U725))</f>
        <v/>
      </c>
      <c r="W725" s="475" t="str">
        <f>IF('statement of marks'!EC44="","",'statement of marks'!EC44)</f>
        <v/>
      </c>
      <c r="X725" s="478" t="str">
        <f>IF(W725="","",SUM(V725:W725))</f>
        <v/>
      </c>
      <c r="Y725" s="479" t="str">
        <f>IF('statement of marks'!HZ44="","",'statement of marks'!HZ44)</f>
        <v/>
      </c>
      <c r="Z725" s="477" t="str">
        <f>IF('result subject-wise'!AR44="","",'result subject-wise'!AR44)</f>
        <v/>
      </c>
      <c r="AA725" s="1030"/>
      <c r="AB725" s="1061"/>
    </row>
    <row r="726" spans="1:28" ht="19" customHeight="1">
      <c r="A726" s="1023" t="s">
        <v>56</v>
      </c>
      <c r="B726" s="1024"/>
      <c r="C726" s="475" t="str">
        <f>IF('statement of marks'!EM43="","",'statement of marks'!EM43)</f>
        <v/>
      </c>
      <c r="D726" s="475" t="str">
        <f>IF('statement of marks'!EN43="","",'statement of marks'!EN43)</f>
        <v/>
      </c>
      <c r="E726" s="475" t="str">
        <f>IF('statement of marks'!EO43="","",'statement of marks'!EO43)</f>
        <v/>
      </c>
      <c r="F726" s="475" t="str">
        <f>IF('statement of marks'!ES43="","",'statement of marks'!ES43)</f>
        <v/>
      </c>
      <c r="G726" s="478" t="str">
        <f>IF(F726="","",SUM(C726:F726))</f>
        <v/>
      </c>
      <c r="H726" s="475" t="str">
        <f>IF('statement of marks'!EX43="","",'statement of marks'!EX43)</f>
        <v/>
      </c>
      <c r="I726" s="478" t="str">
        <f>IF(H726="","",SUM(G726:H726))</f>
        <v/>
      </c>
      <c r="J726" s="479" t="str">
        <f>IF('statement of marks'!IA43="","",'statement of marks'!IA43)</f>
        <v/>
      </c>
      <c r="K726" s="477" t="str">
        <f>IF('result subject-wise'!AS43="","",'result subject-wise'!AS43)</f>
        <v/>
      </c>
      <c r="L726" s="1030"/>
      <c r="M726" s="1061"/>
      <c r="N726" s="1058"/>
      <c r="O726" s="1057"/>
      <c r="P726" s="1023" t="s">
        <v>56</v>
      </c>
      <c r="Q726" s="1024"/>
      <c r="R726" s="475" t="str">
        <f>IF('statement of marks'!EM44="","",'statement of marks'!EM44)</f>
        <v/>
      </c>
      <c r="S726" s="475" t="str">
        <f>IF('statement of marks'!EN44="","",'statement of marks'!EN44)</f>
        <v/>
      </c>
      <c r="T726" s="475" t="str">
        <f>IF('statement of marks'!EO44="","",'statement of marks'!EO44)</f>
        <v/>
      </c>
      <c r="U726" s="475" t="str">
        <f>IF('statement of marks'!ES44="","",'statement of marks'!ES44)</f>
        <v/>
      </c>
      <c r="V726" s="478" t="str">
        <f>IF(U726="","",SUM(R726:U726))</f>
        <v/>
      </c>
      <c r="W726" s="475" t="str">
        <f>IF('statement of marks'!EX44="","",'statement of marks'!EX44)</f>
        <v/>
      </c>
      <c r="X726" s="478" t="str">
        <f>IF(W726="","",SUM(V726:W726))</f>
        <v/>
      </c>
      <c r="Y726" s="479" t="str">
        <f>IF('statement of marks'!IA44="","",'statement of marks'!IA44)</f>
        <v/>
      </c>
      <c r="Z726" s="477" t="str">
        <f>IF('result subject-wise'!AS44="","",'result subject-wise'!AS44)</f>
        <v/>
      </c>
      <c r="AA726" s="1030"/>
      <c r="AB726" s="1061"/>
    </row>
    <row r="727" spans="1:28" ht="19" customHeight="1">
      <c r="A727" s="1023" t="s">
        <v>26</v>
      </c>
      <c r="B727" s="1024"/>
      <c r="C727" s="1046" t="s">
        <v>275</v>
      </c>
      <c r="D727" s="1021"/>
      <c r="E727" s="1046" t="s">
        <v>94</v>
      </c>
      <c r="F727" s="1021"/>
      <c r="G727" s="1048" t="s">
        <v>95</v>
      </c>
      <c r="H727" s="1021"/>
      <c r="I727" s="478" t="s">
        <v>39</v>
      </c>
      <c r="J727" s="477" t="s">
        <v>57</v>
      </c>
      <c r="K727" s="1050"/>
      <c r="L727" s="1049" t="str">
        <f>IF('result subject-wise'!AV43="","",'result subject-wise'!AV43)</f>
        <v/>
      </c>
      <c r="M727" s="1052"/>
      <c r="N727" s="1058"/>
      <c r="O727" s="1057"/>
      <c r="P727" s="1023" t="s">
        <v>26</v>
      </c>
      <c r="Q727" s="1024"/>
      <c r="R727" s="1046" t="s">
        <v>275</v>
      </c>
      <c r="S727" s="1021"/>
      <c r="T727" s="1046" t="s">
        <v>94</v>
      </c>
      <c r="U727" s="1021"/>
      <c r="V727" s="1048" t="s">
        <v>95</v>
      </c>
      <c r="W727" s="1021"/>
      <c r="X727" s="478" t="s">
        <v>39</v>
      </c>
      <c r="Y727" s="477" t="s">
        <v>57</v>
      </c>
      <c r="Z727" s="1050"/>
      <c r="AA727" s="1049" t="str">
        <f>IF('result subject-wise'!AV44="","",'result subject-wise'!AV44)</f>
        <v/>
      </c>
      <c r="AB727" s="1052"/>
    </row>
    <row r="728" spans="1:28" ht="19" customHeight="1">
      <c r="A728" s="1023"/>
      <c r="B728" s="1024"/>
      <c r="C728" s="1021">
        <f>'statement of marks'!$FH$6</f>
        <v>25</v>
      </c>
      <c r="D728" s="1021"/>
      <c r="E728" s="1021">
        <f>'statement of marks'!$FI$6</f>
        <v>45</v>
      </c>
      <c r="F728" s="1021"/>
      <c r="G728" s="1021">
        <f>'statement of marks'!$FJ$6</f>
        <v>30</v>
      </c>
      <c r="H728" s="1021"/>
      <c r="I728" s="478">
        <f>SUM(C728,E728,G728)</f>
        <v>100</v>
      </c>
      <c r="J728" s="477"/>
      <c r="K728" s="1050"/>
      <c r="L728" s="1049"/>
      <c r="M728" s="1052"/>
      <c r="N728" s="1058"/>
      <c r="O728" s="1057"/>
      <c r="P728" s="1023"/>
      <c r="Q728" s="1024"/>
      <c r="R728" s="1021">
        <f>'statement of marks'!$FH$6</f>
        <v>25</v>
      </c>
      <c r="S728" s="1021"/>
      <c r="T728" s="1021">
        <f>'statement of marks'!$FI$6</f>
        <v>45</v>
      </c>
      <c r="U728" s="1021"/>
      <c r="V728" s="1021">
        <f>'statement of marks'!$FJ$6</f>
        <v>30</v>
      </c>
      <c r="W728" s="1021"/>
      <c r="X728" s="478">
        <f>SUM(R728,T728,V728)</f>
        <v>100</v>
      </c>
      <c r="Y728" s="477"/>
      <c r="Z728" s="1050"/>
      <c r="AA728" s="1049"/>
      <c r="AB728" s="1052"/>
    </row>
    <row r="729" spans="1:28" ht="19" customHeight="1">
      <c r="A729" s="1023"/>
      <c r="B729" s="1024"/>
      <c r="C729" s="1025" t="str">
        <f>IF('statement of marks'!FH43="","",'statement of marks'!FH43)</f>
        <v/>
      </c>
      <c r="D729" s="1025"/>
      <c r="E729" s="1025" t="str">
        <f>'statement of marks'!FI43</f>
        <v/>
      </c>
      <c r="F729" s="1025"/>
      <c r="G729" s="1025" t="str">
        <f>'statement of marks'!FJ43</f>
        <v/>
      </c>
      <c r="H729" s="1025"/>
      <c r="I729" s="481" t="str">
        <f>IF(G729="","",SUM(C729,E729,G729))</f>
        <v/>
      </c>
      <c r="J729" s="479" t="str">
        <f>IF('statement of marks'!IB43="","",'statement of marks'!IB43)</f>
        <v/>
      </c>
      <c r="K729" s="1050"/>
      <c r="L729" s="1051" t="s">
        <v>241</v>
      </c>
      <c r="M729" s="1052"/>
      <c r="N729" s="1058"/>
      <c r="O729" s="1057"/>
      <c r="P729" s="1023"/>
      <c r="Q729" s="1024"/>
      <c r="R729" s="1025" t="str">
        <f>IF('statement of marks'!FH44="","",'statement of marks'!FH44)</f>
        <v/>
      </c>
      <c r="S729" s="1025"/>
      <c r="T729" s="1025" t="str">
        <f>'statement of marks'!FI44</f>
        <v/>
      </c>
      <c r="U729" s="1025"/>
      <c r="V729" s="1025" t="str">
        <f>'statement of marks'!FJ44</f>
        <v/>
      </c>
      <c r="W729" s="1025"/>
      <c r="X729" s="481" t="str">
        <f>IF(V729="","",SUM(R729,T729,V729))</f>
        <v/>
      </c>
      <c r="Y729" s="479" t="str">
        <f>IF('statement of marks'!IB44="","",'statement of marks'!IB44)</f>
        <v/>
      </c>
      <c r="Z729" s="1050"/>
      <c r="AA729" s="1051" t="s">
        <v>241</v>
      </c>
      <c r="AB729" s="1052"/>
    </row>
    <row r="730" spans="1:28" ht="19" customHeight="1">
      <c r="A730" s="1023" t="s">
        <v>77</v>
      </c>
      <c r="B730" s="1024"/>
      <c r="C730" s="1048" t="s">
        <v>96</v>
      </c>
      <c r="D730" s="1021"/>
      <c r="E730" s="1048" t="s">
        <v>97</v>
      </c>
      <c r="F730" s="1021"/>
      <c r="G730" s="1048" t="s">
        <v>98</v>
      </c>
      <c r="H730" s="1021"/>
      <c r="I730" s="478" t="s">
        <v>39</v>
      </c>
      <c r="J730" s="477" t="s">
        <v>57</v>
      </c>
      <c r="K730" s="1050"/>
      <c r="L730" s="1049" t="e">
        <f>J723</f>
        <v>#VALUE!</v>
      </c>
      <c r="M730" s="1052"/>
      <c r="N730" s="1058"/>
      <c r="O730" s="1057"/>
      <c r="P730" s="1023" t="s">
        <v>77</v>
      </c>
      <c r="Q730" s="1024"/>
      <c r="R730" s="1048" t="s">
        <v>96</v>
      </c>
      <c r="S730" s="1021"/>
      <c r="T730" s="1048" t="s">
        <v>97</v>
      </c>
      <c r="U730" s="1021"/>
      <c r="V730" s="1048" t="s">
        <v>98</v>
      </c>
      <c r="W730" s="1021"/>
      <c r="X730" s="478" t="s">
        <v>39</v>
      </c>
      <c r="Y730" s="477" t="s">
        <v>57</v>
      </c>
      <c r="Z730" s="1050"/>
      <c r="AA730" s="1049" t="e">
        <f>Y723</f>
        <v>#VALUE!</v>
      </c>
      <c r="AB730" s="1052"/>
    </row>
    <row r="731" spans="1:28" ht="19" customHeight="1">
      <c r="A731" s="1023"/>
      <c r="B731" s="1024"/>
      <c r="C731" s="1021">
        <f>'statement of marks'!$FQ$6</f>
        <v>25</v>
      </c>
      <c r="D731" s="1021"/>
      <c r="E731" s="474">
        <f>'statement of marks'!$FR$6</f>
        <v>30</v>
      </c>
      <c r="F731" s="474">
        <f>'statement of marks'!$FS$6</f>
        <v>30</v>
      </c>
      <c r="G731" s="1021">
        <f>'statement of marks'!$FT$6</f>
        <v>15</v>
      </c>
      <c r="H731" s="1021"/>
      <c r="I731" s="478">
        <f>SUM(C731,E731,F731,G731)</f>
        <v>100</v>
      </c>
      <c r="J731" s="477"/>
      <c r="K731" s="1050"/>
      <c r="L731" s="1049"/>
      <c r="M731" s="1052"/>
      <c r="N731" s="1058"/>
      <c r="O731" s="1057"/>
      <c r="P731" s="1023"/>
      <c r="Q731" s="1024"/>
      <c r="R731" s="1021">
        <f>'statement of marks'!$FQ$6</f>
        <v>25</v>
      </c>
      <c r="S731" s="1021"/>
      <c r="T731" s="474">
        <f>'statement of marks'!$FR$6</f>
        <v>30</v>
      </c>
      <c r="U731" s="474">
        <f>'statement of marks'!$FS$6</f>
        <v>30</v>
      </c>
      <c r="V731" s="1021">
        <f>'statement of marks'!$FT$6</f>
        <v>15</v>
      </c>
      <c r="W731" s="1021"/>
      <c r="X731" s="478">
        <f>SUM(R731,T731,U731,V731)</f>
        <v>100</v>
      </c>
      <c r="Y731" s="477"/>
      <c r="Z731" s="1050"/>
      <c r="AA731" s="1049"/>
      <c r="AB731" s="1052"/>
    </row>
    <row r="732" spans="1:28" ht="19" customHeight="1">
      <c r="A732" s="1023"/>
      <c r="B732" s="1024"/>
      <c r="C732" s="1025" t="str">
        <f>IF('statement of marks'!FQ43="","",'statement of marks'!FQ43)</f>
        <v/>
      </c>
      <c r="D732" s="1025"/>
      <c r="E732" s="475" t="str">
        <f>'statement of marks'!FR43</f>
        <v/>
      </c>
      <c r="F732" s="475" t="str">
        <f>'statement of marks'!FS43</f>
        <v/>
      </c>
      <c r="G732" s="1025" t="str">
        <f>'statement of marks'!FT43</f>
        <v/>
      </c>
      <c r="H732" s="1025"/>
      <c r="I732" s="478" t="str">
        <f>IF(G732="","",SUM(C732:G732))</f>
        <v/>
      </c>
      <c r="J732" s="479" t="str">
        <f>IF('statement of marks'!IC43="","",'statement of marks'!IC43)</f>
        <v/>
      </c>
      <c r="K732" s="1043" t="s">
        <v>240</v>
      </c>
      <c r="L732" s="1044"/>
      <c r="M732" s="1045"/>
      <c r="N732" s="1058"/>
      <c r="O732" s="1057"/>
      <c r="P732" s="1023"/>
      <c r="Q732" s="1024"/>
      <c r="R732" s="1025" t="str">
        <f>IF('statement of marks'!FQ44="","",'statement of marks'!FQ44)</f>
        <v/>
      </c>
      <c r="S732" s="1025"/>
      <c r="T732" s="475" t="str">
        <f>'statement of marks'!FR44</f>
        <v/>
      </c>
      <c r="U732" s="475" t="str">
        <f>'statement of marks'!FS44</f>
        <v/>
      </c>
      <c r="V732" s="1025" t="str">
        <f>'statement of marks'!FT44</f>
        <v/>
      </c>
      <c r="W732" s="1025"/>
      <c r="X732" s="478" t="str">
        <f>IF(V732="","",SUM(R732:V732))</f>
        <v/>
      </c>
      <c r="Y732" s="479" t="str">
        <f>IF('statement of marks'!IC44="","",'statement of marks'!IC44)</f>
        <v/>
      </c>
      <c r="Z732" s="1043" t="s">
        <v>240</v>
      </c>
      <c r="AA732" s="1044"/>
      <c r="AB732" s="1045"/>
    </row>
    <row r="733" spans="1:28" ht="19" customHeight="1">
      <c r="A733" s="1038" t="s">
        <v>135</v>
      </c>
      <c r="B733" s="1039"/>
      <c r="C733" s="1029" t="str">
        <f>'statement of marks'!GN43</f>
        <v/>
      </c>
      <c r="D733" s="1029"/>
      <c r="E733" s="1029"/>
      <c r="F733" s="483" t="s">
        <v>241</v>
      </c>
      <c r="G733" s="479" t="str">
        <f>IF('statement of marks'!CU43="","",'statement of marks'!CU43)</f>
        <v/>
      </c>
      <c r="H733" s="1049" t="s">
        <v>237</v>
      </c>
      <c r="I733" s="1049"/>
      <c r="J733" s="475" t="str">
        <f>IF('statement of marks'!GP43="","",'statement of marks'!GP43)</f>
        <v/>
      </c>
      <c r="K733" s="1044"/>
      <c r="L733" s="1044"/>
      <c r="M733" s="1045"/>
      <c r="N733" s="1058"/>
      <c r="O733" s="1057"/>
      <c r="P733" s="1038" t="s">
        <v>135</v>
      </c>
      <c r="Q733" s="1039"/>
      <c r="R733" s="1029" t="str">
        <f>'statement of marks'!GN44</f>
        <v>NSO</v>
      </c>
      <c r="S733" s="1029"/>
      <c r="T733" s="1029"/>
      <c r="U733" s="483" t="s">
        <v>241</v>
      </c>
      <c r="V733" s="479" t="str">
        <f>IF('statement of marks'!CU44="","",'statement of marks'!CU44)</f>
        <v/>
      </c>
      <c r="W733" s="1049" t="s">
        <v>237</v>
      </c>
      <c r="X733" s="1049"/>
      <c r="Y733" s="475" t="str">
        <f>IF('statement of marks'!GP44="","",'statement of marks'!GP44)</f>
        <v/>
      </c>
      <c r="Z733" s="1044"/>
      <c r="AA733" s="1044"/>
      <c r="AB733" s="1045"/>
    </row>
    <row r="734" spans="1:28" ht="19" customHeight="1">
      <c r="A734" s="257" t="s">
        <v>230</v>
      </c>
      <c r="B734" s="1059" t="s">
        <v>229</v>
      </c>
      <c r="C734" s="1060"/>
      <c r="D734" s="1047" t="s">
        <v>231</v>
      </c>
      <c r="E734" s="1025"/>
      <c r="F734" s="1047" t="s">
        <v>232</v>
      </c>
      <c r="G734" s="1025"/>
      <c r="H734" s="1047" t="s">
        <v>233</v>
      </c>
      <c r="I734" s="1025"/>
      <c r="J734" s="481" t="s">
        <v>376</v>
      </c>
      <c r="K734" s="1044"/>
      <c r="L734" s="1044"/>
      <c r="M734" s="1045"/>
      <c r="N734" s="1058"/>
      <c r="O734" s="1057"/>
      <c r="P734" s="257" t="s">
        <v>230</v>
      </c>
      <c r="Q734" s="1059" t="s">
        <v>229</v>
      </c>
      <c r="R734" s="1060"/>
      <c r="S734" s="1047" t="s">
        <v>231</v>
      </c>
      <c r="T734" s="1025"/>
      <c r="U734" s="1047" t="s">
        <v>232</v>
      </c>
      <c r="V734" s="1025"/>
      <c r="W734" s="1047" t="s">
        <v>233</v>
      </c>
      <c r="X734" s="1025"/>
      <c r="Y734" s="481" t="s">
        <v>376</v>
      </c>
      <c r="Z734" s="1044"/>
      <c r="AA734" s="1044"/>
      <c r="AB734" s="1045"/>
    </row>
    <row r="735" spans="1:28" ht="19" customHeight="1">
      <c r="A735" s="1033" t="s">
        <v>227</v>
      </c>
      <c r="B735" s="1024"/>
      <c r="C735" s="482" t="str">
        <f>IF('statement of marks'!GR43="","",'statement of marks'!GR43)</f>
        <v/>
      </c>
      <c r="D735" s="1053" t="str">
        <f>IF('statement of marks'!GT43="","",'statement of marks'!GT43)</f>
        <v/>
      </c>
      <c r="E735" s="1053"/>
      <c r="F735" s="1053" t="str">
        <f>IF('statement of marks'!GV43="","",'statement of marks'!GV43)</f>
        <v/>
      </c>
      <c r="G735" s="1053"/>
      <c r="H735" s="1053" t="str">
        <f>IF('statement of marks'!GX43="","",'statement of marks'!GX43)</f>
        <v/>
      </c>
      <c r="I735" s="1053"/>
      <c r="J735" s="479" t="str">
        <f>'statement of marks'!GZ43</f>
        <v/>
      </c>
      <c r="K735" s="1062" t="str">
        <f>IF(OR(L727="PASS",L727="FAIL"),'result subject-wise'!$AV$112,"")</f>
        <v/>
      </c>
      <c r="L735" s="1062"/>
      <c r="M735" s="1063"/>
      <c r="N735" s="1058"/>
      <c r="O735" s="1057"/>
      <c r="P735" s="1033" t="s">
        <v>227</v>
      </c>
      <c r="Q735" s="1024"/>
      <c r="R735" s="482" t="str">
        <f>IF('statement of marks'!GR44="","",'statement of marks'!GR44)</f>
        <v/>
      </c>
      <c r="S735" s="1053" t="str">
        <f>IF('statement of marks'!GT44="","",'statement of marks'!GT44)</f>
        <v/>
      </c>
      <c r="T735" s="1053"/>
      <c r="U735" s="1053" t="str">
        <f>IF('statement of marks'!GV44="","",'statement of marks'!GV44)</f>
        <v/>
      </c>
      <c r="V735" s="1053"/>
      <c r="W735" s="1053" t="str">
        <f>IF('statement of marks'!GX44="","",'statement of marks'!GX44)</f>
        <v/>
      </c>
      <c r="X735" s="1053"/>
      <c r="Y735" s="479" t="str">
        <f>'statement of marks'!GZ44</f>
        <v/>
      </c>
      <c r="Z735" s="1062" t="str">
        <f>IF(OR(AA727="PASS",AA727="FAIL"),'result subject-wise'!$AV$112,"")</f>
        <v/>
      </c>
      <c r="AA735" s="1062"/>
      <c r="AB735" s="1063"/>
    </row>
    <row r="736" spans="1:28" ht="19" customHeight="1">
      <c r="A736" s="1031" t="s">
        <v>228</v>
      </c>
      <c r="B736" s="1032"/>
      <c r="C736" s="477" t="str">
        <f>IF('statement of marks'!GQ43="","",'statement of marks'!GQ43)</f>
        <v/>
      </c>
      <c r="D736" s="1030" t="str">
        <f>IF('statement of marks'!GS43="","",'statement of marks'!GS43)</f>
        <v/>
      </c>
      <c r="E736" s="1030"/>
      <c r="F736" s="1030" t="str">
        <f>IF('statement of marks'!GU43="","",'statement of marks'!GU43)</f>
        <v/>
      </c>
      <c r="G736" s="1030"/>
      <c r="H736" s="1030" t="str">
        <f>IF('statement of marks'!GW43="","",'statement of marks'!GW43)</f>
        <v/>
      </c>
      <c r="I736" s="1030"/>
      <c r="J736" s="477" t="str">
        <f>'statement of marks'!GY43</f>
        <v/>
      </c>
      <c r="K736" s="1062"/>
      <c r="L736" s="1062"/>
      <c r="M736" s="1063"/>
      <c r="N736" s="1058"/>
      <c r="O736" s="1057"/>
      <c r="P736" s="1031" t="s">
        <v>228</v>
      </c>
      <c r="Q736" s="1032"/>
      <c r="R736" s="477" t="str">
        <f>IF('statement of marks'!GQ44="","",'statement of marks'!GQ44)</f>
        <v/>
      </c>
      <c r="S736" s="1030" t="str">
        <f>IF('statement of marks'!GS44="","",'statement of marks'!GS44)</f>
        <v/>
      </c>
      <c r="T736" s="1030"/>
      <c r="U736" s="1030" t="str">
        <f>IF('statement of marks'!GU44="","",'statement of marks'!GU44)</f>
        <v/>
      </c>
      <c r="V736" s="1030"/>
      <c r="W736" s="1030" t="str">
        <f>IF('statement of marks'!GW44="","",'statement of marks'!GW44)</f>
        <v/>
      </c>
      <c r="X736" s="1030"/>
      <c r="Y736" s="477" t="str">
        <f>'statement of marks'!GY44</f>
        <v/>
      </c>
      <c r="Z736" s="1062"/>
      <c r="AA736" s="1062"/>
      <c r="AB736" s="1063"/>
    </row>
    <row r="737" spans="1:28" ht="19" customHeight="1">
      <c r="A737" s="1067" t="s">
        <v>375</v>
      </c>
      <c r="B737" s="1024"/>
      <c r="C737" s="52"/>
      <c r="D737" s="1029"/>
      <c r="E737" s="1029"/>
      <c r="F737" s="1029"/>
      <c r="G737" s="1029"/>
      <c r="H737" s="1029"/>
      <c r="I737" s="1029"/>
      <c r="J737" s="1029"/>
      <c r="K737" s="1029"/>
      <c r="L737" s="1029"/>
      <c r="M737" s="1040"/>
      <c r="N737" s="1058"/>
      <c r="O737" s="1057"/>
      <c r="P737" s="1067" t="s">
        <v>375</v>
      </c>
      <c r="Q737" s="1024"/>
      <c r="R737" s="52"/>
      <c r="S737" s="1029"/>
      <c r="T737" s="1029"/>
      <c r="U737" s="1029"/>
      <c r="V737" s="1029"/>
      <c r="W737" s="1029"/>
      <c r="X737" s="1029"/>
      <c r="Y737" s="1029"/>
      <c r="Z737" s="1029"/>
      <c r="AA737" s="1029"/>
      <c r="AB737" s="1040"/>
    </row>
    <row r="738" spans="1:28" ht="19" customHeight="1">
      <c r="A738" s="1033" t="s">
        <v>234</v>
      </c>
      <c r="B738" s="1024"/>
      <c r="C738" s="52"/>
      <c r="D738" s="1029"/>
      <c r="E738" s="1029"/>
      <c r="F738" s="1029"/>
      <c r="G738" s="1029"/>
      <c r="H738" s="1029"/>
      <c r="I738" s="1029"/>
      <c r="J738" s="1029"/>
      <c r="K738" s="1029"/>
      <c r="L738" s="1029"/>
      <c r="M738" s="1040"/>
      <c r="N738" s="1058"/>
      <c r="O738" s="1057"/>
      <c r="P738" s="1033" t="s">
        <v>234</v>
      </c>
      <c r="Q738" s="1024"/>
      <c r="R738" s="52"/>
      <c r="S738" s="1029"/>
      <c r="T738" s="1029"/>
      <c r="U738" s="1029"/>
      <c r="V738" s="1029"/>
      <c r="W738" s="1029"/>
      <c r="X738" s="1029"/>
      <c r="Y738" s="1029"/>
      <c r="Z738" s="1029"/>
      <c r="AA738" s="1029"/>
      <c r="AB738" s="1040"/>
    </row>
    <row r="739" spans="1:28" ht="19" customHeight="1">
      <c r="A739" s="1033" t="s">
        <v>374</v>
      </c>
      <c r="B739" s="1024"/>
      <c r="C739" s="52"/>
      <c r="D739" s="1029"/>
      <c r="E739" s="1029"/>
      <c r="F739" s="1029"/>
      <c r="G739" s="1029"/>
      <c r="H739" s="1029"/>
      <c r="I739" s="1029"/>
      <c r="J739" s="1051" t="s">
        <v>374</v>
      </c>
      <c r="K739" s="1029"/>
      <c r="L739" s="1029"/>
      <c r="M739" s="1040"/>
      <c r="N739" s="1058"/>
      <c r="O739" s="1057"/>
      <c r="P739" s="1033" t="s">
        <v>374</v>
      </c>
      <c r="Q739" s="1024"/>
      <c r="R739" s="52"/>
      <c r="S739" s="1029"/>
      <c r="T739" s="1029"/>
      <c r="U739" s="1029"/>
      <c r="V739" s="1029"/>
      <c r="W739" s="1029"/>
      <c r="X739" s="1029"/>
      <c r="Y739" s="1051" t="s">
        <v>374</v>
      </c>
      <c r="Z739" s="1029"/>
      <c r="AA739" s="1029"/>
      <c r="AB739" s="1040"/>
    </row>
    <row r="740" spans="1:28" ht="19" customHeight="1">
      <c r="A740" s="1033" t="s">
        <v>235</v>
      </c>
      <c r="B740" s="1024"/>
      <c r="C740" s="52"/>
      <c r="D740" s="1029"/>
      <c r="E740" s="1029"/>
      <c r="F740" s="1029"/>
      <c r="G740" s="1029"/>
      <c r="H740" s="1029"/>
      <c r="I740" s="1029"/>
      <c r="J740" s="1029"/>
      <c r="K740" s="1029"/>
      <c r="L740" s="1029"/>
      <c r="M740" s="1040"/>
      <c r="N740" s="1058"/>
      <c r="O740" s="1057"/>
      <c r="P740" s="1033" t="s">
        <v>235</v>
      </c>
      <c r="Q740" s="1024"/>
      <c r="R740" s="52"/>
      <c r="S740" s="1029"/>
      <c r="T740" s="1029"/>
      <c r="U740" s="1029"/>
      <c r="V740" s="1029"/>
      <c r="W740" s="1029"/>
      <c r="X740" s="1029"/>
      <c r="Y740" s="1029"/>
      <c r="Z740" s="1029"/>
      <c r="AA740" s="1029"/>
      <c r="AB740" s="1040"/>
    </row>
    <row r="741" spans="1:28" ht="19" customHeight="1" thickBot="1">
      <c r="A741" s="1054" t="s">
        <v>236</v>
      </c>
      <c r="B741" s="1055"/>
      <c r="C741" s="1055"/>
      <c r="D741" s="1055"/>
      <c r="E741" s="1055"/>
      <c r="F741" s="1064">
        <f>'statement of marks'!$GY$107</f>
        <v>42460</v>
      </c>
      <c r="G741" s="1064"/>
      <c r="H741" s="1065" t="s">
        <v>239</v>
      </c>
      <c r="I741" s="1066"/>
      <c r="J741" s="1041"/>
      <c r="K741" s="1041"/>
      <c r="L741" s="1041"/>
      <c r="M741" s="1042"/>
      <c r="N741" s="1058"/>
      <c r="O741" s="1057"/>
      <c r="P741" s="1054" t="s">
        <v>236</v>
      </c>
      <c r="Q741" s="1055"/>
      <c r="R741" s="1055"/>
      <c r="S741" s="1055"/>
      <c r="T741" s="1055"/>
      <c r="U741" s="1064">
        <f>'statement of marks'!$GY$107</f>
        <v>42460</v>
      </c>
      <c r="V741" s="1064"/>
      <c r="W741" s="1065" t="s">
        <v>239</v>
      </c>
      <c r="X741" s="1066"/>
      <c r="Y741" s="1041"/>
      <c r="Z741" s="1041"/>
      <c r="AA741" s="1041"/>
      <c r="AB741" s="1042"/>
    </row>
    <row r="742" spans="1:28" ht="19" customHeight="1" thickTop="1">
      <c r="A742" s="1017" t="s">
        <v>220</v>
      </c>
      <c r="B742" s="1018"/>
      <c r="C742" s="1018"/>
      <c r="D742" s="1018"/>
      <c r="E742" s="1018"/>
      <c r="F742" s="1018"/>
      <c r="G742" s="1018"/>
      <c r="H742" s="1018"/>
      <c r="I742" s="1018"/>
      <c r="J742" s="1018"/>
      <c r="K742" s="1018"/>
      <c r="L742" s="1018"/>
      <c r="M742" s="1019"/>
      <c r="N742" s="1058"/>
      <c r="O742" s="1057"/>
      <c r="P742" s="1017" t="s">
        <v>220</v>
      </c>
      <c r="Q742" s="1018"/>
      <c r="R742" s="1018"/>
      <c r="S742" s="1018"/>
      <c r="T742" s="1018"/>
      <c r="U742" s="1018"/>
      <c r="V742" s="1018"/>
      <c r="W742" s="1018"/>
      <c r="X742" s="1018"/>
      <c r="Y742" s="1018"/>
      <c r="Z742" s="1018"/>
      <c r="AA742" s="1018"/>
      <c r="AB742" s="1019"/>
    </row>
    <row r="743" spans="1:28" ht="19" customHeight="1">
      <c r="A743" s="1020" t="str">
        <f>IF('statement of marks'!$A$2="","",'statement of marks'!$A$2)</f>
        <v xml:space="preserve">GOVT. </v>
      </c>
      <c r="B743" s="1021"/>
      <c r="C743" s="1021"/>
      <c r="D743" s="1021"/>
      <c r="E743" s="1021"/>
      <c r="F743" s="1021"/>
      <c r="G743" s="1021"/>
      <c r="H743" s="1021"/>
      <c r="I743" s="1021"/>
      <c r="J743" s="1021"/>
      <c r="K743" s="1021"/>
      <c r="L743" s="1021"/>
      <c r="M743" s="1022"/>
      <c r="N743" s="1058"/>
      <c r="O743" s="1057"/>
      <c r="P743" s="1020" t="str">
        <f>IF('statement of marks'!$A$2="","",'statement of marks'!$A$2)</f>
        <v xml:space="preserve">GOVT. </v>
      </c>
      <c r="Q743" s="1021"/>
      <c r="R743" s="1021"/>
      <c r="S743" s="1021"/>
      <c r="T743" s="1021"/>
      <c r="U743" s="1021"/>
      <c r="V743" s="1021"/>
      <c r="W743" s="1021"/>
      <c r="X743" s="1021"/>
      <c r="Y743" s="1021"/>
      <c r="Z743" s="1021"/>
      <c r="AA743" s="1021"/>
      <c r="AB743" s="1022"/>
    </row>
    <row r="744" spans="1:28" ht="19" customHeight="1">
      <c r="A744" s="1020"/>
      <c r="B744" s="1021"/>
      <c r="C744" s="1021"/>
      <c r="D744" s="1021"/>
      <c r="E744" s="1021"/>
      <c r="F744" s="1021"/>
      <c r="G744" s="1021"/>
      <c r="H744" s="1021"/>
      <c r="I744" s="1021"/>
      <c r="J744" s="1021"/>
      <c r="K744" s="1021"/>
      <c r="L744" s="1021"/>
      <c r="M744" s="1022"/>
      <c r="N744" s="1058"/>
      <c r="O744" s="1057"/>
      <c r="P744" s="1020"/>
      <c r="Q744" s="1021"/>
      <c r="R744" s="1021"/>
      <c r="S744" s="1021"/>
      <c r="T744" s="1021"/>
      <c r="U744" s="1021"/>
      <c r="V744" s="1021"/>
      <c r="W744" s="1021"/>
      <c r="X744" s="1021"/>
      <c r="Y744" s="1021"/>
      <c r="Z744" s="1021"/>
      <c r="AA744" s="1021"/>
      <c r="AB744" s="1022"/>
    </row>
    <row r="745" spans="1:28" ht="19" customHeight="1">
      <c r="A745" s="1023" t="s">
        <v>221</v>
      </c>
      <c r="B745" s="1024"/>
      <c r="C745" s="1025" t="str">
        <f>IF(L766="","MAIN EXAM.",IF(C772="SUPPL.","SUPPL. EXAM.",IF(C772="RE-EXAM.","RE-EXAM.",)))</f>
        <v>MAIN EXAM.</v>
      </c>
      <c r="D745" s="1025"/>
      <c r="E745" s="1025"/>
      <c r="F745" s="1025"/>
      <c r="G745" s="475" t="s">
        <v>153</v>
      </c>
      <c r="H745" s="1025" t="str">
        <f>IF('statement of marks'!$F$3="","",'statement of marks'!$F$3)</f>
        <v>2015-16</v>
      </c>
      <c r="I745" s="1025"/>
      <c r="J745" s="1025" t="s">
        <v>82</v>
      </c>
      <c r="K745" s="1025"/>
      <c r="L745" s="1025">
        <f>IF('statement of marks'!D45="","",'statement of marks'!D45)</f>
        <v>9139</v>
      </c>
      <c r="M745" s="1026"/>
      <c r="N745" s="1058"/>
      <c r="O745" s="1057"/>
      <c r="P745" s="1023" t="s">
        <v>221</v>
      </c>
      <c r="Q745" s="1024"/>
      <c r="R745" s="1025" t="str">
        <f>IF(AA766="","MAIN EXAM.",IF(R772="SUPPL.","SUPPL. EXAM.",IF(R772="RE-EXAM.","RE-EXAM.",)))</f>
        <v>MAIN EXAM.</v>
      </c>
      <c r="S745" s="1025"/>
      <c r="T745" s="1025"/>
      <c r="U745" s="1025"/>
      <c r="V745" s="475" t="s">
        <v>153</v>
      </c>
      <c r="W745" s="1025" t="str">
        <f>IF('statement of marks'!$F$3="","",'statement of marks'!$F$3)</f>
        <v>2015-16</v>
      </c>
      <c r="X745" s="1025"/>
      <c r="Y745" s="1025" t="s">
        <v>82</v>
      </c>
      <c r="Z745" s="1025"/>
      <c r="AA745" s="1025">
        <f>IF('statement of marks'!D46="","",'statement of marks'!D46)</f>
        <v>9140</v>
      </c>
      <c r="AB745" s="1026"/>
    </row>
    <row r="746" spans="1:28" ht="19" customHeight="1">
      <c r="A746" s="1023" t="s">
        <v>40</v>
      </c>
      <c r="B746" s="1024"/>
      <c r="C746" s="1024" t="str">
        <f>IF('statement of marks'!G45="","",'statement of marks'!G45)</f>
        <v>A 039</v>
      </c>
      <c r="D746" s="1024"/>
      <c r="E746" s="1024"/>
      <c r="F746" s="1024"/>
      <c r="G746" s="1024"/>
      <c r="H746" s="1024"/>
      <c r="I746" s="1024"/>
      <c r="J746" s="1024"/>
      <c r="K746" s="1024"/>
      <c r="L746" s="1024"/>
      <c r="M746" s="1036"/>
      <c r="N746" s="1058"/>
      <c r="O746" s="1057"/>
      <c r="P746" s="1023" t="s">
        <v>40</v>
      </c>
      <c r="Q746" s="1024"/>
      <c r="R746" s="1024" t="str">
        <f>IF('statement of marks'!G46="","",'statement of marks'!G46)</f>
        <v>A 040</v>
      </c>
      <c r="S746" s="1024"/>
      <c r="T746" s="1024"/>
      <c r="U746" s="1024"/>
      <c r="V746" s="1024"/>
      <c r="W746" s="1024"/>
      <c r="X746" s="1024"/>
      <c r="Y746" s="1024"/>
      <c r="Z746" s="1024"/>
      <c r="AA746" s="1024"/>
      <c r="AB746" s="1036"/>
    </row>
    <row r="747" spans="1:28" ht="19" customHeight="1">
      <c r="A747" s="1023" t="s">
        <v>41</v>
      </c>
      <c r="B747" s="1024"/>
      <c r="C747" s="1024" t="str">
        <f>IF('statement of marks'!H45="","",'statement of marks'!H45)</f>
        <v>B 039</v>
      </c>
      <c r="D747" s="1024"/>
      <c r="E747" s="1024"/>
      <c r="F747" s="1024"/>
      <c r="G747" s="1024"/>
      <c r="H747" s="1024"/>
      <c r="I747" s="1024"/>
      <c r="J747" s="1024"/>
      <c r="K747" s="1024"/>
      <c r="L747" s="1024"/>
      <c r="M747" s="1036"/>
      <c r="N747" s="1058"/>
      <c r="O747" s="1057"/>
      <c r="P747" s="1023" t="s">
        <v>41</v>
      </c>
      <c r="Q747" s="1024"/>
      <c r="R747" s="1024" t="str">
        <f>IF('statement of marks'!H46="","",'statement of marks'!H46)</f>
        <v>B 040</v>
      </c>
      <c r="S747" s="1024"/>
      <c r="T747" s="1024"/>
      <c r="U747" s="1024"/>
      <c r="V747" s="1024"/>
      <c r="W747" s="1024"/>
      <c r="X747" s="1024"/>
      <c r="Y747" s="1024"/>
      <c r="Z747" s="1024"/>
      <c r="AA747" s="1024"/>
      <c r="AB747" s="1036"/>
    </row>
    <row r="748" spans="1:28" ht="19" customHeight="1">
      <c r="A748" s="1023" t="s">
        <v>42</v>
      </c>
      <c r="B748" s="1024"/>
      <c r="C748" s="1024" t="str">
        <f>IF('statement of marks'!I45="","",'statement of marks'!I45)</f>
        <v>C 039</v>
      </c>
      <c r="D748" s="1024"/>
      <c r="E748" s="1024"/>
      <c r="F748" s="1024"/>
      <c r="G748" s="1024"/>
      <c r="H748" s="1024"/>
      <c r="I748" s="1024"/>
      <c r="J748" s="1024"/>
      <c r="K748" s="1024"/>
      <c r="L748" s="1024"/>
      <c r="M748" s="1036"/>
      <c r="N748" s="1058"/>
      <c r="O748" s="1057"/>
      <c r="P748" s="1023" t="s">
        <v>42</v>
      </c>
      <c r="Q748" s="1024"/>
      <c r="R748" s="1024" t="str">
        <f>IF('statement of marks'!I46="","",'statement of marks'!I46)</f>
        <v>C 040</v>
      </c>
      <c r="S748" s="1024"/>
      <c r="T748" s="1024"/>
      <c r="U748" s="1024"/>
      <c r="V748" s="1024"/>
      <c r="W748" s="1024"/>
      <c r="X748" s="1024"/>
      <c r="Y748" s="1024"/>
      <c r="Z748" s="1024"/>
      <c r="AA748" s="1024"/>
      <c r="AB748" s="1036"/>
    </row>
    <row r="749" spans="1:28" ht="19" customHeight="1">
      <c r="A749" s="1023" t="s">
        <v>274</v>
      </c>
      <c r="B749" s="1024"/>
      <c r="C749" s="1024" t="str">
        <f>IF('statement of marks'!$A$3="","",'statement of marks'!$A$3)</f>
        <v>9 'A'</v>
      </c>
      <c r="D749" s="1024"/>
      <c r="E749" s="1025" t="s">
        <v>83</v>
      </c>
      <c r="F749" s="1025"/>
      <c r="G749" s="1025">
        <f>IF('statement of marks'!E45="","",'statement of marks'!E45)</f>
        <v>11077</v>
      </c>
      <c r="H749" s="1025"/>
      <c r="I749" s="1025" t="s">
        <v>78</v>
      </c>
      <c r="J749" s="1025"/>
      <c r="K749" s="1014">
        <f>IF('statement of marks'!F45="","",'statement of marks'!F45)</f>
        <v>36251</v>
      </c>
      <c r="L749" s="1014"/>
      <c r="M749" s="1015"/>
      <c r="N749" s="1058"/>
      <c r="O749" s="1057"/>
      <c r="P749" s="1023" t="s">
        <v>274</v>
      </c>
      <c r="Q749" s="1024"/>
      <c r="R749" s="1024" t="str">
        <f>IF('statement of marks'!$A$3="","",'statement of marks'!$A$3)</f>
        <v>9 'A'</v>
      </c>
      <c r="S749" s="1024"/>
      <c r="T749" s="1025" t="s">
        <v>83</v>
      </c>
      <c r="U749" s="1025"/>
      <c r="V749" s="1025">
        <f>IF('statement of marks'!E46="","",'statement of marks'!E46)</f>
        <v>11207</v>
      </c>
      <c r="W749" s="1025"/>
      <c r="X749" s="1025" t="s">
        <v>78</v>
      </c>
      <c r="Y749" s="1025"/>
      <c r="Z749" s="1014">
        <f>IF('statement of marks'!F46="","",'statement of marks'!F46)</f>
        <v>37142</v>
      </c>
      <c r="AA749" s="1014"/>
      <c r="AB749" s="1015"/>
    </row>
    <row r="750" spans="1:28" ht="19" customHeight="1">
      <c r="A750" s="1037" t="s">
        <v>222</v>
      </c>
      <c r="B750" s="1034" t="s">
        <v>223</v>
      </c>
      <c r="C750" s="865" t="s">
        <v>87</v>
      </c>
      <c r="D750" s="865" t="s">
        <v>88</v>
      </c>
      <c r="E750" s="865" t="s">
        <v>89</v>
      </c>
      <c r="F750" s="865" t="s">
        <v>245</v>
      </c>
      <c r="G750" s="865" t="s">
        <v>242</v>
      </c>
      <c r="H750" s="865" t="s">
        <v>99</v>
      </c>
      <c r="I750" s="865" t="s">
        <v>193</v>
      </c>
      <c r="J750" s="1016" t="s">
        <v>146</v>
      </c>
      <c r="K750" s="1016" t="s">
        <v>224</v>
      </c>
      <c r="L750" s="1016" t="s">
        <v>225</v>
      </c>
      <c r="M750" s="1035" t="s">
        <v>243</v>
      </c>
      <c r="N750" s="1058"/>
      <c r="O750" s="1057"/>
      <c r="P750" s="1037" t="s">
        <v>222</v>
      </c>
      <c r="Q750" s="1034" t="s">
        <v>223</v>
      </c>
      <c r="R750" s="865" t="s">
        <v>87</v>
      </c>
      <c r="S750" s="865" t="s">
        <v>88</v>
      </c>
      <c r="T750" s="865" t="s">
        <v>89</v>
      </c>
      <c r="U750" s="865" t="s">
        <v>245</v>
      </c>
      <c r="V750" s="865" t="s">
        <v>242</v>
      </c>
      <c r="W750" s="865" t="s">
        <v>99</v>
      </c>
      <c r="X750" s="865" t="s">
        <v>193</v>
      </c>
      <c r="Y750" s="1016" t="s">
        <v>146</v>
      </c>
      <c r="Z750" s="1016" t="s">
        <v>224</v>
      </c>
      <c r="AA750" s="1016" t="s">
        <v>225</v>
      </c>
      <c r="AB750" s="1035" t="s">
        <v>243</v>
      </c>
    </row>
    <row r="751" spans="1:28" ht="19" customHeight="1">
      <c r="A751" s="1037"/>
      <c r="B751" s="1034"/>
      <c r="C751" s="865"/>
      <c r="D751" s="865"/>
      <c r="E751" s="865"/>
      <c r="F751" s="865"/>
      <c r="G751" s="865"/>
      <c r="H751" s="865"/>
      <c r="I751" s="865"/>
      <c r="J751" s="865"/>
      <c r="K751" s="865"/>
      <c r="L751" s="865"/>
      <c r="M751" s="1035"/>
      <c r="N751" s="1058"/>
      <c r="O751" s="1057"/>
      <c r="P751" s="1037"/>
      <c r="Q751" s="1034"/>
      <c r="R751" s="865"/>
      <c r="S751" s="865"/>
      <c r="T751" s="865"/>
      <c r="U751" s="865"/>
      <c r="V751" s="865"/>
      <c r="W751" s="865"/>
      <c r="X751" s="865"/>
      <c r="Y751" s="865"/>
      <c r="Z751" s="865"/>
      <c r="AA751" s="865"/>
      <c r="AB751" s="1035"/>
    </row>
    <row r="752" spans="1:28" ht="19" customHeight="1">
      <c r="A752" s="1037"/>
      <c r="B752" s="1034"/>
      <c r="C752" s="865"/>
      <c r="D752" s="865"/>
      <c r="E752" s="865"/>
      <c r="F752" s="865"/>
      <c r="G752" s="865"/>
      <c r="H752" s="865"/>
      <c r="I752" s="865"/>
      <c r="J752" s="865"/>
      <c r="K752" s="865"/>
      <c r="L752" s="865"/>
      <c r="M752" s="1035"/>
      <c r="N752" s="1058"/>
      <c r="O752" s="1057"/>
      <c r="P752" s="1037"/>
      <c r="Q752" s="1034"/>
      <c r="R752" s="865"/>
      <c r="S752" s="865"/>
      <c r="T752" s="865"/>
      <c r="U752" s="865"/>
      <c r="V752" s="865"/>
      <c r="W752" s="865"/>
      <c r="X752" s="865"/>
      <c r="Y752" s="865"/>
      <c r="Z752" s="865"/>
      <c r="AA752" s="865"/>
      <c r="AB752" s="1035"/>
    </row>
    <row r="753" spans="1:28" ht="19" customHeight="1">
      <c r="A753" s="1038" t="s">
        <v>169</v>
      </c>
      <c r="B753" s="1039"/>
      <c r="C753" s="474">
        <v>10</v>
      </c>
      <c r="D753" s="474">
        <v>10</v>
      </c>
      <c r="E753" s="474">
        <v>10</v>
      </c>
      <c r="F753" s="474">
        <v>70</v>
      </c>
      <c r="G753" s="478">
        <v>100</v>
      </c>
      <c r="H753" s="478">
        <v>100</v>
      </c>
      <c r="I753" s="478">
        <v>200</v>
      </c>
      <c r="J753" s="484"/>
      <c r="K753" s="478" t="str">
        <f>IF(L761=0,"",100)</f>
        <v/>
      </c>
      <c r="L753" s="478"/>
      <c r="M753" s="251" t="str">
        <f>IF(L761=0,"","200/100")</f>
        <v/>
      </c>
      <c r="N753" s="1058"/>
      <c r="O753" s="1057"/>
      <c r="P753" s="1038" t="s">
        <v>169</v>
      </c>
      <c r="Q753" s="1039"/>
      <c r="R753" s="474">
        <v>10</v>
      </c>
      <c r="S753" s="474">
        <v>10</v>
      </c>
      <c r="T753" s="474">
        <v>10</v>
      </c>
      <c r="U753" s="474">
        <v>70</v>
      </c>
      <c r="V753" s="478">
        <v>100</v>
      </c>
      <c r="W753" s="478">
        <v>100</v>
      </c>
      <c r="X753" s="478">
        <v>200</v>
      </c>
      <c r="Y753" s="484"/>
      <c r="Z753" s="478" t="str">
        <f>IF(AA761=0,"",100)</f>
        <v/>
      </c>
      <c r="AA753" s="478"/>
      <c r="AB753" s="251" t="str">
        <f>IF(AA761=0,"","200/100")</f>
        <v/>
      </c>
    </row>
    <row r="754" spans="1:28" ht="19" customHeight="1">
      <c r="A754" s="1023" t="s">
        <v>61</v>
      </c>
      <c r="B754" s="1024"/>
      <c r="C754" s="482" t="str">
        <f>IF('statement of marks'!J45="","",'statement of marks'!J45)</f>
        <v/>
      </c>
      <c r="D754" s="482" t="str">
        <f>IF('statement of marks'!K45="","",'statement of marks'!K45)</f>
        <v/>
      </c>
      <c r="E754" s="482" t="str">
        <f>IF('statement of marks'!L45="","",'statement of marks'!L45)</f>
        <v/>
      </c>
      <c r="F754" s="482" t="str">
        <f>IF('statement of marks'!N45="","",'statement of marks'!N45)</f>
        <v/>
      </c>
      <c r="G754" s="478" t="str">
        <f t="shared" ref="G754:G759" si="152">IF(F754="","",SUM(C754:F754))</f>
        <v/>
      </c>
      <c r="H754" s="252" t="str">
        <f>IF('statement of marks'!P45="","",'statement of marks'!P45)</f>
        <v/>
      </c>
      <c r="I754" s="253" t="str">
        <f t="shared" ref="I754:I759" si="153">IF(H754="","",SUM(G754:H754))</f>
        <v/>
      </c>
      <c r="J754" s="479" t="str">
        <f>CONCATENATE('statement of marks'!HB45,'statement of marks'!HC45,'statement of marks'!HD45)</f>
        <v/>
      </c>
      <c r="K754" s="482" t="str">
        <f>IF('result subject-wise'!AB45="","",'result subject-wise'!AB45)</f>
        <v/>
      </c>
      <c r="L754" s="482" t="str">
        <f>IF('result subject-wise'!AK45="","",'result subject-wise'!AK45)</f>
        <v/>
      </c>
      <c r="M754" s="480" t="str">
        <f>IF(L761=0,"",IF(J754="S",K754,IF(K754="",I754,I754+K754)))</f>
        <v/>
      </c>
      <c r="N754" s="1058"/>
      <c r="O754" s="1057"/>
      <c r="P754" s="1023" t="s">
        <v>61</v>
      </c>
      <c r="Q754" s="1024"/>
      <c r="R754" s="482" t="str">
        <f>IF('statement of marks'!J46="","",'statement of marks'!J46)</f>
        <v/>
      </c>
      <c r="S754" s="482" t="str">
        <f>IF('statement of marks'!K46="","",'statement of marks'!K46)</f>
        <v/>
      </c>
      <c r="T754" s="482" t="str">
        <f>IF('statement of marks'!L46="","",'statement of marks'!L46)</f>
        <v/>
      </c>
      <c r="U754" s="482" t="str">
        <f>IF('statement of marks'!N46="","",'statement of marks'!N46)</f>
        <v/>
      </c>
      <c r="V754" s="478" t="str">
        <f t="shared" ref="V754:V759" si="154">IF(U754="","",SUM(R754:U754))</f>
        <v/>
      </c>
      <c r="W754" s="252" t="str">
        <f>IF('statement of marks'!P46="","",'statement of marks'!P46)</f>
        <v/>
      </c>
      <c r="X754" s="253" t="str">
        <f t="shared" ref="X754:X759" si="155">IF(W754="","",SUM(V754:W754))</f>
        <v/>
      </c>
      <c r="Y754" s="479" t="str">
        <f>CONCATENATE('statement of marks'!HB46,'statement of marks'!HC46,'statement of marks'!HD46)</f>
        <v/>
      </c>
      <c r="Z754" s="482" t="str">
        <f>IF('result subject-wise'!AB46="","",'result subject-wise'!AB46)</f>
        <v/>
      </c>
      <c r="AA754" s="482" t="str">
        <f>IF('result subject-wise'!AK46="","",'result subject-wise'!AK46)</f>
        <v/>
      </c>
      <c r="AB754" s="480" t="str">
        <f>IF(AA761=0,"",IF(Y754="S",Z754,IF(Z754="",X754,X754+Z754)))</f>
        <v/>
      </c>
    </row>
    <row r="755" spans="1:28" ht="19" customHeight="1">
      <c r="A755" s="1023" t="s">
        <v>63</v>
      </c>
      <c r="B755" s="1024"/>
      <c r="C755" s="482" t="str">
        <f>IF('statement of marks'!X45="","",'statement of marks'!X45)</f>
        <v/>
      </c>
      <c r="D755" s="482" t="str">
        <f>IF('statement of marks'!Y45="","",'statement of marks'!Y45)</f>
        <v/>
      </c>
      <c r="E755" s="482" t="str">
        <f>IF('statement of marks'!Z45="","",'statement of marks'!Z45)</f>
        <v/>
      </c>
      <c r="F755" s="482" t="str">
        <f>IF('statement of marks'!AB45="","",'statement of marks'!AB45)</f>
        <v/>
      </c>
      <c r="G755" s="478" t="str">
        <f t="shared" si="152"/>
        <v/>
      </c>
      <c r="H755" s="252" t="str">
        <f>IF('statement of marks'!AD45="","",'statement of marks'!AD45)</f>
        <v/>
      </c>
      <c r="I755" s="253" t="str">
        <f t="shared" si="153"/>
        <v/>
      </c>
      <c r="J755" s="479" t="str">
        <f>CONCATENATE('statement of marks'!HE45,'statement of marks'!HF45,'statement of marks'!HG45,)</f>
        <v/>
      </c>
      <c r="K755" s="482" t="str">
        <f>IF('result subject-wise'!AC45="","",'result subject-wise'!AC45)</f>
        <v/>
      </c>
      <c r="L755" s="482" t="str">
        <f>IF('result subject-wise'!AL45="","",'result subject-wise'!AL45)</f>
        <v/>
      </c>
      <c r="M755" s="480" t="str">
        <f>IF(L761=0,"",IF(J755="S",K755,IF(K755="",I755,I755+K755)))</f>
        <v/>
      </c>
      <c r="N755" s="1058"/>
      <c r="O755" s="1057"/>
      <c r="P755" s="1023" t="s">
        <v>63</v>
      </c>
      <c r="Q755" s="1024"/>
      <c r="R755" s="482" t="str">
        <f>IF('statement of marks'!X46="","",'statement of marks'!X46)</f>
        <v/>
      </c>
      <c r="S755" s="482" t="str">
        <f>IF('statement of marks'!Y46="","",'statement of marks'!Y46)</f>
        <v/>
      </c>
      <c r="T755" s="482" t="str">
        <f>IF('statement of marks'!Z46="","",'statement of marks'!Z46)</f>
        <v/>
      </c>
      <c r="U755" s="482" t="str">
        <f>IF('statement of marks'!AB46="","",'statement of marks'!AB46)</f>
        <v/>
      </c>
      <c r="V755" s="478" t="str">
        <f t="shared" si="154"/>
        <v/>
      </c>
      <c r="W755" s="252" t="str">
        <f>IF('statement of marks'!AD46="","",'statement of marks'!AD46)</f>
        <v/>
      </c>
      <c r="X755" s="253" t="str">
        <f t="shared" si="155"/>
        <v/>
      </c>
      <c r="Y755" s="479" t="str">
        <f>CONCATENATE('statement of marks'!HE46,'statement of marks'!HF46,'statement of marks'!HG46,)</f>
        <v/>
      </c>
      <c r="Z755" s="482" t="str">
        <f>IF('result subject-wise'!AC46="","",'result subject-wise'!AC46)</f>
        <v/>
      </c>
      <c r="AA755" s="482" t="str">
        <f>IF('result subject-wise'!AL46="","",'result subject-wise'!AL46)</f>
        <v/>
      </c>
      <c r="AB755" s="480" t="str">
        <f>IF(AA761=0,"",IF(Y755="S",Z755,IF(Z755="",X755,X755+Z755)))</f>
        <v/>
      </c>
    </row>
    <row r="756" spans="1:28" ht="19" customHeight="1">
      <c r="A756" s="1023" t="str">
        <f>'statement of marks'!AM45</f>
        <v/>
      </c>
      <c r="B756" s="1024"/>
      <c r="C756" s="482" t="str">
        <f>IF('statement of marks'!AN45="","",'statement of marks'!AN45)</f>
        <v/>
      </c>
      <c r="D756" s="482" t="str">
        <f>IF('statement of marks'!AO45="","",'statement of marks'!AO45)</f>
        <v/>
      </c>
      <c r="E756" s="482" t="str">
        <f>IF('statement of marks'!AP45="","",'statement of marks'!AP45)</f>
        <v/>
      </c>
      <c r="F756" s="482" t="str">
        <f>IF('statement of marks'!AR45="","",'statement of marks'!AR45)</f>
        <v/>
      </c>
      <c r="G756" s="478" t="str">
        <f t="shared" si="152"/>
        <v/>
      </c>
      <c r="H756" s="252" t="str">
        <f>IF('statement of marks'!AT45="","",'statement of marks'!AT45)</f>
        <v/>
      </c>
      <c r="I756" s="253" t="str">
        <f t="shared" si="153"/>
        <v/>
      </c>
      <c r="J756" s="479" t="str">
        <f>CONCATENATE('statement of marks'!HH45,'statement of marks'!HN45,'statement of marks'!HO45)</f>
        <v/>
      </c>
      <c r="K756" s="482" t="str">
        <f>IF('result subject-wise'!AD45="","",'result subject-wise'!AD45)</f>
        <v/>
      </c>
      <c r="L756" s="482" t="str">
        <f>IF('result subject-wise'!AM45="","",'result subject-wise'!AM45)</f>
        <v/>
      </c>
      <c r="M756" s="480" t="str">
        <f>IF(L761=0,"",IF(J756="S",K756,IF(K756="",I756,I756+K756)))</f>
        <v/>
      </c>
      <c r="N756" s="1058"/>
      <c r="O756" s="1057"/>
      <c r="P756" s="1023" t="str">
        <f>'statement of marks'!AM46</f>
        <v/>
      </c>
      <c r="Q756" s="1024"/>
      <c r="R756" s="482" t="str">
        <f>IF('statement of marks'!AN46="","",'statement of marks'!AN46)</f>
        <v/>
      </c>
      <c r="S756" s="482" t="str">
        <f>IF('statement of marks'!AO46="","",'statement of marks'!AO46)</f>
        <v/>
      </c>
      <c r="T756" s="482" t="str">
        <f>IF('statement of marks'!AP46="","",'statement of marks'!AP46)</f>
        <v/>
      </c>
      <c r="U756" s="482" t="str">
        <f>IF('statement of marks'!AR46="","",'statement of marks'!AR46)</f>
        <v/>
      </c>
      <c r="V756" s="478" t="str">
        <f t="shared" si="154"/>
        <v/>
      </c>
      <c r="W756" s="252" t="str">
        <f>IF('statement of marks'!AT46="","",'statement of marks'!AT46)</f>
        <v/>
      </c>
      <c r="X756" s="253" t="str">
        <f t="shared" si="155"/>
        <v/>
      </c>
      <c r="Y756" s="479" t="str">
        <f>CONCATENATE('statement of marks'!HH46,'statement of marks'!HN46,'statement of marks'!HO46)</f>
        <v/>
      </c>
      <c r="Z756" s="482" t="str">
        <f>IF('result subject-wise'!AD46="","",'result subject-wise'!AD46)</f>
        <v/>
      </c>
      <c r="AA756" s="482" t="str">
        <f>IF('result subject-wise'!AM46="","",'result subject-wise'!AM46)</f>
        <v/>
      </c>
      <c r="AB756" s="480" t="str">
        <f>IF(AA761=0,"",IF(Y756="S",Z756,IF(Z756="",X756,X756+Z756)))</f>
        <v/>
      </c>
    </row>
    <row r="757" spans="1:28" ht="19" customHeight="1">
      <c r="A757" s="1023" t="s">
        <v>65</v>
      </c>
      <c r="B757" s="1024"/>
      <c r="C757" s="482" t="str">
        <f>IF('statement of marks'!BB45="","",'statement of marks'!BB45)</f>
        <v/>
      </c>
      <c r="D757" s="482" t="str">
        <f>IF('statement of marks'!BC45="","",'statement of marks'!BC45)</f>
        <v/>
      </c>
      <c r="E757" s="482" t="str">
        <f>IF('statement of marks'!BD45="","",'statement of marks'!BD45)</f>
        <v/>
      </c>
      <c r="F757" s="482" t="str">
        <f>IF('statement of marks'!BF45="","",'statement of marks'!BF45)</f>
        <v/>
      </c>
      <c r="G757" s="478" t="str">
        <f t="shared" si="152"/>
        <v/>
      </c>
      <c r="H757" s="252" t="str">
        <f>IF('statement of marks'!BH45="","",'statement of marks'!BH45)</f>
        <v/>
      </c>
      <c r="I757" s="253" t="str">
        <f t="shared" si="153"/>
        <v/>
      </c>
      <c r="J757" s="479" t="str">
        <f>CONCATENATE('statement of marks'!HP45,'statement of marks'!HQ45,'statement of marks'!HR45)</f>
        <v/>
      </c>
      <c r="K757" s="482" t="str">
        <f>IF('result subject-wise'!AE45="","",'result subject-wise'!AE45)</f>
        <v/>
      </c>
      <c r="L757" s="482" t="str">
        <f>IF('result subject-wise'!AN45="","",'result subject-wise'!AN45)</f>
        <v/>
      </c>
      <c r="M757" s="480" t="str">
        <f>IF(L761=0,"",IF(J757="S",K757,IF(K757="",I757,I757+K757)))</f>
        <v/>
      </c>
      <c r="N757" s="1058"/>
      <c r="O757" s="1057"/>
      <c r="P757" s="1023" t="s">
        <v>65</v>
      </c>
      <c r="Q757" s="1024"/>
      <c r="R757" s="482" t="str">
        <f>IF('statement of marks'!BB46="","",'statement of marks'!BB46)</f>
        <v/>
      </c>
      <c r="S757" s="482" t="str">
        <f>IF('statement of marks'!BC46="","",'statement of marks'!BC46)</f>
        <v/>
      </c>
      <c r="T757" s="482" t="str">
        <f>IF('statement of marks'!BD46="","",'statement of marks'!BD46)</f>
        <v/>
      </c>
      <c r="U757" s="482" t="str">
        <f>IF('statement of marks'!BF46="","",'statement of marks'!BF46)</f>
        <v/>
      </c>
      <c r="V757" s="478" t="str">
        <f t="shared" si="154"/>
        <v/>
      </c>
      <c r="W757" s="252" t="str">
        <f>IF('statement of marks'!BH46="","",'statement of marks'!BH46)</f>
        <v/>
      </c>
      <c r="X757" s="253" t="str">
        <f t="shared" si="155"/>
        <v/>
      </c>
      <c r="Y757" s="479" t="str">
        <f>CONCATENATE('statement of marks'!HP46,'statement of marks'!HQ46,'statement of marks'!HR46)</f>
        <v/>
      </c>
      <c r="Z757" s="482" t="str">
        <f>IF('result subject-wise'!AE46="","",'result subject-wise'!AE46)</f>
        <v/>
      </c>
      <c r="AA757" s="482" t="str">
        <f>IF('result subject-wise'!AN46="","",'result subject-wise'!AN46)</f>
        <v/>
      </c>
      <c r="AB757" s="480" t="str">
        <f>IF(AA761=0,"",IF(Y757="S",Z757,IF(Z757="",X757,X757+Z757)))</f>
        <v/>
      </c>
    </row>
    <row r="758" spans="1:28" ht="19" customHeight="1">
      <c r="A758" s="1023" t="s">
        <v>71</v>
      </c>
      <c r="B758" s="1024"/>
      <c r="C758" s="482" t="str">
        <f>IF('statement of marks'!BP45="","",'statement of marks'!BP45)</f>
        <v/>
      </c>
      <c r="D758" s="482" t="str">
        <f>IF('statement of marks'!BQ45="","",'statement of marks'!BQ45)</f>
        <v/>
      </c>
      <c r="E758" s="482" t="str">
        <f>IF('statement of marks'!BR45="","",'statement of marks'!BR45)</f>
        <v/>
      </c>
      <c r="F758" s="482" t="str">
        <f>IF('statement of marks'!BT45="","",'statement of marks'!BT45)</f>
        <v/>
      </c>
      <c r="G758" s="478" t="str">
        <f t="shared" si="152"/>
        <v/>
      </c>
      <c r="H758" s="252" t="str">
        <f>IF('statement of marks'!BV45="","",'statement of marks'!BV45)</f>
        <v/>
      </c>
      <c r="I758" s="253" t="str">
        <f t="shared" si="153"/>
        <v/>
      </c>
      <c r="J758" s="479" t="str">
        <f>CONCATENATE('statement of marks'!HS45,'statement of marks'!HT45,'statement of marks'!HU45)</f>
        <v/>
      </c>
      <c r="K758" s="482" t="str">
        <f>IF('result subject-wise'!AF45="","",'result subject-wise'!AF45)</f>
        <v/>
      </c>
      <c r="L758" s="482" t="str">
        <f>IF('result subject-wise'!AO45="","",'result subject-wise'!AO45)</f>
        <v/>
      </c>
      <c r="M758" s="480" t="str">
        <f>IF(L761=0,"",IF(J758="S",K758,IF(K758="",I758,I758+K758)))</f>
        <v/>
      </c>
      <c r="N758" s="1058"/>
      <c r="O758" s="1057"/>
      <c r="P758" s="1023" t="s">
        <v>71</v>
      </c>
      <c r="Q758" s="1024"/>
      <c r="R758" s="482" t="str">
        <f>IF('statement of marks'!BP46="","",'statement of marks'!BP46)</f>
        <v/>
      </c>
      <c r="S758" s="482" t="str">
        <f>IF('statement of marks'!BQ46="","",'statement of marks'!BQ46)</f>
        <v/>
      </c>
      <c r="T758" s="482" t="str">
        <f>IF('statement of marks'!BR46="","",'statement of marks'!BR46)</f>
        <v/>
      </c>
      <c r="U758" s="482" t="str">
        <f>IF('statement of marks'!BT46="","",'statement of marks'!BT46)</f>
        <v/>
      </c>
      <c r="V758" s="478" t="str">
        <f t="shared" si="154"/>
        <v/>
      </c>
      <c r="W758" s="252" t="str">
        <f>IF('statement of marks'!BV46="","",'statement of marks'!BV46)</f>
        <v/>
      </c>
      <c r="X758" s="253" t="str">
        <f t="shared" si="155"/>
        <v/>
      </c>
      <c r="Y758" s="479" t="str">
        <f>CONCATENATE('statement of marks'!HS46,'statement of marks'!HT46,'statement of marks'!HU46)</f>
        <v/>
      </c>
      <c r="Z758" s="482" t="str">
        <f>IF('result subject-wise'!AF46="","",'result subject-wise'!AF46)</f>
        <v/>
      </c>
      <c r="AA758" s="482" t="str">
        <f>IF('result subject-wise'!AO46="","",'result subject-wise'!AO46)</f>
        <v/>
      </c>
      <c r="AB758" s="480" t="str">
        <f>IF(AA761=0,"",IF(Y758="S",Z758,IF(Z758="",X758,X758+Z758)))</f>
        <v/>
      </c>
    </row>
    <row r="759" spans="1:28" ht="19" customHeight="1">
      <c r="A759" s="1023" t="s">
        <v>48</v>
      </c>
      <c r="B759" s="1024"/>
      <c r="C759" s="482" t="str">
        <f>IF('statement of marks'!CD45="","",'statement of marks'!CD45)</f>
        <v/>
      </c>
      <c r="D759" s="482" t="str">
        <f>IF('statement of marks'!CE45="","",'statement of marks'!CE45)</f>
        <v/>
      </c>
      <c r="E759" s="482" t="str">
        <f>IF('statement of marks'!CF45="","",'statement of marks'!CF45)</f>
        <v/>
      </c>
      <c r="F759" s="482" t="str">
        <f>IF('statement of marks'!CH45="","",'statement of marks'!CH45)</f>
        <v/>
      </c>
      <c r="G759" s="478" t="str">
        <f t="shared" si="152"/>
        <v/>
      </c>
      <c r="H759" s="252" t="str">
        <f>IF('statement of marks'!CJ45="","",'statement of marks'!CJ45)</f>
        <v/>
      </c>
      <c r="I759" s="253" t="str">
        <f t="shared" si="153"/>
        <v/>
      </c>
      <c r="J759" s="479" t="str">
        <f>CONCATENATE('statement of marks'!HV45,'statement of marks'!HW45,'statement of marks'!HX45)</f>
        <v/>
      </c>
      <c r="K759" s="482" t="str">
        <f>IF('result subject-wise'!AG45="","",'result subject-wise'!AG45)</f>
        <v/>
      </c>
      <c r="L759" s="482" t="str">
        <f>IF('result subject-wise'!AP45="","",'result subject-wise'!AP45)</f>
        <v/>
      </c>
      <c r="M759" s="480" t="str">
        <f>IF(L761=0,"",IF(J759="S",K759,IF(K759="",I759,I759+K759)))</f>
        <v/>
      </c>
      <c r="N759" s="1058"/>
      <c r="O759" s="1057"/>
      <c r="P759" s="1023" t="s">
        <v>48</v>
      </c>
      <c r="Q759" s="1024"/>
      <c r="R759" s="482" t="str">
        <f>IF('statement of marks'!CD46="","",'statement of marks'!CD46)</f>
        <v/>
      </c>
      <c r="S759" s="482" t="str">
        <f>IF('statement of marks'!CE46="","",'statement of marks'!CE46)</f>
        <v/>
      </c>
      <c r="T759" s="482" t="str">
        <f>IF('statement of marks'!CF46="","",'statement of marks'!CF46)</f>
        <v/>
      </c>
      <c r="U759" s="482" t="str">
        <f>IF('statement of marks'!CH46="","",'statement of marks'!CH46)</f>
        <v/>
      </c>
      <c r="V759" s="478" t="str">
        <f t="shared" si="154"/>
        <v/>
      </c>
      <c r="W759" s="252" t="str">
        <f>IF('statement of marks'!CJ46="","",'statement of marks'!CJ46)</f>
        <v/>
      </c>
      <c r="X759" s="253" t="str">
        <f t="shared" si="155"/>
        <v/>
      </c>
      <c r="Y759" s="479" t="str">
        <f>CONCATENATE('statement of marks'!HV46,'statement of marks'!HW46,'statement of marks'!HX46)</f>
        <v/>
      </c>
      <c r="Z759" s="482" t="str">
        <f>IF('result subject-wise'!AG46="","",'result subject-wise'!AG46)</f>
        <v/>
      </c>
      <c r="AA759" s="482" t="str">
        <f>IF('result subject-wise'!AP46="","",'result subject-wise'!AP46)</f>
        <v/>
      </c>
      <c r="AB759" s="480" t="str">
        <f>IF(AA761=0,"",IF(Y759="S",Z759,IF(Z759="",X759,X759+Z759)))</f>
        <v/>
      </c>
    </row>
    <row r="760" spans="1:28" ht="19" customHeight="1">
      <c r="A760" s="1027" t="s">
        <v>244</v>
      </c>
      <c r="B760" s="1028"/>
      <c r="C760" s="477" t="str">
        <f t="shared" ref="C760:I760" si="156">IF(C759="","",SUM(C754:C759))</f>
        <v/>
      </c>
      <c r="D760" s="477" t="str">
        <f t="shared" si="156"/>
        <v/>
      </c>
      <c r="E760" s="477" t="str">
        <f t="shared" si="156"/>
        <v/>
      </c>
      <c r="F760" s="477" t="str">
        <f t="shared" si="156"/>
        <v/>
      </c>
      <c r="G760" s="477" t="str">
        <f t="shared" si="156"/>
        <v/>
      </c>
      <c r="H760" s="477" t="str">
        <f t="shared" si="156"/>
        <v/>
      </c>
      <c r="I760" s="477" t="str">
        <f t="shared" si="156"/>
        <v/>
      </c>
      <c r="J760" s="254" t="e">
        <f>IF(AND(L766="PASS",M762&gt;=60),"FIRST",IF(AND(L766="PASS",M762&gt;=48),"SECOND",IF(AND(L766="PASS",M762&gt;=36),"THIRD","")))</f>
        <v>#VALUE!</v>
      </c>
      <c r="K760" s="254">
        <f>COUNTIF(K754:K759,"AB")</f>
        <v>0</v>
      </c>
      <c r="L760" s="482"/>
      <c r="M760" s="476" t="str">
        <f>IF(K760&gt;0,"",IF(M759="","",SUM(M754:M759)))</f>
        <v/>
      </c>
      <c r="N760" s="1058"/>
      <c r="O760" s="1057"/>
      <c r="P760" s="1027" t="s">
        <v>244</v>
      </c>
      <c r="Q760" s="1028"/>
      <c r="R760" s="477" t="str">
        <f t="shared" ref="R760:X760" si="157">IF(R759="","",SUM(R754:R759))</f>
        <v/>
      </c>
      <c r="S760" s="477" t="str">
        <f t="shared" si="157"/>
        <v/>
      </c>
      <c r="T760" s="477" t="str">
        <f t="shared" si="157"/>
        <v/>
      </c>
      <c r="U760" s="477" t="str">
        <f t="shared" si="157"/>
        <v/>
      </c>
      <c r="V760" s="477" t="str">
        <f t="shared" si="157"/>
        <v/>
      </c>
      <c r="W760" s="477" t="str">
        <f t="shared" si="157"/>
        <v/>
      </c>
      <c r="X760" s="477" t="str">
        <f t="shared" si="157"/>
        <v/>
      </c>
      <c r="Y760" s="254" t="e">
        <f>IF(AND(AA766="PASS",AB762&gt;=60),"FIRST",IF(AND(AA766="PASS",AB762&gt;=48),"SECOND",IF(AND(AA766="PASS",AB762&gt;=36),"THIRD","")))</f>
        <v>#VALUE!</v>
      </c>
      <c r="Z760" s="254">
        <f>COUNTIF(Z754:Z759,"AB")</f>
        <v>0</v>
      </c>
      <c r="AA760" s="482"/>
      <c r="AB760" s="476" t="str">
        <f>IF(Z760&gt;0,"",IF(AB759="","",SUM(AB754:AB759)))</f>
        <v/>
      </c>
    </row>
    <row r="761" spans="1:28" ht="19" customHeight="1">
      <c r="A761" s="1027" t="s">
        <v>226</v>
      </c>
      <c r="B761" s="1028"/>
      <c r="C761" s="474">
        <f>60-(COUNTIF(C754:C759,"NA")*10+COUNTIF(C754:C759,"ML")*10)</f>
        <v>60</v>
      </c>
      <c r="D761" s="474">
        <f>60-(COUNTIF(D754:D759,"NA")*10+COUNTIF(D754:D759,"ML")*10)</f>
        <v>60</v>
      </c>
      <c r="E761" s="474">
        <f>60-(COUNTIF(E754:E759,"NA")*10+COUNTIF(E754:E759,"ML")*10)</f>
        <v>60</v>
      </c>
      <c r="F761" s="474">
        <f>420-(COUNTIF(F754:F759,"NA")*70+COUNTIF(F754:F759,"ML")*70)</f>
        <v>420</v>
      </c>
      <c r="G761" s="474">
        <f>SUM(C761:F761)</f>
        <v>600</v>
      </c>
      <c r="H761" s="474">
        <f>600-(COUNTIF(H754:H759,"ML")*100)</f>
        <v>600</v>
      </c>
      <c r="I761" s="478">
        <f>SUM(G761:H761)</f>
        <v>1200</v>
      </c>
      <c r="J761" s="254" t="e">
        <f>IF(AND(L766="PASS",I762&gt;=60),"FIRST",IF(AND(L766="PASS",I762&gt;=48),"SECOND",IF(AND(L766="PASS",I762&gt;=36),"THIRD","")))</f>
        <v>#VALUE!</v>
      </c>
      <c r="K761" s="482"/>
      <c r="L761" s="254">
        <f>COUNTIF(L754:L759,"P")+COUNTIF(L754:L759,"F")</f>
        <v>0</v>
      </c>
      <c r="M761" s="251" t="str">
        <f>IF(K760&gt;0,"",IF(L761=0,"",1200-L762*100))</f>
        <v/>
      </c>
      <c r="N761" s="1058"/>
      <c r="O761" s="1057"/>
      <c r="P761" s="1027" t="s">
        <v>226</v>
      </c>
      <c r="Q761" s="1028"/>
      <c r="R761" s="474">
        <f>60-(COUNTIF(R754:R759,"NA")*10+COUNTIF(R754:R759,"ML")*10)</f>
        <v>60</v>
      </c>
      <c r="S761" s="474">
        <f>60-(COUNTIF(S754:S759,"NA")*10+COUNTIF(S754:S759,"ML")*10)</f>
        <v>60</v>
      </c>
      <c r="T761" s="474">
        <f>60-(COUNTIF(T754:T759,"NA")*10+COUNTIF(T754:T759,"ML")*10)</f>
        <v>60</v>
      </c>
      <c r="U761" s="474">
        <f>420-(COUNTIF(U754:U759,"NA")*70+COUNTIF(U754:U759,"ML")*70)</f>
        <v>420</v>
      </c>
      <c r="V761" s="474">
        <f>SUM(R761:U761)</f>
        <v>600</v>
      </c>
      <c r="W761" s="474">
        <f>600-(COUNTIF(W754:W759,"ML")*100)</f>
        <v>600</v>
      </c>
      <c r="X761" s="478">
        <f>SUM(V761:W761)</f>
        <v>1200</v>
      </c>
      <c r="Y761" s="254" t="e">
        <f>IF(AND(AA766="PASS",X762&gt;=60),"FIRST",IF(AND(AA766="PASS",X762&gt;=48),"SECOND",IF(AND(AA766="PASS",X762&gt;=36),"THIRD","")))</f>
        <v>#VALUE!</v>
      </c>
      <c r="Z761" s="482"/>
      <c r="AA761" s="254">
        <f>COUNTIF(AA754:AA759,"P")+COUNTIF(AA754:AA759,"F")</f>
        <v>0</v>
      </c>
      <c r="AB761" s="251" t="str">
        <f>IF(Z760&gt;0,"",IF(AA761=0,"",1200-AA762*100))</f>
        <v/>
      </c>
    </row>
    <row r="762" spans="1:28" ht="19" customHeight="1">
      <c r="A762" s="1056" t="s">
        <v>150</v>
      </c>
      <c r="B762" s="1039"/>
      <c r="C762" s="255" t="e">
        <f t="shared" ref="C762:I762" si="158">C760/C761*100</f>
        <v>#VALUE!</v>
      </c>
      <c r="D762" s="255" t="e">
        <f t="shared" si="158"/>
        <v>#VALUE!</v>
      </c>
      <c r="E762" s="255" t="e">
        <f t="shared" si="158"/>
        <v>#VALUE!</v>
      </c>
      <c r="F762" s="255" t="e">
        <f t="shared" si="158"/>
        <v>#VALUE!</v>
      </c>
      <c r="G762" s="255" t="e">
        <f t="shared" si="158"/>
        <v>#VALUE!</v>
      </c>
      <c r="H762" s="255" t="e">
        <f t="shared" si="158"/>
        <v>#VALUE!</v>
      </c>
      <c r="I762" s="255" t="e">
        <f t="shared" si="158"/>
        <v>#VALUE!</v>
      </c>
      <c r="J762" s="254" t="e">
        <f>IF(M761="",J761,J760)</f>
        <v>#VALUE!</v>
      </c>
      <c r="K762" s="482"/>
      <c r="L762" s="254">
        <f>COUNTIF(J754:J759,"S")</f>
        <v>0</v>
      </c>
      <c r="M762" s="256" t="e">
        <f>M760/M761*100</f>
        <v>#VALUE!</v>
      </c>
      <c r="N762" s="1058"/>
      <c r="O762" s="1057"/>
      <c r="P762" s="1056" t="s">
        <v>150</v>
      </c>
      <c r="Q762" s="1039"/>
      <c r="R762" s="255" t="e">
        <f t="shared" ref="R762:X762" si="159">R760/R761*100</f>
        <v>#VALUE!</v>
      </c>
      <c r="S762" s="255" t="e">
        <f t="shared" si="159"/>
        <v>#VALUE!</v>
      </c>
      <c r="T762" s="255" t="e">
        <f t="shared" si="159"/>
        <v>#VALUE!</v>
      </c>
      <c r="U762" s="255" t="e">
        <f t="shared" si="159"/>
        <v>#VALUE!</v>
      </c>
      <c r="V762" s="255" t="e">
        <f t="shared" si="159"/>
        <v>#VALUE!</v>
      </c>
      <c r="W762" s="255" t="e">
        <f t="shared" si="159"/>
        <v>#VALUE!</v>
      </c>
      <c r="X762" s="255" t="e">
        <f t="shared" si="159"/>
        <v>#VALUE!</v>
      </c>
      <c r="Y762" s="254" t="e">
        <f>IF(AB761="",Y761,Y760)</f>
        <v>#VALUE!</v>
      </c>
      <c r="Z762" s="482"/>
      <c r="AA762" s="254">
        <f>COUNTIF(Y754:Y759,"S")</f>
        <v>0</v>
      </c>
      <c r="AB762" s="256" t="e">
        <f>AB760/AB761*100</f>
        <v>#VALUE!</v>
      </c>
    </row>
    <row r="763" spans="1:28" ht="19" customHeight="1">
      <c r="A763" s="1023" t="s">
        <v>73</v>
      </c>
      <c r="B763" s="1024"/>
      <c r="C763" s="475" t="str">
        <f>IF('statement of marks'!CV45="","",'statement of marks'!CV45)</f>
        <v/>
      </c>
      <c r="D763" s="475" t="str">
        <f>IF('statement of marks'!CW45="","",'statement of marks'!CW45)</f>
        <v/>
      </c>
      <c r="E763" s="475" t="str">
        <f>IF('statement of marks'!CX45="","",'statement of marks'!CX45)</f>
        <v/>
      </c>
      <c r="F763" s="475" t="str">
        <f>IF('statement of marks'!CZ45="","",'statement of marks'!CZ45)</f>
        <v/>
      </c>
      <c r="G763" s="478" t="str">
        <f>IF(F763="","",SUM(C763:F763))</f>
        <v/>
      </c>
      <c r="H763" s="475" t="str">
        <f>IF('statement of marks'!DB45="","",'statement of marks'!DB45)</f>
        <v/>
      </c>
      <c r="I763" s="478" t="str">
        <f>IF(H763="","",SUM(G763:H763))</f>
        <v/>
      </c>
      <c r="J763" s="479" t="str">
        <f>IF('statement of marks'!HY45="","",'statement of marks'!HY45)</f>
        <v/>
      </c>
      <c r="K763" s="485" t="str">
        <f>IF('result subject-wise'!AQ45="","",'result subject-wise'!AQ45)</f>
        <v/>
      </c>
      <c r="L763" s="1046" t="s">
        <v>238</v>
      </c>
      <c r="M763" s="1061"/>
      <c r="N763" s="1058"/>
      <c r="O763" s="1057"/>
      <c r="P763" s="1023" t="s">
        <v>73</v>
      </c>
      <c r="Q763" s="1024"/>
      <c r="R763" s="475" t="str">
        <f>IF('statement of marks'!CV46="","",'statement of marks'!CV46)</f>
        <v/>
      </c>
      <c r="S763" s="475" t="str">
        <f>IF('statement of marks'!CW46="","",'statement of marks'!CW46)</f>
        <v/>
      </c>
      <c r="T763" s="475" t="str">
        <f>IF('statement of marks'!CX46="","",'statement of marks'!CX46)</f>
        <v/>
      </c>
      <c r="U763" s="475" t="str">
        <f>IF('statement of marks'!CZ46="","",'statement of marks'!CZ46)</f>
        <v/>
      </c>
      <c r="V763" s="478" t="str">
        <f>IF(U763="","",SUM(R763:U763))</f>
        <v/>
      </c>
      <c r="W763" s="475" t="str">
        <f>IF('statement of marks'!DB46="","",'statement of marks'!DB46)</f>
        <v/>
      </c>
      <c r="X763" s="478" t="str">
        <f>IF(W763="","",SUM(V763:W763))</f>
        <v/>
      </c>
      <c r="Y763" s="479" t="str">
        <f>IF('statement of marks'!HY46="","",'statement of marks'!HY46)</f>
        <v/>
      </c>
      <c r="Z763" s="485" t="str">
        <f>IF('result subject-wise'!AQ46="","",'result subject-wise'!AQ46)</f>
        <v/>
      </c>
      <c r="AA763" s="1046" t="s">
        <v>238</v>
      </c>
      <c r="AB763" s="1061"/>
    </row>
    <row r="764" spans="1:28" ht="19" customHeight="1">
      <c r="A764" s="1023" t="s">
        <v>74</v>
      </c>
      <c r="B764" s="1024"/>
      <c r="C764" s="475" t="str">
        <f>IF('statement of marks'!DL45="","",'statement of marks'!DL45)</f>
        <v/>
      </c>
      <c r="D764" s="475" t="str">
        <f>IF('statement of marks'!DO45="","",'statement of marks'!DO45)</f>
        <v/>
      </c>
      <c r="E764" s="475" t="str">
        <f>IF('statement of marks'!DR45="","",'statement of marks'!DR45)</f>
        <v/>
      </c>
      <c r="F764" s="475" t="str">
        <f>IF('statement of marks'!DX45="","",'statement of marks'!DX45)</f>
        <v/>
      </c>
      <c r="G764" s="478" t="str">
        <f>IF(F764="","",SUM(C764:F764))</f>
        <v/>
      </c>
      <c r="H764" s="475" t="str">
        <f>IF('statement of marks'!EC45="","",'statement of marks'!EC45)</f>
        <v/>
      </c>
      <c r="I764" s="478" t="str">
        <f>IF(H764="","",SUM(G764:H764))</f>
        <v/>
      </c>
      <c r="J764" s="479" t="str">
        <f>IF('statement of marks'!HZ45="","",'statement of marks'!HZ45)</f>
        <v/>
      </c>
      <c r="K764" s="477" t="str">
        <f>IF('result subject-wise'!AR45="","",'result subject-wise'!AR45)</f>
        <v/>
      </c>
      <c r="L764" s="1030"/>
      <c r="M764" s="1061"/>
      <c r="N764" s="1058"/>
      <c r="O764" s="1057"/>
      <c r="P764" s="1023" t="s">
        <v>74</v>
      </c>
      <c r="Q764" s="1024"/>
      <c r="R764" s="475" t="str">
        <f>IF('statement of marks'!DL46="","",'statement of marks'!DL46)</f>
        <v/>
      </c>
      <c r="S764" s="475" t="str">
        <f>IF('statement of marks'!DO46="","",'statement of marks'!DO46)</f>
        <v/>
      </c>
      <c r="T764" s="475" t="str">
        <f>IF('statement of marks'!DR46="","",'statement of marks'!DR46)</f>
        <v/>
      </c>
      <c r="U764" s="475" t="str">
        <f>IF('statement of marks'!DX46="","",'statement of marks'!DX46)</f>
        <v/>
      </c>
      <c r="V764" s="478" t="str">
        <f>IF(U764="","",SUM(R764:U764))</f>
        <v/>
      </c>
      <c r="W764" s="475" t="str">
        <f>IF('statement of marks'!EC46="","",'statement of marks'!EC46)</f>
        <v/>
      </c>
      <c r="X764" s="478" t="str">
        <f>IF(W764="","",SUM(V764:W764))</f>
        <v/>
      </c>
      <c r="Y764" s="479" t="str">
        <f>IF('statement of marks'!HZ46="","",'statement of marks'!HZ46)</f>
        <v/>
      </c>
      <c r="Z764" s="477" t="str">
        <f>IF('result subject-wise'!AR46="","",'result subject-wise'!AR46)</f>
        <v/>
      </c>
      <c r="AA764" s="1030"/>
      <c r="AB764" s="1061"/>
    </row>
    <row r="765" spans="1:28" ht="19" customHeight="1">
      <c r="A765" s="1023" t="s">
        <v>56</v>
      </c>
      <c r="B765" s="1024"/>
      <c r="C765" s="475" t="str">
        <f>IF('statement of marks'!EM45="","",'statement of marks'!EM45)</f>
        <v/>
      </c>
      <c r="D765" s="475" t="str">
        <f>IF('statement of marks'!EN45="","",'statement of marks'!EN45)</f>
        <v/>
      </c>
      <c r="E765" s="475" t="str">
        <f>IF('statement of marks'!EO45="","",'statement of marks'!EO45)</f>
        <v/>
      </c>
      <c r="F765" s="475" t="str">
        <f>IF('statement of marks'!ES45="","",'statement of marks'!ES45)</f>
        <v/>
      </c>
      <c r="G765" s="478" t="str">
        <f>IF(F765="","",SUM(C765:F765))</f>
        <v/>
      </c>
      <c r="H765" s="475" t="str">
        <f>IF('statement of marks'!EX45="","",'statement of marks'!EX45)</f>
        <v/>
      </c>
      <c r="I765" s="478" t="str">
        <f>IF(H765="","",SUM(G765:H765))</f>
        <v/>
      </c>
      <c r="J765" s="479" t="str">
        <f>IF('statement of marks'!IA45="","",'statement of marks'!IA45)</f>
        <v/>
      </c>
      <c r="K765" s="477" t="str">
        <f>IF('result subject-wise'!AS45="","",'result subject-wise'!AS45)</f>
        <v/>
      </c>
      <c r="L765" s="1030"/>
      <c r="M765" s="1061"/>
      <c r="N765" s="1058"/>
      <c r="O765" s="1057"/>
      <c r="P765" s="1023" t="s">
        <v>56</v>
      </c>
      <c r="Q765" s="1024"/>
      <c r="R765" s="475" t="str">
        <f>IF('statement of marks'!EM46="","",'statement of marks'!EM46)</f>
        <v/>
      </c>
      <c r="S765" s="475" t="str">
        <f>IF('statement of marks'!EN46="","",'statement of marks'!EN46)</f>
        <v/>
      </c>
      <c r="T765" s="475" t="str">
        <f>IF('statement of marks'!EO46="","",'statement of marks'!EO46)</f>
        <v/>
      </c>
      <c r="U765" s="475" t="str">
        <f>IF('statement of marks'!ES46="","",'statement of marks'!ES46)</f>
        <v/>
      </c>
      <c r="V765" s="478" t="str">
        <f>IF(U765="","",SUM(R765:U765))</f>
        <v/>
      </c>
      <c r="W765" s="475" t="str">
        <f>IF('statement of marks'!EX46="","",'statement of marks'!EX46)</f>
        <v/>
      </c>
      <c r="X765" s="478" t="str">
        <f>IF(W765="","",SUM(V765:W765))</f>
        <v/>
      </c>
      <c r="Y765" s="479" t="str">
        <f>IF('statement of marks'!IA46="","",'statement of marks'!IA46)</f>
        <v/>
      </c>
      <c r="Z765" s="477" t="str">
        <f>IF('result subject-wise'!AS46="","",'result subject-wise'!AS46)</f>
        <v/>
      </c>
      <c r="AA765" s="1030"/>
      <c r="AB765" s="1061"/>
    </row>
    <row r="766" spans="1:28" ht="19" customHeight="1">
      <c r="A766" s="1023" t="s">
        <v>26</v>
      </c>
      <c r="B766" s="1024"/>
      <c r="C766" s="1046" t="s">
        <v>275</v>
      </c>
      <c r="D766" s="1021"/>
      <c r="E766" s="1046" t="s">
        <v>94</v>
      </c>
      <c r="F766" s="1021"/>
      <c r="G766" s="1048" t="s">
        <v>95</v>
      </c>
      <c r="H766" s="1021"/>
      <c r="I766" s="478" t="s">
        <v>39</v>
      </c>
      <c r="J766" s="477" t="s">
        <v>57</v>
      </c>
      <c r="K766" s="1050"/>
      <c r="L766" s="1049" t="str">
        <f>IF('result subject-wise'!AV45="","",'result subject-wise'!AV45)</f>
        <v/>
      </c>
      <c r="M766" s="1052"/>
      <c r="N766" s="1058"/>
      <c r="O766" s="1057"/>
      <c r="P766" s="1023" t="s">
        <v>26</v>
      </c>
      <c r="Q766" s="1024"/>
      <c r="R766" s="1046" t="s">
        <v>275</v>
      </c>
      <c r="S766" s="1021"/>
      <c r="T766" s="1046" t="s">
        <v>94</v>
      </c>
      <c r="U766" s="1021"/>
      <c r="V766" s="1048" t="s">
        <v>95</v>
      </c>
      <c r="W766" s="1021"/>
      <c r="X766" s="478" t="s">
        <v>39</v>
      </c>
      <c r="Y766" s="477" t="s">
        <v>57</v>
      </c>
      <c r="Z766" s="1050"/>
      <c r="AA766" s="1049" t="str">
        <f>IF('result subject-wise'!AV46="","",'result subject-wise'!AV46)</f>
        <v/>
      </c>
      <c r="AB766" s="1052"/>
    </row>
    <row r="767" spans="1:28" ht="19" customHeight="1">
      <c r="A767" s="1023"/>
      <c r="B767" s="1024"/>
      <c r="C767" s="1021">
        <f>'statement of marks'!$FH$6</f>
        <v>25</v>
      </c>
      <c r="D767" s="1021"/>
      <c r="E767" s="1021">
        <f>'statement of marks'!$FI$6</f>
        <v>45</v>
      </c>
      <c r="F767" s="1021"/>
      <c r="G767" s="1021">
        <f>'statement of marks'!$FJ$6</f>
        <v>30</v>
      </c>
      <c r="H767" s="1021"/>
      <c r="I767" s="478">
        <f>SUM(C767,E767,G767)</f>
        <v>100</v>
      </c>
      <c r="J767" s="477"/>
      <c r="K767" s="1050"/>
      <c r="L767" s="1049"/>
      <c r="M767" s="1052"/>
      <c r="N767" s="1058"/>
      <c r="O767" s="1057"/>
      <c r="P767" s="1023"/>
      <c r="Q767" s="1024"/>
      <c r="R767" s="1021">
        <f>'statement of marks'!$FH$6</f>
        <v>25</v>
      </c>
      <c r="S767" s="1021"/>
      <c r="T767" s="1021">
        <f>'statement of marks'!$FI$6</f>
        <v>45</v>
      </c>
      <c r="U767" s="1021"/>
      <c r="V767" s="1021">
        <f>'statement of marks'!$FJ$6</f>
        <v>30</v>
      </c>
      <c r="W767" s="1021"/>
      <c r="X767" s="478">
        <f>SUM(R767,T767,V767)</f>
        <v>100</v>
      </c>
      <c r="Y767" s="477"/>
      <c r="Z767" s="1050"/>
      <c r="AA767" s="1049"/>
      <c r="AB767" s="1052"/>
    </row>
    <row r="768" spans="1:28" ht="19" customHeight="1">
      <c r="A768" s="1023"/>
      <c r="B768" s="1024"/>
      <c r="C768" s="1025" t="str">
        <f>IF('statement of marks'!FH45="","",'statement of marks'!FH45)</f>
        <v/>
      </c>
      <c r="D768" s="1025"/>
      <c r="E768" s="1025" t="str">
        <f>'statement of marks'!FI45</f>
        <v/>
      </c>
      <c r="F768" s="1025"/>
      <c r="G768" s="1025" t="str">
        <f>'statement of marks'!FJ45</f>
        <v/>
      </c>
      <c r="H768" s="1025"/>
      <c r="I768" s="481" t="str">
        <f>IF(G768="","",SUM(C768,E768,G768))</f>
        <v/>
      </c>
      <c r="J768" s="479" t="str">
        <f>IF('statement of marks'!IB45="","",'statement of marks'!IB45)</f>
        <v/>
      </c>
      <c r="K768" s="1050"/>
      <c r="L768" s="1051" t="s">
        <v>241</v>
      </c>
      <c r="M768" s="1052"/>
      <c r="N768" s="1058"/>
      <c r="O768" s="1057"/>
      <c r="P768" s="1023"/>
      <c r="Q768" s="1024"/>
      <c r="R768" s="1025" t="str">
        <f>IF('statement of marks'!FH46="","",'statement of marks'!FH46)</f>
        <v/>
      </c>
      <c r="S768" s="1025"/>
      <c r="T768" s="1025" t="str">
        <f>'statement of marks'!FI46</f>
        <v/>
      </c>
      <c r="U768" s="1025"/>
      <c r="V768" s="1025" t="str">
        <f>'statement of marks'!FJ46</f>
        <v/>
      </c>
      <c r="W768" s="1025"/>
      <c r="X768" s="481" t="str">
        <f>IF(V768="","",SUM(R768,T768,V768))</f>
        <v/>
      </c>
      <c r="Y768" s="479" t="str">
        <f>IF('statement of marks'!IB46="","",'statement of marks'!IB46)</f>
        <v/>
      </c>
      <c r="Z768" s="1050"/>
      <c r="AA768" s="1051" t="s">
        <v>241</v>
      </c>
      <c r="AB768" s="1052"/>
    </row>
    <row r="769" spans="1:28" ht="19" customHeight="1">
      <c r="A769" s="1023" t="s">
        <v>77</v>
      </c>
      <c r="B769" s="1024"/>
      <c r="C769" s="1048" t="s">
        <v>96</v>
      </c>
      <c r="D769" s="1021"/>
      <c r="E769" s="1048" t="s">
        <v>97</v>
      </c>
      <c r="F769" s="1021"/>
      <c r="G769" s="1048" t="s">
        <v>98</v>
      </c>
      <c r="H769" s="1021"/>
      <c r="I769" s="478" t="s">
        <v>39</v>
      </c>
      <c r="J769" s="477" t="s">
        <v>57</v>
      </c>
      <c r="K769" s="1050"/>
      <c r="L769" s="1049" t="e">
        <f>J762</f>
        <v>#VALUE!</v>
      </c>
      <c r="M769" s="1052"/>
      <c r="N769" s="1058"/>
      <c r="O769" s="1057"/>
      <c r="P769" s="1023" t="s">
        <v>77</v>
      </c>
      <c r="Q769" s="1024"/>
      <c r="R769" s="1048" t="s">
        <v>96</v>
      </c>
      <c r="S769" s="1021"/>
      <c r="T769" s="1048" t="s">
        <v>97</v>
      </c>
      <c r="U769" s="1021"/>
      <c r="V769" s="1048" t="s">
        <v>98</v>
      </c>
      <c r="W769" s="1021"/>
      <c r="X769" s="478" t="s">
        <v>39</v>
      </c>
      <c r="Y769" s="477" t="s">
        <v>57</v>
      </c>
      <c r="Z769" s="1050"/>
      <c r="AA769" s="1049" t="e">
        <f>Y762</f>
        <v>#VALUE!</v>
      </c>
      <c r="AB769" s="1052"/>
    </row>
    <row r="770" spans="1:28" ht="19" customHeight="1">
      <c r="A770" s="1023"/>
      <c r="B770" s="1024"/>
      <c r="C770" s="1021">
        <f>'statement of marks'!$FQ$6</f>
        <v>25</v>
      </c>
      <c r="D770" s="1021"/>
      <c r="E770" s="474">
        <f>'statement of marks'!$FR$6</f>
        <v>30</v>
      </c>
      <c r="F770" s="474">
        <f>'statement of marks'!$FS$6</f>
        <v>30</v>
      </c>
      <c r="G770" s="1021">
        <f>'statement of marks'!$FT$6</f>
        <v>15</v>
      </c>
      <c r="H770" s="1021"/>
      <c r="I770" s="478">
        <f>SUM(C770,E770,F770,G770)</f>
        <v>100</v>
      </c>
      <c r="J770" s="477"/>
      <c r="K770" s="1050"/>
      <c r="L770" s="1049"/>
      <c r="M770" s="1052"/>
      <c r="N770" s="1058"/>
      <c r="O770" s="1057"/>
      <c r="P770" s="1023"/>
      <c r="Q770" s="1024"/>
      <c r="R770" s="1021">
        <f>'statement of marks'!$FQ$6</f>
        <v>25</v>
      </c>
      <c r="S770" s="1021"/>
      <c r="T770" s="474">
        <f>'statement of marks'!$FR$6</f>
        <v>30</v>
      </c>
      <c r="U770" s="474">
        <f>'statement of marks'!$FS$6</f>
        <v>30</v>
      </c>
      <c r="V770" s="1021">
        <f>'statement of marks'!$FT$6</f>
        <v>15</v>
      </c>
      <c r="W770" s="1021"/>
      <c r="X770" s="478">
        <f>SUM(R770,T770,U770,V770)</f>
        <v>100</v>
      </c>
      <c r="Y770" s="477"/>
      <c r="Z770" s="1050"/>
      <c r="AA770" s="1049"/>
      <c r="AB770" s="1052"/>
    </row>
    <row r="771" spans="1:28" ht="19" customHeight="1">
      <c r="A771" s="1023"/>
      <c r="B771" s="1024"/>
      <c r="C771" s="1025" t="str">
        <f>IF('statement of marks'!FQ45="","",'statement of marks'!FQ45)</f>
        <v/>
      </c>
      <c r="D771" s="1025"/>
      <c r="E771" s="475" t="str">
        <f>'statement of marks'!FR45</f>
        <v/>
      </c>
      <c r="F771" s="475" t="str">
        <f>'statement of marks'!FS45</f>
        <v/>
      </c>
      <c r="G771" s="1025" t="str">
        <f>'statement of marks'!FT45</f>
        <v/>
      </c>
      <c r="H771" s="1025"/>
      <c r="I771" s="478" t="str">
        <f>IF(G771="","",SUM(C771:G771))</f>
        <v/>
      </c>
      <c r="J771" s="479" t="str">
        <f>IF('statement of marks'!IC45="","",'statement of marks'!IC45)</f>
        <v/>
      </c>
      <c r="K771" s="1043" t="s">
        <v>240</v>
      </c>
      <c r="L771" s="1044"/>
      <c r="M771" s="1045"/>
      <c r="N771" s="1058"/>
      <c r="O771" s="1057"/>
      <c r="P771" s="1023"/>
      <c r="Q771" s="1024"/>
      <c r="R771" s="1025" t="str">
        <f>IF('statement of marks'!FQ46="","",'statement of marks'!FQ46)</f>
        <v/>
      </c>
      <c r="S771" s="1025"/>
      <c r="T771" s="475" t="str">
        <f>'statement of marks'!FR46</f>
        <v/>
      </c>
      <c r="U771" s="475" t="str">
        <f>'statement of marks'!FS46</f>
        <v/>
      </c>
      <c r="V771" s="1025" t="str">
        <f>'statement of marks'!FT46</f>
        <v/>
      </c>
      <c r="W771" s="1025"/>
      <c r="X771" s="478" t="str">
        <f>IF(V771="","",SUM(R771:V771))</f>
        <v/>
      </c>
      <c r="Y771" s="479" t="str">
        <f>IF('statement of marks'!IC46="","",'statement of marks'!IC46)</f>
        <v/>
      </c>
      <c r="Z771" s="1043" t="s">
        <v>240</v>
      </c>
      <c r="AA771" s="1044"/>
      <c r="AB771" s="1045"/>
    </row>
    <row r="772" spans="1:28" ht="19" customHeight="1">
      <c r="A772" s="1038" t="s">
        <v>135</v>
      </c>
      <c r="B772" s="1039"/>
      <c r="C772" s="1029" t="str">
        <f>'statement of marks'!GN45</f>
        <v/>
      </c>
      <c r="D772" s="1029"/>
      <c r="E772" s="1029"/>
      <c r="F772" s="483" t="s">
        <v>241</v>
      </c>
      <c r="G772" s="479" t="str">
        <f>IF('statement of marks'!CU45="","",'statement of marks'!CU45)</f>
        <v/>
      </c>
      <c r="H772" s="1049" t="s">
        <v>237</v>
      </c>
      <c r="I772" s="1049"/>
      <c r="J772" s="475" t="str">
        <f>IF('statement of marks'!GP45="","",'statement of marks'!GP45)</f>
        <v/>
      </c>
      <c r="K772" s="1044"/>
      <c r="L772" s="1044"/>
      <c r="M772" s="1045"/>
      <c r="N772" s="1058"/>
      <c r="O772" s="1057"/>
      <c r="P772" s="1038" t="s">
        <v>135</v>
      </c>
      <c r="Q772" s="1039"/>
      <c r="R772" s="1029" t="str">
        <f>'statement of marks'!GN46</f>
        <v/>
      </c>
      <c r="S772" s="1029"/>
      <c r="T772" s="1029"/>
      <c r="U772" s="483" t="s">
        <v>241</v>
      </c>
      <c r="V772" s="479" t="str">
        <f>IF('statement of marks'!CU46="","",'statement of marks'!CU46)</f>
        <v/>
      </c>
      <c r="W772" s="1049" t="s">
        <v>237</v>
      </c>
      <c r="X772" s="1049"/>
      <c r="Y772" s="475" t="str">
        <f>IF('statement of marks'!GP46="","",'statement of marks'!GP46)</f>
        <v/>
      </c>
      <c r="Z772" s="1044"/>
      <c r="AA772" s="1044"/>
      <c r="AB772" s="1045"/>
    </row>
    <row r="773" spans="1:28" ht="19" customHeight="1">
      <c r="A773" s="257" t="s">
        <v>230</v>
      </c>
      <c r="B773" s="1059" t="s">
        <v>229</v>
      </c>
      <c r="C773" s="1060"/>
      <c r="D773" s="1047" t="s">
        <v>231</v>
      </c>
      <c r="E773" s="1025"/>
      <c r="F773" s="1047" t="s">
        <v>232</v>
      </c>
      <c r="G773" s="1025"/>
      <c r="H773" s="1047" t="s">
        <v>233</v>
      </c>
      <c r="I773" s="1025"/>
      <c r="J773" s="481" t="s">
        <v>376</v>
      </c>
      <c r="K773" s="1044"/>
      <c r="L773" s="1044"/>
      <c r="M773" s="1045"/>
      <c r="N773" s="1058"/>
      <c r="O773" s="1057"/>
      <c r="P773" s="257" t="s">
        <v>230</v>
      </c>
      <c r="Q773" s="1059" t="s">
        <v>229</v>
      </c>
      <c r="R773" s="1060"/>
      <c r="S773" s="1047" t="s">
        <v>231</v>
      </c>
      <c r="T773" s="1025"/>
      <c r="U773" s="1047" t="s">
        <v>232</v>
      </c>
      <c r="V773" s="1025"/>
      <c r="W773" s="1047" t="s">
        <v>233</v>
      </c>
      <c r="X773" s="1025"/>
      <c r="Y773" s="481" t="s">
        <v>376</v>
      </c>
      <c r="Z773" s="1044"/>
      <c r="AA773" s="1044"/>
      <c r="AB773" s="1045"/>
    </row>
    <row r="774" spans="1:28" ht="19" customHeight="1">
      <c r="A774" s="1033" t="s">
        <v>227</v>
      </c>
      <c r="B774" s="1024"/>
      <c r="C774" s="482" t="str">
        <f>IF('statement of marks'!GR45="","",'statement of marks'!GR45)</f>
        <v/>
      </c>
      <c r="D774" s="1053" t="str">
        <f>IF('statement of marks'!GT45="","",'statement of marks'!GT45)</f>
        <v/>
      </c>
      <c r="E774" s="1053"/>
      <c r="F774" s="1053" t="str">
        <f>IF('statement of marks'!GV45="","",'statement of marks'!GV45)</f>
        <v/>
      </c>
      <c r="G774" s="1053"/>
      <c r="H774" s="1053" t="str">
        <f>IF('statement of marks'!GX45="","",'statement of marks'!GX45)</f>
        <v/>
      </c>
      <c r="I774" s="1053"/>
      <c r="J774" s="479" t="str">
        <f>'statement of marks'!GZ45</f>
        <v/>
      </c>
      <c r="K774" s="1062" t="str">
        <f>IF(OR(L766="PASS",L766="FAIL"),'result subject-wise'!$AV$112,"")</f>
        <v/>
      </c>
      <c r="L774" s="1062"/>
      <c r="M774" s="1063"/>
      <c r="N774" s="1058"/>
      <c r="O774" s="1057"/>
      <c r="P774" s="1033" t="s">
        <v>227</v>
      </c>
      <c r="Q774" s="1024"/>
      <c r="R774" s="482" t="str">
        <f>IF('statement of marks'!GR46="","",'statement of marks'!GR46)</f>
        <v/>
      </c>
      <c r="S774" s="1053" t="str">
        <f>IF('statement of marks'!GT46="","",'statement of marks'!GT46)</f>
        <v/>
      </c>
      <c r="T774" s="1053"/>
      <c r="U774" s="1053" t="str">
        <f>IF('statement of marks'!GV46="","",'statement of marks'!GV46)</f>
        <v/>
      </c>
      <c r="V774" s="1053"/>
      <c r="W774" s="1053" t="str">
        <f>IF('statement of marks'!GX46="","",'statement of marks'!GX46)</f>
        <v/>
      </c>
      <c r="X774" s="1053"/>
      <c r="Y774" s="479" t="str">
        <f>'statement of marks'!GZ46</f>
        <v/>
      </c>
      <c r="Z774" s="1062" t="str">
        <f>IF(OR(AA766="PASS",AA766="FAIL"),'result subject-wise'!$AV$112,"")</f>
        <v/>
      </c>
      <c r="AA774" s="1062"/>
      <c r="AB774" s="1063"/>
    </row>
    <row r="775" spans="1:28" ht="19" customHeight="1">
      <c r="A775" s="1031" t="s">
        <v>228</v>
      </c>
      <c r="B775" s="1032"/>
      <c r="C775" s="477" t="str">
        <f>IF('statement of marks'!GQ45="","",'statement of marks'!GQ45)</f>
        <v/>
      </c>
      <c r="D775" s="1030" t="str">
        <f>IF('statement of marks'!GS45="","",'statement of marks'!GS45)</f>
        <v/>
      </c>
      <c r="E775" s="1030"/>
      <c r="F775" s="1030" t="str">
        <f>IF('statement of marks'!GU45="","",'statement of marks'!GU45)</f>
        <v/>
      </c>
      <c r="G775" s="1030"/>
      <c r="H775" s="1030" t="str">
        <f>IF('statement of marks'!GW45="","",'statement of marks'!GW45)</f>
        <v/>
      </c>
      <c r="I775" s="1030"/>
      <c r="J775" s="477" t="str">
        <f>'statement of marks'!GY45</f>
        <v/>
      </c>
      <c r="K775" s="1062"/>
      <c r="L775" s="1062"/>
      <c r="M775" s="1063"/>
      <c r="N775" s="1058"/>
      <c r="O775" s="1057"/>
      <c r="P775" s="1031" t="s">
        <v>228</v>
      </c>
      <c r="Q775" s="1032"/>
      <c r="R775" s="477" t="str">
        <f>IF('statement of marks'!GQ46="","",'statement of marks'!GQ46)</f>
        <v/>
      </c>
      <c r="S775" s="1030" t="str">
        <f>IF('statement of marks'!GS46="","",'statement of marks'!GS46)</f>
        <v/>
      </c>
      <c r="T775" s="1030"/>
      <c r="U775" s="1030" t="str">
        <f>IF('statement of marks'!GU46="","",'statement of marks'!GU46)</f>
        <v/>
      </c>
      <c r="V775" s="1030"/>
      <c r="W775" s="1030" t="str">
        <f>IF('statement of marks'!GW46="","",'statement of marks'!GW46)</f>
        <v/>
      </c>
      <c r="X775" s="1030"/>
      <c r="Y775" s="477" t="str">
        <f>'statement of marks'!GY46</f>
        <v/>
      </c>
      <c r="Z775" s="1062"/>
      <c r="AA775" s="1062"/>
      <c r="AB775" s="1063"/>
    </row>
    <row r="776" spans="1:28" ht="19" customHeight="1">
      <c r="A776" s="1067" t="s">
        <v>375</v>
      </c>
      <c r="B776" s="1024"/>
      <c r="C776" s="52"/>
      <c r="D776" s="1029"/>
      <c r="E776" s="1029"/>
      <c r="F776" s="1029"/>
      <c r="G776" s="1029"/>
      <c r="H776" s="1029"/>
      <c r="I776" s="1029"/>
      <c r="J776" s="1029"/>
      <c r="K776" s="1029"/>
      <c r="L776" s="1029"/>
      <c r="M776" s="1040"/>
      <c r="N776" s="1058"/>
      <c r="O776" s="1057"/>
      <c r="P776" s="1067" t="s">
        <v>375</v>
      </c>
      <c r="Q776" s="1024"/>
      <c r="R776" s="52"/>
      <c r="S776" s="1029"/>
      <c r="T776" s="1029"/>
      <c r="U776" s="1029"/>
      <c r="V776" s="1029"/>
      <c r="W776" s="1029"/>
      <c r="X776" s="1029"/>
      <c r="Y776" s="1029"/>
      <c r="Z776" s="1029"/>
      <c r="AA776" s="1029"/>
      <c r="AB776" s="1040"/>
    </row>
    <row r="777" spans="1:28" ht="19" customHeight="1">
      <c r="A777" s="1033" t="s">
        <v>234</v>
      </c>
      <c r="B777" s="1024"/>
      <c r="C777" s="52"/>
      <c r="D777" s="1029"/>
      <c r="E777" s="1029"/>
      <c r="F777" s="1029"/>
      <c r="G777" s="1029"/>
      <c r="H777" s="1029"/>
      <c r="I777" s="1029"/>
      <c r="J777" s="1029"/>
      <c r="K777" s="1029"/>
      <c r="L777" s="1029"/>
      <c r="M777" s="1040"/>
      <c r="N777" s="1058"/>
      <c r="O777" s="1057"/>
      <c r="P777" s="1033" t="s">
        <v>234</v>
      </c>
      <c r="Q777" s="1024"/>
      <c r="R777" s="52"/>
      <c r="S777" s="1029"/>
      <c r="T777" s="1029"/>
      <c r="U777" s="1029"/>
      <c r="V777" s="1029"/>
      <c r="W777" s="1029"/>
      <c r="X777" s="1029"/>
      <c r="Y777" s="1029"/>
      <c r="Z777" s="1029"/>
      <c r="AA777" s="1029"/>
      <c r="AB777" s="1040"/>
    </row>
    <row r="778" spans="1:28" ht="19" customHeight="1">
      <c r="A778" s="1033" t="s">
        <v>374</v>
      </c>
      <c r="B778" s="1024"/>
      <c r="C778" s="52"/>
      <c r="D778" s="1029"/>
      <c r="E778" s="1029"/>
      <c r="F778" s="1029"/>
      <c r="G778" s="1029"/>
      <c r="H778" s="1029"/>
      <c r="I778" s="1029"/>
      <c r="J778" s="1051" t="s">
        <v>374</v>
      </c>
      <c r="K778" s="1029"/>
      <c r="L778" s="1029"/>
      <c r="M778" s="1040"/>
      <c r="N778" s="1058"/>
      <c r="O778" s="1057"/>
      <c r="P778" s="1033" t="s">
        <v>374</v>
      </c>
      <c r="Q778" s="1024"/>
      <c r="R778" s="52"/>
      <c r="S778" s="1029"/>
      <c r="T778" s="1029"/>
      <c r="U778" s="1029"/>
      <c r="V778" s="1029"/>
      <c r="W778" s="1029"/>
      <c r="X778" s="1029"/>
      <c r="Y778" s="1051" t="s">
        <v>374</v>
      </c>
      <c r="Z778" s="1029"/>
      <c r="AA778" s="1029"/>
      <c r="AB778" s="1040"/>
    </row>
    <row r="779" spans="1:28" ht="19" customHeight="1">
      <c r="A779" s="1033" t="s">
        <v>235</v>
      </c>
      <c r="B779" s="1024"/>
      <c r="C779" s="52"/>
      <c r="D779" s="1029"/>
      <c r="E779" s="1029"/>
      <c r="F779" s="1029"/>
      <c r="G779" s="1029"/>
      <c r="H779" s="1029"/>
      <c r="I779" s="1029"/>
      <c r="J779" s="1029"/>
      <c r="K779" s="1029"/>
      <c r="L779" s="1029"/>
      <c r="M779" s="1040"/>
      <c r="N779" s="1058"/>
      <c r="O779" s="1057"/>
      <c r="P779" s="1033" t="s">
        <v>235</v>
      </c>
      <c r="Q779" s="1024"/>
      <c r="R779" s="52"/>
      <c r="S779" s="1029"/>
      <c r="T779" s="1029"/>
      <c r="U779" s="1029"/>
      <c r="V779" s="1029"/>
      <c r="W779" s="1029"/>
      <c r="X779" s="1029"/>
      <c r="Y779" s="1029"/>
      <c r="Z779" s="1029"/>
      <c r="AA779" s="1029"/>
      <c r="AB779" s="1040"/>
    </row>
    <row r="780" spans="1:28" ht="19" customHeight="1" thickBot="1">
      <c r="A780" s="1054" t="s">
        <v>236</v>
      </c>
      <c r="B780" s="1055"/>
      <c r="C780" s="1055"/>
      <c r="D780" s="1055"/>
      <c r="E780" s="1055"/>
      <c r="F780" s="1064">
        <f>'statement of marks'!$GY$107</f>
        <v>42460</v>
      </c>
      <c r="G780" s="1064"/>
      <c r="H780" s="1065" t="s">
        <v>239</v>
      </c>
      <c r="I780" s="1066"/>
      <c r="J780" s="1041"/>
      <c r="K780" s="1041"/>
      <c r="L780" s="1041"/>
      <c r="M780" s="1042"/>
      <c r="N780" s="1058"/>
      <c r="O780" s="1057"/>
      <c r="P780" s="1054" t="s">
        <v>236</v>
      </c>
      <c r="Q780" s="1055"/>
      <c r="R780" s="1055"/>
      <c r="S780" s="1055"/>
      <c r="T780" s="1055"/>
      <c r="U780" s="1064">
        <f>'statement of marks'!$GY$107</f>
        <v>42460</v>
      </c>
      <c r="V780" s="1064"/>
      <c r="W780" s="1065" t="s">
        <v>239</v>
      </c>
      <c r="X780" s="1066"/>
      <c r="Y780" s="1041"/>
      <c r="Z780" s="1041"/>
      <c r="AA780" s="1041"/>
      <c r="AB780" s="1042"/>
    </row>
    <row r="781" spans="1:28" ht="19" customHeight="1" thickTop="1">
      <c r="A781" s="1017" t="s">
        <v>220</v>
      </c>
      <c r="B781" s="1018"/>
      <c r="C781" s="1018"/>
      <c r="D781" s="1018"/>
      <c r="E781" s="1018"/>
      <c r="F781" s="1018"/>
      <c r="G781" s="1018"/>
      <c r="H781" s="1018"/>
      <c r="I781" s="1018"/>
      <c r="J781" s="1018"/>
      <c r="K781" s="1018"/>
      <c r="L781" s="1018"/>
      <c r="M781" s="1019"/>
      <c r="N781" s="1058"/>
      <c r="O781" s="1057"/>
      <c r="P781" s="1017" t="s">
        <v>220</v>
      </c>
      <c r="Q781" s="1018"/>
      <c r="R781" s="1018"/>
      <c r="S781" s="1018"/>
      <c r="T781" s="1018"/>
      <c r="U781" s="1018"/>
      <c r="V781" s="1018"/>
      <c r="W781" s="1018"/>
      <c r="X781" s="1018"/>
      <c r="Y781" s="1018"/>
      <c r="Z781" s="1018"/>
      <c r="AA781" s="1018"/>
      <c r="AB781" s="1019"/>
    </row>
    <row r="782" spans="1:28" ht="19" customHeight="1">
      <c r="A782" s="1020" t="str">
        <f>IF('statement of marks'!$A$2="","",'statement of marks'!$A$2)</f>
        <v xml:space="preserve">GOVT. </v>
      </c>
      <c r="B782" s="1021"/>
      <c r="C782" s="1021"/>
      <c r="D782" s="1021"/>
      <c r="E782" s="1021"/>
      <c r="F782" s="1021"/>
      <c r="G782" s="1021"/>
      <c r="H782" s="1021"/>
      <c r="I782" s="1021"/>
      <c r="J782" s="1021"/>
      <c r="K782" s="1021"/>
      <c r="L782" s="1021"/>
      <c r="M782" s="1022"/>
      <c r="N782" s="1058"/>
      <c r="O782" s="1057"/>
      <c r="P782" s="1020" t="str">
        <f>IF('statement of marks'!$A$2="","",'statement of marks'!$A$2)</f>
        <v xml:space="preserve">GOVT. </v>
      </c>
      <c r="Q782" s="1021"/>
      <c r="R782" s="1021"/>
      <c r="S782" s="1021"/>
      <c r="T782" s="1021"/>
      <c r="U782" s="1021"/>
      <c r="V782" s="1021"/>
      <c r="W782" s="1021"/>
      <c r="X782" s="1021"/>
      <c r="Y782" s="1021"/>
      <c r="Z782" s="1021"/>
      <c r="AA782" s="1021"/>
      <c r="AB782" s="1022"/>
    </row>
    <row r="783" spans="1:28" ht="19" customHeight="1">
      <c r="A783" s="1020"/>
      <c r="B783" s="1021"/>
      <c r="C783" s="1021"/>
      <c r="D783" s="1021"/>
      <c r="E783" s="1021"/>
      <c r="F783" s="1021"/>
      <c r="G783" s="1021"/>
      <c r="H783" s="1021"/>
      <c r="I783" s="1021"/>
      <c r="J783" s="1021"/>
      <c r="K783" s="1021"/>
      <c r="L783" s="1021"/>
      <c r="M783" s="1022"/>
      <c r="N783" s="1058"/>
      <c r="O783" s="1057"/>
      <c r="P783" s="1020"/>
      <c r="Q783" s="1021"/>
      <c r="R783" s="1021"/>
      <c r="S783" s="1021"/>
      <c r="T783" s="1021"/>
      <c r="U783" s="1021"/>
      <c r="V783" s="1021"/>
      <c r="W783" s="1021"/>
      <c r="X783" s="1021"/>
      <c r="Y783" s="1021"/>
      <c r="Z783" s="1021"/>
      <c r="AA783" s="1021"/>
      <c r="AB783" s="1022"/>
    </row>
    <row r="784" spans="1:28" ht="19" customHeight="1">
      <c r="A784" s="1023" t="s">
        <v>221</v>
      </c>
      <c r="B784" s="1024"/>
      <c r="C784" s="1025" t="str">
        <f>IF(L805="","MAIN EXAM.",IF(C811="SUPPL.","SUPPL. EXAM.",IF(C811="RE-EXAM.","RE-EXAM.",)))</f>
        <v>MAIN EXAM.</v>
      </c>
      <c r="D784" s="1025"/>
      <c r="E784" s="1025"/>
      <c r="F784" s="1025"/>
      <c r="G784" s="475" t="s">
        <v>153</v>
      </c>
      <c r="H784" s="1025" t="str">
        <f>IF('statement of marks'!$F$3="","",'statement of marks'!$F$3)</f>
        <v>2015-16</v>
      </c>
      <c r="I784" s="1025"/>
      <c r="J784" s="1025" t="s">
        <v>82</v>
      </c>
      <c r="K784" s="1025"/>
      <c r="L784" s="1025">
        <f>IF('statement of marks'!D47="","",'statement of marks'!D47)</f>
        <v>9141</v>
      </c>
      <c r="M784" s="1026"/>
      <c r="N784" s="1058"/>
      <c r="O784" s="1057"/>
      <c r="P784" s="1023" t="s">
        <v>221</v>
      </c>
      <c r="Q784" s="1024"/>
      <c r="R784" s="1025" t="str">
        <f>IF(AA805="","MAIN EXAM.",IF(R811="SUPPL.","SUPPL. EXAM.",IF(R811="RE-EXAM.","RE-EXAM.",)))</f>
        <v>MAIN EXAM.</v>
      </c>
      <c r="S784" s="1025"/>
      <c r="T784" s="1025"/>
      <c r="U784" s="1025"/>
      <c r="V784" s="475" t="s">
        <v>153</v>
      </c>
      <c r="W784" s="1025" t="str">
        <f>IF('statement of marks'!$F$3="","",'statement of marks'!$F$3)</f>
        <v>2015-16</v>
      </c>
      <c r="X784" s="1025"/>
      <c r="Y784" s="1025" t="s">
        <v>82</v>
      </c>
      <c r="Z784" s="1025"/>
      <c r="AA784" s="1025">
        <f>IF('statement of marks'!D48="","",'statement of marks'!D48)</f>
        <v>9142</v>
      </c>
      <c r="AB784" s="1026"/>
    </row>
    <row r="785" spans="1:28" ht="19" customHeight="1">
      <c r="A785" s="1023" t="s">
        <v>40</v>
      </c>
      <c r="B785" s="1024"/>
      <c r="C785" s="1024" t="str">
        <f>IF('statement of marks'!G47="","",'statement of marks'!G47)</f>
        <v>A 041</v>
      </c>
      <c r="D785" s="1024"/>
      <c r="E785" s="1024"/>
      <c r="F785" s="1024"/>
      <c r="G785" s="1024"/>
      <c r="H785" s="1024"/>
      <c r="I785" s="1024"/>
      <c r="J785" s="1024"/>
      <c r="K785" s="1024"/>
      <c r="L785" s="1024"/>
      <c r="M785" s="1036"/>
      <c r="N785" s="1058"/>
      <c r="O785" s="1057"/>
      <c r="P785" s="1023" t="s">
        <v>40</v>
      </c>
      <c r="Q785" s="1024"/>
      <c r="R785" s="1024" t="str">
        <f>IF('statement of marks'!G48="","",'statement of marks'!G48)</f>
        <v>A 042</v>
      </c>
      <c r="S785" s="1024"/>
      <c r="T785" s="1024"/>
      <c r="U785" s="1024"/>
      <c r="V785" s="1024"/>
      <c r="W785" s="1024"/>
      <c r="X785" s="1024"/>
      <c r="Y785" s="1024"/>
      <c r="Z785" s="1024"/>
      <c r="AA785" s="1024"/>
      <c r="AB785" s="1036"/>
    </row>
    <row r="786" spans="1:28" ht="19" customHeight="1">
      <c r="A786" s="1023" t="s">
        <v>41</v>
      </c>
      <c r="B786" s="1024"/>
      <c r="C786" s="1024" t="str">
        <f>IF('statement of marks'!H47="","",'statement of marks'!H47)</f>
        <v>B 041</v>
      </c>
      <c r="D786" s="1024"/>
      <c r="E786" s="1024"/>
      <c r="F786" s="1024"/>
      <c r="G786" s="1024"/>
      <c r="H786" s="1024"/>
      <c r="I786" s="1024"/>
      <c r="J786" s="1024"/>
      <c r="K786" s="1024"/>
      <c r="L786" s="1024"/>
      <c r="M786" s="1036"/>
      <c r="N786" s="1058"/>
      <c r="O786" s="1057"/>
      <c r="P786" s="1023" t="s">
        <v>41</v>
      </c>
      <c r="Q786" s="1024"/>
      <c r="R786" s="1024" t="str">
        <f>IF('statement of marks'!H48="","",'statement of marks'!H48)</f>
        <v>B 042</v>
      </c>
      <c r="S786" s="1024"/>
      <c r="T786" s="1024"/>
      <c r="U786" s="1024"/>
      <c r="V786" s="1024"/>
      <c r="W786" s="1024"/>
      <c r="X786" s="1024"/>
      <c r="Y786" s="1024"/>
      <c r="Z786" s="1024"/>
      <c r="AA786" s="1024"/>
      <c r="AB786" s="1036"/>
    </row>
    <row r="787" spans="1:28" ht="19" customHeight="1">
      <c r="A787" s="1023" t="s">
        <v>42</v>
      </c>
      <c r="B787" s="1024"/>
      <c r="C787" s="1024" t="str">
        <f>IF('statement of marks'!I47="","",'statement of marks'!I47)</f>
        <v>C 041</v>
      </c>
      <c r="D787" s="1024"/>
      <c r="E787" s="1024"/>
      <c r="F787" s="1024"/>
      <c r="G787" s="1024"/>
      <c r="H787" s="1024"/>
      <c r="I787" s="1024"/>
      <c r="J787" s="1024"/>
      <c r="K787" s="1024"/>
      <c r="L787" s="1024"/>
      <c r="M787" s="1036"/>
      <c r="N787" s="1058"/>
      <c r="O787" s="1057"/>
      <c r="P787" s="1023" t="s">
        <v>42</v>
      </c>
      <c r="Q787" s="1024"/>
      <c r="R787" s="1024" t="str">
        <f>IF('statement of marks'!I48="","",'statement of marks'!I48)</f>
        <v>C 042</v>
      </c>
      <c r="S787" s="1024"/>
      <c r="T787" s="1024"/>
      <c r="U787" s="1024"/>
      <c r="V787" s="1024"/>
      <c r="W787" s="1024"/>
      <c r="X787" s="1024"/>
      <c r="Y787" s="1024"/>
      <c r="Z787" s="1024"/>
      <c r="AA787" s="1024"/>
      <c r="AB787" s="1036"/>
    </row>
    <row r="788" spans="1:28" ht="19" customHeight="1">
      <c r="A788" s="1023" t="s">
        <v>274</v>
      </c>
      <c r="B788" s="1024"/>
      <c r="C788" s="1024" t="str">
        <f>IF('statement of marks'!$A$3="","",'statement of marks'!$A$3)</f>
        <v>9 'A'</v>
      </c>
      <c r="D788" s="1024"/>
      <c r="E788" s="1025" t="s">
        <v>83</v>
      </c>
      <c r="F788" s="1025"/>
      <c r="G788" s="1025">
        <f>IF('statement of marks'!E47="","",'statement of marks'!E47)</f>
        <v>11096</v>
      </c>
      <c r="H788" s="1025"/>
      <c r="I788" s="1025" t="s">
        <v>78</v>
      </c>
      <c r="J788" s="1025"/>
      <c r="K788" s="1014">
        <f>IF('statement of marks'!F47="","",'statement of marks'!F47)</f>
        <v>36814</v>
      </c>
      <c r="L788" s="1014"/>
      <c r="M788" s="1015"/>
      <c r="N788" s="1058"/>
      <c r="O788" s="1057"/>
      <c r="P788" s="1023" t="s">
        <v>274</v>
      </c>
      <c r="Q788" s="1024"/>
      <c r="R788" s="1024" t="str">
        <f>IF('statement of marks'!$A$3="","",'statement of marks'!$A$3)</f>
        <v>9 'A'</v>
      </c>
      <c r="S788" s="1024"/>
      <c r="T788" s="1025" t="s">
        <v>83</v>
      </c>
      <c r="U788" s="1025"/>
      <c r="V788" s="1025">
        <f>IF('statement of marks'!E48="","",'statement of marks'!E48)</f>
        <v>11026</v>
      </c>
      <c r="W788" s="1025"/>
      <c r="X788" s="1025" t="s">
        <v>78</v>
      </c>
      <c r="Y788" s="1025"/>
      <c r="Z788" s="1014">
        <f>IF('statement of marks'!F48="","",'statement of marks'!F48)</f>
        <v>37197</v>
      </c>
      <c r="AA788" s="1014"/>
      <c r="AB788" s="1015"/>
    </row>
    <row r="789" spans="1:28" ht="19" customHeight="1">
      <c r="A789" s="1037" t="s">
        <v>222</v>
      </c>
      <c r="B789" s="1034" t="s">
        <v>223</v>
      </c>
      <c r="C789" s="865" t="s">
        <v>87</v>
      </c>
      <c r="D789" s="865" t="s">
        <v>88</v>
      </c>
      <c r="E789" s="865" t="s">
        <v>89</v>
      </c>
      <c r="F789" s="865" t="s">
        <v>245</v>
      </c>
      <c r="G789" s="865" t="s">
        <v>242</v>
      </c>
      <c r="H789" s="865" t="s">
        <v>99</v>
      </c>
      <c r="I789" s="865" t="s">
        <v>193</v>
      </c>
      <c r="J789" s="1016" t="s">
        <v>146</v>
      </c>
      <c r="K789" s="1016" t="s">
        <v>224</v>
      </c>
      <c r="L789" s="1016" t="s">
        <v>225</v>
      </c>
      <c r="M789" s="1035" t="s">
        <v>243</v>
      </c>
      <c r="N789" s="1058"/>
      <c r="O789" s="1057"/>
      <c r="P789" s="1037" t="s">
        <v>222</v>
      </c>
      <c r="Q789" s="1034" t="s">
        <v>223</v>
      </c>
      <c r="R789" s="865" t="s">
        <v>87</v>
      </c>
      <c r="S789" s="865" t="s">
        <v>88</v>
      </c>
      <c r="T789" s="865" t="s">
        <v>89</v>
      </c>
      <c r="U789" s="865" t="s">
        <v>245</v>
      </c>
      <c r="V789" s="865" t="s">
        <v>242</v>
      </c>
      <c r="W789" s="865" t="s">
        <v>99</v>
      </c>
      <c r="X789" s="865" t="s">
        <v>193</v>
      </c>
      <c r="Y789" s="1016" t="s">
        <v>146</v>
      </c>
      <c r="Z789" s="1016" t="s">
        <v>224</v>
      </c>
      <c r="AA789" s="1016" t="s">
        <v>225</v>
      </c>
      <c r="AB789" s="1035" t="s">
        <v>243</v>
      </c>
    </row>
    <row r="790" spans="1:28" ht="19" customHeight="1">
      <c r="A790" s="1037"/>
      <c r="B790" s="1034"/>
      <c r="C790" s="865"/>
      <c r="D790" s="865"/>
      <c r="E790" s="865"/>
      <c r="F790" s="865"/>
      <c r="G790" s="865"/>
      <c r="H790" s="865"/>
      <c r="I790" s="865"/>
      <c r="J790" s="865"/>
      <c r="K790" s="865"/>
      <c r="L790" s="865"/>
      <c r="M790" s="1035"/>
      <c r="N790" s="1058"/>
      <c r="O790" s="1057"/>
      <c r="P790" s="1037"/>
      <c r="Q790" s="1034"/>
      <c r="R790" s="865"/>
      <c r="S790" s="865"/>
      <c r="T790" s="865"/>
      <c r="U790" s="865"/>
      <c r="V790" s="865"/>
      <c r="W790" s="865"/>
      <c r="X790" s="865"/>
      <c r="Y790" s="865"/>
      <c r="Z790" s="865"/>
      <c r="AA790" s="865"/>
      <c r="AB790" s="1035"/>
    </row>
    <row r="791" spans="1:28" ht="19" customHeight="1">
      <c r="A791" s="1037"/>
      <c r="B791" s="1034"/>
      <c r="C791" s="865"/>
      <c r="D791" s="865"/>
      <c r="E791" s="865"/>
      <c r="F791" s="865"/>
      <c r="G791" s="865"/>
      <c r="H791" s="865"/>
      <c r="I791" s="865"/>
      <c r="J791" s="865"/>
      <c r="K791" s="865"/>
      <c r="L791" s="865"/>
      <c r="M791" s="1035"/>
      <c r="N791" s="1058"/>
      <c r="O791" s="1057"/>
      <c r="P791" s="1037"/>
      <c r="Q791" s="1034"/>
      <c r="R791" s="865"/>
      <c r="S791" s="865"/>
      <c r="T791" s="865"/>
      <c r="U791" s="865"/>
      <c r="V791" s="865"/>
      <c r="W791" s="865"/>
      <c r="X791" s="865"/>
      <c r="Y791" s="865"/>
      <c r="Z791" s="865"/>
      <c r="AA791" s="865"/>
      <c r="AB791" s="1035"/>
    </row>
    <row r="792" spans="1:28" ht="19" customHeight="1">
      <c r="A792" s="1038" t="s">
        <v>169</v>
      </c>
      <c r="B792" s="1039"/>
      <c r="C792" s="474">
        <v>10</v>
      </c>
      <c r="D792" s="474">
        <v>10</v>
      </c>
      <c r="E792" s="474">
        <v>10</v>
      </c>
      <c r="F792" s="474">
        <v>70</v>
      </c>
      <c r="G792" s="478">
        <v>100</v>
      </c>
      <c r="H792" s="478">
        <v>100</v>
      </c>
      <c r="I792" s="478">
        <v>200</v>
      </c>
      <c r="J792" s="484"/>
      <c r="K792" s="478" t="str">
        <f>IF(L800=0,"",100)</f>
        <v/>
      </c>
      <c r="L792" s="478"/>
      <c r="M792" s="251" t="str">
        <f>IF(L800=0,"","200/100")</f>
        <v/>
      </c>
      <c r="N792" s="1058"/>
      <c r="O792" s="1057"/>
      <c r="P792" s="1038" t="s">
        <v>169</v>
      </c>
      <c r="Q792" s="1039"/>
      <c r="R792" s="474">
        <v>10</v>
      </c>
      <c r="S792" s="474">
        <v>10</v>
      </c>
      <c r="T792" s="474">
        <v>10</v>
      </c>
      <c r="U792" s="474">
        <v>70</v>
      </c>
      <c r="V792" s="478">
        <v>100</v>
      </c>
      <c r="W792" s="478">
        <v>100</v>
      </c>
      <c r="X792" s="478">
        <v>200</v>
      </c>
      <c r="Y792" s="484"/>
      <c r="Z792" s="478" t="str">
        <f>IF(AA800=0,"",100)</f>
        <v/>
      </c>
      <c r="AA792" s="478"/>
      <c r="AB792" s="251" t="str">
        <f>IF(AA800=0,"","200/100")</f>
        <v/>
      </c>
    </row>
    <row r="793" spans="1:28" ht="19" customHeight="1">
      <c r="A793" s="1023" t="s">
        <v>61</v>
      </c>
      <c r="B793" s="1024"/>
      <c r="C793" s="482" t="str">
        <f>IF('statement of marks'!J47="","",'statement of marks'!J47)</f>
        <v/>
      </c>
      <c r="D793" s="482" t="str">
        <f>IF('statement of marks'!K47="","",'statement of marks'!K47)</f>
        <v/>
      </c>
      <c r="E793" s="482" t="str">
        <f>IF('statement of marks'!L47="","",'statement of marks'!L47)</f>
        <v/>
      </c>
      <c r="F793" s="482" t="str">
        <f>IF('statement of marks'!N47="","",'statement of marks'!N47)</f>
        <v/>
      </c>
      <c r="G793" s="478" t="str">
        <f t="shared" ref="G793:G798" si="160">IF(F793="","",SUM(C793:F793))</f>
        <v/>
      </c>
      <c r="H793" s="252" t="str">
        <f>IF('statement of marks'!P47="","",'statement of marks'!P47)</f>
        <v/>
      </c>
      <c r="I793" s="253" t="str">
        <f t="shared" ref="I793:I798" si="161">IF(H793="","",SUM(G793:H793))</f>
        <v/>
      </c>
      <c r="J793" s="479" t="str">
        <f>CONCATENATE('statement of marks'!HB47,'statement of marks'!HC47,'statement of marks'!HD47)</f>
        <v/>
      </c>
      <c r="K793" s="482" t="str">
        <f>IF('result subject-wise'!AB47="","",'result subject-wise'!AB47)</f>
        <v/>
      </c>
      <c r="L793" s="482" t="str">
        <f>IF('result subject-wise'!AK47="","",'result subject-wise'!AK47)</f>
        <v/>
      </c>
      <c r="M793" s="480" t="str">
        <f>IF(L800=0,"",IF(J793="S",K793,IF(K793="",I793,I793+K793)))</f>
        <v/>
      </c>
      <c r="N793" s="1058"/>
      <c r="O793" s="1057"/>
      <c r="P793" s="1023" t="s">
        <v>61</v>
      </c>
      <c r="Q793" s="1024"/>
      <c r="R793" s="482" t="str">
        <f>IF('statement of marks'!J48="","",'statement of marks'!J48)</f>
        <v/>
      </c>
      <c r="S793" s="482" t="str">
        <f>IF('statement of marks'!K48="","",'statement of marks'!K48)</f>
        <v/>
      </c>
      <c r="T793" s="482" t="str">
        <f>IF('statement of marks'!L48="","",'statement of marks'!L48)</f>
        <v/>
      </c>
      <c r="U793" s="482" t="str">
        <f>IF('statement of marks'!N48="","",'statement of marks'!N48)</f>
        <v/>
      </c>
      <c r="V793" s="478" t="str">
        <f t="shared" ref="V793:V798" si="162">IF(U793="","",SUM(R793:U793))</f>
        <v/>
      </c>
      <c r="W793" s="252" t="str">
        <f>IF('statement of marks'!P48="","",'statement of marks'!P48)</f>
        <v/>
      </c>
      <c r="X793" s="253" t="str">
        <f t="shared" ref="X793:X798" si="163">IF(W793="","",SUM(V793:W793))</f>
        <v/>
      </c>
      <c r="Y793" s="479" t="str">
        <f>CONCATENATE('statement of marks'!HB48,'statement of marks'!HC48,'statement of marks'!HD48)</f>
        <v/>
      </c>
      <c r="Z793" s="482" t="str">
        <f>IF('result subject-wise'!AB48="","",'result subject-wise'!AB48)</f>
        <v/>
      </c>
      <c r="AA793" s="482" t="str">
        <f>IF('result subject-wise'!AK48="","",'result subject-wise'!AK48)</f>
        <v/>
      </c>
      <c r="AB793" s="480" t="str">
        <f>IF(AA800=0,"",IF(Y793="S",Z793,IF(Z793="",X793,X793+Z793)))</f>
        <v/>
      </c>
    </row>
    <row r="794" spans="1:28" ht="19" customHeight="1">
      <c r="A794" s="1023" t="s">
        <v>63</v>
      </c>
      <c r="B794" s="1024"/>
      <c r="C794" s="482" t="str">
        <f>IF('statement of marks'!X47="","",'statement of marks'!X47)</f>
        <v/>
      </c>
      <c r="D794" s="482" t="str">
        <f>IF('statement of marks'!Y47="","",'statement of marks'!Y47)</f>
        <v/>
      </c>
      <c r="E794" s="482" t="str">
        <f>IF('statement of marks'!Z47="","",'statement of marks'!Z47)</f>
        <v/>
      </c>
      <c r="F794" s="482" t="str">
        <f>IF('statement of marks'!AB47="","",'statement of marks'!AB47)</f>
        <v/>
      </c>
      <c r="G794" s="478" t="str">
        <f t="shared" si="160"/>
        <v/>
      </c>
      <c r="H794" s="252" t="str">
        <f>IF('statement of marks'!AD47="","",'statement of marks'!AD47)</f>
        <v/>
      </c>
      <c r="I794" s="253" t="str">
        <f t="shared" si="161"/>
        <v/>
      </c>
      <c r="J794" s="479" t="str">
        <f>CONCATENATE('statement of marks'!HE47,'statement of marks'!HF47,'statement of marks'!HG47,)</f>
        <v/>
      </c>
      <c r="K794" s="482" t="str">
        <f>IF('result subject-wise'!AC47="","",'result subject-wise'!AC47)</f>
        <v/>
      </c>
      <c r="L794" s="482" t="str">
        <f>IF('result subject-wise'!AL47="","",'result subject-wise'!AL47)</f>
        <v/>
      </c>
      <c r="M794" s="480" t="str">
        <f>IF(L800=0,"",IF(J794="S",K794,IF(K794="",I794,I794+K794)))</f>
        <v/>
      </c>
      <c r="N794" s="1058"/>
      <c r="O794" s="1057"/>
      <c r="P794" s="1023" t="s">
        <v>63</v>
      </c>
      <c r="Q794" s="1024"/>
      <c r="R794" s="482" t="str">
        <f>IF('statement of marks'!X48="","",'statement of marks'!X48)</f>
        <v/>
      </c>
      <c r="S794" s="482" t="str">
        <f>IF('statement of marks'!Y48="","",'statement of marks'!Y48)</f>
        <v/>
      </c>
      <c r="T794" s="482" t="str">
        <f>IF('statement of marks'!Z48="","",'statement of marks'!Z48)</f>
        <v/>
      </c>
      <c r="U794" s="482" t="str">
        <f>IF('statement of marks'!AB48="","",'statement of marks'!AB48)</f>
        <v/>
      </c>
      <c r="V794" s="478" t="str">
        <f t="shared" si="162"/>
        <v/>
      </c>
      <c r="W794" s="252" t="str">
        <f>IF('statement of marks'!AD48="","",'statement of marks'!AD48)</f>
        <v/>
      </c>
      <c r="X794" s="253" t="str">
        <f t="shared" si="163"/>
        <v/>
      </c>
      <c r="Y794" s="479" t="str">
        <f>CONCATENATE('statement of marks'!HE48,'statement of marks'!HF48,'statement of marks'!HG48,)</f>
        <v/>
      </c>
      <c r="Z794" s="482" t="str">
        <f>IF('result subject-wise'!AC48="","",'result subject-wise'!AC48)</f>
        <v/>
      </c>
      <c r="AA794" s="482" t="str">
        <f>IF('result subject-wise'!AL48="","",'result subject-wise'!AL48)</f>
        <v/>
      </c>
      <c r="AB794" s="480" t="str">
        <f>IF(AA800=0,"",IF(Y794="S",Z794,IF(Z794="",X794,X794+Z794)))</f>
        <v/>
      </c>
    </row>
    <row r="795" spans="1:28" ht="19" customHeight="1">
      <c r="A795" s="1023" t="str">
        <f>'statement of marks'!AM47</f>
        <v/>
      </c>
      <c r="B795" s="1024"/>
      <c r="C795" s="482" t="str">
        <f>IF('statement of marks'!AN47="","",'statement of marks'!AN47)</f>
        <v/>
      </c>
      <c r="D795" s="482" t="str">
        <f>IF('statement of marks'!AO47="","",'statement of marks'!AO47)</f>
        <v/>
      </c>
      <c r="E795" s="482" t="str">
        <f>IF('statement of marks'!AP47="","",'statement of marks'!AP47)</f>
        <v/>
      </c>
      <c r="F795" s="482" t="str">
        <f>IF('statement of marks'!AR47="","",'statement of marks'!AR47)</f>
        <v/>
      </c>
      <c r="G795" s="478" t="str">
        <f t="shared" si="160"/>
        <v/>
      </c>
      <c r="H795" s="252" t="str">
        <f>IF('statement of marks'!AT47="","",'statement of marks'!AT47)</f>
        <v/>
      </c>
      <c r="I795" s="253" t="str">
        <f t="shared" si="161"/>
        <v/>
      </c>
      <c r="J795" s="479" t="str">
        <f>CONCATENATE('statement of marks'!HH47,'statement of marks'!HN47,'statement of marks'!HO47)</f>
        <v/>
      </c>
      <c r="K795" s="482" t="str">
        <f>IF('result subject-wise'!AD47="","",'result subject-wise'!AD47)</f>
        <v/>
      </c>
      <c r="L795" s="482" t="str">
        <f>IF('result subject-wise'!AM47="","",'result subject-wise'!AM47)</f>
        <v/>
      </c>
      <c r="M795" s="480" t="str">
        <f>IF(L800=0,"",IF(J795="S",K795,IF(K795="",I795,I795+K795)))</f>
        <v/>
      </c>
      <c r="N795" s="1058"/>
      <c r="O795" s="1057"/>
      <c r="P795" s="1023" t="str">
        <f>'statement of marks'!AM48</f>
        <v/>
      </c>
      <c r="Q795" s="1024"/>
      <c r="R795" s="482" t="str">
        <f>IF('statement of marks'!AN48="","",'statement of marks'!AN48)</f>
        <v/>
      </c>
      <c r="S795" s="482" t="str">
        <f>IF('statement of marks'!AO48="","",'statement of marks'!AO48)</f>
        <v/>
      </c>
      <c r="T795" s="482" t="str">
        <f>IF('statement of marks'!AP48="","",'statement of marks'!AP48)</f>
        <v/>
      </c>
      <c r="U795" s="482" t="str">
        <f>IF('statement of marks'!AR48="","",'statement of marks'!AR48)</f>
        <v/>
      </c>
      <c r="V795" s="478" t="str">
        <f t="shared" si="162"/>
        <v/>
      </c>
      <c r="W795" s="252" t="str">
        <f>IF('statement of marks'!AT48="","",'statement of marks'!AT48)</f>
        <v/>
      </c>
      <c r="X795" s="253" t="str">
        <f t="shared" si="163"/>
        <v/>
      </c>
      <c r="Y795" s="479" t="str">
        <f>CONCATENATE('statement of marks'!HH48,'statement of marks'!HN48,'statement of marks'!HO48)</f>
        <v/>
      </c>
      <c r="Z795" s="482" t="str">
        <f>IF('result subject-wise'!AD48="","",'result subject-wise'!AD48)</f>
        <v/>
      </c>
      <c r="AA795" s="482" t="str">
        <f>IF('result subject-wise'!AM48="","",'result subject-wise'!AM48)</f>
        <v/>
      </c>
      <c r="AB795" s="480" t="str">
        <f>IF(AA800=0,"",IF(Y795="S",Z795,IF(Z795="",X795,X795+Z795)))</f>
        <v/>
      </c>
    </row>
    <row r="796" spans="1:28" ht="19" customHeight="1">
      <c r="A796" s="1023" t="s">
        <v>65</v>
      </c>
      <c r="B796" s="1024"/>
      <c r="C796" s="482" t="str">
        <f>IF('statement of marks'!BB47="","",'statement of marks'!BB47)</f>
        <v/>
      </c>
      <c r="D796" s="482" t="str">
        <f>IF('statement of marks'!BC47="","",'statement of marks'!BC47)</f>
        <v/>
      </c>
      <c r="E796" s="482" t="str">
        <f>IF('statement of marks'!BD47="","",'statement of marks'!BD47)</f>
        <v/>
      </c>
      <c r="F796" s="482" t="str">
        <f>IF('statement of marks'!BF47="","",'statement of marks'!BF47)</f>
        <v/>
      </c>
      <c r="G796" s="478" t="str">
        <f t="shared" si="160"/>
        <v/>
      </c>
      <c r="H796" s="252" t="str">
        <f>IF('statement of marks'!BH47="","",'statement of marks'!BH47)</f>
        <v/>
      </c>
      <c r="I796" s="253" t="str">
        <f t="shared" si="161"/>
        <v/>
      </c>
      <c r="J796" s="479" t="str">
        <f>CONCATENATE('statement of marks'!HP47,'statement of marks'!HQ47,'statement of marks'!HR47)</f>
        <v/>
      </c>
      <c r="K796" s="482" t="str">
        <f>IF('result subject-wise'!AE47="","",'result subject-wise'!AE47)</f>
        <v/>
      </c>
      <c r="L796" s="482" t="str">
        <f>IF('result subject-wise'!AN47="","",'result subject-wise'!AN47)</f>
        <v/>
      </c>
      <c r="M796" s="480" t="str">
        <f>IF(L800=0,"",IF(J796="S",K796,IF(K796="",I796,I796+K796)))</f>
        <v/>
      </c>
      <c r="N796" s="1058"/>
      <c r="O796" s="1057"/>
      <c r="P796" s="1023" t="s">
        <v>65</v>
      </c>
      <c r="Q796" s="1024"/>
      <c r="R796" s="482" t="str">
        <f>IF('statement of marks'!BB48="","",'statement of marks'!BB48)</f>
        <v/>
      </c>
      <c r="S796" s="482" t="str">
        <f>IF('statement of marks'!BC48="","",'statement of marks'!BC48)</f>
        <v/>
      </c>
      <c r="T796" s="482" t="str">
        <f>IF('statement of marks'!BD48="","",'statement of marks'!BD48)</f>
        <v/>
      </c>
      <c r="U796" s="482" t="str">
        <f>IF('statement of marks'!BF48="","",'statement of marks'!BF48)</f>
        <v/>
      </c>
      <c r="V796" s="478" t="str">
        <f t="shared" si="162"/>
        <v/>
      </c>
      <c r="W796" s="252" t="str">
        <f>IF('statement of marks'!BH48="","",'statement of marks'!BH48)</f>
        <v/>
      </c>
      <c r="X796" s="253" t="str">
        <f t="shared" si="163"/>
        <v/>
      </c>
      <c r="Y796" s="479" t="str">
        <f>CONCATENATE('statement of marks'!HP48,'statement of marks'!HQ48,'statement of marks'!HR48)</f>
        <v/>
      </c>
      <c r="Z796" s="482" t="str">
        <f>IF('result subject-wise'!AE48="","",'result subject-wise'!AE48)</f>
        <v/>
      </c>
      <c r="AA796" s="482" t="str">
        <f>IF('result subject-wise'!AN48="","",'result subject-wise'!AN48)</f>
        <v/>
      </c>
      <c r="AB796" s="480" t="str">
        <f>IF(AA800=0,"",IF(Y796="S",Z796,IF(Z796="",X796,X796+Z796)))</f>
        <v/>
      </c>
    </row>
    <row r="797" spans="1:28" ht="19" customHeight="1">
      <c r="A797" s="1023" t="s">
        <v>71</v>
      </c>
      <c r="B797" s="1024"/>
      <c r="C797" s="482" t="str">
        <f>IF('statement of marks'!BP47="","",'statement of marks'!BP47)</f>
        <v/>
      </c>
      <c r="D797" s="482" t="str">
        <f>IF('statement of marks'!BQ47="","",'statement of marks'!BQ47)</f>
        <v/>
      </c>
      <c r="E797" s="482" t="str">
        <f>IF('statement of marks'!BR47="","",'statement of marks'!BR47)</f>
        <v/>
      </c>
      <c r="F797" s="482" t="str">
        <f>IF('statement of marks'!BT47="","",'statement of marks'!BT47)</f>
        <v/>
      </c>
      <c r="G797" s="478" t="str">
        <f t="shared" si="160"/>
        <v/>
      </c>
      <c r="H797" s="252" t="str">
        <f>IF('statement of marks'!BV47="","",'statement of marks'!BV47)</f>
        <v/>
      </c>
      <c r="I797" s="253" t="str">
        <f t="shared" si="161"/>
        <v/>
      </c>
      <c r="J797" s="479" t="str">
        <f>CONCATENATE('statement of marks'!HS47,'statement of marks'!HT47,'statement of marks'!HU47)</f>
        <v/>
      </c>
      <c r="K797" s="482" t="str">
        <f>IF('result subject-wise'!AF47="","",'result subject-wise'!AF47)</f>
        <v/>
      </c>
      <c r="L797" s="482" t="str">
        <f>IF('result subject-wise'!AO47="","",'result subject-wise'!AO47)</f>
        <v/>
      </c>
      <c r="M797" s="480" t="str">
        <f>IF(L800=0,"",IF(J797="S",K797,IF(K797="",I797,I797+K797)))</f>
        <v/>
      </c>
      <c r="N797" s="1058"/>
      <c r="O797" s="1057"/>
      <c r="P797" s="1023" t="s">
        <v>71</v>
      </c>
      <c r="Q797" s="1024"/>
      <c r="R797" s="482" t="str">
        <f>IF('statement of marks'!BP48="","",'statement of marks'!BP48)</f>
        <v/>
      </c>
      <c r="S797" s="482" t="str">
        <f>IF('statement of marks'!BQ48="","",'statement of marks'!BQ48)</f>
        <v/>
      </c>
      <c r="T797" s="482" t="str">
        <f>IF('statement of marks'!BR48="","",'statement of marks'!BR48)</f>
        <v/>
      </c>
      <c r="U797" s="482" t="str">
        <f>IF('statement of marks'!BT48="","",'statement of marks'!BT48)</f>
        <v/>
      </c>
      <c r="V797" s="478" t="str">
        <f t="shared" si="162"/>
        <v/>
      </c>
      <c r="W797" s="252" t="str">
        <f>IF('statement of marks'!BV48="","",'statement of marks'!BV48)</f>
        <v/>
      </c>
      <c r="X797" s="253" t="str">
        <f t="shared" si="163"/>
        <v/>
      </c>
      <c r="Y797" s="479" t="str">
        <f>CONCATENATE('statement of marks'!HS48,'statement of marks'!HT48,'statement of marks'!HU48)</f>
        <v/>
      </c>
      <c r="Z797" s="482" t="str">
        <f>IF('result subject-wise'!AF48="","",'result subject-wise'!AF48)</f>
        <v/>
      </c>
      <c r="AA797" s="482" t="str">
        <f>IF('result subject-wise'!AO48="","",'result subject-wise'!AO48)</f>
        <v/>
      </c>
      <c r="AB797" s="480" t="str">
        <f>IF(AA800=0,"",IF(Y797="S",Z797,IF(Z797="",X797,X797+Z797)))</f>
        <v/>
      </c>
    </row>
    <row r="798" spans="1:28" ht="19" customHeight="1">
      <c r="A798" s="1023" t="s">
        <v>48</v>
      </c>
      <c r="B798" s="1024"/>
      <c r="C798" s="482" t="str">
        <f>IF('statement of marks'!CD47="","",'statement of marks'!CD47)</f>
        <v/>
      </c>
      <c r="D798" s="482" t="str">
        <f>IF('statement of marks'!CE47="","",'statement of marks'!CE47)</f>
        <v/>
      </c>
      <c r="E798" s="482" t="str">
        <f>IF('statement of marks'!CF47="","",'statement of marks'!CF47)</f>
        <v/>
      </c>
      <c r="F798" s="482" t="str">
        <f>IF('statement of marks'!CH47="","",'statement of marks'!CH47)</f>
        <v/>
      </c>
      <c r="G798" s="478" t="str">
        <f t="shared" si="160"/>
        <v/>
      </c>
      <c r="H798" s="252" t="str">
        <f>IF('statement of marks'!CJ47="","",'statement of marks'!CJ47)</f>
        <v/>
      </c>
      <c r="I798" s="253" t="str">
        <f t="shared" si="161"/>
        <v/>
      </c>
      <c r="J798" s="479" t="str">
        <f>CONCATENATE('statement of marks'!HV47,'statement of marks'!HW47,'statement of marks'!HX47)</f>
        <v/>
      </c>
      <c r="K798" s="482" t="str">
        <f>IF('result subject-wise'!AG47="","",'result subject-wise'!AG47)</f>
        <v/>
      </c>
      <c r="L798" s="482" t="str">
        <f>IF('result subject-wise'!AP47="","",'result subject-wise'!AP47)</f>
        <v/>
      </c>
      <c r="M798" s="480" t="str">
        <f>IF(L800=0,"",IF(J798="S",K798,IF(K798="",I798,I798+K798)))</f>
        <v/>
      </c>
      <c r="N798" s="1058"/>
      <c r="O798" s="1057"/>
      <c r="P798" s="1023" t="s">
        <v>48</v>
      </c>
      <c r="Q798" s="1024"/>
      <c r="R798" s="482" t="str">
        <f>IF('statement of marks'!CD48="","",'statement of marks'!CD48)</f>
        <v/>
      </c>
      <c r="S798" s="482" t="str">
        <f>IF('statement of marks'!CE48="","",'statement of marks'!CE48)</f>
        <v/>
      </c>
      <c r="T798" s="482" t="str">
        <f>IF('statement of marks'!CF48="","",'statement of marks'!CF48)</f>
        <v/>
      </c>
      <c r="U798" s="482" t="str">
        <f>IF('statement of marks'!CH48="","",'statement of marks'!CH48)</f>
        <v/>
      </c>
      <c r="V798" s="478" t="str">
        <f t="shared" si="162"/>
        <v/>
      </c>
      <c r="W798" s="252" t="str">
        <f>IF('statement of marks'!CJ48="","",'statement of marks'!CJ48)</f>
        <v/>
      </c>
      <c r="X798" s="253" t="str">
        <f t="shared" si="163"/>
        <v/>
      </c>
      <c r="Y798" s="479" t="str">
        <f>CONCATENATE('statement of marks'!HV48,'statement of marks'!HW48,'statement of marks'!HX48)</f>
        <v/>
      </c>
      <c r="Z798" s="482" t="str">
        <f>IF('result subject-wise'!AG48="","",'result subject-wise'!AG48)</f>
        <v/>
      </c>
      <c r="AA798" s="482" t="str">
        <f>IF('result subject-wise'!AP48="","",'result subject-wise'!AP48)</f>
        <v/>
      </c>
      <c r="AB798" s="480" t="str">
        <f>IF(AA800=0,"",IF(Y798="S",Z798,IF(Z798="",X798,X798+Z798)))</f>
        <v/>
      </c>
    </row>
    <row r="799" spans="1:28" ht="19" customHeight="1">
      <c r="A799" s="1027" t="s">
        <v>244</v>
      </c>
      <c r="B799" s="1028"/>
      <c r="C799" s="477" t="str">
        <f t="shared" ref="C799:I799" si="164">IF(C798="","",SUM(C793:C798))</f>
        <v/>
      </c>
      <c r="D799" s="477" t="str">
        <f t="shared" si="164"/>
        <v/>
      </c>
      <c r="E799" s="477" t="str">
        <f t="shared" si="164"/>
        <v/>
      </c>
      <c r="F799" s="477" t="str">
        <f t="shared" si="164"/>
        <v/>
      </c>
      <c r="G799" s="477" t="str">
        <f t="shared" si="164"/>
        <v/>
      </c>
      <c r="H799" s="477" t="str">
        <f t="shared" si="164"/>
        <v/>
      </c>
      <c r="I799" s="477" t="str">
        <f t="shared" si="164"/>
        <v/>
      </c>
      <c r="J799" s="254" t="e">
        <f>IF(AND(L805="PASS",M801&gt;=60),"FIRST",IF(AND(L805="PASS",M801&gt;=48),"SECOND",IF(AND(L805="PASS",M801&gt;=36),"THIRD","")))</f>
        <v>#VALUE!</v>
      </c>
      <c r="K799" s="254">
        <f>COUNTIF(K793:K798,"AB")</f>
        <v>0</v>
      </c>
      <c r="L799" s="482"/>
      <c r="M799" s="476" t="str">
        <f>IF(K799&gt;0,"",IF(M798="","",SUM(M793:M798)))</f>
        <v/>
      </c>
      <c r="N799" s="1058"/>
      <c r="O799" s="1057"/>
      <c r="P799" s="1027" t="s">
        <v>244</v>
      </c>
      <c r="Q799" s="1028"/>
      <c r="R799" s="477" t="str">
        <f t="shared" ref="R799:X799" si="165">IF(R798="","",SUM(R793:R798))</f>
        <v/>
      </c>
      <c r="S799" s="477" t="str">
        <f t="shared" si="165"/>
        <v/>
      </c>
      <c r="T799" s="477" t="str">
        <f t="shared" si="165"/>
        <v/>
      </c>
      <c r="U799" s="477" t="str">
        <f t="shared" si="165"/>
        <v/>
      </c>
      <c r="V799" s="477" t="str">
        <f t="shared" si="165"/>
        <v/>
      </c>
      <c r="W799" s="477" t="str">
        <f t="shared" si="165"/>
        <v/>
      </c>
      <c r="X799" s="477" t="str">
        <f t="shared" si="165"/>
        <v/>
      </c>
      <c r="Y799" s="254" t="e">
        <f>IF(AND(AA805="PASS",AB801&gt;=60),"FIRST",IF(AND(AA805="PASS",AB801&gt;=48),"SECOND",IF(AND(AA805="PASS",AB801&gt;=36),"THIRD","")))</f>
        <v>#VALUE!</v>
      </c>
      <c r="Z799" s="254">
        <f>COUNTIF(Z793:Z798,"AB")</f>
        <v>0</v>
      </c>
      <c r="AA799" s="482"/>
      <c r="AB799" s="476" t="str">
        <f>IF(Z799&gt;0,"",IF(AB798="","",SUM(AB793:AB798)))</f>
        <v/>
      </c>
    </row>
    <row r="800" spans="1:28" ht="19" customHeight="1">
      <c r="A800" s="1027" t="s">
        <v>226</v>
      </c>
      <c r="B800" s="1028"/>
      <c r="C800" s="474">
        <f>60-(COUNTIF(C793:C798,"NA")*10+COUNTIF(C793:C798,"ML")*10)</f>
        <v>60</v>
      </c>
      <c r="D800" s="474">
        <f>60-(COUNTIF(D793:D798,"NA")*10+COUNTIF(D793:D798,"ML")*10)</f>
        <v>60</v>
      </c>
      <c r="E800" s="474">
        <f>60-(COUNTIF(E793:E798,"NA")*10+COUNTIF(E793:E798,"ML")*10)</f>
        <v>60</v>
      </c>
      <c r="F800" s="474">
        <f>420-(COUNTIF(F793:F798,"NA")*70+COUNTIF(F793:F798,"ML")*70)</f>
        <v>420</v>
      </c>
      <c r="G800" s="474">
        <f>SUM(C800:F800)</f>
        <v>600</v>
      </c>
      <c r="H800" s="474">
        <f>600-(COUNTIF(H793:H798,"ML")*100)</f>
        <v>600</v>
      </c>
      <c r="I800" s="478">
        <f>SUM(G800:H800)</f>
        <v>1200</v>
      </c>
      <c r="J800" s="254" t="e">
        <f>IF(AND(L805="PASS",I801&gt;=60),"FIRST",IF(AND(L805="PASS",I801&gt;=48),"SECOND",IF(AND(L805="PASS",I801&gt;=36),"THIRD","")))</f>
        <v>#VALUE!</v>
      </c>
      <c r="K800" s="482"/>
      <c r="L800" s="254">
        <f>COUNTIF(L793:L798,"P")+COUNTIF(L793:L798,"F")</f>
        <v>0</v>
      </c>
      <c r="M800" s="251" t="str">
        <f>IF(K799&gt;0,"",IF(L800=0,"",1200-L801*100))</f>
        <v/>
      </c>
      <c r="N800" s="1058"/>
      <c r="O800" s="1057"/>
      <c r="P800" s="1027" t="s">
        <v>226</v>
      </c>
      <c r="Q800" s="1028"/>
      <c r="R800" s="474">
        <f>60-(COUNTIF(R793:R798,"NA")*10+COUNTIF(R793:R798,"ML")*10)</f>
        <v>60</v>
      </c>
      <c r="S800" s="474">
        <f>60-(COUNTIF(S793:S798,"NA")*10+COUNTIF(S793:S798,"ML")*10)</f>
        <v>60</v>
      </c>
      <c r="T800" s="474">
        <f>60-(COUNTIF(T793:T798,"NA")*10+COUNTIF(T793:T798,"ML")*10)</f>
        <v>60</v>
      </c>
      <c r="U800" s="474">
        <f>420-(COUNTIF(U793:U798,"NA")*70+COUNTIF(U793:U798,"ML")*70)</f>
        <v>420</v>
      </c>
      <c r="V800" s="474">
        <f>SUM(R800:U800)</f>
        <v>600</v>
      </c>
      <c r="W800" s="474">
        <f>600-(COUNTIF(W793:W798,"ML")*100)</f>
        <v>600</v>
      </c>
      <c r="X800" s="478">
        <f>SUM(V800:W800)</f>
        <v>1200</v>
      </c>
      <c r="Y800" s="254" t="e">
        <f>IF(AND(AA805="PASS",X801&gt;=60),"FIRST",IF(AND(AA805="PASS",X801&gt;=48),"SECOND",IF(AND(AA805="PASS",X801&gt;=36),"THIRD","")))</f>
        <v>#VALUE!</v>
      </c>
      <c r="Z800" s="482"/>
      <c r="AA800" s="254">
        <f>COUNTIF(AA793:AA798,"P")+COUNTIF(AA793:AA798,"F")</f>
        <v>0</v>
      </c>
      <c r="AB800" s="251" t="str">
        <f>IF(Z799&gt;0,"",IF(AA800=0,"",1200-AA801*100))</f>
        <v/>
      </c>
    </row>
    <row r="801" spans="1:28" ht="19" customHeight="1">
      <c r="A801" s="1056" t="s">
        <v>150</v>
      </c>
      <c r="B801" s="1039"/>
      <c r="C801" s="255" t="e">
        <f t="shared" ref="C801:I801" si="166">C799/C800*100</f>
        <v>#VALUE!</v>
      </c>
      <c r="D801" s="255" t="e">
        <f t="shared" si="166"/>
        <v>#VALUE!</v>
      </c>
      <c r="E801" s="255" t="e">
        <f t="shared" si="166"/>
        <v>#VALUE!</v>
      </c>
      <c r="F801" s="255" t="e">
        <f t="shared" si="166"/>
        <v>#VALUE!</v>
      </c>
      <c r="G801" s="255" t="e">
        <f t="shared" si="166"/>
        <v>#VALUE!</v>
      </c>
      <c r="H801" s="255" t="e">
        <f t="shared" si="166"/>
        <v>#VALUE!</v>
      </c>
      <c r="I801" s="255" t="e">
        <f t="shared" si="166"/>
        <v>#VALUE!</v>
      </c>
      <c r="J801" s="254" t="e">
        <f>IF(M800="",J800,J799)</f>
        <v>#VALUE!</v>
      </c>
      <c r="K801" s="482"/>
      <c r="L801" s="254">
        <f>COUNTIF(J793:J798,"S")</f>
        <v>0</v>
      </c>
      <c r="M801" s="256" t="e">
        <f>M799/M800*100</f>
        <v>#VALUE!</v>
      </c>
      <c r="N801" s="1058"/>
      <c r="O801" s="1057"/>
      <c r="P801" s="1056" t="s">
        <v>150</v>
      </c>
      <c r="Q801" s="1039"/>
      <c r="R801" s="255" t="e">
        <f t="shared" ref="R801:X801" si="167">R799/R800*100</f>
        <v>#VALUE!</v>
      </c>
      <c r="S801" s="255" t="e">
        <f t="shared" si="167"/>
        <v>#VALUE!</v>
      </c>
      <c r="T801" s="255" t="e">
        <f t="shared" si="167"/>
        <v>#VALUE!</v>
      </c>
      <c r="U801" s="255" t="e">
        <f t="shared" si="167"/>
        <v>#VALUE!</v>
      </c>
      <c r="V801" s="255" t="e">
        <f t="shared" si="167"/>
        <v>#VALUE!</v>
      </c>
      <c r="W801" s="255" t="e">
        <f t="shared" si="167"/>
        <v>#VALUE!</v>
      </c>
      <c r="X801" s="255" t="e">
        <f t="shared" si="167"/>
        <v>#VALUE!</v>
      </c>
      <c r="Y801" s="254" t="e">
        <f>IF(AB800="",Y800,Y799)</f>
        <v>#VALUE!</v>
      </c>
      <c r="Z801" s="482"/>
      <c r="AA801" s="254">
        <f>COUNTIF(Y793:Y798,"S")</f>
        <v>0</v>
      </c>
      <c r="AB801" s="256" t="e">
        <f>AB799/AB800*100</f>
        <v>#VALUE!</v>
      </c>
    </row>
    <row r="802" spans="1:28" ht="19" customHeight="1">
      <c r="A802" s="1023" t="s">
        <v>73</v>
      </c>
      <c r="B802" s="1024"/>
      <c r="C802" s="475" t="str">
        <f>IF('statement of marks'!CV47="","",'statement of marks'!CV47)</f>
        <v/>
      </c>
      <c r="D802" s="475" t="str">
        <f>IF('statement of marks'!CW47="","",'statement of marks'!CW47)</f>
        <v/>
      </c>
      <c r="E802" s="475" t="str">
        <f>IF('statement of marks'!CX47="","",'statement of marks'!CX47)</f>
        <v/>
      </c>
      <c r="F802" s="475" t="str">
        <f>IF('statement of marks'!CZ47="","",'statement of marks'!CZ47)</f>
        <v/>
      </c>
      <c r="G802" s="478" t="str">
        <f>IF(F802="","",SUM(C802:F802))</f>
        <v/>
      </c>
      <c r="H802" s="475" t="str">
        <f>IF('statement of marks'!DB47="","",'statement of marks'!DB47)</f>
        <v/>
      </c>
      <c r="I802" s="478" t="str">
        <f>IF(H802="","",SUM(G802:H802))</f>
        <v/>
      </c>
      <c r="J802" s="479" t="str">
        <f>IF('statement of marks'!HY47="","",'statement of marks'!HY47)</f>
        <v/>
      </c>
      <c r="K802" s="485" t="str">
        <f>IF('result subject-wise'!AQ47="","",'result subject-wise'!AQ47)</f>
        <v/>
      </c>
      <c r="L802" s="1046" t="s">
        <v>238</v>
      </c>
      <c r="M802" s="1061"/>
      <c r="N802" s="1058"/>
      <c r="O802" s="1057"/>
      <c r="P802" s="1023" t="s">
        <v>73</v>
      </c>
      <c r="Q802" s="1024"/>
      <c r="R802" s="475" t="str">
        <f>IF('statement of marks'!CV48="","",'statement of marks'!CV48)</f>
        <v/>
      </c>
      <c r="S802" s="475" t="str">
        <f>IF('statement of marks'!CW48="","",'statement of marks'!CW48)</f>
        <v/>
      </c>
      <c r="T802" s="475" t="str">
        <f>IF('statement of marks'!CX48="","",'statement of marks'!CX48)</f>
        <v/>
      </c>
      <c r="U802" s="475" t="str">
        <f>IF('statement of marks'!CZ48="","",'statement of marks'!CZ48)</f>
        <v/>
      </c>
      <c r="V802" s="478" t="str">
        <f>IF(U802="","",SUM(R802:U802))</f>
        <v/>
      </c>
      <c r="W802" s="475" t="str">
        <f>IF('statement of marks'!DB48="","",'statement of marks'!DB48)</f>
        <v/>
      </c>
      <c r="X802" s="478" t="str">
        <f>IF(W802="","",SUM(V802:W802))</f>
        <v/>
      </c>
      <c r="Y802" s="479" t="str">
        <f>IF('statement of marks'!HY48="","",'statement of marks'!HY48)</f>
        <v/>
      </c>
      <c r="Z802" s="485" t="str">
        <f>IF('result subject-wise'!AQ48="","",'result subject-wise'!AQ48)</f>
        <v/>
      </c>
      <c r="AA802" s="1046" t="s">
        <v>238</v>
      </c>
      <c r="AB802" s="1061"/>
    </row>
    <row r="803" spans="1:28" ht="19" customHeight="1">
      <c r="A803" s="1023" t="s">
        <v>74</v>
      </c>
      <c r="B803" s="1024"/>
      <c r="C803" s="475" t="str">
        <f>IF('statement of marks'!DL47="","",'statement of marks'!DL47)</f>
        <v/>
      </c>
      <c r="D803" s="475" t="str">
        <f>IF('statement of marks'!DO47="","",'statement of marks'!DO47)</f>
        <v/>
      </c>
      <c r="E803" s="475" t="str">
        <f>IF('statement of marks'!DR47="","",'statement of marks'!DR47)</f>
        <v/>
      </c>
      <c r="F803" s="475" t="str">
        <f>IF('statement of marks'!DX47="","",'statement of marks'!DX47)</f>
        <v/>
      </c>
      <c r="G803" s="478" t="str">
        <f>IF(F803="","",SUM(C803:F803))</f>
        <v/>
      </c>
      <c r="H803" s="475" t="str">
        <f>IF('statement of marks'!EC47="","",'statement of marks'!EC47)</f>
        <v/>
      </c>
      <c r="I803" s="478" t="str">
        <f>IF(H803="","",SUM(G803:H803))</f>
        <v/>
      </c>
      <c r="J803" s="479" t="str">
        <f>IF('statement of marks'!HZ47="","",'statement of marks'!HZ47)</f>
        <v/>
      </c>
      <c r="K803" s="477" t="str">
        <f>IF('result subject-wise'!AR47="","",'result subject-wise'!AR47)</f>
        <v/>
      </c>
      <c r="L803" s="1030"/>
      <c r="M803" s="1061"/>
      <c r="N803" s="1058"/>
      <c r="O803" s="1057"/>
      <c r="P803" s="1023" t="s">
        <v>74</v>
      </c>
      <c r="Q803" s="1024"/>
      <c r="R803" s="475" t="str">
        <f>IF('statement of marks'!DL48="","",'statement of marks'!DL48)</f>
        <v/>
      </c>
      <c r="S803" s="475" t="str">
        <f>IF('statement of marks'!DO48="","",'statement of marks'!DO48)</f>
        <v/>
      </c>
      <c r="T803" s="475" t="str">
        <f>IF('statement of marks'!DR48="","",'statement of marks'!DR48)</f>
        <v/>
      </c>
      <c r="U803" s="475" t="str">
        <f>IF('statement of marks'!DX48="","",'statement of marks'!DX48)</f>
        <v/>
      </c>
      <c r="V803" s="478" t="str">
        <f>IF(U803="","",SUM(R803:U803))</f>
        <v/>
      </c>
      <c r="W803" s="475" t="str">
        <f>IF('statement of marks'!EC48="","",'statement of marks'!EC48)</f>
        <v/>
      </c>
      <c r="X803" s="478" t="str">
        <f>IF(W803="","",SUM(V803:W803))</f>
        <v/>
      </c>
      <c r="Y803" s="479" t="str">
        <f>IF('statement of marks'!HZ48="","",'statement of marks'!HZ48)</f>
        <v/>
      </c>
      <c r="Z803" s="477" t="str">
        <f>IF('result subject-wise'!AR48="","",'result subject-wise'!AR48)</f>
        <v/>
      </c>
      <c r="AA803" s="1030"/>
      <c r="AB803" s="1061"/>
    </row>
    <row r="804" spans="1:28" ht="19" customHeight="1">
      <c r="A804" s="1023" t="s">
        <v>56</v>
      </c>
      <c r="B804" s="1024"/>
      <c r="C804" s="475" t="str">
        <f>IF('statement of marks'!EM47="","",'statement of marks'!EM47)</f>
        <v/>
      </c>
      <c r="D804" s="475" t="str">
        <f>IF('statement of marks'!EN47="","",'statement of marks'!EN47)</f>
        <v/>
      </c>
      <c r="E804" s="475" t="str">
        <f>IF('statement of marks'!EO47="","",'statement of marks'!EO47)</f>
        <v/>
      </c>
      <c r="F804" s="475" t="str">
        <f>IF('statement of marks'!ES47="","",'statement of marks'!ES47)</f>
        <v/>
      </c>
      <c r="G804" s="478" t="str">
        <f>IF(F804="","",SUM(C804:F804))</f>
        <v/>
      </c>
      <c r="H804" s="475" t="str">
        <f>IF('statement of marks'!EX47="","",'statement of marks'!EX47)</f>
        <v/>
      </c>
      <c r="I804" s="478" t="str">
        <f>IF(H804="","",SUM(G804:H804))</f>
        <v/>
      </c>
      <c r="J804" s="479" t="str">
        <f>IF('statement of marks'!IA47="","",'statement of marks'!IA47)</f>
        <v/>
      </c>
      <c r="K804" s="477" t="str">
        <f>IF('result subject-wise'!AS47="","",'result subject-wise'!AS47)</f>
        <v/>
      </c>
      <c r="L804" s="1030"/>
      <c r="M804" s="1061"/>
      <c r="N804" s="1058"/>
      <c r="O804" s="1057"/>
      <c r="P804" s="1023" t="s">
        <v>56</v>
      </c>
      <c r="Q804" s="1024"/>
      <c r="R804" s="475" t="str">
        <f>IF('statement of marks'!EM48="","",'statement of marks'!EM48)</f>
        <v/>
      </c>
      <c r="S804" s="475" t="str">
        <f>IF('statement of marks'!EN48="","",'statement of marks'!EN48)</f>
        <v/>
      </c>
      <c r="T804" s="475" t="str">
        <f>IF('statement of marks'!EO48="","",'statement of marks'!EO48)</f>
        <v/>
      </c>
      <c r="U804" s="475" t="str">
        <f>IF('statement of marks'!ES48="","",'statement of marks'!ES48)</f>
        <v/>
      </c>
      <c r="V804" s="478" t="str">
        <f>IF(U804="","",SUM(R804:U804))</f>
        <v/>
      </c>
      <c r="W804" s="475" t="str">
        <f>IF('statement of marks'!EX48="","",'statement of marks'!EX48)</f>
        <v/>
      </c>
      <c r="X804" s="478" t="str">
        <f>IF(W804="","",SUM(V804:W804))</f>
        <v/>
      </c>
      <c r="Y804" s="479" t="str">
        <f>IF('statement of marks'!IA48="","",'statement of marks'!IA48)</f>
        <v/>
      </c>
      <c r="Z804" s="477" t="str">
        <f>IF('result subject-wise'!AS48="","",'result subject-wise'!AS48)</f>
        <v/>
      </c>
      <c r="AA804" s="1030"/>
      <c r="AB804" s="1061"/>
    </row>
    <row r="805" spans="1:28" ht="19" customHeight="1">
      <c r="A805" s="1023" t="s">
        <v>26</v>
      </c>
      <c r="B805" s="1024"/>
      <c r="C805" s="1046" t="s">
        <v>275</v>
      </c>
      <c r="D805" s="1021"/>
      <c r="E805" s="1046" t="s">
        <v>94</v>
      </c>
      <c r="F805" s="1021"/>
      <c r="G805" s="1048" t="s">
        <v>95</v>
      </c>
      <c r="H805" s="1021"/>
      <c r="I805" s="478" t="s">
        <v>39</v>
      </c>
      <c r="J805" s="477" t="s">
        <v>57</v>
      </c>
      <c r="K805" s="1050"/>
      <c r="L805" s="1049" t="str">
        <f>IF('result subject-wise'!AV47="","",'result subject-wise'!AV47)</f>
        <v/>
      </c>
      <c r="M805" s="1052"/>
      <c r="N805" s="1058"/>
      <c r="O805" s="1057"/>
      <c r="P805" s="1023" t="s">
        <v>26</v>
      </c>
      <c r="Q805" s="1024"/>
      <c r="R805" s="1046" t="s">
        <v>275</v>
      </c>
      <c r="S805" s="1021"/>
      <c r="T805" s="1046" t="s">
        <v>94</v>
      </c>
      <c r="U805" s="1021"/>
      <c r="V805" s="1048" t="s">
        <v>95</v>
      </c>
      <c r="W805" s="1021"/>
      <c r="X805" s="478" t="s">
        <v>39</v>
      </c>
      <c r="Y805" s="477" t="s">
        <v>57</v>
      </c>
      <c r="Z805" s="1050"/>
      <c r="AA805" s="1049" t="str">
        <f>IF('result subject-wise'!AV48="","",'result subject-wise'!AV48)</f>
        <v/>
      </c>
      <c r="AB805" s="1052"/>
    </row>
    <row r="806" spans="1:28" ht="19" customHeight="1">
      <c r="A806" s="1023"/>
      <c r="B806" s="1024"/>
      <c r="C806" s="1021">
        <f>'statement of marks'!$FH$6</f>
        <v>25</v>
      </c>
      <c r="D806" s="1021"/>
      <c r="E806" s="1021">
        <f>'statement of marks'!$FI$6</f>
        <v>45</v>
      </c>
      <c r="F806" s="1021"/>
      <c r="G806" s="1021">
        <f>'statement of marks'!$FJ$6</f>
        <v>30</v>
      </c>
      <c r="H806" s="1021"/>
      <c r="I806" s="478">
        <f>SUM(C806,E806,G806)</f>
        <v>100</v>
      </c>
      <c r="J806" s="477"/>
      <c r="K806" s="1050"/>
      <c r="L806" s="1049"/>
      <c r="M806" s="1052"/>
      <c r="N806" s="1058"/>
      <c r="O806" s="1057"/>
      <c r="P806" s="1023"/>
      <c r="Q806" s="1024"/>
      <c r="R806" s="1021">
        <f>'statement of marks'!$FH$6</f>
        <v>25</v>
      </c>
      <c r="S806" s="1021"/>
      <c r="T806" s="1021">
        <f>'statement of marks'!$FI$6</f>
        <v>45</v>
      </c>
      <c r="U806" s="1021"/>
      <c r="V806" s="1021">
        <f>'statement of marks'!$FJ$6</f>
        <v>30</v>
      </c>
      <c r="W806" s="1021"/>
      <c r="X806" s="478">
        <f>SUM(R806,T806,V806)</f>
        <v>100</v>
      </c>
      <c r="Y806" s="477"/>
      <c r="Z806" s="1050"/>
      <c r="AA806" s="1049"/>
      <c r="AB806" s="1052"/>
    </row>
    <row r="807" spans="1:28" ht="19" customHeight="1">
      <c r="A807" s="1023"/>
      <c r="B807" s="1024"/>
      <c r="C807" s="1025" t="str">
        <f>IF('statement of marks'!FH47="","",'statement of marks'!FH47)</f>
        <v/>
      </c>
      <c r="D807" s="1025"/>
      <c r="E807" s="1025" t="str">
        <f>'statement of marks'!FI47</f>
        <v/>
      </c>
      <c r="F807" s="1025"/>
      <c r="G807" s="1025" t="str">
        <f>'statement of marks'!FJ47</f>
        <v/>
      </c>
      <c r="H807" s="1025"/>
      <c r="I807" s="481" t="str">
        <f>IF(G807="","",SUM(C807,E807,G807))</f>
        <v/>
      </c>
      <c r="J807" s="479" t="str">
        <f>IF('statement of marks'!IB47="","",'statement of marks'!IB47)</f>
        <v/>
      </c>
      <c r="K807" s="1050"/>
      <c r="L807" s="1051" t="s">
        <v>241</v>
      </c>
      <c r="M807" s="1052"/>
      <c r="N807" s="1058"/>
      <c r="O807" s="1057"/>
      <c r="P807" s="1023"/>
      <c r="Q807" s="1024"/>
      <c r="R807" s="1025" t="str">
        <f>IF('statement of marks'!FH48="","",'statement of marks'!FH48)</f>
        <v/>
      </c>
      <c r="S807" s="1025"/>
      <c r="T807" s="1025" t="str">
        <f>'statement of marks'!FI48</f>
        <v/>
      </c>
      <c r="U807" s="1025"/>
      <c r="V807" s="1025" t="str">
        <f>'statement of marks'!FJ48</f>
        <v/>
      </c>
      <c r="W807" s="1025"/>
      <c r="X807" s="481" t="str">
        <f>IF(V807="","",SUM(R807,T807,V807))</f>
        <v/>
      </c>
      <c r="Y807" s="479" t="str">
        <f>IF('statement of marks'!IB48="","",'statement of marks'!IB48)</f>
        <v/>
      </c>
      <c r="Z807" s="1050"/>
      <c r="AA807" s="1051" t="s">
        <v>241</v>
      </c>
      <c r="AB807" s="1052"/>
    </row>
    <row r="808" spans="1:28" ht="19" customHeight="1">
      <c r="A808" s="1023" t="s">
        <v>77</v>
      </c>
      <c r="B808" s="1024"/>
      <c r="C808" s="1048" t="s">
        <v>96</v>
      </c>
      <c r="D808" s="1021"/>
      <c r="E808" s="1048" t="s">
        <v>97</v>
      </c>
      <c r="F808" s="1021"/>
      <c r="G808" s="1048" t="s">
        <v>98</v>
      </c>
      <c r="H808" s="1021"/>
      <c r="I808" s="478" t="s">
        <v>39</v>
      </c>
      <c r="J808" s="477" t="s">
        <v>57</v>
      </c>
      <c r="K808" s="1050"/>
      <c r="L808" s="1049" t="e">
        <f>J801</f>
        <v>#VALUE!</v>
      </c>
      <c r="M808" s="1052"/>
      <c r="N808" s="1058"/>
      <c r="O808" s="1057"/>
      <c r="P808" s="1023" t="s">
        <v>77</v>
      </c>
      <c r="Q808" s="1024"/>
      <c r="R808" s="1048" t="s">
        <v>96</v>
      </c>
      <c r="S808" s="1021"/>
      <c r="T808" s="1048" t="s">
        <v>97</v>
      </c>
      <c r="U808" s="1021"/>
      <c r="V808" s="1048" t="s">
        <v>98</v>
      </c>
      <c r="W808" s="1021"/>
      <c r="X808" s="478" t="s">
        <v>39</v>
      </c>
      <c r="Y808" s="477" t="s">
        <v>57</v>
      </c>
      <c r="Z808" s="1050"/>
      <c r="AA808" s="1049" t="e">
        <f>Y801</f>
        <v>#VALUE!</v>
      </c>
      <c r="AB808" s="1052"/>
    </row>
    <row r="809" spans="1:28" ht="19" customHeight="1">
      <c r="A809" s="1023"/>
      <c r="B809" s="1024"/>
      <c r="C809" s="1021">
        <f>'statement of marks'!$FQ$6</f>
        <v>25</v>
      </c>
      <c r="D809" s="1021"/>
      <c r="E809" s="474">
        <f>'statement of marks'!$FR$6</f>
        <v>30</v>
      </c>
      <c r="F809" s="474">
        <f>'statement of marks'!$FS$6</f>
        <v>30</v>
      </c>
      <c r="G809" s="1021">
        <f>'statement of marks'!$FT$6</f>
        <v>15</v>
      </c>
      <c r="H809" s="1021"/>
      <c r="I809" s="478">
        <f>SUM(C809,E809,F809,G809)</f>
        <v>100</v>
      </c>
      <c r="J809" s="477"/>
      <c r="K809" s="1050"/>
      <c r="L809" s="1049"/>
      <c r="M809" s="1052"/>
      <c r="N809" s="1058"/>
      <c r="O809" s="1057"/>
      <c r="P809" s="1023"/>
      <c r="Q809" s="1024"/>
      <c r="R809" s="1021">
        <f>'statement of marks'!$FQ$6</f>
        <v>25</v>
      </c>
      <c r="S809" s="1021"/>
      <c r="T809" s="474">
        <f>'statement of marks'!$FR$6</f>
        <v>30</v>
      </c>
      <c r="U809" s="474">
        <f>'statement of marks'!$FS$6</f>
        <v>30</v>
      </c>
      <c r="V809" s="1021">
        <f>'statement of marks'!$FT$6</f>
        <v>15</v>
      </c>
      <c r="W809" s="1021"/>
      <c r="X809" s="478">
        <f>SUM(R809,T809,U809,V809)</f>
        <v>100</v>
      </c>
      <c r="Y809" s="477"/>
      <c r="Z809" s="1050"/>
      <c r="AA809" s="1049"/>
      <c r="AB809" s="1052"/>
    </row>
    <row r="810" spans="1:28" ht="19" customHeight="1">
      <c r="A810" s="1023"/>
      <c r="B810" s="1024"/>
      <c r="C810" s="1025" t="str">
        <f>IF('statement of marks'!FQ47="","",'statement of marks'!FQ47)</f>
        <v/>
      </c>
      <c r="D810" s="1025"/>
      <c r="E810" s="475" t="str">
        <f>'statement of marks'!FR47</f>
        <v/>
      </c>
      <c r="F810" s="475" t="str">
        <f>'statement of marks'!FS47</f>
        <v/>
      </c>
      <c r="G810" s="1025" t="str">
        <f>'statement of marks'!FT47</f>
        <v/>
      </c>
      <c r="H810" s="1025"/>
      <c r="I810" s="478" t="str">
        <f>IF(G810="","",SUM(C810:G810))</f>
        <v/>
      </c>
      <c r="J810" s="479" t="str">
        <f>IF('statement of marks'!IC47="","",'statement of marks'!IC47)</f>
        <v/>
      </c>
      <c r="K810" s="1043" t="s">
        <v>240</v>
      </c>
      <c r="L810" s="1044"/>
      <c r="M810" s="1045"/>
      <c r="N810" s="1058"/>
      <c r="O810" s="1057"/>
      <c r="P810" s="1023"/>
      <c r="Q810" s="1024"/>
      <c r="R810" s="1025" t="str">
        <f>IF('statement of marks'!FQ48="","",'statement of marks'!FQ48)</f>
        <v/>
      </c>
      <c r="S810" s="1025"/>
      <c r="T810" s="475" t="str">
        <f>'statement of marks'!FR48</f>
        <v/>
      </c>
      <c r="U810" s="475" t="str">
        <f>'statement of marks'!FS48</f>
        <v/>
      </c>
      <c r="V810" s="1025" t="str">
        <f>'statement of marks'!FT48</f>
        <v/>
      </c>
      <c r="W810" s="1025"/>
      <c r="X810" s="478" t="str">
        <f>IF(V810="","",SUM(R810:V810))</f>
        <v/>
      </c>
      <c r="Y810" s="479" t="str">
        <f>IF('statement of marks'!IC48="","",'statement of marks'!IC48)</f>
        <v/>
      </c>
      <c r="Z810" s="1043" t="s">
        <v>240</v>
      </c>
      <c r="AA810" s="1044"/>
      <c r="AB810" s="1045"/>
    </row>
    <row r="811" spans="1:28" ht="19" customHeight="1">
      <c r="A811" s="1038" t="s">
        <v>135</v>
      </c>
      <c r="B811" s="1039"/>
      <c r="C811" s="1029" t="str">
        <f>'statement of marks'!GN47</f>
        <v/>
      </c>
      <c r="D811" s="1029"/>
      <c r="E811" s="1029"/>
      <c r="F811" s="483" t="s">
        <v>241</v>
      </c>
      <c r="G811" s="479" t="str">
        <f>IF('statement of marks'!CU47="","",'statement of marks'!CU47)</f>
        <v/>
      </c>
      <c r="H811" s="1049" t="s">
        <v>237</v>
      </c>
      <c r="I811" s="1049"/>
      <c r="J811" s="475" t="str">
        <f>IF('statement of marks'!GP47="","",'statement of marks'!GP47)</f>
        <v/>
      </c>
      <c r="K811" s="1044"/>
      <c r="L811" s="1044"/>
      <c r="M811" s="1045"/>
      <c r="N811" s="1058"/>
      <c r="O811" s="1057"/>
      <c r="P811" s="1038" t="s">
        <v>135</v>
      </c>
      <c r="Q811" s="1039"/>
      <c r="R811" s="1029" t="str">
        <f>'statement of marks'!GN48</f>
        <v/>
      </c>
      <c r="S811" s="1029"/>
      <c r="T811" s="1029"/>
      <c r="U811" s="483" t="s">
        <v>241</v>
      </c>
      <c r="V811" s="479" t="str">
        <f>IF('statement of marks'!CU48="","",'statement of marks'!CU48)</f>
        <v/>
      </c>
      <c r="W811" s="1049" t="s">
        <v>237</v>
      </c>
      <c r="X811" s="1049"/>
      <c r="Y811" s="475" t="str">
        <f>IF('statement of marks'!GP48="","",'statement of marks'!GP48)</f>
        <v/>
      </c>
      <c r="Z811" s="1044"/>
      <c r="AA811" s="1044"/>
      <c r="AB811" s="1045"/>
    </row>
    <row r="812" spans="1:28" ht="19" customHeight="1">
      <c r="A812" s="257" t="s">
        <v>230</v>
      </c>
      <c r="B812" s="1059" t="s">
        <v>229</v>
      </c>
      <c r="C812" s="1060"/>
      <c r="D812" s="1047" t="s">
        <v>231</v>
      </c>
      <c r="E812" s="1025"/>
      <c r="F812" s="1047" t="s">
        <v>232</v>
      </c>
      <c r="G812" s="1025"/>
      <c r="H812" s="1047" t="s">
        <v>233</v>
      </c>
      <c r="I812" s="1025"/>
      <c r="J812" s="481" t="s">
        <v>376</v>
      </c>
      <c r="K812" s="1044"/>
      <c r="L812" s="1044"/>
      <c r="M812" s="1045"/>
      <c r="N812" s="1058"/>
      <c r="O812" s="1057"/>
      <c r="P812" s="257" t="s">
        <v>230</v>
      </c>
      <c r="Q812" s="1059" t="s">
        <v>229</v>
      </c>
      <c r="R812" s="1060"/>
      <c r="S812" s="1047" t="s">
        <v>231</v>
      </c>
      <c r="T812" s="1025"/>
      <c r="U812" s="1047" t="s">
        <v>232</v>
      </c>
      <c r="V812" s="1025"/>
      <c r="W812" s="1047" t="s">
        <v>233</v>
      </c>
      <c r="X812" s="1025"/>
      <c r="Y812" s="481" t="s">
        <v>376</v>
      </c>
      <c r="Z812" s="1044"/>
      <c r="AA812" s="1044"/>
      <c r="AB812" s="1045"/>
    </row>
    <row r="813" spans="1:28" ht="19" customHeight="1">
      <c r="A813" s="1033" t="s">
        <v>227</v>
      </c>
      <c r="B813" s="1024"/>
      <c r="C813" s="482" t="str">
        <f>IF('statement of marks'!GR47="","",'statement of marks'!GR47)</f>
        <v/>
      </c>
      <c r="D813" s="1053" t="str">
        <f>IF('statement of marks'!GT47="","",'statement of marks'!GT47)</f>
        <v/>
      </c>
      <c r="E813" s="1053"/>
      <c r="F813" s="1053" t="str">
        <f>IF('statement of marks'!GV47="","",'statement of marks'!GV47)</f>
        <v/>
      </c>
      <c r="G813" s="1053"/>
      <c r="H813" s="1053" t="str">
        <f>IF('statement of marks'!GX47="","",'statement of marks'!GX47)</f>
        <v/>
      </c>
      <c r="I813" s="1053"/>
      <c r="J813" s="479" t="str">
        <f>'statement of marks'!GZ47</f>
        <v/>
      </c>
      <c r="K813" s="1062" t="str">
        <f>IF(OR(L805="PASS",L805="FAIL"),'result subject-wise'!$AV$112,"")</f>
        <v/>
      </c>
      <c r="L813" s="1062"/>
      <c r="M813" s="1063"/>
      <c r="N813" s="1058"/>
      <c r="O813" s="1057"/>
      <c r="P813" s="1033" t="s">
        <v>227</v>
      </c>
      <c r="Q813" s="1024"/>
      <c r="R813" s="482" t="str">
        <f>IF('statement of marks'!GR48="","",'statement of marks'!GR48)</f>
        <v/>
      </c>
      <c r="S813" s="1053" t="str">
        <f>IF('statement of marks'!GT48="","",'statement of marks'!GT48)</f>
        <v/>
      </c>
      <c r="T813" s="1053"/>
      <c r="U813" s="1053" t="str">
        <f>IF('statement of marks'!GV48="","",'statement of marks'!GV48)</f>
        <v/>
      </c>
      <c r="V813" s="1053"/>
      <c r="W813" s="1053" t="str">
        <f>IF('statement of marks'!GX48="","",'statement of marks'!GX48)</f>
        <v/>
      </c>
      <c r="X813" s="1053"/>
      <c r="Y813" s="479" t="str">
        <f>'statement of marks'!GZ48</f>
        <v/>
      </c>
      <c r="Z813" s="1062" t="str">
        <f>IF(OR(AA805="PASS",AA805="FAIL"),'result subject-wise'!$AV$112,"")</f>
        <v/>
      </c>
      <c r="AA813" s="1062"/>
      <c r="AB813" s="1063"/>
    </row>
    <row r="814" spans="1:28" ht="19" customHeight="1">
      <c r="A814" s="1031" t="s">
        <v>228</v>
      </c>
      <c r="B814" s="1032"/>
      <c r="C814" s="477" t="str">
        <f>IF('statement of marks'!GQ47="","",'statement of marks'!GQ47)</f>
        <v/>
      </c>
      <c r="D814" s="1030" t="str">
        <f>IF('statement of marks'!GS47="","",'statement of marks'!GS47)</f>
        <v/>
      </c>
      <c r="E814" s="1030"/>
      <c r="F814" s="1030" t="str">
        <f>IF('statement of marks'!GU47="","",'statement of marks'!GU47)</f>
        <v/>
      </c>
      <c r="G814" s="1030"/>
      <c r="H814" s="1030" t="str">
        <f>IF('statement of marks'!GW47="","",'statement of marks'!GW47)</f>
        <v/>
      </c>
      <c r="I814" s="1030"/>
      <c r="J814" s="477" t="str">
        <f>'statement of marks'!GY47</f>
        <v/>
      </c>
      <c r="K814" s="1062"/>
      <c r="L814" s="1062"/>
      <c r="M814" s="1063"/>
      <c r="N814" s="1058"/>
      <c r="O814" s="1057"/>
      <c r="P814" s="1031" t="s">
        <v>228</v>
      </c>
      <c r="Q814" s="1032"/>
      <c r="R814" s="477" t="str">
        <f>IF('statement of marks'!GQ48="","",'statement of marks'!GQ48)</f>
        <v/>
      </c>
      <c r="S814" s="1030" t="str">
        <f>IF('statement of marks'!GS48="","",'statement of marks'!GS48)</f>
        <v/>
      </c>
      <c r="T814" s="1030"/>
      <c r="U814" s="1030" t="str">
        <f>IF('statement of marks'!GU48="","",'statement of marks'!GU48)</f>
        <v/>
      </c>
      <c r="V814" s="1030"/>
      <c r="W814" s="1030" t="str">
        <f>IF('statement of marks'!GW48="","",'statement of marks'!GW48)</f>
        <v/>
      </c>
      <c r="X814" s="1030"/>
      <c r="Y814" s="477" t="str">
        <f>'statement of marks'!GY48</f>
        <v/>
      </c>
      <c r="Z814" s="1062"/>
      <c r="AA814" s="1062"/>
      <c r="AB814" s="1063"/>
    </row>
    <row r="815" spans="1:28" ht="19" customHeight="1">
      <c r="A815" s="1067" t="s">
        <v>375</v>
      </c>
      <c r="B815" s="1024"/>
      <c r="C815" s="52"/>
      <c r="D815" s="1029"/>
      <c r="E815" s="1029"/>
      <c r="F815" s="1029"/>
      <c r="G815" s="1029"/>
      <c r="H815" s="1029"/>
      <c r="I815" s="1029"/>
      <c r="J815" s="1029"/>
      <c r="K815" s="1029"/>
      <c r="L815" s="1029"/>
      <c r="M815" s="1040"/>
      <c r="N815" s="1058"/>
      <c r="O815" s="1057"/>
      <c r="P815" s="1067" t="s">
        <v>375</v>
      </c>
      <c r="Q815" s="1024"/>
      <c r="R815" s="52"/>
      <c r="S815" s="1029"/>
      <c r="T815" s="1029"/>
      <c r="U815" s="1029"/>
      <c r="V815" s="1029"/>
      <c r="W815" s="1029"/>
      <c r="X815" s="1029"/>
      <c r="Y815" s="1029"/>
      <c r="Z815" s="1029"/>
      <c r="AA815" s="1029"/>
      <c r="AB815" s="1040"/>
    </row>
    <row r="816" spans="1:28" ht="19" customHeight="1">
      <c r="A816" s="1033" t="s">
        <v>234</v>
      </c>
      <c r="B816" s="1024"/>
      <c r="C816" s="52"/>
      <c r="D816" s="1029"/>
      <c r="E816" s="1029"/>
      <c r="F816" s="1029"/>
      <c r="G816" s="1029"/>
      <c r="H816" s="1029"/>
      <c r="I816" s="1029"/>
      <c r="J816" s="1029"/>
      <c r="K816" s="1029"/>
      <c r="L816" s="1029"/>
      <c r="M816" s="1040"/>
      <c r="N816" s="1058"/>
      <c r="O816" s="1057"/>
      <c r="P816" s="1033" t="s">
        <v>234</v>
      </c>
      <c r="Q816" s="1024"/>
      <c r="R816" s="52"/>
      <c r="S816" s="1029"/>
      <c r="T816" s="1029"/>
      <c r="U816" s="1029"/>
      <c r="V816" s="1029"/>
      <c r="W816" s="1029"/>
      <c r="X816" s="1029"/>
      <c r="Y816" s="1029"/>
      <c r="Z816" s="1029"/>
      <c r="AA816" s="1029"/>
      <c r="AB816" s="1040"/>
    </row>
    <row r="817" spans="1:28" ht="19" customHeight="1">
      <c r="A817" s="1033" t="s">
        <v>374</v>
      </c>
      <c r="B817" s="1024"/>
      <c r="C817" s="52"/>
      <c r="D817" s="1029"/>
      <c r="E817" s="1029"/>
      <c r="F817" s="1029"/>
      <c r="G817" s="1029"/>
      <c r="H817" s="1029"/>
      <c r="I817" s="1029"/>
      <c r="J817" s="1051" t="s">
        <v>374</v>
      </c>
      <c r="K817" s="1029"/>
      <c r="L817" s="1029"/>
      <c r="M817" s="1040"/>
      <c r="N817" s="1058"/>
      <c r="O817" s="1057"/>
      <c r="P817" s="1033" t="s">
        <v>374</v>
      </c>
      <c r="Q817" s="1024"/>
      <c r="R817" s="52"/>
      <c r="S817" s="1029"/>
      <c r="T817" s="1029"/>
      <c r="U817" s="1029"/>
      <c r="V817" s="1029"/>
      <c r="W817" s="1029"/>
      <c r="X817" s="1029"/>
      <c r="Y817" s="1051" t="s">
        <v>374</v>
      </c>
      <c r="Z817" s="1029"/>
      <c r="AA817" s="1029"/>
      <c r="AB817" s="1040"/>
    </row>
    <row r="818" spans="1:28" ht="19" customHeight="1">
      <c r="A818" s="1033" t="s">
        <v>235</v>
      </c>
      <c r="B818" s="1024"/>
      <c r="C818" s="52"/>
      <c r="D818" s="1029"/>
      <c r="E818" s="1029"/>
      <c r="F818" s="1029"/>
      <c r="G818" s="1029"/>
      <c r="H818" s="1029"/>
      <c r="I818" s="1029"/>
      <c r="J818" s="1029"/>
      <c r="K818" s="1029"/>
      <c r="L818" s="1029"/>
      <c r="M818" s="1040"/>
      <c r="N818" s="1058"/>
      <c r="O818" s="1057"/>
      <c r="P818" s="1033" t="s">
        <v>235</v>
      </c>
      <c r="Q818" s="1024"/>
      <c r="R818" s="52"/>
      <c r="S818" s="1029"/>
      <c r="T818" s="1029"/>
      <c r="U818" s="1029"/>
      <c r="V818" s="1029"/>
      <c r="W818" s="1029"/>
      <c r="X818" s="1029"/>
      <c r="Y818" s="1029"/>
      <c r="Z818" s="1029"/>
      <c r="AA818" s="1029"/>
      <c r="AB818" s="1040"/>
    </row>
    <row r="819" spans="1:28" ht="19" customHeight="1" thickBot="1">
      <c r="A819" s="1054" t="s">
        <v>236</v>
      </c>
      <c r="B819" s="1055"/>
      <c r="C819" s="1055"/>
      <c r="D819" s="1055"/>
      <c r="E819" s="1055"/>
      <c r="F819" s="1064">
        <f>'statement of marks'!$GY$107</f>
        <v>42460</v>
      </c>
      <c r="G819" s="1064"/>
      <c r="H819" s="1065" t="s">
        <v>239</v>
      </c>
      <c r="I819" s="1066"/>
      <c r="J819" s="1041"/>
      <c r="K819" s="1041"/>
      <c r="L819" s="1041"/>
      <c r="M819" s="1042"/>
      <c r="N819" s="1058"/>
      <c r="O819" s="1057"/>
      <c r="P819" s="1054" t="s">
        <v>236</v>
      </c>
      <c r="Q819" s="1055"/>
      <c r="R819" s="1055"/>
      <c r="S819" s="1055"/>
      <c r="T819" s="1055"/>
      <c r="U819" s="1064">
        <f>'statement of marks'!$GY$107</f>
        <v>42460</v>
      </c>
      <c r="V819" s="1064"/>
      <c r="W819" s="1065" t="s">
        <v>239</v>
      </c>
      <c r="X819" s="1066"/>
      <c r="Y819" s="1041"/>
      <c r="Z819" s="1041"/>
      <c r="AA819" s="1041"/>
      <c r="AB819" s="1042"/>
    </row>
    <row r="820" spans="1:28" ht="19" customHeight="1" thickTop="1">
      <c r="A820" s="1017" t="s">
        <v>220</v>
      </c>
      <c r="B820" s="1018"/>
      <c r="C820" s="1018"/>
      <c r="D820" s="1018"/>
      <c r="E820" s="1018"/>
      <c r="F820" s="1018"/>
      <c r="G820" s="1018"/>
      <c r="H820" s="1018"/>
      <c r="I820" s="1018"/>
      <c r="J820" s="1018"/>
      <c r="K820" s="1018"/>
      <c r="L820" s="1018"/>
      <c r="M820" s="1019"/>
      <c r="N820" s="1058"/>
      <c r="O820" s="1057"/>
      <c r="P820" s="1017" t="s">
        <v>220</v>
      </c>
      <c r="Q820" s="1018"/>
      <c r="R820" s="1018"/>
      <c r="S820" s="1018"/>
      <c r="T820" s="1018"/>
      <c r="U820" s="1018"/>
      <c r="V820" s="1018"/>
      <c r="W820" s="1018"/>
      <c r="X820" s="1018"/>
      <c r="Y820" s="1018"/>
      <c r="Z820" s="1018"/>
      <c r="AA820" s="1018"/>
      <c r="AB820" s="1019"/>
    </row>
    <row r="821" spans="1:28" ht="19" customHeight="1">
      <c r="A821" s="1020" t="str">
        <f>IF('statement of marks'!$A$2="","",'statement of marks'!$A$2)</f>
        <v xml:space="preserve">GOVT. </v>
      </c>
      <c r="B821" s="1021"/>
      <c r="C821" s="1021"/>
      <c r="D821" s="1021"/>
      <c r="E821" s="1021"/>
      <c r="F821" s="1021"/>
      <c r="G821" s="1021"/>
      <c r="H821" s="1021"/>
      <c r="I821" s="1021"/>
      <c r="J821" s="1021"/>
      <c r="K821" s="1021"/>
      <c r="L821" s="1021"/>
      <c r="M821" s="1022"/>
      <c r="N821" s="1058"/>
      <c r="O821" s="1057"/>
      <c r="P821" s="1020" t="str">
        <f>IF('statement of marks'!$A$2="","",'statement of marks'!$A$2)</f>
        <v xml:space="preserve">GOVT. </v>
      </c>
      <c r="Q821" s="1021"/>
      <c r="R821" s="1021"/>
      <c r="S821" s="1021"/>
      <c r="T821" s="1021"/>
      <c r="U821" s="1021"/>
      <c r="V821" s="1021"/>
      <c r="W821" s="1021"/>
      <c r="X821" s="1021"/>
      <c r="Y821" s="1021"/>
      <c r="Z821" s="1021"/>
      <c r="AA821" s="1021"/>
      <c r="AB821" s="1022"/>
    </row>
    <row r="822" spans="1:28" ht="19" customHeight="1">
      <c r="A822" s="1020"/>
      <c r="B822" s="1021"/>
      <c r="C822" s="1021"/>
      <c r="D822" s="1021"/>
      <c r="E822" s="1021"/>
      <c r="F822" s="1021"/>
      <c r="G822" s="1021"/>
      <c r="H822" s="1021"/>
      <c r="I822" s="1021"/>
      <c r="J822" s="1021"/>
      <c r="K822" s="1021"/>
      <c r="L822" s="1021"/>
      <c r="M822" s="1022"/>
      <c r="N822" s="1058"/>
      <c r="O822" s="1057"/>
      <c r="P822" s="1020"/>
      <c r="Q822" s="1021"/>
      <c r="R822" s="1021"/>
      <c r="S822" s="1021"/>
      <c r="T822" s="1021"/>
      <c r="U822" s="1021"/>
      <c r="V822" s="1021"/>
      <c r="W822" s="1021"/>
      <c r="X822" s="1021"/>
      <c r="Y822" s="1021"/>
      <c r="Z822" s="1021"/>
      <c r="AA822" s="1021"/>
      <c r="AB822" s="1022"/>
    </row>
    <row r="823" spans="1:28" ht="19" customHeight="1">
      <c r="A823" s="1023" t="s">
        <v>221</v>
      </c>
      <c r="B823" s="1024"/>
      <c r="C823" s="1025" t="str">
        <f>IF(L844="","MAIN EXAM.",IF(C850="SUPPL.","SUPPL. EXAM.",IF(C850="RE-EXAM.","RE-EXAM.",)))</f>
        <v>MAIN EXAM.</v>
      </c>
      <c r="D823" s="1025"/>
      <c r="E823" s="1025"/>
      <c r="F823" s="1025"/>
      <c r="G823" s="475" t="s">
        <v>153</v>
      </c>
      <c r="H823" s="1025" t="str">
        <f>IF('statement of marks'!$F$3="","",'statement of marks'!$F$3)</f>
        <v>2015-16</v>
      </c>
      <c r="I823" s="1025"/>
      <c r="J823" s="1025" t="s">
        <v>82</v>
      </c>
      <c r="K823" s="1025"/>
      <c r="L823" s="1025">
        <f>IF('statement of marks'!D49="","",'statement of marks'!D49)</f>
        <v>9143</v>
      </c>
      <c r="M823" s="1026"/>
      <c r="N823" s="1058"/>
      <c r="O823" s="1057"/>
      <c r="P823" s="1023" t="s">
        <v>221</v>
      </c>
      <c r="Q823" s="1024"/>
      <c r="R823" s="1025" t="str">
        <f>IF(AA844="","MAIN EXAM.",IF(R850="SUPPL.","SUPPL. EXAM.",IF(R850="RE-EXAM.","RE-EXAM.",)))</f>
        <v>MAIN EXAM.</v>
      </c>
      <c r="S823" s="1025"/>
      <c r="T823" s="1025"/>
      <c r="U823" s="1025"/>
      <c r="V823" s="475" t="s">
        <v>153</v>
      </c>
      <c r="W823" s="1025" t="str">
        <f>IF('statement of marks'!$F$3="","",'statement of marks'!$F$3)</f>
        <v>2015-16</v>
      </c>
      <c r="X823" s="1025"/>
      <c r="Y823" s="1025" t="s">
        <v>82</v>
      </c>
      <c r="Z823" s="1025"/>
      <c r="AA823" s="1025">
        <f>IF('statement of marks'!D50="","",'statement of marks'!D50)</f>
        <v>9144</v>
      </c>
      <c r="AB823" s="1026"/>
    </row>
    <row r="824" spans="1:28" ht="19" customHeight="1">
      <c r="A824" s="1023" t="s">
        <v>40</v>
      </c>
      <c r="B824" s="1024"/>
      <c r="C824" s="1024" t="str">
        <f>IF('statement of marks'!G49="","",'statement of marks'!G49)</f>
        <v>A 043</v>
      </c>
      <c r="D824" s="1024"/>
      <c r="E824" s="1024"/>
      <c r="F824" s="1024"/>
      <c r="G824" s="1024"/>
      <c r="H824" s="1024"/>
      <c r="I824" s="1024"/>
      <c r="J824" s="1024"/>
      <c r="K824" s="1024"/>
      <c r="L824" s="1024"/>
      <c r="M824" s="1036"/>
      <c r="N824" s="1058"/>
      <c r="O824" s="1057"/>
      <c r="P824" s="1023" t="s">
        <v>40</v>
      </c>
      <c r="Q824" s="1024"/>
      <c r="R824" s="1024" t="str">
        <f>IF('statement of marks'!G50="","",'statement of marks'!G50)</f>
        <v>A 044</v>
      </c>
      <c r="S824" s="1024"/>
      <c r="T824" s="1024"/>
      <c r="U824" s="1024"/>
      <c r="V824" s="1024"/>
      <c r="W824" s="1024"/>
      <c r="X824" s="1024"/>
      <c r="Y824" s="1024"/>
      <c r="Z824" s="1024"/>
      <c r="AA824" s="1024"/>
      <c r="AB824" s="1036"/>
    </row>
    <row r="825" spans="1:28" ht="19" customHeight="1">
      <c r="A825" s="1023" t="s">
        <v>41</v>
      </c>
      <c r="B825" s="1024"/>
      <c r="C825" s="1024" t="str">
        <f>IF('statement of marks'!H49="","",'statement of marks'!H49)</f>
        <v>B 043</v>
      </c>
      <c r="D825" s="1024"/>
      <c r="E825" s="1024"/>
      <c r="F825" s="1024"/>
      <c r="G825" s="1024"/>
      <c r="H825" s="1024"/>
      <c r="I825" s="1024"/>
      <c r="J825" s="1024"/>
      <c r="K825" s="1024"/>
      <c r="L825" s="1024"/>
      <c r="M825" s="1036"/>
      <c r="N825" s="1058"/>
      <c r="O825" s="1057"/>
      <c r="P825" s="1023" t="s">
        <v>41</v>
      </c>
      <c r="Q825" s="1024"/>
      <c r="R825" s="1024" t="str">
        <f>IF('statement of marks'!H50="","",'statement of marks'!H50)</f>
        <v>B 044</v>
      </c>
      <c r="S825" s="1024"/>
      <c r="T825" s="1024"/>
      <c r="U825" s="1024"/>
      <c r="V825" s="1024"/>
      <c r="W825" s="1024"/>
      <c r="X825" s="1024"/>
      <c r="Y825" s="1024"/>
      <c r="Z825" s="1024"/>
      <c r="AA825" s="1024"/>
      <c r="AB825" s="1036"/>
    </row>
    <row r="826" spans="1:28" ht="19" customHeight="1">
      <c r="A826" s="1023" t="s">
        <v>42</v>
      </c>
      <c r="B826" s="1024"/>
      <c r="C826" s="1024" t="str">
        <f>IF('statement of marks'!I49="","",'statement of marks'!I49)</f>
        <v>C 043</v>
      </c>
      <c r="D826" s="1024"/>
      <c r="E826" s="1024"/>
      <c r="F826" s="1024"/>
      <c r="G826" s="1024"/>
      <c r="H826" s="1024"/>
      <c r="I826" s="1024"/>
      <c r="J826" s="1024"/>
      <c r="K826" s="1024"/>
      <c r="L826" s="1024"/>
      <c r="M826" s="1036"/>
      <c r="N826" s="1058"/>
      <c r="O826" s="1057"/>
      <c r="P826" s="1023" t="s">
        <v>42</v>
      </c>
      <c r="Q826" s="1024"/>
      <c r="R826" s="1024" t="str">
        <f>IF('statement of marks'!I50="","",'statement of marks'!I50)</f>
        <v>C 044</v>
      </c>
      <c r="S826" s="1024"/>
      <c r="T826" s="1024"/>
      <c r="U826" s="1024"/>
      <c r="V826" s="1024"/>
      <c r="W826" s="1024"/>
      <c r="X826" s="1024"/>
      <c r="Y826" s="1024"/>
      <c r="Z826" s="1024"/>
      <c r="AA826" s="1024"/>
      <c r="AB826" s="1036"/>
    </row>
    <row r="827" spans="1:28" ht="19" customHeight="1">
      <c r="A827" s="1023" t="s">
        <v>274</v>
      </c>
      <c r="B827" s="1024"/>
      <c r="C827" s="1024" t="str">
        <f>IF('statement of marks'!$A$3="","",'statement of marks'!$A$3)</f>
        <v>9 'A'</v>
      </c>
      <c r="D827" s="1024"/>
      <c r="E827" s="1025" t="s">
        <v>83</v>
      </c>
      <c r="F827" s="1025"/>
      <c r="G827" s="1025">
        <f>IF('statement of marks'!E49="","",'statement of marks'!E49)</f>
        <v>11188</v>
      </c>
      <c r="H827" s="1025"/>
      <c r="I827" s="1025" t="s">
        <v>78</v>
      </c>
      <c r="J827" s="1025"/>
      <c r="K827" s="1014">
        <f>IF('statement of marks'!F49="","",'statement of marks'!F49)</f>
        <v>36837</v>
      </c>
      <c r="L827" s="1014"/>
      <c r="M827" s="1015"/>
      <c r="N827" s="1058"/>
      <c r="O827" s="1057"/>
      <c r="P827" s="1023" t="s">
        <v>274</v>
      </c>
      <c r="Q827" s="1024"/>
      <c r="R827" s="1024" t="str">
        <f>IF('statement of marks'!$A$3="","",'statement of marks'!$A$3)</f>
        <v>9 'A'</v>
      </c>
      <c r="S827" s="1024"/>
      <c r="T827" s="1025" t="s">
        <v>83</v>
      </c>
      <c r="U827" s="1025"/>
      <c r="V827" s="1025">
        <f>IF('statement of marks'!E50="","",'statement of marks'!E50)</f>
        <v>11197</v>
      </c>
      <c r="W827" s="1025"/>
      <c r="X827" s="1025" t="s">
        <v>78</v>
      </c>
      <c r="Y827" s="1025"/>
      <c r="Z827" s="1014">
        <f>IF('statement of marks'!F50="","",'statement of marks'!F50)</f>
        <v>35076</v>
      </c>
      <c r="AA827" s="1014"/>
      <c r="AB827" s="1015"/>
    </row>
    <row r="828" spans="1:28" ht="19" customHeight="1">
      <c r="A828" s="1037" t="s">
        <v>222</v>
      </c>
      <c r="B828" s="1034" t="s">
        <v>223</v>
      </c>
      <c r="C828" s="865" t="s">
        <v>87</v>
      </c>
      <c r="D828" s="865" t="s">
        <v>88</v>
      </c>
      <c r="E828" s="865" t="s">
        <v>89</v>
      </c>
      <c r="F828" s="865" t="s">
        <v>245</v>
      </c>
      <c r="G828" s="865" t="s">
        <v>242</v>
      </c>
      <c r="H828" s="865" t="s">
        <v>99</v>
      </c>
      <c r="I828" s="865" t="s">
        <v>193</v>
      </c>
      <c r="J828" s="1016" t="s">
        <v>146</v>
      </c>
      <c r="K828" s="1016" t="s">
        <v>224</v>
      </c>
      <c r="L828" s="1016" t="s">
        <v>225</v>
      </c>
      <c r="M828" s="1035" t="s">
        <v>243</v>
      </c>
      <c r="N828" s="1058"/>
      <c r="O828" s="1057"/>
      <c r="P828" s="1037" t="s">
        <v>222</v>
      </c>
      <c r="Q828" s="1034" t="s">
        <v>223</v>
      </c>
      <c r="R828" s="865" t="s">
        <v>87</v>
      </c>
      <c r="S828" s="865" t="s">
        <v>88</v>
      </c>
      <c r="T828" s="865" t="s">
        <v>89</v>
      </c>
      <c r="U828" s="865" t="s">
        <v>245</v>
      </c>
      <c r="V828" s="865" t="s">
        <v>242</v>
      </c>
      <c r="W828" s="865" t="s">
        <v>99</v>
      </c>
      <c r="X828" s="865" t="s">
        <v>193</v>
      </c>
      <c r="Y828" s="1016" t="s">
        <v>146</v>
      </c>
      <c r="Z828" s="1016" t="s">
        <v>224</v>
      </c>
      <c r="AA828" s="1016" t="s">
        <v>225</v>
      </c>
      <c r="AB828" s="1035" t="s">
        <v>243</v>
      </c>
    </row>
    <row r="829" spans="1:28" ht="19" customHeight="1">
      <c r="A829" s="1037"/>
      <c r="B829" s="1034"/>
      <c r="C829" s="865"/>
      <c r="D829" s="865"/>
      <c r="E829" s="865"/>
      <c r="F829" s="865"/>
      <c r="G829" s="865"/>
      <c r="H829" s="865"/>
      <c r="I829" s="865"/>
      <c r="J829" s="865"/>
      <c r="K829" s="865"/>
      <c r="L829" s="865"/>
      <c r="M829" s="1035"/>
      <c r="N829" s="1058"/>
      <c r="O829" s="1057"/>
      <c r="P829" s="1037"/>
      <c r="Q829" s="1034"/>
      <c r="R829" s="865"/>
      <c r="S829" s="865"/>
      <c r="T829" s="865"/>
      <c r="U829" s="865"/>
      <c r="V829" s="865"/>
      <c r="W829" s="865"/>
      <c r="X829" s="865"/>
      <c r="Y829" s="865"/>
      <c r="Z829" s="865"/>
      <c r="AA829" s="865"/>
      <c r="AB829" s="1035"/>
    </row>
    <row r="830" spans="1:28" ht="19" customHeight="1">
      <c r="A830" s="1037"/>
      <c r="B830" s="1034"/>
      <c r="C830" s="865"/>
      <c r="D830" s="865"/>
      <c r="E830" s="865"/>
      <c r="F830" s="865"/>
      <c r="G830" s="865"/>
      <c r="H830" s="865"/>
      <c r="I830" s="865"/>
      <c r="J830" s="865"/>
      <c r="K830" s="865"/>
      <c r="L830" s="865"/>
      <c r="M830" s="1035"/>
      <c r="N830" s="1058"/>
      <c r="O830" s="1057"/>
      <c r="P830" s="1037"/>
      <c r="Q830" s="1034"/>
      <c r="R830" s="865"/>
      <c r="S830" s="865"/>
      <c r="T830" s="865"/>
      <c r="U830" s="865"/>
      <c r="V830" s="865"/>
      <c r="W830" s="865"/>
      <c r="X830" s="865"/>
      <c r="Y830" s="865"/>
      <c r="Z830" s="865"/>
      <c r="AA830" s="865"/>
      <c r="AB830" s="1035"/>
    </row>
    <row r="831" spans="1:28" ht="19" customHeight="1">
      <c r="A831" s="1038" t="s">
        <v>169</v>
      </c>
      <c r="B831" s="1039"/>
      <c r="C831" s="474">
        <v>10</v>
      </c>
      <c r="D831" s="474">
        <v>10</v>
      </c>
      <c r="E831" s="474">
        <v>10</v>
      </c>
      <c r="F831" s="474">
        <v>70</v>
      </c>
      <c r="G831" s="478">
        <v>100</v>
      </c>
      <c r="H831" s="478">
        <v>100</v>
      </c>
      <c r="I831" s="478">
        <v>200</v>
      </c>
      <c r="J831" s="484"/>
      <c r="K831" s="478" t="str">
        <f>IF(L839=0,"",100)</f>
        <v/>
      </c>
      <c r="L831" s="478"/>
      <c r="M831" s="251" t="str">
        <f>IF(L839=0,"","200/100")</f>
        <v/>
      </c>
      <c r="N831" s="1058"/>
      <c r="O831" s="1057"/>
      <c r="P831" s="1038" t="s">
        <v>169</v>
      </c>
      <c r="Q831" s="1039"/>
      <c r="R831" s="474">
        <v>10</v>
      </c>
      <c r="S831" s="474">
        <v>10</v>
      </c>
      <c r="T831" s="474">
        <v>10</v>
      </c>
      <c r="U831" s="474">
        <v>70</v>
      </c>
      <c r="V831" s="478">
        <v>100</v>
      </c>
      <c r="W831" s="478">
        <v>100</v>
      </c>
      <c r="X831" s="478">
        <v>200</v>
      </c>
      <c r="Y831" s="484"/>
      <c r="Z831" s="478" t="str">
        <f>IF(AA839=0,"",100)</f>
        <v/>
      </c>
      <c r="AA831" s="478"/>
      <c r="AB831" s="251" t="str">
        <f>IF(AA839=0,"","200/100")</f>
        <v/>
      </c>
    </row>
    <row r="832" spans="1:28" ht="19" customHeight="1">
      <c r="A832" s="1023" t="s">
        <v>61</v>
      </c>
      <c r="B832" s="1024"/>
      <c r="C832" s="482" t="str">
        <f>IF('statement of marks'!J49="","",'statement of marks'!J49)</f>
        <v/>
      </c>
      <c r="D832" s="482" t="str">
        <f>IF('statement of marks'!K49="","",'statement of marks'!K49)</f>
        <v/>
      </c>
      <c r="E832" s="482" t="str">
        <f>IF('statement of marks'!L49="","",'statement of marks'!L49)</f>
        <v/>
      </c>
      <c r="F832" s="482" t="str">
        <f>IF('statement of marks'!N49="","",'statement of marks'!N49)</f>
        <v/>
      </c>
      <c r="G832" s="478" t="str">
        <f t="shared" ref="G832:G837" si="168">IF(F832="","",SUM(C832:F832))</f>
        <v/>
      </c>
      <c r="H832" s="252" t="str">
        <f>IF('statement of marks'!P49="","",'statement of marks'!P49)</f>
        <v/>
      </c>
      <c r="I832" s="253" t="str">
        <f t="shared" ref="I832:I837" si="169">IF(H832="","",SUM(G832:H832))</f>
        <v/>
      </c>
      <c r="J832" s="479" t="str">
        <f>CONCATENATE('statement of marks'!HB49,'statement of marks'!HC49,'statement of marks'!HD49)</f>
        <v/>
      </c>
      <c r="K832" s="482" t="str">
        <f>IF('result subject-wise'!AB49="","",'result subject-wise'!AB49)</f>
        <v/>
      </c>
      <c r="L832" s="482" t="str">
        <f>IF('result subject-wise'!AK49="","",'result subject-wise'!AK49)</f>
        <v/>
      </c>
      <c r="M832" s="480" t="str">
        <f>IF(L839=0,"",IF(J832="S",K832,IF(K832="",I832,I832+K832)))</f>
        <v/>
      </c>
      <c r="N832" s="1058"/>
      <c r="O832" s="1057"/>
      <c r="P832" s="1023" t="s">
        <v>61</v>
      </c>
      <c r="Q832" s="1024"/>
      <c r="R832" s="482" t="str">
        <f>IF('statement of marks'!J50="","",'statement of marks'!J50)</f>
        <v/>
      </c>
      <c r="S832" s="482" t="str">
        <f>IF('statement of marks'!K50="","",'statement of marks'!K50)</f>
        <v/>
      </c>
      <c r="T832" s="482" t="str">
        <f>IF('statement of marks'!L50="","",'statement of marks'!L50)</f>
        <v/>
      </c>
      <c r="U832" s="482" t="str">
        <f>IF('statement of marks'!N50="","",'statement of marks'!N50)</f>
        <v/>
      </c>
      <c r="V832" s="478" t="str">
        <f t="shared" ref="V832:V837" si="170">IF(U832="","",SUM(R832:U832))</f>
        <v/>
      </c>
      <c r="W832" s="252" t="str">
        <f>IF('statement of marks'!P50="","",'statement of marks'!P50)</f>
        <v/>
      </c>
      <c r="X832" s="253" t="str">
        <f t="shared" ref="X832:X837" si="171">IF(W832="","",SUM(V832:W832))</f>
        <v/>
      </c>
      <c r="Y832" s="479" t="str">
        <f>CONCATENATE('statement of marks'!HB50,'statement of marks'!HC50,'statement of marks'!HD50)</f>
        <v/>
      </c>
      <c r="Z832" s="482" t="str">
        <f>IF('result subject-wise'!AB50="","",'result subject-wise'!AB50)</f>
        <v/>
      </c>
      <c r="AA832" s="482" t="str">
        <f>IF('result subject-wise'!AK50="","",'result subject-wise'!AK50)</f>
        <v/>
      </c>
      <c r="AB832" s="480" t="str">
        <f>IF(AA839=0,"",IF(Y832="S",Z832,IF(Z832="",X832,X832+Z832)))</f>
        <v/>
      </c>
    </row>
    <row r="833" spans="1:28" ht="19" customHeight="1">
      <c r="A833" s="1023" t="s">
        <v>63</v>
      </c>
      <c r="B833" s="1024"/>
      <c r="C833" s="482" t="str">
        <f>IF('statement of marks'!X49="","",'statement of marks'!X49)</f>
        <v/>
      </c>
      <c r="D833" s="482" t="str">
        <f>IF('statement of marks'!Y49="","",'statement of marks'!Y49)</f>
        <v/>
      </c>
      <c r="E833" s="482" t="str">
        <f>IF('statement of marks'!Z49="","",'statement of marks'!Z49)</f>
        <v/>
      </c>
      <c r="F833" s="482" t="str">
        <f>IF('statement of marks'!AB49="","",'statement of marks'!AB49)</f>
        <v/>
      </c>
      <c r="G833" s="478" t="str">
        <f t="shared" si="168"/>
        <v/>
      </c>
      <c r="H833" s="252" t="str">
        <f>IF('statement of marks'!AD49="","",'statement of marks'!AD49)</f>
        <v/>
      </c>
      <c r="I833" s="253" t="str">
        <f t="shared" si="169"/>
        <v/>
      </c>
      <c r="J833" s="479" t="str">
        <f>CONCATENATE('statement of marks'!HE49,'statement of marks'!HF49,'statement of marks'!HG49,)</f>
        <v/>
      </c>
      <c r="K833" s="482" t="str">
        <f>IF('result subject-wise'!AC49="","",'result subject-wise'!AC49)</f>
        <v/>
      </c>
      <c r="L833" s="482" t="str">
        <f>IF('result subject-wise'!AL49="","",'result subject-wise'!AL49)</f>
        <v/>
      </c>
      <c r="M833" s="480" t="str">
        <f>IF(L839=0,"",IF(J833="S",K833,IF(K833="",I833,I833+K833)))</f>
        <v/>
      </c>
      <c r="N833" s="1058"/>
      <c r="O833" s="1057"/>
      <c r="P833" s="1023" t="s">
        <v>63</v>
      </c>
      <c r="Q833" s="1024"/>
      <c r="R833" s="482" t="str">
        <f>IF('statement of marks'!X50="","",'statement of marks'!X50)</f>
        <v/>
      </c>
      <c r="S833" s="482" t="str">
        <f>IF('statement of marks'!Y50="","",'statement of marks'!Y50)</f>
        <v/>
      </c>
      <c r="T833" s="482" t="str">
        <f>IF('statement of marks'!Z50="","",'statement of marks'!Z50)</f>
        <v/>
      </c>
      <c r="U833" s="482" t="str">
        <f>IF('statement of marks'!AB50="","",'statement of marks'!AB50)</f>
        <v/>
      </c>
      <c r="V833" s="478" t="str">
        <f t="shared" si="170"/>
        <v/>
      </c>
      <c r="W833" s="252" t="str">
        <f>IF('statement of marks'!AD50="","",'statement of marks'!AD50)</f>
        <v/>
      </c>
      <c r="X833" s="253" t="str">
        <f t="shared" si="171"/>
        <v/>
      </c>
      <c r="Y833" s="479" t="str">
        <f>CONCATENATE('statement of marks'!HE50,'statement of marks'!HF50,'statement of marks'!HG50,)</f>
        <v/>
      </c>
      <c r="Z833" s="482" t="str">
        <f>IF('result subject-wise'!AC50="","",'result subject-wise'!AC50)</f>
        <v/>
      </c>
      <c r="AA833" s="482" t="str">
        <f>IF('result subject-wise'!AL50="","",'result subject-wise'!AL50)</f>
        <v/>
      </c>
      <c r="AB833" s="480" t="str">
        <f>IF(AA839=0,"",IF(Y833="S",Z833,IF(Z833="",X833,X833+Z833)))</f>
        <v/>
      </c>
    </row>
    <row r="834" spans="1:28" ht="19" customHeight="1">
      <c r="A834" s="1023" t="str">
        <f>'statement of marks'!AM49</f>
        <v/>
      </c>
      <c r="B834" s="1024"/>
      <c r="C834" s="482" t="str">
        <f>IF('statement of marks'!AN49="","",'statement of marks'!AN49)</f>
        <v/>
      </c>
      <c r="D834" s="482" t="str">
        <f>IF('statement of marks'!AO49="","",'statement of marks'!AO49)</f>
        <v/>
      </c>
      <c r="E834" s="482" t="str">
        <f>IF('statement of marks'!AP49="","",'statement of marks'!AP49)</f>
        <v/>
      </c>
      <c r="F834" s="482" t="str">
        <f>IF('statement of marks'!AR49="","",'statement of marks'!AR49)</f>
        <v/>
      </c>
      <c r="G834" s="478" t="str">
        <f t="shared" si="168"/>
        <v/>
      </c>
      <c r="H834" s="252" t="str">
        <f>IF('statement of marks'!AT49="","",'statement of marks'!AT49)</f>
        <v/>
      </c>
      <c r="I834" s="253" t="str">
        <f t="shared" si="169"/>
        <v/>
      </c>
      <c r="J834" s="479" t="str">
        <f>CONCATENATE('statement of marks'!HH49,'statement of marks'!HN49,'statement of marks'!HO49)</f>
        <v/>
      </c>
      <c r="K834" s="482" t="str">
        <f>IF('result subject-wise'!AD49="","",'result subject-wise'!AD49)</f>
        <v/>
      </c>
      <c r="L834" s="482" t="str">
        <f>IF('result subject-wise'!AM49="","",'result subject-wise'!AM49)</f>
        <v/>
      </c>
      <c r="M834" s="480" t="str">
        <f>IF(L839=0,"",IF(J834="S",K834,IF(K834="",I834,I834+K834)))</f>
        <v/>
      </c>
      <c r="N834" s="1058"/>
      <c r="O834" s="1057"/>
      <c r="P834" s="1023" t="str">
        <f>'statement of marks'!AM50</f>
        <v/>
      </c>
      <c r="Q834" s="1024"/>
      <c r="R834" s="482" t="str">
        <f>IF('statement of marks'!AN50="","",'statement of marks'!AN50)</f>
        <v/>
      </c>
      <c r="S834" s="482" t="str">
        <f>IF('statement of marks'!AO50="","",'statement of marks'!AO50)</f>
        <v/>
      </c>
      <c r="T834" s="482" t="str">
        <f>IF('statement of marks'!AP50="","",'statement of marks'!AP50)</f>
        <v/>
      </c>
      <c r="U834" s="482" t="str">
        <f>IF('statement of marks'!AR50="","",'statement of marks'!AR50)</f>
        <v/>
      </c>
      <c r="V834" s="478" t="str">
        <f t="shared" si="170"/>
        <v/>
      </c>
      <c r="W834" s="252" t="str">
        <f>IF('statement of marks'!AT50="","",'statement of marks'!AT50)</f>
        <v/>
      </c>
      <c r="X834" s="253" t="str">
        <f t="shared" si="171"/>
        <v/>
      </c>
      <c r="Y834" s="479" t="str">
        <f>CONCATENATE('statement of marks'!HH50,'statement of marks'!HN50,'statement of marks'!HO50)</f>
        <v/>
      </c>
      <c r="Z834" s="482" t="str">
        <f>IF('result subject-wise'!AD50="","",'result subject-wise'!AD50)</f>
        <v/>
      </c>
      <c r="AA834" s="482" t="str">
        <f>IF('result subject-wise'!AM50="","",'result subject-wise'!AM50)</f>
        <v/>
      </c>
      <c r="AB834" s="480" t="str">
        <f>IF(AA839=0,"",IF(Y834="S",Z834,IF(Z834="",X834,X834+Z834)))</f>
        <v/>
      </c>
    </row>
    <row r="835" spans="1:28" ht="19" customHeight="1">
      <c r="A835" s="1023" t="s">
        <v>65</v>
      </c>
      <c r="B835" s="1024"/>
      <c r="C835" s="482" t="str">
        <f>IF('statement of marks'!BB49="","",'statement of marks'!BB49)</f>
        <v/>
      </c>
      <c r="D835" s="482" t="str">
        <f>IF('statement of marks'!BC49="","",'statement of marks'!BC49)</f>
        <v/>
      </c>
      <c r="E835" s="482" t="str">
        <f>IF('statement of marks'!BD49="","",'statement of marks'!BD49)</f>
        <v/>
      </c>
      <c r="F835" s="482" t="str">
        <f>IF('statement of marks'!BF49="","",'statement of marks'!BF49)</f>
        <v/>
      </c>
      <c r="G835" s="478" t="str">
        <f t="shared" si="168"/>
        <v/>
      </c>
      <c r="H835" s="252" t="str">
        <f>IF('statement of marks'!BH49="","",'statement of marks'!BH49)</f>
        <v/>
      </c>
      <c r="I835" s="253" t="str">
        <f t="shared" si="169"/>
        <v/>
      </c>
      <c r="J835" s="479" t="str">
        <f>CONCATENATE('statement of marks'!HP49,'statement of marks'!HQ49,'statement of marks'!HR49)</f>
        <v/>
      </c>
      <c r="K835" s="482" t="str">
        <f>IF('result subject-wise'!AE49="","",'result subject-wise'!AE49)</f>
        <v/>
      </c>
      <c r="L835" s="482" t="str">
        <f>IF('result subject-wise'!AN49="","",'result subject-wise'!AN49)</f>
        <v/>
      </c>
      <c r="M835" s="480" t="str">
        <f>IF(L839=0,"",IF(J835="S",K835,IF(K835="",I835,I835+K835)))</f>
        <v/>
      </c>
      <c r="N835" s="1058"/>
      <c r="O835" s="1057"/>
      <c r="P835" s="1023" t="s">
        <v>65</v>
      </c>
      <c r="Q835" s="1024"/>
      <c r="R835" s="482" t="str">
        <f>IF('statement of marks'!BB50="","",'statement of marks'!BB50)</f>
        <v/>
      </c>
      <c r="S835" s="482" t="str">
        <f>IF('statement of marks'!BC50="","",'statement of marks'!BC50)</f>
        <v/>
      </c>
      <c r="T835" s="482" t="str">
        <f>IF('statement of marks'!BD50="","",'statement of marks'!BD50)</f>
        <v/>
      </c>
      <c r="U835" s="482" t="str">
        <f>IF('statement of marks'!BF50="","",'statement of marks'!BF50)</f>
        <v/>
      </c>
      <c r="V835" s="478" t="str">
        <f t="shared" si="170"/>
        <v/>
      </c>
      <c r="W835" s="252" t="str">
        <f>IF('statement of marks'!BH50="","",'statement of marks'!BH50)</f>
        <v/>
      </c>
      <c r="X835" s="253" t="str">
        <f t="shared" si="171"/>
        <v/>
      </c>
      <c r="Y835" s="479" t="str">
        <f>CONCATENATE('statement of marks'!HP50,'statement of marks'!HQ50,'statement of marks'!HR50)</f>
        <v/>
      </c>
      <c r="Z835" s="482" t="str">
        <f>IF('result subject-wise'!AE50="","",'result subject-wise'!AE50)</f>
        <v/>
      </c>
      <c r="AA835" s="482" t="str">
        <f>IF('result subject-wise'!AN50="","",'result subject-wise'!AN50)</f>
        <v/>
      </c>
      <c r="AB835" s="480" t="str">
        <f>IF(AA839=0,"",IF(Y835="S",Z835,IF(Z835="",X835,X835+Z835)))</f>
        <v/>
      </c>
    </row>
    <row r="836" spans="1:28" ht="19" customHeight="1">
      <c r="A836" s="1023" t="s">
        <v>71</v>
      </c>
      <c r="B836" s="1024"/>
      <c r="C836" s="482" t="str">
        <f>IF('statement of marks'!BP49="","",'statement of marks'!BP49)</f>
        <v/>
      </c>
      <c r="D836" s="482" t="str">
        <f>IF('statement of marks'!BQ49="","",'statement of marks'!BQ49)</f>
        <v/>
      </c>
      <c r="E836" s="482" t="str">
        <f>IF('statement of marks'!BR49="","",'statement of marks'!BR49)</f>
        <v/>
      </c>
      <c r="F836" s="482" t="str">
        <f>IF('statement of marks'!BT49="","",'statement of marks'!BT49)</f>
        <v/>
      </c>
      <c r="G836" s="478" t="str">
        <f t="shared" si="168"/>
        <v/>
      </c>
      <c r="H836" s="252" t="str">
        <f>IF('statement of marks'!BV49="","",'statement of marks'!BV49)</f>
        <v/>
      </c>
      <c r="I836" s="253" t="str">
        <f t="shared" si="169"/>
        <v/>
      </c>
      <c r="J836" s="479" t="str">
        <f>CONCATENATE('statement of marks'!HS49,'statement of marks'!HT49,'statement of marks'!HU49)</f>
        <v/>
      </c>
      <c r="K836" s="482" t="str">
        <f>IF('result subject-wise'!AF49="","",'result subject-wise'!AF49)</f>
        <v/>
      </c>
      <c r="L836" s="482" t="str">
        <f>IF('result subject-wise'!AO49="","",'result subject-wise'!AO49)</f>
        <v/>
      </c>
      <c r="M836" s="480" t="str">
        <f>IF(L839=0,"",IF(J836="S",K836,IF(K836="",I836,I836+K836)))</f>
        <v/>
      </c>
      <c r="N836" s="1058"/>
      <c r="O836" s="1057"/>
      <c r="P836" s="1023" t="s">
        <v>71</v>
      </c>
      <c r="Q836" s="1024"/>
      <c r="R836" s="482" t="str">
        <f>IF('statement of marks'!BP50="","",'statement of marks'!BP50)</f>
        <v/>
      </c>
      <c r="S836" s="482" t="str">
        <f>IF('statement of marks'!BQ50="","",'statement of marks'!BQ50)</f>
        <v/>
      </c>
      <c r="T836" s="482" t="str">
        <f>IF('statement of marks'!BR50="","",'statement of marks'!BR50)</f>
        <v/>
      </c>
      <c r="U836" s="482" t="str">
        <f>IF('statement of marks'!BT50="","",'statement of marks'!BT50)</f>
        <v/>
      </c>
      <c r="V836" s="478" t="str">
        <f t="shared" si="170"/>
        <v/>
      </c>
      <c r="W836" s="252" t="str">
        <f>IF('statement of marks'!BV50="","",'statement of marks'!BV50)</f>
        <v/>
      </c>
      <c r="X836" s="253" t="str">
        <f t="shared" si="171"/>
        <v/>
      </c>
      <c r="Y836" s="479" t="str">
        <f>CONCATENATE('statement of marks'!HS50,'statement of marks'!HT50,'statement of marks'!HU50)</f>
        <v/>
      </c>
      <c r="Z836" s="482" t="str">
        <f>IF('result subject-wise'!AF50="","",'result subject-wise'!AF50)</f>
        <v/>
      </c>
      <c r="AA836" s="482" t="str">
        <f>IF('result subject-wise'!AO50="","",'result subject-wise'!AO50)</f>
        <v/>
      </c>
      <c r="AB836" s="480" t="str">
        <f>IF(AA839=0,"",IF(Y836="S",Z836,IF(Z836="",X836,X836+Z836)))</f>
        <v/>
      </c>
    </row>
    <row r="837" spans="1:28" ht="19" customHeight="1">
      <c r="A837" s="1023" t="s">
        <v>48</v>
      </c>
      <c r="B837" s="1024"/>
      <c r="C837" s="482" t="str">
        <f>IF('statement of marks'!CD49="","",'statement of marks'!CD49)</f>
        <v/>
      </c>
      <c r="D837" s="482" t="str">
        <f>IF('statement of marks'!CE49="","",'statement of marks'!CE49)</f>
        <v/>
      </c>
      <c r="E837" s="482" t="str">
        <f>IF('statement of marks'!CF49="","",'statement of marks'!CF49)</f>
        <v/>
      </c>
      <c r="F837" s="482" t="str">
        <f>IF('statement of marks'!CH49="","",'statement of marks'!CH49)</f>
        <v/>
      </c>
      <c r="G837" s="478" t="str">
        <f t="shared" si="168"/>
        <v/>
      </c>
      <c r="H837" s="252" t="str">
        <f>IF('statement of marks'!CJ49="","",'statement of marks'!CJ49)</f>
        <v/>
      </c>
      <c r="I837" s="253" t="str">
        <f t="shared" si="169"/>
        <v/>
      </c>
      <c r="J837" s="479" t="str">
        <f>CONCATENATE('statement of marks'!HV49,'statement of marks'!HW49,'statement of marks'!HX49)</f>
        <v/>
      </c>
      <c r="K837" s="482" t="str">
        <f>IF('result subject-wise'!AG49="","",'result subject-wise'!AG49)</f>
        <v/>
      </c>
      <c r="L837" s="482" t="str">
        <f>IF('result subject-wise'!AP49="","",'result subject-wise'!AP49)</f>
        <v/>
      </c>
      <c r="M837" s="480" t="str">
        <f>IF(L839=0,"",IF(J837="S",K837,IF(K837="",I837,I837+K837)))</f>
        <v/>
      </c>
      <c r="N837" s="1058"/>
      <c r="O837" s="1057"/>
      <c r="P837" s="1023" t="s">
        <v>48</v>
      </c>
      <c r="Q837" s="1024"/>
      <c r="R837" s="482" t="str">
        <f>IF('statement of marks'!CD50="","",'statement of marks'!CD50)</f>
        <v/>
      </c>
      <c r="S837" s="482" t="str">
        <f>IF('statement of marks'!CE50="","",'statement of marks'!CE50)</f>
        <v/>
      </c>
      <c r="T837" s="482" t="str">
        <f>IF('statement of marks'!CF50="","",'statement of marks'!CF50)</f>
        <v/>
      </c>
      <c r="U837" s="482" t="str">
        <f>IF('statement of marks'!CH50="","",'statement of marks'!CH50)</f>
        <v/>
      </c>
      <c r="V837" s="478" t="str">
        <f t="shared" si="170"/>
        <v/>
      </c>
      <c r="W837" s="252" t="str">
        <f>IF('statement of marks'!CJ50="","",'statement of marks'!CJ50)</f>
        <v/>
      </c>
      <c r="X837" s="253" t="str">
        <f t="shared" si="171"/>
        <v/>
      </c>
      <c r="Y837" s="479" t="str">
        <f>CONCATENATE('statement of marks'!HV50,'statement of marks'!HW50,'statement of marks'!HX50)</f>
        <v/>
      </c>
      <c r="Z837" s="482" t="str">
        <f>IF('result subject-wise'!AG50="","",'result subject-wise'!AG50)</f>
        <v/>
      </c>
      <c r="AA837" s="482" t="str">
        <f>IF('result subject-wise'!AP50="","",'result subject-wise'!AP50)</f>
        <v/>
      </c>
      <c r="AB837" s="480" t="str">
        <f>IF(AA839=0,"",IF(Y837="S",Z837,IF(Z837="",X837,X837+Z837)))</f>
        <v/>
      </c>
    </row>
    <row r="838" spans="1:28" ht="19" customHeight="1">
      <c r="A838" s="1027" t="s">
        <v>244</v>
      </c>
      <c r="B838" s="1028"/>
      <c r="C838" s="477" t="str">
        <f t="shared" ref="C838:I838" si="172">IF(C837="","",SUM(C832:C837))</f>
        <v/>
      </c>
      <c r="D838" s="477" t="str">
        <f t="shared" si="172"/>
        <v/>
      </c>
      <c r="E838" s="477" t="str">
        <f t="shared" si="172"/>
        <v/>
      </c>
      <c r="F838" s="477" t="str">
        <f t="shared" si="172"/>
        <v/>
      </c>
      <c r="G838" s="477" t="str">
        <f t="shared" si="172"/>
        <v/>
      </c>
      <c r="H838" s="477" t="str">
        <f t="shared" si="172"/>
        <v/>
      </c>
      <c r="I838" s="477" t="str">
        <f t="shared" si="172"/>
        <v/>
      </c>
      <c r="J838" s="254" t="e">
        <f>IF(AND(L844="PASS",M840&gt;=60),"FIRST",IF(AND(L844="PASS",M840&gt;=48),"SECOND",IF(AND(L844="PASS",M840&gt;=36),"THIRD","")))</f>
        <v>#VALUE!</v>
      </c>
      <c r="K838" s="254">
        <f>COUNTIF(K832:K837,"AB")</f>
        <v>0</v>
      </c>
      <c r="L838" s="482"/>
      <c r="M838" s="476" t="str">
        <f>IF(K838&gt;0,"",IF(M837="","",SUM(M832:M837)))</f>
        <v/>
      </c>
      <c r="N838" s="1058"/>
      <c r="O838" s="1057"/>
      <c r="P838" s="1027" t="s">
        <v>244</v>
      </c>
      <c r="Q838" s="1028"/>
      <c r="R838" s="477" t="str">
        <f t="shared" ref="R838:X838" si="173">IF(R837="","",SUM(R832:R837))</f>
        <v/>
      </c>
      <c r="S838" s="477" t="str">
        <f t="shared" si="173"/>
        <v/>
      </c>
      <c r="T838" s="477" t="str">
        <f t="shared" si="173"/>
        <v/>
      </c>
      <c r="U838" s="477" t="str">
        <f t="shared" si="173"/>
        <v/>
      </c>
      <c r="V838" s="477" t="str">
        <f t="shared" si="173"/>
        <v/>
      </c>
      <c r="W838" s="477" t="str">
        <f t="shared" si="173"/>
        <v/>
      </c>
      <c r="X838" s="477" t="str">
        <f t="shared" si="173"/>
        <v/>
      </c>
      <c r="Y838" s="254" t="e">
        <f>IF(AND(AA844="PASS",AB840&gt;=60),"FIRST",IF(AND(AA844="PASS",AB840&gt;=48),"SECOND",IF(AND(AA844="PASS",AB840&gt;=36),"THIRD","")))</f>
        <v>#VALUE!</v>
      </c>
      <c r="Z838" s="254">
        <f>COUNTIF(Z832:Z837,"AB")</f>
        <v>0</v>
      </c>
      <c r="AA838" s="482"/>
      <c r="AB838" s="476" t="str">
        <f>IF(Z838&gt;0,"",IF(AB837="","",SUM(AB832:AB837)))</f>
        <v/>
      </c>
    </row>
    <row r="839" spans="1:28" ht="19" customHeight="1">
      <c r="A839" s="1027" t="s">
        <v>226</v>
      </c>
      <c r="B839" s="1028"/>
      <c r="C839" s="474">
        <f>60-(COUNTIF(C832:C837,"NA")*10+COUNTIF(C832:C837,"ML")*10)</f>
        <v>60</v>
      </c>
      <c r="D839" s="474">
        <f>60-(COUNTIF(D832:D837,"NA")*10+COUNTIF(D832:D837,"ML")*10)</f>
        <v>60</v>
      </c>
      <c r="E839" s="474">
        <f>60-(COUNTIF(E832:E837,"NA")*10+COUNTIF(E832:E837,"ML")*10)</f>
        <v>60</v>
      </c>
      <c r="F839" s="474">
        <f>420-(COUNTIF(F832:F837,"NA")*70+COUNTIF(F832:F837,"ML")*70)</f>
        <v>420</v>
      </c>
      <c r="G839" s="474">
        <f>SUM(C839:F839)</f>
        <v>600</v>
      </c>
      <c r="H839" s="474">
        <f>600-(COUNTIF(H832:H837,"ML")*100)</f>
        <v>600</v>
      </c>
      <c r="I839" s="478">
        <f>SUM(G839:H839)</f>
        <v>1200</v>
      </c>
      <c r="J839" s="254" t="e">
        <f>IF(AND(L844="PASS",I840&gt;=60),"FIRST",IF(AND(L844="PASS",I840&gt;=48),"SECOND",IF(AND(L844="PASS",I840&gt;=36),"THIRD","")))</f>
        <v>#VALUE!</v>
      </c>
      <c r="K839" s="482"/>
      <c r="L839" s="254">
        <f>COUNTIF(L832:L837,"P")+COUNTIF(L832:L837,"F")</f>
        <v>0</v>
      </c>
      <c r="M839" s="251" t="str">
        <f>IF(K838&gt;0,"",IF(L839=0,"",1200-L840*100))</f>
        <v/>
      </c>
      <c r="N839" s="1058"/>
      <c r="O839" s="1057"/>
      <c r="P839" s="1027" t="s">
        <v>226</v>
      </c>
      <c r="Q839" s="1028"/>
      <c r="R839" s="474">
        <f>60-(COUNTIF(R832:R837,"NA")*10+COUNTIF(R832:R837,"ML")*10)</f>
        <v>60</v>
      </c>
      <c r="S839" s="474">
        <f>60-(COUNTIF(S832:S837,"NA")*10+COUNTIF(S832:S837,"ML")*10)</f>
        <v>60</v>
      </c>
      <c r="T839" s="474">
        <f>60-(COUNTIF(T832:T837,"NA")*10+COUNTIF(T832:T837,"ML")*10)</f>
        <v>60</v>
      </c>
      <c r="U839" s="474">
        <f>420-(COUNTIF(U832:U837,"NA")*70+COUNTIF(U832:U837,"ML")*70)</f>
        <v>420</v>
      </c>
      <c r="V839" s="474">
        <f>SUM(R839:U839)</f>
        <v>600</v>
      </c>
      <c r="W839" s="474">
        <f>600-(COUNTIF(W832:W837,"ML")*100)</f>
        <v>600</v>
      </c>
      <c r="X839" s="478">
        <f>SUM(V839:W839)</f>
        <v>1200</v>
      </c>
      <c r="Y839" s="254" t="e">
        <f>IF(AND(AA844="PASS",X840&gt;=60),"FIRST",IF(AND(AA844="PASS",X840&gt;=48),"SECOND",IF(AND(AA844="PASS",X840&gt;=36),"THIRD","")))</f>
        <v>#VALUE!</v>
      </c>
      <c r="Z839" s="482"/>
      <c r="AA839" s="254">
        <f>COUNTIF(AA832:AA837,"P")+COUNTIF(AA832:AA837,"F")</f>
        <v>0</v>
      </c>
      <c r="AB839" s="251" t="str">
        <f>IF(Z838&gt;0,"",IF(AA839=0,"",1200-AA840*100))</f>
        <v/>
      </c>
    </row>
    <row r="840" spans="1:28" ht="19" customHeight="1">
      <c r="A840" s="1056" t="s">
        <v>150</v>
      </c>
      <c r="B840" s="1039"/>
      <c r="C840" s="255" t="e">
        <f t="shared" ref="C840:I840" si="174">C838/C839*100</f>
        <v>#VALUE!</v>
      </c>
      <c r="D840" s="255" t="e">
        <f t="shared" si="174"/>
        <v>#VALUE!</v>
      </c>
      <c r="E840" s="255" t="e">
        <f t="shared" si="174"/>
        <v>#VALUE!</v>
      </c>
      <c r="F840" s="255" t="e">
        <f t="shared" si="174"/>
        <v>#VALUE!</v>
      </c>
      <c r="G840" s="255" t="e">
        <f t="shared" si="174"/>
        <v>#VALUE!</v>
      </c>
      <c r="H840" s="255" t="e">
        <f t="shared" si="174"/>
        <v>#VALUE!</v>
      </c>
      <c r="I840" s="255" t="e">
        <f t="shared" si="174"/>
        <v>#VALUE!</v>
      </c>
      <c r="J840" s="254" t="e">
        <f>IF(M839="",J839,J838)</f>
        <v>#VALUE!</v>
      </c>
      <c r="K840" s="482"/>
      <c r="L840" s="254">
        <f>COUNTIF(J832:J837,"S")</f>
        <v>0</v>
      </c>
      <c r="M840" s="256" t="e">
        <f>M838/M839*100</f>
        <v>#VALUE!</v>
      </c>
      <c r="N840" s="1058"/>
      <c r="O840" s="1057"/>
      <c r="P840" s="1056" t="s">
        <v>150</v>
      </c>
      <c r="Q840" s="1039"/>
      <c r="R840" s="255" t="e">
        <f t="shared" ref="R840:X840" si="175">R838/R839*100</f>
        <v>#VALUE!</v>
      </c>
      <c r="S840" s="255" t="e">
        <f t="shared" si="175"/>
        <v>#VALUE!</v>
      </c>
      <c r="T840" s="255" t="e">
        <f t="shared" si="175"/>
        <v>#VALUE!</v>
      </c>
      <c r="U840" s="255" t="e">
        <f t="shared" si="175"/>
        <v>#VALUE!</v>
      </c>
      <c r="V840" s="255" t="e">
        <f t="shared" si="175"/>
        <v>#VALUE!</v>
      </c>
      <c r="W840" s="255" t="e">
        <f t="shared" si="175"/>
        <v>#VALUE!</v>
      </c>
      <c r="X840" s="255" t="e">
        <f t="shared" si="175"/>
        <v>#VALUE!</v>
      </c>
      <c r="Y840" s="254" t="e">
        <f>IF(AB839="",Y839,Y838)</f>
        <v>#VALUE!</v>
      </c>
      <c r="Z840" s="482"/>
      <c r="AA840" s="254">
        <f>COUNTIF(Y832:Y837,"S")</f>
        <v>0</v>
      </c>
      <c r="AB840" s="256" t="e">
        <f>AB838/AB839*100</f>
        <v>#VALUE!</v>
      </c>
    </row>
    <row r="841" spans="1:28" ht="19" customHeight="1">
      <c r="A841" s="1023" t="s">
        <v>73</v>
      </c>
      <c r="B841" s="1024"/>
      <c r="C841" s="475" t="str">
        <f>IF('statement of marks'!CV49="","",'statement of marks'!CV49)</f>
        <v/>
      </c>
      <c r="D841" s="475" t="str">
        <f>IF('statement of marks'!CW49="","",'statement of marks'!CW49)</f>
        <v/>
      </c>
      <c r="E841" s="475" t="str">
        <f>IF('statement of marks'!CX49="","",'statement of marks'!CX49)</f>
        <v/>
      </c>
      <c r="F841" s="475" t="str">
        <f>IF('statement of marks'!CZ49="","",'statement of marks'!CZ49)</f>
        <v/>
      </c>
      <c r="G841" s="478" t="str">
        <f>IF(F841="","",SUM(C841:F841))</f>
        <v/>
      </c>
      <c r="H841" s="475" t="str">
        <f>IF('statement of marks'!DB49="","",'statement of marks'!DB49)</f>
        <v/>
      </c>
      <c r="I841" s="478" t="str">
        <f>IF(H841="","",SUM(G841:H841))</f>
        <v/>
      </c>
      <c r="J841" s="479" t="str">
        <f>IF('statement of marks'!HY49="","",'statement of marks'!HY49)</f>
        <v/>
      </c>
      <c r="K841" s="485" t="str">
        <f>IF('result subject-wise'!AQ49="","",'result subject-wise'!AQ49)</f>
        <v/>
      </c>
      <c r="L841" s="1046" t="s">
        <v>238</v>
      </c>
      <c r="M841" s="1061"/>
      <c r="N841" s="1058"/>
      <c r="O841" s="1057"/>
      <c r="P841" s="1023" t="s">
        <v>73</v>
      </c>
      <c r="Q841" s="1024"/>
      <c r="R841" s="475" t="str">
        <f>IF('statement of marks'!CV50="","",'statement of marks'!CV50)</f>
        <v/>
      </c>
      <c r="S841" s="475" t="str">
        <f>IF('statement of marks'!CW50="","",'statement of marks'!CW50)</f>
        <v/>
      </c>
      <c r="T841" s="475" t="str">
        <f>IF('statement of marks'!CX50="","",'statement of marks'!CX50)</f>
        <v/>
      </c>
      <c r="U841" s="475" t="str">
        <f>IF('statement of marks'!CZ50="","",'statement of marks'!CZ50)</f>
        <v/>
      </c>
      <c r="V841" s="478" t="str">
        <f>IF(U841="","",SUM(R841:U841))</f>
        <v/>
      </c>
      <c r="W841" s="475" t="str">
        <f>IF('statement of marks'!DB50="","",'statement of marks'!DB50)</f>
        <v/>
      </c>
      <c r="X841" s="478" t="str">
        <f>IF(W841="","",SUM(V841:W841))</f>
        <v/>
      </c>
      <c r="Y841" s="479" t="str">
        <f>IF('statement of marks'!HY50="","",'statement of marks'!HY50)</f>
        <v/>
      </c>
      <c r="Z841" s="485" t="str">
        <f>IF('result subject-wise'!AQ50="","",'result subject-wise'!AQ50)</f>
        <v/>
      </c>
      <c r="AA841" s="1046" t="s">
        <v>238</v>
      </c>
      <c r="AB841" s="1061"/>
    </row>
    <row r="842" spans="1:28" ht="19" customHeight="1">
      <c r="A842" s="1023" t="s">
        <v>74</v>
      </c>
      <c r="B842" s="1024"/>
      <c r="C842" s="475" t="str">
        <f>IF('statement of marks'!DL49="","",'statement of marks'!DL49)</f>
        <v/>
      </c>
      <c r="D842" s="475" t="str">
        <f>IF('statement of marks'!DO49="","",'statement of marks'!DO49)</f>
        <v/>
      </c>
      <c r="E842" s="475" t="str">
        <f>IF('statement of marks'!DR49="","",'statement of marks'!DR49)</f>
        <v/>
      </c>
      <c r="F842" s="475" t="str">
        <f>IF('statement of marks'!DX49="","",'statement of marks'!DX49)</f>
        <v/>
      </c>
      <c r="G842" s="478" t="str">
        <f>IF(F842="","",SUM(C842:F842))</f>
        <v/>
      </c>
      <c r="H842" s="475" t="str">
        <f>IF('statement of marks'!EC49="","",'statement of marks'!EC49)</f>
        <v/>
      </c>
      <c r="I842" s="478" t="str">
        <f>IF(H842="","",SUM(G842:H842))</f>
        <v/>
      </c>
      <c r="J842" s="479" t="str">
        <f>IF('statement of marks'!HZ49="","",'statement of marks'!HZ49)</f>
        <v/>
      </c>
      <c r="K842" s="477" t="str">
        <f>IF('result subject-wise'!AR49="","",'result subject-wise'!AR49)</f>
        <v/>
      </c>
      <c r="L842" s="1030"/>
      <c r="M842" s="1061"/>
      <c r="N842" s="1058"/>
      <c r="O842" s="1057"/>
      <c r="P842" s="1023" t="s">
        <v>74</v>
      </c>
      <c r="Q842" s="1024"/>
      <c r="R842" s="475" t="str">
        <f>IF('statement of marks'!DL50="","",'statement of marks'!DL50)</f>
        <v/>
      </c>
      <c r="S842" s="475" t="str">
        <f>IF('statement of marks'!DO50="","",'statement of marks'!DO50)</f>
        <v/>
      </c>
      <c r="T842" s="475" t="str">
        <f>IF('statement of marks'!DR50="","",'statement of marks'!DR50)</f>
        <v/>
      </c>
      <c r="U842" s="475" t="str">
        <f>IF('statement of marks'!DX50="","",'statement of marks'!DX50)</f>
        <v/>
      </c>
      <c r="V842" s="478" t="str">
        <f>IF(U842="","",SUM(R842:U842))</f>
        <v/>
      </c>
      <c r="W842" s="475" t="str">
        <f>IF('statement of marks'!EC50="","",'statement of marks'!EC50)</f>
        <v/>
      </c>
      <c r="X842" s="478" t="str">
        <f>IF(W842="","",SUM(V842:W842))</f>
        <v/>
      </c>
      <c r="Y842" s="479" t="str">
        <f>IF('statement of marks'!HZ50="","",'statement of marks'!HZ50)</f>
        <v/>
      </c>
      <c r="Z842" s="477" t="str">
        <f>IF('result subject-wise'!AR50="","",'result subject-wise'!AR50)</f>
        <v/>
      </c>
      <c r="AA842" s="1030"/>
      <c r="AB842" s="1061"/>
    </row>
    <row r="843" spans="1:28" ht="19" customHeight="1">
      <c r="A843" s="1023" t="s">
        <v>56</v>
      </c>
      <c r="B843" s="1024"/>
      <c r="C843" s="475" t="str">
        <f>IF('statement of marks'!EM49="","",'statement of marks'!EM49)</f>
        <v/>
      </c>
      <c r="D843" s="475" t="str">
        <f>IF('statement of marks'!EN49="","",'statement of marks'!EN49)</f>
        <v/>
      </c>
      <c r="E843" s="475" t="str">
        <f>IF('statement of marks'!EO49="","",'statement of marks'!EO49)</f>
        <v/>
      </c>
      <c r="F843" s="475" t="str">
        <f>IF('statement of marks'!ES49="","",'statement of marks'!ES49)</f>
        <v/>
      </c>
      <c r="G843" s="478" t="str">
        <f>IF(F843="","",SUM(C843:F843))</f>
        <v/>
      </c>
      <c r="H843" s="475" t="str">
        <f>IF('statement of marks'!EX49="","",'statement of marks'!EX49)</f>
        <v/>
      </c>
      <c r="I843" s="478" t="str">
        <f>IF(H843="","",SUM(G843:H843))</f>
        <v/>
      </c>
      <c r="J843" s="479" t="str">
        <f>IF('statement of marks'!IA49="","",'statement of marks'!IA49)</f>
        <v/>
      </c>
      <c r="K843" s="477" t="str">
        <f>IF('result subject-wise'!AS49="","",'result subject-wise'!AS49)</f>
        <v/>
      </c>
      <c r="L843" s="1030"/>
      <c r="M843" s="1061"/>
      <c r="N843" s="1058"/>
      <c r="O843" s="1057"/>
      <c r="P843" s="1023" t="s">
        <v>56</v>
      </c>
      <c r="Q843" s="1024"/>
      <c r="R843" s="475" t="str">
        <f>IF('statement of marks'!EM50="","",'statement of marks'!EM50)</f>
        <v/>
      </c>
      <c r="S843" s="475" t="str">
        <f>IF('statement of marks'!EN50="","",'statement of marks'!EN50)</f>
        <v/>
      </c>
      <c r="T843" s="475" t="str">
        <f>IF('statement of marks'!EO50="","",'statement of marks'!EO50)</f>
        <v/>
      </c>
      <c r="U843" s="475" t="str">
        <f>IF('statement of marks'!ES50="","",'statement of marks'!ES50)</f>
        <v/>
      </c>
      <c r="V843" s="478" t="str">
        <f>IF(U843="","",SUM(R843:U843))</f>
        <v/>
      </c>
      <c r="W843" s="475" t="str">
        <f>IF('statement of marks'!EX50="","",'statement of marks'!EX50)</f>
        <v/>
      </c>
      <c r="X843" s="478" t="str">
        <f>IF(W843="","",SUM(V843:W843))</f>
        <v/>
      </c>
      <c r="Y843" s="479" t="str">
        <f>IF('statement of marks'!IA50="","",'statement of marks'!IA50)</f>
        <v/>
      </c>
      <c r="Z843" s="477" t="str">
        <f>IF('result subject-wise'!AS50="","",'result subject-wise'!AS50)</f>
        <v/>
      </c>
      <c r="AA843" s="1030"/>
      <c r="AB843" s="1061"/>
    </row>
    <row r="844" spans="1:28" ht="19" customHeight="1">
      <c r="A844" s="1023" t="s">
        <v>26</v>
      </c>
      <c r="B844" s="1024"/>
      <c r="C844" s="1046" t="s">
        <v>275</v>
      </c>
      <c r="D844" s="1021"/>
      <c r="E844" s="1046" t="s">
        <v>94</v>
      </c>
      <c r="F844" s="1021"/>
      <c r="G844" s="1048" t="s">
        <v>95</v>
      </c>
      <c r="H844" s="1021"/>
      <c r="I844" s="478" t="s">
        <v>39</v>
      </c>
      <c r="J844" s="477" t="s">
        <v>57</v>
      </c>
      <c r="K844" s="1050"/>
      <c r="L844" s="1049" t="str">
        <f>IF('result subject-wise'!AV49="","",'result subject-wise'!AV49)</f>
        <v/>
      </c>
      <c r="M844" s="1052"/>
      <c r="N844" s="1058"/>
      <c r="O844" s="1057"/>
      <c r="P844" s="1023" t="s">
        <v>26</v>
      </c>
      <c r="Q844" s="1024"/>
      <c r="R844" s="1046" t="s">
        <v>275</v>
      </c>
      <c r="S844" s="1021"/>
      <c r="T844" s="1046" t="s">
        <v>94</v>
      </c>
      <c r="U844" s="1021"/>
      <c r="V844" s="1048" t="s">
        <v>95</v>
      </c>
      <c r="W844" s="1021"/>
      <c r="X844" s="478" t="s">
        <v>39</v>
      </c>
      <c r="Y844" s="477" t="s">
        <v>57</v>
      </c>
      <c r="Z844" s="1050"/>
      <c r="AA844" s="1049" t="str">
        <f>IF('result subject-wise'!AV50="","",'result subject-wise'!AV50)</f>
        <v/>
      </c>
      <c r="AB844" s="1052"/>
    </row>
    <row r="845" spans="1:28" ht="19" customHeight="1">
      <c r="A845" s="1023"/>
      <c r="B845" s="1024"/>
      <c r="C845" s="1021">
        <f>'statement of marks'!$FH$6</f>
        <v>25</v>
      </c>
      <c r="D845" s="1021"/>
      <c r="E845" s="1021">
        <f>'statement of marks'!$FI$6</f>
        <v>45</v>
      </c>
      <c r="F845" s="1021"/>
      <c r="G845" s="1021">
        <f>'statement of marks'!$FJ$6</f>
        <v>30</v>
      </c>
      <c r="H845" s="1021"/>
      <c r="I845" s="478">
        <f>SUM(C845,E845,G845)</f>
        <v>100</v>
      </c>
      <c r="J845" s="477"/>
      <c r="K845" s="1050"/>
      <c r="L845" s="1049"/>
      <c r="M845" s="1052"/>
      <c r="N845" s="1058"/>
      <c r="O845" s="1057"/>
      <c r="P845" s="1023"/>
      <c r="Q845" s="1024"/>
      <c r="R845" s="1021">
        <f>'statement of marks'!$FH$6</f>
        <v>25</v>
      </c>
      <c r="S845" s="1021"/>
      <c r="T845" s="1021">
        <f>'statement of marks'!$FI$6</f>
        <v>45</v>
      </c>
      <c r="U845" s="1021"/>
      <c r="V845" s="1021">
        <f>'statement of marks'!$FJ$6</f>
        <v>30</v>
      </c>
      <c r="W845" s="1021"/>
      <c r="X845" s="478">
        <f>SUM(R845,T845,V845)</f>
        <v>100</v>
      </c>
      <c r="Y845" s="477"/>
      <c r="Z845" s="1050"/>
      <c r="AA845" s="1049"/>
      <c r="AB845" s="1052"/>
    </row>
    <row r="846" spans="1:28" ht="19" customHeight="1">
      <c r="A846" s="1023"/>
      <c r="B846" s="1024"/>
      <c r="C846" s="1025" t="str">
        <f>IF('statement of marks'!FH49="","",'statement of marks'!FH49)</f>
        <v/>
      </c>
      <c r="D846" s="1025"/>
      <c r="E846" s="1025" t="str">
        <f>'statement of marks'!FI49</f>
        <v/>
      </c>
      <c r="F846" s="1025"/>
      <c r="G846" s="1025" t="str">
        <f>'statement of marks'!FJ49</f>
        <v/>
      </c>
      <c r="H846" s="1025"/>
      <c r="I846" s="481" t="str">
        <f>IF(G846="","",SUM(C846,E846,G846))</f>
        <v/>
      </c>
      <c r="J846" s="479" t="str">
        <f>IF('statement of marks'!IB49="","",'statement of marks'!IB49)</f>
        <v/>
      </c>
      <c r="K846" s="1050"/>
      <c r="L846" s="1051" t="s">
        <v>241</v>
      </c>
      <c r="M846" s="1052"/>
      <c r="N846" s="1058"/>
      <c r="O846" s="1057"/>
      <c r="P846" s="1023"/>
      <c r="Q846" s="1024"/>
      <c r="R846" s="1025" t="str">
        <f>IF('statement of marks'!FH50="","",'statement of marks'!FH50)</f>
        <v/>
      </c>
      <c r="S846" s="1025"/>
      <c r="T846" s="1025" t="str">
        <f>'statement of marks'!FI50</f>
        <v/>
      </c>
      <c r="U846" s="1025"/>
      <c r="V846" s="1025" t="str">
        <f>'statement of marks'!FJ50</f>
        <v/>
      </c>
      <c r="W846" s="1025"/>
      <c r="X846" s="481" t="str">
        <f>IF(V846="","",SUM(R846,T846,V846))</f>
        <v/>
      </c>
      <c r="Y846" s="479" t="str">
        <f>IF('statement of marks'!IB50="","",'statement of marks'!IB50)</f>
        <v/>
      </c>
      <c r="Z846" s="1050"/>
      <c r="AA846" s="1051" t="s">
        <v>241</v>
      </c>
      <c r="AB846" s="1052"/>
    </row>
    <row r="847" spans="1:28" ht="19" customHeight="1">
      <c r="A847" s="1023" t="s">
        <v>77</v>
      </c>
      <c r="B847" s="1024"/>
      <c r="C847" s="1048" t="s">
        <v>96</v>
      </c>
      <c r="D847" s="1021"/>
      <c r="E847" s="1048" t="s">
        <v>97</v>
      </c>
      <c r="F847" s="1021"/>
      <c r="G847" s="1048" t="s">
        <v>98</v>
      </c>
      <c r="H847" s="1021"/>
      <c r="I847" s="478" t="s">
        <v>39</v>
      </c>
      <c r="J847" s="477" t="s">
        <v>57</v>
      </c>
      <c r="K847" s="1050"/>
      <c r="L847" s="1049" t="e">
        <f>J840</f>
        <v>#VALUE!</v>
      </c>
      <c r="M847" s="1052"/>
      <c r="N847" s="1058"/>
      <c r="O847" s="1057"/>
      <c r="P847" s="1023" t="s">
        <v>77</v>
      </c>
      <c r="Q847" s="1024"/>
      <c r="R847" s="1048" t="s">
        <v>96</v>
      </c>
      <c r="S847" s="1021"/>
      <c r="T847" s="1048" t="s">
        <v>97</v>
      </c>
      <c r="U847" s="1021"/>
      <c r="V847" s="1048" t="s">
        <v>98</v>
      </c>
      <c r="W847" s="1021"/>
      <c r="X847" s="478" t="s">
        <v>39</v>
      </c>
      <c r="Y847" s="477" t="s">
        <v>57</v>
      </c>
      <c r="Z847" s="1050"/>
      <c r="AA847" s="1049" t="e">
        <f>Y840</f>
        <v>#VALUE!</v>
      </c>
      <c r="AB847" s="1052"/>
    </row>
    <row r="848" spans="1:28" ht="19" customHeight="1">
      <c r="A848" s="1023"/>
      <c r="B848" s="1024"/>
      <c r="C848" s="1021">
        <f>'statement of marks'!$FQ$6</f>
        <v>25</v>
      </c>
      <c r="D848" s="1021"/>
      <c r="E848" s="474">
        <f>'statement of marks'!$FR$6</f>
        <v>30</v>
      </c>
      <c r="F848" s="474">
        <f>'statement of marks'!$FS$6</f>
        <v>30</v>
      </c>
      <c r="G848" s="1021">
        <f>'statement of marks'!$FT$6</f>
        <v>15</v>
      </c>
      <c r="H848" s="1021"/>
      <c r="I848" s="478">
        <f>SUM(C848,E848,F848,G848)</f>
        <v>100</v>
      </c>
      <c r="J848" s="477"/>
      <c r="K848" s="1050"/>
      <c r="L848" s="1049"/>
      <c r="M848" s="1052"/>
      <c r="N848" s="1058"/>
      <c r="O848" s="1057"/>
      <c r="P848" s="1023"/>
      <c r="Q848" s="1024"/>
      <c r="R848" s="1021">
        <f>'statement of marks'!$FQ$6</f>
        <v>25</v>
      </c>
      <c r="S848" s="1021"/>
      <c r="T848" s="474">
        <f>'statement of marks'!$FR$6</f>
        <v>30</v>
      </c>
      <c r="U848" s="474">
        <f>'statement of marks'!$FS$6</f>
        <v>30</v>
      </c>
      <c r="V848" s="1021">
        <f>'statement of marks'!$FT$6</f>
        <v>15</v>
      </c>
      <c r="W848" s="1021"/>
      <c r="X848" s="478">
        <f>SUM(R848,T848,U848,V848)</f>
        <v>100</v>
      </c>
      <c r="Y848" s="477"/>
      <c r="Z848" s="1050"/>
      <c r="AA848" s="1049"/>
      <c r="AB848" s="1052"/>
    </row>
    <row r="849" spans="1:28" ht="19" customHeight="1">
      <c r="A849" s="1023"/>
      <c r="B849" s="1024"/>
      <c r="C849" s="1025" t="str">
        <f>IF('statement of marks'!FQ49="","",'statement of marks'!FQ49)</f>
        <v/>
      </c>
      <c r="D849" s="1025"/>
      <c r="E849" s="475" t="str">
        <f>'statement of marks'!FR49</f>
        <v/>
      </c>
      <c r="F849" s="475" t="str">
        <f>'statement of marks'!FS49</f>
        <v/>
      </c>
      <c r="G849" s="1025" t="str">
        <f>'statement of marks'!FT49</f>
        <v/>
      </c>
      <c r="H849" s="1025"/>
      <c r="I849" s="478" t="str">
        <f>IF(G849="","",SUM(C849:G849))</f>
        <v/>
      </c>
      <c r="J849" s="479" t="str">
        <f>IF('statement of marks'!IC49="","",'statement of marks'!IC49)</f>
        <v/>
      </c>
      <c r="K849" s="1043" t="s">
        <v>240</v>
      </c>
      <c r="L849" s="1044"/>
      <c r="M849" s="1045"/>
      <c r="N849" s="1058"/>
      <c r="O849" s="1057"/>
      <c r="P849" s="1023"/>
      <c r="Q849" s="1024"/>
      <c r="R849" s="1025" t="str">
        <f>IF('statement of marks'!FQ50="","",'statement of marks'!FQ50)</f>
        <v/>
      </c>
      <c r="S849" s="1025"/>
      <c r="T849" s="475" t="str">
        <f>'statement of marks'!FR50</f>
        <v/>
      </c>
      <c r="U849" s="475" t="str">
        <f>'statement of marks'!FS50</f>
        <v/>
      </c>
      <c r="V849" s="1025" t="str">
        <f>'statement of marks'!FT50</f>
        <v/>
      </c>
      <c r="W849" s="1025"/>
      <c r="X849" s="478" t="str">
        <f>IF(V849="","",SUM(R849:V849))</f>
        <v/>
      </c>
      <c r="Y849" s="479" t="str">
        <f>IF('statement of marks'!IC50="","",'statement of marks'!IC50)</f>
        <v/>
      </c>
      <c r="Z849" s="1043" t="s">
        <v>240</v>
      </c>
      <c r="AA849" s="1044"/>
      <c r="AB849" s="1045"/>
    </row>
    <row r="850" spans="1:28" ht="19" customHeight="1">
      <c r="A850" s="1038" t="s">
        <v>135</v>
      </c>
      <c r="B850" s="1039"/>
      <c r="C850" s="1029" t="str">
        <f>'statement of marks'!GN49</f>
        <v/>
      </c>
      <c r="D850" s="1029"/>
      <c r="E850" s="1029"/>
      <c r="F850" s="483" t="s">
        <v>241</v>
      </c>
      <c r="G850" s="479" t="str">
        <f>IF('statement of marks'!CU49="","",'statement of marks'!CU49)</f>
        <v/>
      </c>
      <c r="H850" s="1049" t="s">
        <v>237</v>
      </c>
      <c r="I850" s="1049"/>
      <c r="J850" s="475" t="str">
        <f>IF('statement of marks'!GP49="","",'statement of marks'!GP49)</f>
        <v/>
      </c>
      <c r="K850" s="1044"/>
      <c r="L850" s="1044"/>
      <c r="M850" s="1045"/>
      <c r="N850" s="1058"/>
      <c r="O850" s="1057"/>
      <c r="P850" s="1038" t="s">
        <v>135</v>
      </c>
      <c r="Q850" s="1039"/>
      <c r="R850" s="1029" t="str">
        <f>'statement of marks'!GN50</f>
        <v/>
      </c>
      <c r="S850" s="1029"/>
      <c r="T850" s="1029"/>
      <c r="U850" s="483" t="s">
        <v>241</v>
      </c>
      <c r="V850" s="479" t="str">
        <f>IF('statement of marks'!CU50="","",'statement of marks'!CU50)</f>
        <v/>
      </c>
      <c r="W850" s="1049" t="s">
        <v>237</v>
      </c>
      <c r="X850" s="1049"/>
      <c r="Y850" s="475" t="str">
        <f>IF('statement of marks'!GP50="","",'statement of marks'!GP50)</f>
        <v/>
      </c>
      <c r="Z850" s="1044"/>
      <c r="AA850" s="1044"/>
      <c r="AB850" s="1045"/>
    </row>
    <row r="851" spans="1:28" ht="19" customHeight="1">
      <c r="A851" s="257" t="s">
        <v>230</v>
      </c>
      <c r="B851" s="1059" t="s">
        <v>229</v>
      </c>
      <c r="C851" s="1060"/>
      <c r="D851" s="1047" t="s">
        <v>231</v>
      </c>
      <c r="E851" s="1025"/>
      <c r="F851" s="1047" t="s">
        <v>232</v>
      </c>
      <c r="G851" s="1025"/>
      <c r="H851" s="1047" t="s">
        <v>233</v>
      </c>
      <c r="I851" s="1025"/>
      <c r="J851" s="481" t="s">
        <v>376</v>
      </c>
      <c r="K851" s="1044"/>
      <c r="L851" s="1044"/>
      <c r="M851" s="1045"/>
      <c r="N851" s="1058"/>
      <c r="O851" s="1057"/>
      <c r="P851" s="257" t="s">
        <v>230</v>
      </c>
      <c r="Q851" s="1059" t="s">
        <v>229</v>
      </c>
      <c r="R851" s="1060"/>
      <c r="S851" s="1047" t="s">
        <v>231</v>
      </c>
      <c r="T851" s="1025"/>
      <c r="U851" s="1047" t="s">
        <v>232</v>
      </c>
      <c r="V851" s="1025"/>
      <c r="W851" s="1047" t="s">
        <v>233</v>
      </c>
      <c r="X851" s="1025"/>
      <c r="Y851" s="481" t="s">
        <v>376</v>
      </c>
      <c r="Z851" s="1044"/>
      <c r="AA851" s="1044"/>
      <c r="AB851" s="1045"/>
    </row>
    <row r="852" spans="1:28" ht="19" customHeight="1">
      <c r="A852" s="1033" t="s">
        <v>227</v>
      </c>
      <c r="B852" s="1024"/>
      <c r="C852" s="482" t="str">
        <f>IF('statement of marks'!GR49="","",'statement of marks'!GR49)</f>
        <v/>
      </c>
      <c r="D852" s="1053" t="str">
        <f>IF('statement of marks'!GT49="","",'statement of marks'!GT49)</f>
        <v/>
      </c>
      <c r="E852" s="1053"/>
      <c r="F852" s="1053" t="str">
        <f>IF('statement of marks'!GV49="","",'statement of marks'!GV49)</f>
        <v/>
      </c>
      <c r="G852" s="1053"/>
      <c r="H852" s="1053" t="str">
        <f>IF('statement of marks'!GX49="","",'statement of marks'!GX49)</f>
        <v/>
      </c>
      <c r="I852" s="1053"/>
      <c r="J852" s="479" t="str">
        <f>'statement of marks'!GZ49</f>
        <v/>
      </c>
      <c r="K852" s="1062" t="str">
        <f>IF(OR(L844="PASS",L844="FAIL"),'result subject-wise'!$AV$112,"")</f>
        <v/>
      </c>
      <c r="L852" s="1062"/>
      <c r="M852" s="1063"/>
      <c r="N852" s="1058"/>
      <c r="O852" s="1057"/>
      <c r="P852" s="1033" t="s">
        <v>227</v>
      </c>
      <c r="Q852" s="1024"/>
      <c r="R852" s="482" t="str">
        <f>IF('statement of marks'!GR50="","",'statement of marks'!GR50)</f>
        <v/>
      </c>
      <c r="S852" s="1053" t="str">
        <f>IF('statement of marks'!GT50="","",'statement of marks'!GT50)</f>
        <v/>
      </c>
      <c r="T852" s="1053"/>
      <c r="U852" s="1053" t="str">
        <f>IF('statement of marks'!GV50="","",'statement of marks'!GV50)</f>
        <v/>
      </c>
      <c r="V852" s="1053"/>
      <c r="W852" s="1053" t="str">
        <f>IF('statement of marks'!GX50="","",'statement of marks'!GX50)</f>
        <v/>
      </c>
      <c r="X852" s="1053"/>
      <c r="Y852" s="479" t="str">
        <f>'statement of marks'!GZ50</f>
        <v/>
      </c>
      <c r="Z852" s="1062" t="str">
        <f>IF(OR(AA844="PASS",AA844="FAIL"),'result subject-wise'!$AV$112,"")</f>
        <v/>
      </c>
      <c r="AA852" s="1062"/>
      <c r="AB852" s="1063"/>
    </row>
    <row r="853" spans="1:28" ht="19" customHeight="1">
      <c r="A853" s="1031" t="s">
        <v>228</v>
      </c>
      <c r="B853" s="1032"/>
      <c r="C853" s="477" t="str">
        <f>IF('statement of marks'!GQ49="","",'statement of marks'!GQ49)</f>
        <v/>
      </c>
      <c r="D853" s="1030" t="str">
        <f>IF('statement of marks'!GS49="","",'statement of marks'!GS49)</f>
        <v/>
      </c>
      <c r="E853" s="1030"/>
      <c r="F853" s="1030" t="str">
        <f>IF('statement of marks'!GU49="","",'statement of marks'!GU49)</f>
        <v/>
      </c>
      <c r="G853" s="1030"/>
      <c r="H853" s="1030" t="str">
        <f>IF('statement of marks'!GW49="","",'statement of marks'!GW49)</f>
        <v/>
      </c>
      <c r="I853" s="1030"/>
      <c r="J853" s="477" t="str">
        <f>'statement of marks'!GY49</f>
        <v/>
      </c>
      <c r="K853" s="1062"/>
      <c r="L853" s="1062"/>
      <c r="M853" s="1063"/>
      <c r="N853" s="1058"/>
      <c r="O853" s="1057"/>
      <c r="P853" s="1031" t="s">
        <v>228</v>
      </c>
      <c r="Q853" s="1032"/>
      <c r="R853" s="477" t="str">
        <f>IF('statement of marks'!GQ50="","",'statement of marks'!GQ50)</f>
        <v/>
      </c>
      <c r="S853" s="1030" t="str">
        <f>IF('statement of marks'!GS50="","",'statement of marks'!GS50)</f>
        <v/>
      </c>
      <c r="T853" s="1030"/>
      <c r="U853" s="1030" t="str">
        <f>IF('statement of marks'!GU50="","",'statement of marks'!GU50)</f>
        <v/>
      </c>
      <c r="V853" s="1030"/>
      <c r="W853" s="1030" t="str">
        <f>IF('statement of marks'!GW50="","",'statement of marks'!GW50)</f>
        <v/>
      </c>
      <c r="X853" s="1030"/>
      <c r="Y853" s="477" t="str">
        <f>'statement of marks'!GY50</f>
        <v/>
      </c>
      <c r="Z853" s="1062"/>
      <c r="AA853" s="1062"/>
      <c r="AB853" s="1063"/>
    </row>
    <row r="854" spans="1:28" ht="19" customHeight="1">
      <c r="A854" s="1067" t="s">
        <v>375</v>
      </c>
      <c r="B854" s="1024"/>
      <c r="C854" s="52"/>
      <c r="D854" s="1029"/>
      <c r="E854" s="1029"/>
      <c r="F854" s="1029"/>
      <c r="G854" s="1029"/>
      <c r="H854" s="1029"/>
      <c r="I854" s="1029"/>
      <c r="J854" s="1029"/>
      <c r="K854" s="1029"/>
      <c r="L854" s="1029"/>
      <c r="M854" s="1040"/>
      <c r="N854" s="1058"/>
      <c r="O854" s="1057"/>
      <c r="P854" s="1067" t="s">
        <v>375</v>
      </c>
      <c r="Q854" s="1024"/>
      <c r="R854" s="52"/>
      <c r="S854" s="1029"/>
      <c r="T854" s="1029"/>
      <c r="U854" s="1029"/>
      <c r="V854" s="1029"/>
      <c r="W854" s="1029"/>
      <c r="X854" s="1029"/>
      <c r="Y854" s="1029"/>
      <c r="Z854" s="1029"/>
      <c r="AA854" s="1029"/>
      <c r="AB854" s="1040"/>
    </row>
    <row r="855" spans="1:28" ht="19" customHeight="1">
      <c r="A855" s="1033" t="s">
        <v>234</v>
      </c>
      <c r="B855" s="1024"/>
      <c r="C855" s="52"/>
      <c r="D855" s="1029"/>
      <c r="E855" s="1029"/>
      <c r="F855" s="1029"/>
      <c r="G855" s="1029"/>
      <c r="H855" s="1029"/>
      <c r="I855" s="1029"/>
      <c r="J855" s="1029"/>
      <c r="K855" s="1029"/>
      <c r="L855" s="1029"/>
      <c r="M855" s="1040"/>
      <c r="N855" s="1058"/>
      <c r="O855" s="1057"/>
      <c r="P855" s="1033" t="s">
        <v>234</v>
      </c>
      <c r="Q855" s="1024"/>
      <c r="R855" s="52"/>
      <c r="S855" s="1029"/>
      <c r="T855" s="1029"/>
      <c r="U855" s="1029"/>
      <c r="V855" s="1029"/>
      <c r="W855" s="1029"/>
      <c r="X855" s="1029"/>
      <c r="Y855" s="1029"/>
      <c r="Z855" s="1029"/>
      <c r="AA855" s="1029"/>
      <c r="AB855" s="1040"/>
    </row>
    <row r="856" spans="1:28" ht="19" customHeight="1">
      <c r="A856" s="1033" t="s">
        <v>374</v>
      </c>
      <c r="B856" s="1024"/>
      <c r="C856" s="52"/>
      <c r="D856" s="1029"/>
      <c r="E856" s="1029"/>
      <c r="F856" s="1029"/>
      <c r="G856" s="1029"/>
      <c r="H856" s="1029"/>
      <c r="I856" s="1029"/>
      <c r="J856" s="1051" t="s">
        <v>374</v>
      </c>
      <c r="K856" s="1029"/>
      <c r="L856" s="1029"/>
      <c r="M856" s="1040"/>
      <c r="N856" s="1058"/>
      <c r="O856" s="1057"/>
      <c r="P856" s="1033" t="s">
        <v>374</v>
      </c>
      <c r="Q856" s="1024"/>
      <c r="R856" s="52"/>
      <c r="S856" s="1029"/>
      <c r="T856" s="1029"/>
      <c r="U856" s="1029"/>
      <c r="V856" s="1029"/>
      <c r="W856" s="1029"/>
      <c r="X856" s="1029"/>
      <c r="Y856" s="1051" t="s">
        <v>374</v>
      </c>
      <c r="Z856" s="1029"/>
      <c r="AA856" s="1029"/>
      <c r="AB856" s="1040"/>
    </row>
    <row r="857" spans="1:28" ht="19" customHeight="1">
      <c r="A857" s="1033" t="s">
        <v>235</v>
      </c>
      <c r="B857" s="1024"/>
      <c r="C857" s="52"/>
      <c r="D857" s="1029"/>
      <c r="E857" s="1029"/>
      <c r="F857" s="1029"/>
      <c r="G857" s="1029"/>
      <c r="H857" s="1029"/>
      <c r="I857" s="1029"/>
      <c r="J857" s="1029"/>
      <c r="K857" s="1029"/>
      <c r="L857" s="1029"/>
      <c r="M857" s="1040"/>
      <c r="N857" s="1058"/>
      <c r="O857" s="1057"/>
      <c r="P857" s="1033" t="s">
        <v>235</v>
      </c>
      <c r="Q857" s="1024"/>
      <c r="R857" s="52"/>
      <c r="S857" s="1029"/>
      <c r="T857" s="1029"/>
      <c r="U857" s="1029"/>
      <c r="V857" s="1029"/>
      <c r="W857" s="1029"/>
      <c r="X857" s="1029"/>
      <c r="Y857" s="1029"/>
      <c r="Z857" s="1029"/>
      <c r="AA857" s="1029"/>
      <c r="AB857" s="1040"/>
    </row>
    <row r="858" spans="1:28" ht="19" customHeight="1" thickBot="1">
      <c r="A858" s="1054" t="s">
        <v>236</v>
      </c>
      <c r="B858" s="1055"/>
      <c r="C858" s="1055"/>
      <c r="D858" s="1055"/>
      <c r="E858" s="1055"/>
      <c r="F858" s="1064">
        <f>'statement of marks'!$GY$107</f>
        <v>42460</v>
      </c>
      <c r="G858" s="1064"/>
      <c r="H858" s="1065" t="s">
        <v>239</v>
      </c>
      <c r="I858" s="1066"/>
      <c r="J858" s="1041"/>
      <c r="K858" s="1041"/>
      <c r="L858" s="1041"/>
      <c r="M858" s="1042"/>
      <c r="N858" s="1058"/>
      <c r="O858" s="1057"/>
      <c r="P858" s="1054" t="s">
        <v>236</v>
      </c>
      <c r="Q858" s="1055"/>
      <c r="R858" s="1055"/>
      <c r="S858" s="1055"/>
      <c r="T858" s="1055"/>
      <c r="U858" s="1064">
        <f>'statement of marks'!$GY$107</f>
        <v>42460</v>
      </c>
      <c r="V858" s="1064"/>
      <c r="W858" s="1065" t="s">
        <v>239</v>
      </c>
      <c r="X858" s="1066"/>
      <c r="Y858" s="1041"/>
      <c r="Z858" s="1041"/>
      <c r="AA858" s="1041"/>
      <c r="AB858" s="1042"/>
    </row>
    <row r="859" spans="1:28" ht="19" customHeight="1" thickTop="1">
      <c r="A859" s="1017" t="s">
        <v>220</v>
      </c>
      <c r="B859" s="1018"/>
      <c r="C859" s="1018"/>
      <c r="D859" s="1018"/>
      <c r="E859" s="1018"/>
      <c r="F859" s="1018"/>
      <c r="G859" s="1018"/>
      <c r="H859" s="1018"/>
      <c r="I859" s="1018"/>
      <c r="J859" s="1018"/>
      <c r="K859" s="1018"/>
      <c r="L859" s="1018"/>
      <c r="M859" s="1019"/>
      <c r="N859" s="1058"/>
      <c r="O859" s="1057"/>
      <c r="P859" s="1017" t="s">
        <v>220</v>
      </c>
      <c r="Q859" s="1018"/>
      <c r="R859" s="1018"/>
      <c r="S859" s="1018"/>
      <c r="T859" s="1018"/>
      <c r="U859" s="1018"/>
      <c r="V859" s="1018"/>
      <c r="W859" s="1018"/>
      <c r="X859" s="1018"/>
      <c r="Y859" s="1018"/>
      <c r="Z859" s="1018"/>
      <c r="AA859" s="1018"/>
      <c r="AB859" s="1019"/>
    </row>
    <row r="860" spans="1:28" ht="19" customHeight="1">
      <c r="A860" s="1020" t="str">
        <f>IF('statement of marks'!$A$2="","",'statement of marks'!$A$2)</f>
        <v xml:space="preserve">GOVT. </v>
      </c>
      <c r="B860" s="1021"/>
      <c r="C860" s="1021"/>
      <c r="D860" s="1021"/>
      <c r="E860" s="1021"/>
      <c r="F860" s="1021"/>
      <c r="G860" s="1021"/>
      <c r="H860" s="1021"/>
      <c r="I860" s="1021"/>
      <c r="J860" s="1021"/>
      <c r="K860" s="1021"/>
      <c r="L860" s="1021"/>
      <c r="M860" s="1022"/>
      <c r="N860" s="1058"/>
      <c r="O860" s="1057"/>
      <c r="P860" s="1020" t="str">
        <f>IF('statement of marks'!$A$2="","",'statement of marks'!$A$2)</f>
        <v xml:space="preserve">GOVT. </v>
      </c>
      <c r="Q860" s="1021"/>
      <c r="R860" s="1021"/>
      <c r="S860" s="1021"/>
      <c r="T860" s="1021"/>
      <c r="U860" s="1021"/>
      <c r="V860" s="1021"/>
      <c r="W860" s="1021"/>
      <c r="X860" s="1021"/>
      <c r="Y860" s="1021"/>
      <c r="Z860" s="1021"/>
      <c r="AA860" s="1021"/>
      <c r="AB860" s="1022"/>
    </row>
    <row r="861" spans="1:28" ht="19" customHeight="1">
      <c r="A861" s="1020"/>
      <c r="B861" s="1021"/>
      <c r="C861" s="1021"/>
      <c r="D861" s="1021"/>
      <c r="E861" s="1021"/>
      <c r="F861" s="1021"/>
      <c r="G861" s="1021"/>
      <c r="H861" s="1021"/>
      <c r="I861" s="1021"/>
      <c r="J861" s="1021"/>
      <c r="K861" s="1021"/>
      <c r="L861" s="1021"/>
      <c r="M861" s="1022"/>
      <c r="N861" s="1058"/>
      <c r="O861" s="1057"/>
      <c r="P861" s="1020"/>
      <c r="Q861" s="1021"/>
      <c r="R861" s="1021"/>
      <c r="S861" s="1021"/>
      <c r="T861" s="1021"/>
      <c r="U861" s="1021"/>
      <c r="V861" s="1021"/>
      <c r="W861" s="1021"/>
      <c r="X861" s="1021"/>
      <c r="Y861" s="1021"/>
      <c r="Z861" s="1021"/>
      <c r="AA861" s="1021"/>
      <c r="AB861" s="1022"/>
    </row>
    <row r="862" spans="1:28" ht="19" customHeight="1">
      <c r="A862" s="1023" t="s">
        <v>221</v>
      </c>
      <c r="B862" s="1024"/>
      <c r="C862" s="1025" t="str">
        <f>IF(L883="","MAIN EXAM.",IF(C889="SUPPL.","SUPPL. EXAM.",IF(C889="RE-EXAM.","RE-EXAM.",)))</f>
        <v>MAIN EXAM.</v>
      </c>
      <c r="D862" s="1025"/>
      <c r="E862" s="1025"/>
      <c r="F862" s="1025"/>
      <c r="G862" s="475" t="s">
        <v>153</v>
      </c>
      <c r="H862" s="1025" t="str">
        <f>IF('statement of marks'!$F$3="","",'statement of marks'!$F$3)</f>
        <v>2015-16</v>
      </c>
      <c r="I862" s="1025"/>
      <c r="J862" s="1025" t="s">
        <v>82</v>
      </c>
      <c r="K862" s="1025"/>
      <c r="L862" s="1025">
        <f>IF('statement of marks'!D51="","",'statement of marks'!D51)</f>
        <v>9145</v>
      </c>
      <c r="M862" s="1026"/>
      <c r="N862" s="1058"/>
      <c r="O862" s="1057"/>
      <c r="P862" s="1023" t="s">
        <v>221</v>
      </c>
      <c r="Q862" s="1024"/>
      <c r="R862" s="1025" t="str">
        <f>IF(AA883="","MAIN EXAM.",IF(R889="SUPPL.","SUPPL. EXAM.",IF(R889="RE-EXAM.","RE-EXAM.",)))</f>
        <v>MAIN EXAM.</v>
      </c>
      <c r="S862" s="1025"/>
      <c r="T862" s="1025"/>
      <c r="U862" s="1025"/>
      <c r="V862" s="475" t="s">
        <v>153</v>
      </c>
      <c r="W862" s="1025" t="str">
        <f>IF('statement of marks'!$F$3="","",'statement of marks'!$F$3)</f>
        <v>2015-16</v>
      </c>
      <c r="X862" s="1025"/>
      <c r="Y862" s="1025" t="s">
        <v>82</v>
      </c>
      <c r="Z862" s="1025"/>
      <c r="AA862" s="1025">
        <f>IF('statement of marks'!D52="","",'statement of marks'!D52)</f>
        <v>9146</v>
      </c>
      <c r="AB862" s="1026"/>
    </row>
    <row r="863" spans="1:28" ht="19" customHeight="1">
      <c r="A863" s="1023" t="s">
        <v>40</v>
      </c>
      <c r="B863" s="1024"/>
      <c r="C863" s="1024" t="str">
        <f>IF('statement of marks'!G51="","",'statement of marks'!G51)</f>
        <v>A 045</v>
      </c>
      <c r="D863" s="1024"/>
      <c r="E863" s="1024"/>
      <c r="F863" s="1024"/>
      <c r="G863" s="1024"/>
      <c r="H863" s="1024"/>
      <c r="I863" s="1024"/>
      <c r="J863" s="1024"/>
      <c r="K863" s="1024"/>
      <c r="L863" s="1024"/>
      <c r="M863" s="1036"/>
      <c r="N863" s="1058"/>
      <c r="O863" s="1057"/>
      <c r="P863" s="1023" t="s">
        <v>40</v>
      </c>
      <c r="Q863" s="1024"/>
      <c r="R863" s="1024" t="str">
        <f>IF('statement of marks'!G52="","",'statement of marks'!G52)</f>
        <v>A 046</v>
      </c>
      <c r="S863" s="1024"/>
      <c r="T863" s="1024"/>
      <c r="U863" s="1024"/>
      <c r="V863" s="1024"/>
      <c r="W863" s="1024"/>
      <c r="X863" s="1024"/>
      <c r="Y863" s="1024"/>
      <c r="Z863" s="1024"/>
      <c r="AA863" s="1024"/>
      <c r="AB863" s="1036"/>
    </row>
    <row r="864" spans="1:28" ht="19" customHeight="1">
      <c r="A864" s="1023" t="s">
        <v>41</v>
      </c>
      <c r="B864" s="1024"/>
      <c r="C864" s="1024" t="str">
        <f>IF('statement of marks'!H51="","",'statement of marks'!H51)</f>
        <v>B 045</v>
      </c>
      <c r="D864" s="1024"/>
      <c r="E864" s="1024"/>
      <c r="F864" s="1024"/>
      <c r="G864" s="1024"/>
      <c r="H864" s="1024"/>
      <c r="I864" s="1024"/>
      <c r="J864" s="1024"/>
      <c r="K864" s="1024"/>
      <c r="L864" s="1024"/>
      <c r="M864" s="1036"/>
      <c r="N864" s="1058"/>
      <c r="O864" s="1057"/>
      <c r="P864" s="1023" t="s">
        <v>41</v>
      </c>
      <c r="Q864" s="1024"/>
      <c r="R864" s="1024" t="str">
        <f>IF('statement of marks'!H52="","",'statement of marks'!H52)</f>
        <v>B 046</v>
      </c>
      <c r="S864" s="1024"/>
      <c r="T864" s="1024"/>
      <c r="U864" s="1024"/>
      <c r="V864" s="1024"/>
      <c r="W864" s="1024"/>
      <c r="X864" s="1024"/>
      <c r="Y864" s="1024"/>
      <c r="Z864" s="1024"/>
      <c r="AA864" s="1024"/>
      <c r="AB864" s="1036"/>
    </row>
    <row r="865" spans="1:28" ht="19" customHeight="1">
      <c r="A865" s="1023" t="s">
        <v>42</v>
      </c>
      <c r="B865" s="1024"/>
      <c r="C865" s="1024" t="str">
        <f>IF('statement of marks'!I51="","",'statement of marks'!I51)</f>
        <v>C 045</v>
      </c>
      <c r="D865" s="1024"/>
      <c r="E865" s="1024"/>
      <c r="F865" s="1024"/>
      <c r="G865" s="1024"/>
      <c r="H865" s="1024"/>
      <c r="I865" s="1024"/>
      <c r="J865" s="1024"/>
      <c r="K865" s="1024"/>
      <c r="L865" s="1024"/>
      <c r="M865" s="1036"/>
      <c r="N865" s="1058"/>
      <c r="O865" s="1057"/>
      <c r="P865" s="1023" t="s">
        <v>42</v>
      </c>
      <c r="Q865" s="1024"/>
      <c r="R865" s="1024" t="str">
        <f>IF('statement of marks'!I52="","",'statement of marks'!I52)</f>
        <v>C 046</v>
      </c>
      <c r="S865" s="1024"/>
      <c r="T865" s="1024"/>
      <c r="U865" s="1024"/>
      <c r="V865" s="1024"/>
      <c r="W865" s="1024"/>
      <c r="X865" s="1024"/>
      <c r="Y865" s="1024"/>
      <c r="Z865" s="1024"/>
      <c r="AA865" s="1024"/>
      <c r="AB865" s="1036"/>
    </row>
    <row r="866" spans="1:28" ht="19" customHeight="1">
      <c r="A866" s="1023" t="s">
        <v>274</v>
      </c>
      <c r="B866" s="1024"/>
      <c r="C866" s="1024" t="str">
        <f>IF('statement of marks'!$A$3="","",'statement of marks'!$A$3)</f>
        <v>9 'A'</v>
      </c>
      <c r="D866" s="1024"/>
      <c r="E866" s="1025" t="s">
        <v>83</v>
      </c>
      <c r="F866" s="1025"/>
      <c r="G866" s="1025">
        <f>IF('statement of marks'!E51="","",'statement of marks'!E51)</f>
        <v>11242</v>
      </c>
      <c r="H866" s="1025"/>
      <c r="I866" s="1025" t="s">
        <v>78</v>
      </c>
      <c r="J866" s="1025"/>
      <c r="K866" s="1014">
        <f>IF('statement of marks'!F51="","",'statement of marks'!F51)</f>
        <v>36370</v>
      </c>
      <c r="L866" s="1014"/>
      <c r="M866" s="1015"/>
      <c r="N866" s="1058"/>
      <c r="O866" s="1057"/>
      <c r="P866" s="1023" t="s">
        <v>274</v>
      </c>
      <c r="Q866" s="1024"/>
      <c r="R866" s="1024" t="str">
        <f>IF('statement of marks'!$A$3="","",'statement of marks'!$A$3)</f>
        <v>9 'A'</v>
      </c>
      <c r="S866" s="1024"/>
      <c r="T866" s="1025" t="s">
        <v>83</v>
      </c>
      <c r="U866" s="1025"/>
      <c r="V866" s="1025">
        <f>IF('statement of marks'!E52="","",'statement of marks'!E52)</f>
        <v>11014</v>
      </c>
      <c r="W866" s="1025"/>
      <c r="X866" s="1025" t="s">
        <v>78</v>
      </c>
      <c r="Y866" s="1025"/>
      <c r="Z866" s="1014">
        <f>IF('statement of marks'!F52="","",'statement of marks'!F52)</f>
        <v>36925</v>
      </c>
      <c r="AA866" s="1014"/>
      <c r="AB866" s="1015"/>
    </row>
    <row r="867" spans="1:28" ht="19" customHeight="1">
      <c r="A867" s="1037" t="s">
        <v>222</v>
      </c>
      <c r="B867" s="1034" t="s">
        <v>223</v>
      </c>
      <c r="C867" s="865" t="s">
        <v>87</v>
      </c>
      <c r="D867" s="865" t="s">
        <v>88</v>
      </c>
      <c r="E867" s="865" t="s">
        <v>89</v>
      </c>
      <c r="F867" s="865" t="s">
        <v>245</v>
      </c>
      <c r="G867" s="865" t="s">
        <v>242</v>
      </c>
      <c r="H867" s="865" t="s">
        <v>99</v>
      </c>
      <c r="I867" s="865" t="s">
        <v>193</v>
      </c>
      <c r="J867" s="1016" t="s">
        <v>146</v>
      </c>
      <c r="K867" s="1016" t="s">
        <v>224</v>
      </c>
      <c r="L867" s="1016" t="s">
        <v>225</v>
      </c>
      <c r="M867" s="1035" t="s">
        <v>243</v>
      </c>
      <c r="N867" s="1058"/>
      <c r="O867" s="1057"/>
      <c r="P867" s="1037" t="s">
        <v>222</v>
      </c>
      <c r="Q867" s="1034" t="s">
        <v>223</v>
      </c>
      <c r="R867" s="865" t="s">
        <v>87</v>
      </c>
      <c r="S867" s="865" t="s">
        <v>88</v>
      </c>
      <c r="T867" s="865" t="s">
        <v>89</v>
      </c>
      <c r="U867" s="865" t="s">
        <v>245</v>
      </c>
      <c r="V867" s="865" t="s">
        <v>242</v>
      </c>
      <c r="W867" s="865" t="s">
        <v>99</v>
      </c>
      <c r="X867" s="865" t="s">
        <v>193</v>
      </c>
      <c r="Y867" s="1016" t="s">
        <v>146</v>
      </c>
      <c r="Z867" s="1016" t="s">
        <v>224</v>
      </c>
      <c r="AA867" s="1016" t="s">
        <v>225</v>
      </c>
      <c r="AB867" s="1035" t="s">
        <v>243</v>
      </c>
    </row>
    <row r="868" spans="1:28" ht="19" customHeight="1">
      <c r="A868" s="1037"/>
      <c r="B868" s="1034"/>
      <c r="C868" s="865"/>
      <c r="D868" s="865"/>
      <c r="E868" s="865"/>
      <c r="F868" s="865"/>
      <c r="G868" s="865"/>
      <c r="H868" s="865"/>
      <c r="I868" s="865"/>
      <c r="J868" s="865"/>
      <c r="K868" s="865"/>
      <c r="L868" s="865"/>
      <c r="M868" s="1035"/>
      <c r="N868" s="1058"/>
      <c r="O868" s="1057"/>
      <c r="P868" s="1037"/>
      <c r="Q868" s="1034"/>
      <c r="R868" s="865"/>
      <c r="S868" s="865"/>
      <c r="T868" s="865"/>
      <c r="U868" s="865"/>
      <c r="V868" s="865"/>
      <c r="W868" s="865"/>
      <c r="X868" s="865"/>
      <c r="Y868" s="865"/>
      <c r="Z868" s="865"/>
      <c r="AA868" s="865"/>
      <c r="AB868" s="1035"/>
    </row>
    <row r="869" spans="1:28" ht="19" customHeight="1">
      <c r="A869" s="1037"/>
      <c r="B869" s="1034"/>
      <c r="C869" s="865"/>
      <c r="D869" s="865"/>
      <c r="E869" s="865"/>
      <c r="F869" s="865"/>
      <c r="G869" s="865"/>
      <c r="H869" s="865"/>
      <c r="I869" s="865"/>
      <c r="J869" s="865"/>
      <c r="K869" s="865"/>
      <c r="L869" s="865"/>
      <c r="M869" s="1035"/>
      <c r="N869" s="1058"/>
      <c r="O869" s="1057"/>
      <c r="P869" s="1037"/>
      <c r="Q869" s="1034"/>
      <c r="R869" s="865"/>
      <c r="S869" s="865"/>
      <c r="T869" s="865"/>
      <c r="U869" s="865"/>
      <c r="V869" s="865"/>
      <c r="W869" s="865"/>
      <c r="X869" s="865"/>
      <c r="Y869" s="865"/>
      <c r="Z869" s="865"/>
      <c r="AA869" s="865"/>
      <c r="AB869" s="1035"/>
    </row>
    <row r="870" spans="1:28" ht="19" customHeight="1">
      <c r="A870" s="1038" t="s">
        <v>169</v>
      </c>
      <c r="B870" s="1039"/>
      <c r="C870" s="474">
        <v>10</v>
      </c>
      <c r="D870" s="474">
        <v>10</v>
      </c>
      <c r="E870" s="474">
        <v>10</v>
      </c>
      <c r="F870" s="474">
        <v>70</v>
      </c>
      <c r="G870" s="478">
        <v>100</v>
      </c>
      <c r="H870" s="478">
        <v>100</v>
      </c>
      <c r="I870" s="478">
        <v>200</v>
      </c>
      <c r="J870" s="484"/>
      <c r="K870" s="478" t="str">
        <f>IF(L878=0,"",100)</f>
        <v/>
      </c>
      <c r="L870" s="478"/>
      <c r="M870" s="251" t="str">
        <f>IF(L878=0,"","200/100")</f>
        <v/>
      </c>
      <c r="N870" s="1058"/>
      <c r="O870" s="1057"/>
      <c r="P870" s="1038" t="s">
        <v>169</v>
      </c>
      <c r="Q870" s="1039"/>
      <c r="R870" s="474">
        <v>10</v>
      </c>
      <c r="S870" s="474">
        <v>10</v>
      </c>
      <c r="T870" s="474">
        <v>10</v>
      </c>
      <c r="U870" s="474">
        <v>70</v>
      </c>
      <c r="V870" s="478">
        <v>100</v>
      </c>
      <c r="W870" s="478">
        <v>100</v>
      </c>
      <c r="X870" s="478">
        <v>200</v>
      </c>
      <c r="Y870" s="484"/>
      <c r="Z870" s="478" t="str">
        <f>IF(AA878=0,"",100)</f>
        <v/>
      </c>
      <c r="AA870" s="478"/>
      <c r="AB870" s="251" t="str">
        <f>IF(AA878=0,"","200/100")</f>
        <v/>
      </c>
    </row>
    <row r="871" spans="1:28" ht="19" customHeight="1">
      <c r="A871" s="1023" t="s">
        <v>61</v>
      </c>
      <c r="B871" s="1024"/>
      <c r="C871" s="482" t="str">
        <f>IF('statement of marks'!J51="","",'statement of marks'!J51)</f>
        <v/>
      </c>
      <c r="D871" s="482" t="str">
        <f>IF('statement of marks'!K51="","",'statement of marks'!K51)</f>
        <v/>
      </c>
      <c r="E871" s="482" t="str">
        <f>IF('statement of marks'!L51="","",'statement of marks'!L51)</f>
        <v/>
      </c>
      <c r="F871" s="482" t="str">
        <f>IF('statement of marks'!N51="","",'statement of marks'!N51)</f>
        <v/>
      </c>
      <c r="G871" s="478" t="str">
        <f t="shared" ref="G871:G876" si="176">IF(F871="","",SUM(C871:F871))</f>
        <v/>
      </c>
      <c r="H871" s="252" t="str">
        <f>IF('statement of marks'!P51="","",'statement of marks'!P51)</f>
        <v/>
      </c>
      <c r="I871" s="253" t="str">
        <f t="shared" ref="I871:I876" si="177">IF(H871="","",SUM(G871:H871))</f>
        <v/>
      </c>
      <c r="J871" s="479" t="str">
        <f>CONCATENATE('statement of marks'!HB51,'statement of marks'!HC51,'statement of marks'!HD51)</f>
        <v/>
      </c>
      <c r="K871" s="482" t="str">
        <f>IF('result subject-wise'!AB51="","",'result subject-wise'!AB51)</f>
        <v/>
      </c>
      <c r="L871" s="482" t="str">
        <f>IF('result subject-wise'!AK51="","",'result subject-wise'!AK51)</f>
        <v/>
      </c>
      <c r="M871" s="480" t="str">
        <f>IF(L878=0,"",IF(J871="S",K871,IF(K871="",I871,I871+K871)))</f>
        <v/>
      </c>
      <c r="N871" s="1058"/>
      <c r="O871" s="1057"/>
      <c r="P871" s="1023" t="s">
        <v>61</v>
      </c>
      <c r="Q871" s="1024"/>
      <c r="R871" s="482" t="str">
        <f>IF('statement of marks'!J52="","",'statement of marks'!J52)</f>
        <v/>
      </c>
      <c r="S871" s="482" t="str">
        <f>IF('statement of marks'!K52="","",'statement of marks'!K52)</f>
        <v/>
      </c>
      <c r="T871" s="482" t="str">
        <f>IF('statement of marks'!L52="","",'statement of marks'!L52)</f>
        <v/>
      </c>
      <c r="U871" s="482" t="str">
        <f>IF('statement of marks'!N52="","",'statement of marks'!N52)</f>
        <v/>
      </c>
      <c r="V871" s="478" t="str">
        <f t="shared" ref="V871:V876" si="178">IF(U871="","",SUM(R871:U871))</f>
        <v/>
      </c>
      <c r="W871" s="252" t="str">
        <f>IF('statement of marks'!P52="","",'statement of marks'!P52)</f>
        <v/>
      </c>
      <c r="X871" s="253" t="str">
        <f t="shared" ref="X871:X876" si="179">IF(W871="","",SUM(V871:W871))</f>
        <v/>
      </c>
      <c r="Y871" s="479" t="str">
        <f>CONCATENATE('statement of marks'!HB52,'statement of marks'!HC52,'statement of marks'!HD52)</f>
        <v/>
      </c>
      <c r="Z871" s="482" t="str">
        <f>IF('result subject-wise'!AB52="","",'result subject-wise'!AB52)</f>
        <v/>
      </c>
      <c r="AA871" s="482" t="str">
        <f>IF('result subject-wise'!AK52="","",'result subject-wise'!AK52)</f>
        <v/>
      </c>
      <c r="AB871" s="480" t="str">
        <f>IF(AA878=0,"",IF(Y871="S",Z871,IF(Z871="",X871,X871+Z871)))</f>
        <v/>
      </c>
    </row>
    <row r="872" spans="1:28" ht="19" customHeight="1">
      <c r="A872" s="1023" t="s">
        <v>63</v>
      </c>
      <c r="B872" s="1024"/>
      <c r="C872" s="482" t="str">
        <f>IF('statement of marks'!X51="","",'statement of marks'!X51)</f>
        <v/>
      </c>
      <c r="D872" s="482" t="str">
        <f>IF('statement of marks'!Y51="","",'statement of marks'!Y51)</f>
        <v/>
      </c>
      <c r="E872" s="482" t="str">
        <f>IF('statement of marks'!Z51="","",'statement of marks'!Z51)</f>
        <v/>
      </c>
      <c r="F872" s="482" t="str">
        <f>IF('statement of marks'!AB51="","",'statement of marks'!AB51)</f>
        <v/>
      </c>
      <c r="G872" s="478" t="str">
        <f t="shared" si="176"/>
        <v/>
      </c>
      <c r="H872" s="252" t="str">
        <f>IF('statement of marks'!AD51="","",'statement of marks'!AD51)</f>
        <v/>
      </c>
      <c r="I872" s="253" t="str">
        <f t="shared" si="177"/>
        <v/>
      </c>
      <c r="J872" s="479" t="str">
        <f>CONCATENATE('statement of marks'!HE51,'statement of marks'!HF51,'statement of marks'!HG51,)</f>
        <v/>
      </c>
      <c r="K872" s="482" t="str">
        <f>IF('result subject-wise'!AC51="","",'result subject-wise'!AC51)</f>
        <v/>
      </c>
      <c r="L872" s="482" t="str">
        <f>IF('result subject-wise'!AL51="","",'result subject-wise'!AL51)</f>
        <v/>
      </c>
      <c r="M872" s="480" t="str">
        <f>IF(L878=0,"",IF(J872="S",K872,IF(K872="",I872,I872+K872)))</f>
        <v/>
      </c>
      <c r="N872" s="1058"/>
      <c r="O872" s="1057"/>
      <c r="P872" s="1023" t="s">
        <v>63</v>
      </c>
      <c r="Q872" s="1024"/>
      <c r="R872" s="482" t="str">
        <f>IF('statement of marks'!X52="","",'statement of marks'!X52)</f>
        <v/>
      </c>
      <c r="S872" s="482" t="str">
        <f>IF('statement of marks'!Y52="","",'statement of marks'!Y52)</f>
        <v/>
      </c>
      <c r="T872" s="482" t="str">
        <f>IF('statement of marks'!Z52="","",'statement of marks'!Z52)</f>
        <v/>
      </c>
      <c r="U872" s="482" t="str">
        <f>IF('statement of marks'!AB52="","",'statement of marks'!AB52)</f>
        <v/>
      </c>
      <c r="V872" s="478" t="str">
        <f t="shared" si="178"/>
        <v/>
      </c>
      <c r="W872" s="252" t="str">
        <f>IF('statement of marks'!AD52="","",'statement of marks'!AD52)</f>
        <v/>
      </c>
      <c r="X872" s="253" t="str">
        <f t="shared" si="179"/>
        <v/>
      </c>
      <c r="Y872" s="479" t="str">
        <f>CONCATENATE('statement of marks'!HE52,'statement of marks'!HF52,'statement of marks'!HG52,)</f>
        <v/>
      </c>
      <c r="Z872" s="482" t="str">
        <f>IF('result subject-wise'!AC52="","",'result subject-wise'!AC52)</f>
        <v/>
      </c>
      <c r="AA872" s="482" t="str">
        <f>IF('result subject-wise'!AL52="","",'result subject-wise'!AL52)</f>
        <v/>
      </c>
      <c r="AB872" s="480" t="str">
        <f>IF(AA878=0,"",IF(Y872="S",Z872,IF(Z872="",X872,X872+Z872)))</f>
        <v/>
      </c>
    </row>
    <row r="873" spans="1:28" ht="19" customHeight="1">
      <c r="A873" s="1023" t="str">
        <f>'statement of marks'!AM51</f>
        <v/>
      </c>
      <c r="B873" s="1024"/>
      <c r="C873" s="482" t="str">
        <f>IF('statement of marks'!AN51="","",'statement of marks'!AN51)</f>
        <v/>
      </c>
      <c r="D873" s="482" t="str">
        <f>IF('statement of marks'!AO51="","",'statement of marks'!AO51)</f>
        <v/>
      </c>
      <c r="E873" s="482" t="str">
        <f>IF('statement of marks'!AP51="","",'statement of marks'!AP51)</f>
        <v/>
      </c>
      <c r="F873" s="482" t="str">
        <f>IF('statement of marks'!AR51="","",'statement of marks'!AR51)</f>
        <v/>
      </c>
      <c r="G873" s="478" t="str">
        <f t="shared" si="176"/>
        <v/>
      </c>
      <c r="H873" s="252" t="str">
        <f>IF('statement of marks'!AT51="","",'statement of marks'!AT51)</f>
        <v/>
      </c>
      <c r="I873" s="253" t="str">
        <f t="shared" si="177"/>
        <v/>
      </c>
      <c r="J873" s="479" t="str">
        <f>CONCATENATE('statement of marks'!HH51,'statement of marks'!HN51,'statement of marks'!HO51)</f>
        <v/>
      </c>
      <c r="K873" s="482" t="str">
        <f>IF('result subject-wise'!AD51="","",'result subject-wise'!AD51)</f>
        <v/>
      </c>
      <c r="L873" s="482" t="str">
        <f>IF('result subject-wise'!AM51="","",'result subject-wise'!AM51)</f>
        <v/>
      </c>
      <c r="M873" s="480" t="str">
        <f>IF(L878=0,"",IF(J873="S",K873,IF(K873="",I873,I873+K873)))</f>
        <v/>
      </c>
      <c r="N873" s="1058"/>
      <c r="O873" s="1057"/>
      <c r="P873" s="1023" t="str">
        <f>'statement of marks'!AM52</f>
        <v/>
      </c>
      <c r="Q873" s="1024"/>
      <c r="R873" s="482" t="str">
        <f>IF('statement of marks'!AN52="","",'statement of marks'!AN52)</f>
        <v/>
      </c>
      <c r="S873" s="482" t="str">
        <f>IF('statement of marks'!AO52="","",'statement of marks'!AO52)</f>
        <v/>
      </c>
      <c r="T873" s="482" t="str">
        <f>IF('statement of marks'!AP52="","",'statement of marks'!AP52)</f>
        <v/>
      </c>
      <c r="U873" s="482" t="str">
        <f>IF('statement of marks'!AR52="","",'statement of marks'!AR52)</f>
        <v/>
      </c>
      <c r="V873" s="478" t="str">
        <f t="shared" si="178"/>
        <v/>
      </c>
      <c r="W873" s="252" t="str">
        <f>IF('statement of marks'!AT52="","",'statement of marks'!AT52)</f>
        <v/>
      </c>
      <c r="X873" s="253" t="str">
        <f t="shared" si="179"/>
        <v/>
      </c>
      <c r="Y873" s="479" t="str">
        <f>CONCATENATE('statement of marks'!HH52,'statement of marks'!HN52,'statement of marks'!HO52)</f>
        <v/>
      </c>
      <c r="Z873" s="482" t="str">
        <f>IF('result subject-wise'!AD52="","",'result subject-wise'!AD52)</f>
        <v/>
      </c>
      <c r="AA873" s="482" t="str">
        <f>IF('result subject-wise'!AM52="","",'result subject-wise'!AM52)</f>
        <v/>
      </c>
      <c r="AB873" s="480" t="str">
        <f>IF(AA878=0,"",IF(Y873="S",Z873,IF(Z873="",X873,X873+Z873)))</f>
        <v/>
      </c>
    </row>
    <row r="874" spans="1:28" ht="19" customHeight="1">
      <c r="A874" s="1023" t="s">
        <v>65</v>
      </c>
      <c r="B874" s="1024"/>
      <c r="C874" s="482" t="str">
        <f>IF('statement of marks'!BB51="","",'statement of marks'!BB51)</f>
        <v/>
      </c>
      <c r="D874" s="482" t="str">
        <f>IF('statement of marks'!BC51="","",'statement of marks'!BC51)</f>
        <v/>
      </c>
      <c r="E874" s="482" t="str">
        <f>IF('statement of marks'!BD51="","",'statement of marks'!BD51)</f>
        <v/>
      </c>
      <c r="F874" s="482" t="str">
        <f>IF('statement of marks'!BF51="","",'statement of marks'!BF51)</f>
        <v/>
      </c>
      <c r="G874" s="478" t="str">
        <f t="shared" si="176"/>
        <v/>
      </c>
      <c r="H874" s="252" t="str">
        <f>IF('statement of marks'!BH51="","",'statement of marks'!BH51)</f>
        <v/>
      </c>
      <c r="I874" s="253" t="str">
        <f t="shared" si="177"/>
        <v/>
      </c>
      <c r="J874" s="479" t="str">
        <f>CONCATENATE('statement of marks'!HP51,'statement of marks'!HQ51,'statement of marks'!HR51)</f>
        <v/>
      </c>
      <c r="K874" s="482" t="str">
        <f>IF('result subject-wise'!AE51="","",'result subject-wise'!AE51)</f>
        <v/>
      </c>
      <c r="L874" s="482" t="str">
        <f>IF('result subject-wise'!AN51="","",'result subject-wise'!AN51)</f>
        <v/>
      </c>
      <c r="M874" s="480" t="str">
        <f>IF(L878=0,"",IF(J874="S",K874,IF(K874="",I874,I874+K874)))</f>
        <v/>
      </c>
      <c r="N874" s="1058"/>
      <c r="O874" s="1057"/>
      <c r="P874" s="1023" t="s">
        <v>65</v>
      </c>
      <c r="Q874" s="1024"/>
      <c r="R874" s="482" t="str">
        <f>IF('statement of marks'!BB52="","",'statement of marks'!BB52)</f>
        <v/>
      </c>
      <c r="S874" s="482" t="str">
        <f>IF('statement of marks'!BC52="","",'statement of marks'!BC52)</f>
        <v/>
      </c>
      <c r="T874" s="482" t="str">
        <f>IF('statement of marks'!BD52="","",'statement of marks'!BD52)</f>
        <v/>
      </c>
      <c r="U874" s="482" t="str">
        <f>IF('statement of marks'!BF52="","",'statement of marks'!BF52)</f>
        <v/>
      </c>
      <c r="V874" s="478" t="str">
        <f t="shared" si="178"/>
        <v/>
      </c>
      <c r="W874" s="252" t="str">
        <f>IF('statement of marks'!BH52="","",'statement of marks'!BH52)</f>
        <v/>
      </c>
      <c r="X874" s="253" t="str">
        <f t="shared" si="179"/>
        <v/>
      </c>
      <c r="Y874" s="479" t="str">
        <f>CONCATENATE('statement of marks'!HP52,'statement of marks'!HQ52,'statement of marks'!HR52)</f>
        <v/>
      </c>
      <c r="Z874" s="482" t="str">
        <f>IF('result subject-wise'!AE52="","",'result subject-wise'!AE52)</f>
        <v/>
      </c>
      <c r="AA874" s="482" t="str">
        <f>IF('result subject-wise'!AN52="","",'result subject-wise'!AN52)</f>
        <v/>
      </c>
      <c r="AB874" s="480" t="str">
        <f>IF(AA878=0,"",IF(Y874="S",Z874,IF(Z874="",X874,X874+Z874)))</f>
        <v/>
      </c>
    </row>
    <row r="875" spans="1:28" ht="19" customHeight="1">
      <c r="A875" s="1023" t="s">
        <v>71</v>
      </c>
      <c r="B875" s="1024"/>
      <c r="C875" s="482" t="str">
        <f>IF('statement of marks'!BP51="","",'statement of marks'!BP51)</f>
        <v/>
      </c>
      <c r="D875" s="482" t="str">
        <f>IF('statement of marks'!BQ51="","",'statement of marks'!BQ51)</f>
        <v/>
      </c>
      <c r="E875" s="482" t="str">
        <f>IF('statement of marks'!BR51="","",'statement of marks'!BR51)</f>
        <v/>
      </c>
      <c r="F875" s="482" t="str">
        <f>IF('statement of marks'!BT51="","",'statement of marks'!BT51)</f>
        <v/>
      </c>
      <c r="G875" s="478" t="str">
        <f t="shared" si="176"/>
        <v/>
      </c>
      <c r="H875" s="252" t="str">
        <f>IF('statement of marks'!BV51="","",'statement of marks'!BV51)</f>
        <v/>
      </c>
      <c r="I875" s="253" t="str">
        <f t="shared" si="177"/>
        <v/>
      </c>
      <c r="J875" s="479" t="str">
        <f>CONCATENATE('statement of marks'!HS51,'statement of marks'!HT51,'statement of marks'!HU51)</f>
        <v/>
      </c>
      <c r="K875" s="482" t="str">
        <f>IF('result subject-wise'!AF51="","",'result subject-wise'!AF51)</f>
        <v/>
      </c>
      <c r="L875" s="482" t="str">
        <f>IF('result subject-wise'!AO51="","",'result subject-wise'!AO51)</f>
        <v/>
      </c>
      <c r="M875" s="480" t="str">
        <f>IF(L878=0,"",IF(J875="S",K875,IF(K875="",I875,I875+K875)))</f>
        <v/>
      </c>
      <c r="N875" s="1058"/>
      <c r="O875" s="1057"/>
      <c r="P875" s="1023" t="s">
        <v>71</v>
      </c>
      <c r="Q875" s="1024"/>
      <c r="R875" s="482" t="str">
        <f>IF('statement of marks'!BP52="","",'statement of marks'!BP52)</f>
        <v/>
      </c>
      <c r="S875" s="482" t="str">
        <f>IF('statement of marks'!BQ52="","",'statement of marks'!BQ52)</f>
        <v/>
      </c>
      <c r="T875" s="482" t="str">
        <f>IF('statement of marks'!BR52="","",'statement of marks'!BR52)</f>
        <v/>
      </c>
      <c r="U875" s="482" t="str">
        <f>IF('statement of marks'!BT52="","",'statement of marks'!BT52)</f>
        <v/>
      </c>
      <c r="V875" s="478" t="str">
        <f t="shared" si="178"/>
        <v/>
      </c>
      <c r="W875" s="252" t="str">
        <f>IF('statement of marks'!BV52="","",'statement of marks'!BV52)</f>
        <v/>
      </c>
      <c r="X875" s="253" t="str">
        <f t="shared" si="179"/>
        <v/>
      </c>
      <c r="Y875" s="479" t="str">
        <f>CONCATENATE('statement of marks'!HS52,'statement of marks'!HT52,'statement of marks'!HU52)</f>
        <v/>
      </c>
      <c r="Z875" s="482" t="str">
        <f>IF('result subject-wise'!AF52="","",'result subject-wise'!AF52)</f>
        <v/>
      </c>
      <c r="AA875" s="482" t="str">
        <f>IF('result subject-wise'!AO52="","",'result subject-wise'!AO52)</f>
        <v/>
      </c>
      <c r="AB875" s="480" t="str">
        <f>IF(AA878=0,"",IF(Y875="S",Z875,IF(Z875="",X875,X875+Z875)))</f>
        <v/>
      </c>
    </row>
    <row r="876" spans="1:28" ht="19" customHeight="1">
      <c r="A876" s="1023" t="s">
        <v>48</v>
      </c>
      <c r="B876" s="1024"/>
      <c r="C876" s="482" t="str">
        <f>IF('statement of marks'!CD51="","",'statement of marks'!CD51)</f>
        <v/>
      </c>
      <c r="D876" s="482" t="str">
        <f>IF('statement of marks'!CE51="","",'statement of marks'!CE51)</f>
        <v/>
      </c>
      <c r="E876" s="482" t="str">
        <f>IF('statement of marks'!CF51="","",'statement of marks'!CF51)</f>
        <v/>
      </c>
      <c r="F876" s="482" t="str">
        <f>IF('statement of marks'!CH51="","",'statement of marks'!CH51)</f>
        <v/>
      </c>
      <c r="G876" s="478" t="str">
        <f t="shared" si="176"/>
        <v/>
      </c>
      <c r="H876" s="252" t="str">
        <f>IF('statement of marks'!CJ51="","",'statement of marks'!CJ51)</f>
        <v/>
      </c>
      <c r="I876" s="253" t="str">
        <f t="shared" si="177"/>
        <v/>
      </c>
      <c r="J876" s="479" t="str">
        <f>CONCATENATE('statement of marks'!HV51,'statement of marks'!HW51,'statement of marks'!HX51)</f>
        <v/>
      </c>
      <c r="K876" s="482" t="str">
        <f>IF('result subject-wise'!AG51="","",'result subject-wise'!AG51)</f>
        <v/>
      </c>
      <c r="L876" s="482" t="str">
        <f>IF('result subject-wise'!AP51="","",'result subject-wise'!AP51)</f>
        <v/>
      </c>
      <c r="M876" s="480" t="str">
        <f>IF(L878=0,"",IF(J876="S",K876,IF(K876="",I876,I876+K876)))</f>
        <v/>
      </c>
      <c r="N876" s="1058"/>
      <c r="O876" s="1057"/>
      <c r="P876" s="1023" t="s">
        <v>48</v>
      </c>
      <c r="Q876" s="1024"/>
      <c r="R876" s="482" t="str">
        <f>IF('statement of marks'!CD52="","",'statement of marks'!CD52)</f>
        <v/>
      </c>
      <c r="S876" s="482" t="str">
        <f>IF('statement of marks'!CE52="","",'statement of marks'!CE52)</f>
        <v/>
      </c>
      <c r="T876" s="482" t="str">
        <f>IF('statement of marks'!CF52="","",'statement of marks'!CF52)</f>
        <v/>
      </c>
      <c r="U876" s="482" t="str">
        <f>IF('statement of marks'!CH52="","",'statement of marks'!CH52)</f>
        <v/>
      </c>
      <c r="V876" s="478" t="str">
        <f t="shared" si="178"/>
        <v/>
      </c>
      <c r="W876" s="252" t="str">
        <f>IF('statement of marks'!CJ52="","",'statement of marks'!CJ52)</f>
        <v/>
      </c>
      <c r="X876" s="253" t="str">
        <f t="shared" si="179"/>
        <v/>
      </c>
      <c r="Y876" s="479" t="str">
        <f>CONCATENATE('statement of marks'!HV52,'statement of marks'!HW52,'statement of marks'!HX52)</f>
        <v/>
      </c>
      <c r="Z876" s="482" t="str">
        <f>IF('result subject-wise'!AG52="","",'result subject-wise'!AG52)</f>
        <v/>
      </c>
      <c r="AA876" s="482" t="str">
        <f>IF('result subject-wise'!AP52="","",'result subject-wise'!AP52)</f>
        <v/>
      </c>
      <c r="AB876" s="480" t="str">
        <f>IF(AA878=0,"",IF(Y876="S",Z876,IF(Z876="",X876,X876+Z876)))</f>
        <v/>
      </c>
    </row>
    <row r="877" spans="1:28" ht="19" customHeight="1">
      <c r="A877" s="1027" t="s">
        <v>244</v>
      </c>
      <c r="B877" s="1028"/>
      <c r="C877" s="477" t="str">
        <f t="shared" ref="C877:I877" si="180">IF(C876="","",SUM(C871:C876))</f>
        <v/>
      </c>
      <c r="D877" s="477" t="str">
        <f t="shared" si="180"/>
        <v/>
      </c>
      <c r="E877" s="477" t="str">
        <f t="shared" si="180"/>
        <v/>
      </c>
      <c r="F877" s="477" t="str">
        <f t="shared" si="180"/>
        <v/>
      </c>
      <c r="G877" s="477" t="str">
        <f t="shared" si="180"/>
        <v/>
      </c>
      <c r="H877" s="477" t="str">
        <f t="shared" si="180"/>
        <v/>
      </c>
      <c r="I877" s="477" t="str">
        <f t="shared" si="180"/>
        <v/>
      </c>
      <c r="J877" s="254" t="e">
        <f>IF(AND(L883="PASS",M879&gt;=60),"FIRST",IF(AND(L883="PASS",M879&gt;=48),"SECOND",IF(AND(L883="PASS",M879&gt;=36),"THIRD","")))</f>
        <v>#VALUE!</v>
      </c>
      <c r="K877" s="254">
        <f>COUNTIF(K871:K876,"AB")</f>
        <v>0</v>
      </c>
      <c r="L877" s="482"/>
      <c r="M877" s="476" t="str">
        <f>IF(K877&gt;0,"",IF(M876="","",SUM(M871:M876)))</f>
        <v/>
      </c>
      <c r="N877" s="1058"/>
      <c r="O877" s="1057"/>
      <c r="P877" s="1027" t="s">
        <v>244</v>
      </c>
      <c r="Q877" s="1028"/>
      <c r="R877" s="477" t="str">
        <f t="shared" ref="R877:X877" si="181">IF(R876="","",SUM(R871:R876))</f>
        <v/>
      </c>
      <c r="S877" s="477" t="str">
        <f t="shared" si="181"/>
        <v/>
      </c>
      <c r="T877" s="477" t="str">
        <f t="shared" si="181"/>
        <v/>
      </c>
      <c r="U877" s="477" t="str">
        <f t="shared" si="181"/>
        <v/>
      </c>
      <c r="V877" s="477" t="str">
        <f t="shared" si="181"/>
        <v/>
      </c>
      <c r="W877" s="477" t="str">
        <f t="shared" si="181"/>
        <v/>
      </c>
      <c r="X877" s="477" t="str">
        <f t="shared" si="181"/>
        <v/>
      </c>
      <c r="Y877" s="254" t="e">
        <f>IF(AND(AA883="PASS",AB879&gt;=60),"FIRST",IF(AND(AA883="PASS",AB879&gt;=48),"SECOND",IF(AND(AA883="PASS",AB879&gt;=36),"THIRD","")))</f>
        <v>#VALUE!</v>
      </c>
      <c r="Z877" s="254">
        <f>COUNTIF(Z871:Z876,"AB")</f>
        <v>0</v>
      </c>
      <c r="AA877" s="482"/>
      <c r="AB877" s="476" t="str">
        <f>IF(Z877&gt;0,"",IF(AB876="","",SUM(AB871:AB876)))</f>
        <v/>
      </c>
    </row>
    <row r="878" spans="1:28" ht="19" customHeight="1">
      <c r="A878" s="1027" t="s">
        <v>226</v>
      </c>
      <c r="B878" s="1028"/>
      <c r="C878" s="474">
        <f>60-(COUNTIF(C871:C876,"NA")*10+COUNTIF(C871:C876,"ML")*10)</f>
        <v>60</v>
      </c>
      <c r="D878" s="474">
        <f>60-(COUNTIF(D871:D876,"NA")*10+COUNTIF(D871:D876,"ML")*10)</f>
        <v>60</v>
      </c>
      <c r="E878" s="474">
        <f>60-(COUNTIF(E871:E876,"NA")*10+COUNTIF(E871:E876,"ML")*10)</f>
        <v>60</v>
      </c>
      <c r="F878" s="474">
        <f>420-(COUNTIF(F871:F876,"NA")*70+COUNTIF(F871:F876,"ML")*70)</f>
        <v>420</v>
      </c>
      <c r="G878" s="474">
        <f>SUM(C878:F878)</f>
        <v>600</v>
      </c>
      <c r="H878" s="474">
        <f>600-(COUNTIF(H871:H876,"ML")*100)</f>
        <v>600</v>
      </c>
      <c r="I878" s="478">
        <f>SUM(G878:H878)</f>
        <v>1200</v>
      </c>
      <c r="J878" s="254" t="e">
        <f>IF(AND(L883="PASS",I879&gt;=60),"FIRST",IF(AND(L883="PASS",I879&gt;=48),"SECOND",IF(AND(L883="PASS",I879&gt;=36),"THIRD","")))</f>
        <v>#VALUE!</v>
      </c>
      <c r="K878" s="482"/>
      <c r="L878" s="254">
        <f>COUNTIF(L871:L876,"P")+COUNTIF(L871:L876,"F")</f>
        <v>0</v>
      </c>
      <c r="M878" s="251" t="str">
        <f>IF(K877&gt;0,"",IF(L878=0,"",1200-L879*100))</f>
        <v/>
      </c>
      <c r="N878" s="1058"/>
      <c r="O878" s="1057"/>
      <c r="P878" s="1027" t="s">
        <v>226</v>
      </c>
      <c r="Q878" s="1028"/>
      <c r="R878" s="474">
        <f>60-(COUNTIF(R871:R876,"NA")*10+COUNTIF(R871:R876,"ML")*10)</f>
        <v>60</v>
      </c>
      <c r="S878" s="474">
        <f>60-(COUNTIF(S871:S876,"NA")*10+COUNTIF(S871:S876,"ML")*10)</f>
        <v>60</v>
      </c>
      <c r="T878" s="474">
        <f>60-(COUNTIF(T871:T876,"NA")*10+COUNTIF(T871:T876,"ML")*10)</f>
        <v>60</v>
      </c>
      <c r="U878" s="474">
        <f>420-(COUNTIF(U871:U876,"NA")*70+COUNTIF(U871:U876,"ML")*70)</f>
        <v>420</v>
      </c>
      <c r="V878" s="474">
        <f>SUM(R878:U878)</f>
        <v>600</v>
      </c>
      <c r="W878" s="474">
        <f>600-(COUNTIF(W871:W876,"ML")*100)</f>
        <v>600</v>
      </c>
      <c r="X878" s="478">
        <f>SUM(V878:W878)</f>
        <v>1200</v>
      </c>
      <c r="Y878" s="254" t="e">
        <f>IF(AND(AA883="PASS",X879&gt;=60),"FIRST",IF(AND(AA883="PASS",X879&gt;=48),"SECOND",IF(AND(AA883="PASS",X879&gt;=36),"THIRD","")))</f>
        <v>#VALUE!</v>
      </c>
      <c r="Z878" s="482"/>
      <c r="AA878" s="254">
        <f>COUNTIF(AA871:AA876,"P")+COUNTIF(AA871:AA876,"F")</f>
        <v>0</v>
      </c>
      <c r="AB878" s="251" t="str">
        <f>IF(Z877&gt;0,"",IF(AA878=0,"",1200-AA879*100))</f>
        <v/>
      </c>
    </row>
    <row r="879" spans="1:28" ht="19" customHeight="1">
      <c r="A879" s="1056" t="s">
        <v>150</v>
      </c>
      <c r="B879" s="1039"/>
      <c r="C879" s="255" t="e">
        <f t="shared" ref="C879:I879" si="182">C877/C878*100</f>
        <v>#VALUE!</v>
      </c>
      <c r="D879" s="255" t="e">
        <f t="shared" si="182"/>
        <v>#VALUE!</v>
      </c>
      <c r="E879" s="255" t="e">
        <f t="shared" si="182"/>
        <v>#VALUE!</v>
      </c>
      <c r="F879" s="255" t="e">
        <f t="shared" si="182"/>
        <v>#VALUE!</v>
      </c>
      <c r="G879" s="255" t="e">
        <f t="shared" si="182"/>
        <v>#VALUE!</v>
      </c>
      <c r="H879" s="255" t="e">
        <f t="shared" si="182"/>
        <v>#VALUE!</v>
      </c>
      <c r="I879" s="255" t="e">
        <f t="shared" si="182"/>
        <v>#VALUE!</v>
      </c>
      <c r="J879" s="254" t="e">
        <f>IF(M878="",J878,J877)</f>
        <v>#VALUE!</v>
      </c>
      <c r="K879" s="482"/>
      <c r="L879" s="254">
        <f>COUNTIF(J871:J876,"S")</f>
        <v>0</v>
      </c>
      <c r="M879" s="256" t="e">
        <f>M877/M878*100</f>
        <v>#VALUE!</v>
      </c>
      <c r="N879" s="1058"/>
      <c r="O879" s="1057"/>
      <c r="P879" s="1056" t="s">
        <v>150</v>
      </c>
      <c r="Q879" s="1039"/>
      <c r="R879" s="255" t="e">
        <f t="shared" ref="R879:X879" si="183">R877/R878*100</f>
        <v>#VALUE!</v>
      </c>
      <c r="S879" s="255" t="e">
        <f t="shared" si="183"/>
        <v>#VALUE!</v>
      </c>
      <c r="T879" s="255" t="e">
        <f t="shared" si="183"/>
        <v>#VALUE!</v>
      </c>
      <c r="U879" s="255" t="e">
        <f t="shared" si="183"/>
        <v>#VALUE!</v>
      </c>
      <c r="V879" s="255" t="e">
        <f t="shared" si="183"/>
        <v>#VALUE!</v>
      </c>
      <c r="W879" s="255" t="e">
        <f t="shared" si="183"/>
        <v>#VALUE!</v>
      </c>
      <c r="X879" s="255" t="e">
        <f t="shared" si="183"/>
        <v>#VALUE!</v>
      </c>
      <c r="Y879" s="254" t="e">
        <f>IF(AB878="",Y878,Y877)</f>
        <v>#VALUE!</v>
      </c>
      <c r="Z879" s="482"/>
      <c r="AA879" s="254">
        <f>COUNTIF(Y871:Y876,"S")</f>
        <v>0</v>
      </c>
      <c r="AB879" s="256" t="e">
        <f>AB877/AB878*100</f>
        <v>#VALUE!</v>
      </c>
    </row>
    <row r="880" spans="1:28" ht="19" customHeight="1">
      <c r="A880" s="1023" t="s">
        <v>73</v>
      </c>
      <c r="B880" s="1024"/>
      <c r="C880" s="475" t="str">
        <f>IF('statement of marks'!CV51="","",'statement of marks'!CV51)</f>
        <v/>
      </c>
      <c r="D880" s="475" t="str">
        <f>IF('statement of marks'!CW51="","",'statement of marks'!CW51)</f>
        <v/>
      </c>
      <c r="E880" s="475" t="str">
        <f>IF('statement of marks'!CX51="","",'statement of marks'!CX51)</f>
        <v/>
      </c>
      <c r="F880" s="475" t="str">
        <f>IF('statement of marks'!CZ51="","",'statement of marks'!CZ51)</f>
        <v/>
      </c>
      <c r="G880" s="478" t="str">
        <f>IF(F880="","",SUM(C880:F880))</f>
        <v/>
      </c>
      <c r="H880" s="475" t="str">
        <f>IF('statement of marks'!DB51="","",'statement of marks'!DB51)</f>
        <v/>
      </c>
      <c r="I880" s="478" t="str">
        <f>IF(H880="","",SUM(G880:H880))</f>
        <v/>
      </c>
      <c r="J880" s="479" t="str">
        <f>IF('statement of marks'!HY51="","",'statement of marks'!HY51)</f>
        <v/>
      </c>
      <c r="K880" s="485" t="str">
        <f>IF('result subject-wise'!AQ51="","",'result subject-wise'!AQ51)</f>
        <v/>
      </c>
      <c r="L880" s="1046" t="s">
        <v>238</v>
      </c>
      <c r="M880" s="1061"/>
      <c r="N880" s="1058"/>
      <c r="O880" s="1057"/>
      <c r="P880" s="1023" t="s">
        <v>73</v>
      </c>
      <c r="Q880" s="1024"/>
      <c r="R880" s="475" t="str">
        <f>IF('statement of marks'!CV52="","",'statement of marks'!CV52)</f>
        <v/>
      </c>
      <c r="S880" s="475" t="str">
        <f>IF('statement of marks'!CW52="","",'statement of marks'!CW52)</f>
        <v/>
      </c>
      <c r="T880" s="475" t="str">
        <f>IF('statement of marks'!CX52="","",'statement of marks'!CX52)</f>
        <v/>
      </c>
      <c r="U880" s="475" t="str">
        <f>IF('statement of marks'!CZ52="","",'statement of marks'!CZ52)</f>
        <v/>
      </c>
      <c r="V880" s="478" t="str">
        <f>IF(U880="","",SUM(R880:U880))</f>
        <v/>
      </c>
      <c r="W880" s="475" t="str">
        <f>IF('statement of marks'!DB52="","",'statement of marks'!DB52)</f>
        <v/>
      </c>
      <c r="X880" s="478" t="str">
        <f>IF(W880="","",SUM(V880:W880))</f>
        <v/>
      </c>
      <c r="Y880" s="479" t="str">
        <f>IF('statement of marks'!HY52="","",'statement of marks'!HY52)</f>
        <v/>
      </c>
      <c r="Z880" s="485" t="str">
        <f>IF('result subject-wise'!AQ52="","",'result subject-wise'!AQ52)</f>
        <v/>
      </c>
      <c r="AA880" s="1046" t="s">
        <v>238</v>
      </c>
      <c r="AB880" s="1061"/>
    </row>
    <row r="881" spans="1:28" ht="19" customHeight="1">
      <c r="A881" s="1023" t="s">
        <v>74</v>
      </c>
      <c r="B881" s="1024"/>
      <c r="C881" s="475" t="str">
        <f>IF('statement of marks'!DL51="","",'statement of marks'!DL51)</f>
        <v/>
      </c>
      <c r="D881" s="475" t="str">
        <f>IF('statement of marks'!DO51="","",'statement of marks'!DO51)</f>
        <v/>
      </c>
      <c r="E881" s="475" t="str">
        <f>IF('statement of marks'!DR51="","",'statement of marks'!DR51)</f>
        <v/>
      </c>
      <c r="F881" s="475" t="str">
        <f>IF('statement of marks'!DX51="","",'statement of marks'!DX51)</f>
        <v/>
      </c>
      <c r="G881" s="478" t="str">
        <f>IF(F881="","",SUM(C881:F881))</f>
        <v/>
      </c>
      <c r="H881" s="475" t="str">
        <f>IF('statement of marks'!EC51="","",'statement of marks'!EC51)</f>
        <v/>
      </c>
      <c r="I881" s="478" t="str">
        <f>IF(H881="","",SUM(G881:H881))</f>
        <v/>
      </c>
      <c r="J881" s="479" t="str">
        <f>IF('statement of marks'!HZ51="","",'statement of marks'!HZ51)</f>
        <v/>
      </c>
      <c r="K881" s="477" t="str">
        <f>IF('result subject-wise'!AR51="","",'result subject-wise'!AR51)</f>
        <v/>
      </c>
      <c r="L881" s="1030"/>
      <c r="M881" s="1061"/>
      <c r="N881" s="1058"/>
      <c r="O881" s="1057"/>
      <c r="P881" s="1023" t="s">
        <v>74</v>
      </c>
      <c r="Q881" s="1024"/>
      <c r="R881" s="475" t="str">
        <f>IF('statement of marks'!DL52="","",'statement of marks'!DL52)</f>
        <v/>
      </c>
      <c r="S881" s="475" t="str">
        <f>IF('statement of marks'!DO52="","",'statement of marks'!DO52)</f>
        <v/>
      </c>
      <c r="T881" s="475" t="str">
        <f>IF('statement of marks'!DR52="","",'statement of marks'!DR52)</f>
        <v/>
      </c>
      <c r="U881" s="475" t="str">
        <f>IF('statement of marks'!DX52="","",'statement of marks'!DX52)</f>
        <v/>
      </c>
      <c r="V881" s="478" t="str">
        <f>IF(U881="","",SUM(R881:U881))</f>
        <v/>
      </c>
      <c r="W881" s="475" t="str">
        <f>IF('statement of marks'!EC52="","",'statement of marks'!EC52)</f>
        <v/>
      </c>
      <c r="X881" s="478" t="str">
        <f>IF(W881="","",SUM(V881:W881))</f>
        <v/>
      </c>
      <c r="Y881" s="479" t="str">
        <f>IF('statement of marks'!HZ52="","",'statement of marks'!HZ52)</f>
        <v/>
      </c>
      <c r="Z881" s="477" t="str">
        <f>IF('result subject-wise'!AR52="","",'result subject-wise'!AR52)</f>
        <v/>
      </c>
      <c r="AA881" s="1030"/>
      <c r="AB881" s="1061"/>
    </row>
    <row r="882" spans="1:28" ht="19" customHeight="1">
      <c r="A882" s="1023" t="s">
        <v>56</v>
      </c>
      <c r="B882" s="1024"/>
      <c r="C882" s="475" t="str">
        <f>IF('statement of marks'!EM51="","",'statement of marks'!EM51)</f>
        <v/>
      </c>
      <c r="D882" s="475" t="str">
        <f>IF('statement of marks'!EN51="","",'statement of marks'!EN51)</f>
        <v/>
      </c>
      <c r="E882" s="475" t="str">
        <f>IF('statement of marks'!EO51="","",'statement of marks'!EO51)</f>
        <v/>
      </c>
      <c r="F882" s="475" t="str">
        <f>IF('statement of marks'!ES51="","",'statement of marks'!ES51)</f>
        <v/>
      </c>
      <c r="G882" s="478" t="str">
        <f>IF(F882="","",SUM(C882:F882))</f>
        <v/>
      </c>
      <c r="H882" s="475" t="str">
        <f>IF('statement of marks'!EX51="","",'statement of marks'!EX51)</f>
        <v/>
      </c>
      <c r="I882" s="478" t="str">
        <f>IF(H882="","",SUM(G882:H882))</f>
        <v/>
      </c>
      <c r="J882" s="479" t="str">
        <f>IF('statement of marks'!IA51="","",'statement of marks'!IA51)</f>
        <v/>
      </c>
      <c r="K882" s="477" t="str">
        <f>IF('result subject-wise'!AS51="","",'result subject-wise'!AS51)</f>
        <v/>
      </c>
      <c r="L882" s="1030"/>
      <c r="M882" s="1061"/>
      <c r="N882" s="1058"/>
      <c r="O882" s="1057"/>
      <c r="P882" s="1023" t="s">
        <v>56</v>
      </c>
      <c r="Q882" s="1024"/>
      <c r="R882" s="475" t="str">
        <f>IF('statement of marks'!EM52="","",'statement of marks'!EM52)</f>
        <v/>
      </c>
      <c r="S882" s="475" t="str">
        <f>IF('statement of marks'!EN52="","",'statement of marks'!EN52)</f>
        <v/>
      </c>
      <c r="T882" s="475" t="str">
        <f>IF('statement of marks'!EO52="","",'statement of marks'!EO52)</f>
        <v/>
      </c>
      <c r="U882" s="475" t="str">
        <f>IF('statement of marks'!ES52="","",'statement of marks'!ES52)</f>
        <v/>
      </c>
      <c r="V882" s="478" t="str">
        <f>IF(U882="","",SUM(R882:U882))</f>
        <v/>
      </c>
      <c r="W882" s="475" t="str">
        <f>IF('statement of marks'!EX52="","",'statement of marks'!EX52)</f>
        <v/>
      </c>
      <c r="X882" s="478" t="str">
        <f>IF(W882="","",SUM(V882:W882))</f>
        <v/>
      </c>
      <c r="Y882" s="479" t="str">
        <f>IF('statement of marks'!IA52="","",'statement of marks'!IA52)</f>
        <v/>
      </c>
      <c r="Z882" s="477" t="str">
        <f>IF('result subject-wise'!AS52="","",'result subject-wise'!AS52)</f>
        <v/>
      </c>
      <c r="AA882" s="1030"/>
      <c r="AB882" s="1061"/>
    </row>
    <row r="883" spans="1:28" ht="19" customHeight="1">
      <c r="A883" s="1023" t="s">
        <v>26</v>
      </c>
      <c r="B883" s="1024"/>
      <c r="C883" s="1046" t="s">
        <v>275</v>
      </c>
      <c r="D883" s="1021"/>
      <c r="E883" s="1046" t="s">
        <v>94</v>
      </c>
      <c r="F883" s="1021"/>
      <c r="G883" s="1048" t="s">
        <v>95</v>
      </c>
      <c r="H883" s="1021"/>
      <c r="I883" s="478" t="s">
        <v>39</v>
      </c>
      <c r="J883" s="477" t="s">
        <v>57</v>
      </c>
      <c r="K883" s="1050"/>
      <c r="L883" s="1049" t="str">
        <f>IF('result subject-wise'!AV51="","",'result subject-wise'!AV51)</f>
        <v/>
      </c>
      <c r="M883" s="1052"/>
      <c r="N883" s="1058"/>
      <c r="O883" s="1057"/>
      <c r="P883" s="1023" t="s">
        <v>26</v>
      </c>
      <c r="Q883" s="1024"/>
      <c r="R883" s="1046" t="s">
        <v>275</v>
      </c>
      <c r="S883" s="1021"/>
      <c r="T883" s="1046" t="s">
        <v>94</v>
      </c>
      <c r="U883" s="1021"/>
      <c r="V883" s="1048" t="s">
        <v>95</v>
      </c>
      <c r="W883" s="1021"/>
      <c r="X883" s="478" t="s">
        <v>39</v>
      </c>
      <c r="Y883" s="477" t="s">
        <v>57</v>
      </c>
      <c r="Z883" s="1050"/>
      <c r="AA883" s="1049" t="str">
        <f>IF('result subject-wise'!AV52="","",'result subject-wise'!AV52)</f>
        <v/>
      </c>
      <c r="AB883" s="1052"/>
    </row>
    <row r="884" spans="1:28" ht="19" customHeight="1">
      <c r="A884" s="1023"/>
      <c r="B884" s="1024"/>
      <c r="C884" s="1021">
        <f>'statement of marks'!$FH$6</f>
        <v>25</v>
      </c>
      <c r="D884" s="1021"/>
      <c r="E884" s="1021">
        <f>'statement of marks'!$FI$6</f>
        <v>45</v>
      </c>
      <c r="F884" s="1021"/>
      <c r="G884" s="1021">
        <f>'statement of marks'!$FJ$6</f>
        <v>30</v>
      </c>
      <c r="H884" s="1021"/>
      <c r="I884" s="478">
        <f>SUM(C884,E884,G884)</f>
        <v>100</v>
      </c>
      <c r="J884" s="477"/>
      <c r="K884" s="1050"/>
      <c r="L884" s="1049"/>
      <c r="M884" s="1052"/>
      <c r="N884" s="1058"/>
      <c r="O884" s="1057"/>
      <c r="P884" s="1023"/>
      <c r="Q884" s="1024"/>
      <c r="R884" s="1021">
        <f>'statement of marks'!$FH$6</f>
        <v>25</v>
      </c>
      <c r="S884" s="1021"/>
      <c r="T884" s="1021">
        <f>'statement of marks'!$FI$6</f>
        <v>45</v>
      </c>
      <c r="U884" s="1021"/>
      <c r="V884" s="1021">
        <f>'statement of marks'!$FJ$6</f>
        <v>30</v>
      </c>
      <c r="W884" s="1021"/>
      <c r="X884" s="478">
        <f>SUM(R884,T884,V884)</f>
        <v>100</v>
      </c>
      <c r="Y884" s="477"/>
      <c r="Z884" s="1050"/>
      <c r="AA884" s="1049"/>
      <c r="AB884" s="1052"/>
    </row>
    <row r="885" spans="1:28" ht="19" customHeight="1">
      <c r="A885" s="1023"/>
      <c r="B885" s="1024"/>
      <c r="C885" s="1025" t="str">
        <f>IF('statement of marks'!FH51="","",'statement of marks'!FH51)</f>
        <v/>
      </c>
      <c r="D885" s="1025"/>
      <c r="E885" s="1025" t="str">
        <f>'statement of marks'!FI51</f>
        <v/>
      </c>
      <c r="F885" s="1025"/>
      <c r="G885" s="1025" t="str">
        <f>'statement of marks'!FJ51</f>
        <v/>
      </c>
      <c r="H885" s="1025"/>
      <c r="I885" s="481" t="str">
        <f>IF(G885="","",SUM(C885,E885,G885))</f>
        <v/>
      </c>
      <c r="J885" s="479" t="str">
        <f>IF('statement of marks'!IB51="","",'statement of marks'!IB51)</f>
        <v/>
      </c>
      <c r="K885" s="1050"/>
      <c r="L885" s="1051" t="s">
        <v>241</v>
      </c>
      <c r="M885" s="1052"/>
      <c r="N885" s="1058"/>
      <c r="O885" s="1057"/>
      <c r="P885" s="1023"/>
      <c r="Q885" s="1024"/>
      <c r="R885" s="1025" t="str">
        <f>IF('statement of marks'!FH52="","",'statement of marks'!FH52)</f>
        <v/>
      </c>
      <c r="S885" s="1025"/>
      <c r="T885" s="1025" t="str">
        <f>'statement of marks'!FI52</f>
        <v/>
      </c>
      <c r="U885" s="1025"/>
      <c r="V885" s="1025" t="str">
        <f>'statement of marks'!FJ52</f>
        <v/>
      </c>
      <c r="W885" s="1025"/>
      <c r="X885" s="481" t="str">
        <f>IF(V885="","",SUM(R885,T885,V885))</f>
        <v/>
      </c>
      <c r="Y885" s="479" t="str">
        <f>IF('statement of marks'!IB52="","",'statement of marks'!IB52)</f>
        <v/>
      </c>
      <c r="Z885" s="1050"/>
      <c r="AA885" s="1051" t="s">
        <v>241</v>
      </c>
      <c r="AB885" s="1052"/>
    </row>
    <row r="886" spans="1:28" ht="19" customHeight="1">
      <c r="A886" s="1023" t="s">
        <v>77</v>
      </c>
      <c r="B886" s="1024"/>
      <c r="C886" s="1048" t="s">
        <v>96</v>
      </c>
      <c r="D886" s="1021"/>
      <c r="E886" s="1048" t="s">
        <v>97</v>
      </c>
      <c r="F886" s="1021"/>
      <c r="G886" s="1048" t="s">
        <v>98</v>
      </c>
      <c r="H886" s="1021"/>
      <c r="I886" s="478" t="s">
        <v>39</v>
      </c>
      <c r="J886" s="477" t="s">
        <v>57</v>
      </c>
      <c r="K886" s="1050"/>
      <c r="L886" s="1049" t="e">
        <f>J879</f>
        <v>#VALUE!</v>
      </c>
      <c r="M886" s="1052"/>
      <c r="N886" s="1058"/>
      <c r="O886" s="1057"/>
      <c r="P886" s="1023" t="s">
        <v>77</v>
      </c>
      <c r="Q886" s="1024"/>
      <c r="R886" s="1048" t="s">
        <v>96</v>
      </c>
      <c r="S886" s="1021"/>
      <c r="T886" s="1048" t="s">
        <v>97</v>
      </c>
      <c r="U886" s="1021"/>
      <c r="V886" s="1048" t="s">
        <v>98</v>
      </c>
      <c r="W886" s="1021"/>
      <c r="X886" s="478" t="s">
        <v>39</v>
      </c>
      <c r="Y886" s="477" t="s">
        <v>57</v>
      </c>
      <c r="Z886" s="1050"/>
      <c r="AA886" s="1049" t="e">
        <f>Y879</f>
        <v>#VALUE!</v>
      </c>
      <c r="AB886" s="1052"/>
    </row>
    <row r="887" spans="1:28" ht="19" customHeight="1">
      <c r="A887" s="1023"/>
      <c r="B887" s="1024"/>
      <c r="C887" s="1021">
        <f>'statement of marks'!$FQ$6</f>
        <v>25</v>
      </c>
      <c r="D887" s="1021"/>
      <c r="E887" s="474">
        <f>'statement of marks'!$FR$6</f>
        <v>30</v>
      </c>
      <c r="F887" s="474">
        <f>'statement of marks'!$FS$6</f>
        <v>30</v>
      </c>
      <c r="G887" s="1021">
        <f>'statement of marks'!$FT$6</f>
        <v>15</v>
      </c>
      <c r="H887" s="1021"/>
      <c r="I887" s="478">
        <f>SUM(C887,E887,F887,G887)</f>
        <v>100</v>
      </c>
      <c r="J887" s="477"/>
      <c r="K887" s="1050"/>
      <c r="L887" s="1049"/>
      <c r="M887" s="1052"/>
      <c r="N887" s="1058"/>
      <c r="O887" s="1057"/>
      <c r="P887" s="1023"/>
      <c r="Q887" s="1024"/>
      <c r="R887" s="1021">
        <f>'statement of marks'!$FQ$6</f>
        <v>25</v>
      </c>
      <c r="S887" s="1021"/>
      <c r="T887" s="474">
        <f>'statement of marks'!$FR$6</f>
        <v>30</v>
      </c>
      <c r="U887" s="474">
        <f>'statement of marks'!$FS$6</f>
        <v>30</v>
      </c>
      <c r="V887" s="1021">
        <f>'statement of marks'!$FT$6</f>
        <v>15</v>
      </c>
      <c r="W887" s="1021"/>
      <c r="X887" s="478">
        <f>SUM(R887,T887,U887,V887)</f>
        <v>100</v>
      </c>
      <c r="Y887" s="477"/>
      <c r="Z887" s="1050"/>
      <c r="AA887" s="1049"/>
      <c r="AB887" s="1052"/>
    </row>
    <row r="888" spans="1:28" ht="19" customHeight="1">
      <c r="A888" s="1023"/>
      <c r="B888" s="1024"/>
      <c r="C888" s="1025" t="str">
        <f>IF('statement of marks'!FQ51="","",'statement of marks'!FQ51)</f>
        <v/>
      </c>
      <c r="D888" s="1025"/>
      <c r="E888" s="475" t="str">
        <f>'statement of marks'!FR51</f>
        <v/>
      </c>
      <c r="F888" s="475" t="str">
        <f>'statement of marks'!FS51</f>
        <v/>
      </c>
      <c r="G888" s="1025" t="str">
        <f>'statement of marks'!FT51</f>
        <v/>
      </c>
      <c r="H888" s="1025"/>
      <c r="I888" s="478" t="str">
        <f>IF(G888="","",SUM(C888:G888))</f>
        <v/>
      </c>
      <c r="J888" s="479" t="str">
        <f>IF('statement of marks'!IC51="","",'statement of marks'!IC51)</f>
        <v/>
      </c>
      <c r="K888" s="1043" t="s">
        <v>240</v>
      </c>
      <c r="L888" s="1044"/>
      <c r="M888" s="1045"/>
      <c r="N888" s="1058"/>
      <c r="O888" s="1057"/>
      <c r="P888" s="1023"/>
      <c r="Q888" s="1024"/>
      <c r="R888" s="1025" t="str">
        <f>IF('statement of marks'!FQ52="","",'statement of marks'!FQ52)</f>
        <v/>
      </c>
      <c r="S888" s="1025"/>
      <c r="T888" s="475" t="str">
        <f>'statement of marks'!FR52</f>
        <v/>
      </c>
      <c r="U888" s="475" t="str">
        <f>'statement of marks'!FS52</f>
        <v/>
      </c>
      <c r="V888" s="1025" t="str">
        <f>'statement of marks'!FT52</f>
        <v/>
      </c>
      <c r="W888" s="1025"/>
      <c r="X888" s="478" t="str">
        <f>IF(V888="","",SUM(R888:V888))</f>
        <v/>
      </c>
      <c r="Y888" s="479" t="str">
        <f>IF('statement of marks'!IC52="","",'statement of marks'!IC52)</f>
        <v/>
      </c>
      <c r="Z888" s="1043" t="s">
        <v>240</v>
      </c>
      <c r="AA888" s="1044"/>
      <c r="AB888" s="1045"/>
    </row>
    <row r="889" spans="1:28" ht="19" customHeight="1">
      <c r="A889" s="1038" t="s">
        <v>135</v>
      </c>
      <c r="B889" s="1039"/>
      <c r="C889" s="1029" t="str">
        <f>'statement of marks'!GN51</f>
        <v/>
      </c>
      <c r="D889" s="1029"/>
      <c r="E889" s="1029"/>
      <c r="F889" s="483" t="s">
        <v>241</v>
      </c>
      <c r="G889" s="479" t="str">
        <f>IF('statement of marks'!CU51="","",'statement of marks'!CU51)</f>
        <v/>
      </c>
      <c r="H889" s="1049" t="s">
        <v>237</v>
      </c>
      <c r="I889" s="1049"/>
      <c r="J889" s="475" t="str">
        <f>IF('statement of marks'!GP51="","",'statement of marks'!GP51)</f>
        <v/>
      </c>
      <c r="K889" s="1044"/>
      <c r="L889" s="1044"/>
      <c r="M889" s="1045"/>
      <c r="N889" s="1058"/>
      <c r="O889" s="1057"/>
      <c r="P889" s="1038" t="s">
        <v>135</v>
      </c>
      <c r="Q889" s="1039"/>
      <c r="R889" s="1029" t="str">
        <f>'statement of marks'!GN52</f>
        <v/>
      </c>
      <c r="S889" s="1029"/>
      <c r="T889" s="1029"/>
      <c r="U889" s="483" t="s">
        <v>241</v>
      </c>
      <c r="V889" s="479" t="str">
        <f>IF('statement of marks'!CU52="","",'statement of marks'!CU52)</f>
        <v/>
      </c>
      <c r="W889" s="1049" t="s">
        <v>237</v>
      </c>
      <c r="X889" s="1049"/>
      <c r="Y889" s="475" t="str">
        <f>IF('statement of marks'!GP52="","",'statement of marks'!GP52)</f>
        <v/>
      </c>
      <c r="Z889" s="1044"/>
      <c r="AA889" s="1044"/>
      <c r="AB889" s="1045"/>
    </row>
    <row r="890" spans="1:28" ht="19" customHeight="1">
      <c r="A890" s="257" t="s">
        <v>230</v>
      </c>
      <c r="B890" s="1059" t="s">
        <v>229</v>
      </c>
      <c r="C890" s="1060"/>
      <c r="D890" s="1047" t="s">
        <v>231</v>
      </c>
      <c r="E890" s="1025"/>
      <c r="F890" s="1047" t="s">
        <v>232</v>
      </c>
      <c r="G890" s="1025"/>
      <c r="H890" s="1047" t="s">
        <v>233</v>
      </c>
      <c r="I890" s="1025"/>
      <c r="J890" s="481" t="s">
        <v>376</v>
      </c>
      <c r="K890" s="1044"/>
      <c r="L890" s="1044"/>
      <c r="M890" s="1045"/>
      <c r="N890" s="1058"/>
      <c r="O890" s="1057"/>
      <c r="P890" s="257" t="s">
        <v>230</v>
      </c>
      <c r="Q890" s="1059" t="s">
        <v>229</v>
      </c>
      <c r="R890" s="1060"/>
      <c r="S890" s="1047" t="s">
        <v>231</v>
      </c>
      <c r="T890" s="1025"/>
      <c r="U890" s="1047" t="s">
        <v>232</v>
      </c>
      <c r="V890" s="1025"/>
      <c r="W890" s="1047" t="s">
        <v>233</v>
      </c>
      <c r="X890" s="1025"/>
      <c r="Y890" s="481" t="s">
        <v>376</v>
      </c>
      <c r="Z890" s="1044"/>
      <c r="AA890" s="1044"/>
      <c r="AB890" s="1045"/>
    </row>
    <row r="891" spans="1:28" ht="19" customHeight="1">
      <c r="A891" s="1033" t="s">
        <v>227</v>
      </c>
      <c r="B891" s="1024"/>
      <c r="C891" s="482" t="str">
        <f>IF('statement of marks'!GR51="","",'statement of marks'!GR51)</f>
        <v/>
      </c>
      <c r="D891" s="1053" t="str">
        <f>IF('statement of marks'!GT51="","",'statement of marks'!GT51)</f>
        <v/>
      </c>
      <c r="E891" s="1053"/>
      <c r="F891" s="1053" t="str">
        <f>IF('statement of marks'!GV51="","",'statement of marks'!GV51)</f>
        <v/>
      </c>
      <c r="G891" s="1053"/>
      <c r="H891" s="1053" t="str">
        <f>IF('statement of marks'!GX51="","",'statement of marks'!GX51)</f>
        <v/>
      </c>
      <c r="I891" s="1053"/>
      <c r="J891" s="479" t="str">
        <f>'statement of marks'!GZ51</f>
        <v/>
      </c>
      <c r="K891" s="1062" t="str">
        <f>IF(OR(L883="PASS",L883="FAIL"),'result subject-wise'!$AV$112,"")</f>
        <v/>
      </c>
      <c r="L891" s="1062"/>
      <c r="M891" s="1063"/>
      <c r="N891" s="1058"/>
      <c r="O891" s="1057"/>
      <c r="P891" s="1033" t="s">
        <v>227</v>
      </c>
      <c r="Q891" s="1024"/>
      <c r="R891" s="482" t="str">
        <f>IF('statement of marks'!GR52="","",'statement of marks'!GR52)</f>
        <v/>
      </c>
      <c r="S891" s="1053" t="str">
        <f>IF('statement of marks'!GT52="","",'statement of marks'!GT52)</f>
        <v/>
      </c>
      <c r="T891" s="1053"/>
      <c r="U891" s="1053" t="str">
        <f>IF('statement of marks'!GV52="","",'statement of marks'!GV52)</f>
        <v/>
      </c>
      <c r="V891" s="1053"/>
      <c r="W891" s="1053" t="str">
        <f>IF('statement of marks'!GX52="","",'statement of marks'!GX52)</f>
        <v/>
      </c>
      <c r="X891" s="1053"/>
      <c r="Y891" s="479" t="str">
        <f>'statement of marks'!GZ52</f>
        <v/>
      </c>
      <c r="Z891" s="1062" t="str">
        <f>IF(OR(AA883="PASS",AA883="FAIL"),'result subject-wise'!$AV$112,"")</f>
        <v/>
      </c>
      <c r="AA891" s="1062"/>
      <c r="AB891" s="1063"/>
    </row>
    <row r="892" spans="1:28" ht="19" customHeight="1">
      <c r="A892" s="1031" t="s">
        <v>228</v>
      </c>
      <c r="B892" s="1032"/>
      <c r="C892" s="477" t="str">
        <f>IF('statement of marks'!GQ51="","",'statement of marks'!GQ51)</f>
        <v/>
      </c>
      <c r="D892" s="1030" t="str">
        <f>IF('statement of marks'!GS51="","",'statement of marks'!GS51)</f>
        <v/>
      </c>
      <c r="E892" s="1030"/>
      <c r="F892" s="1030" t="str">
        <f>IF('statement of marks'!GU51="","",'statement of marks'!GU51)</f>
        <v/>
      </c>
      <c r="G892" s="1030"/>
      <c r="H892" s="1030" t="str">
        <f>IF('statement of marks'!GW51="","",'statement of marks'!GW51)</f>
        <v/>
      </c>
      <c r="I892" s="1030"/>
      <c r="J892" s="477" t="str">
        <f>'statement of marks'!GY51</f>
        <v/>
      </c>
      <c r="K892" s="1062"/>
      <c r="L892" s="1062"/>
      <c r="M892" s="1063"/>
      <c r="N892" s="1058"/>
      <c r="O892" s="1057"/>
      <c r="P892" s="1031" t="s">
        <v>228</v>
      </c>
      <c r="Q892" s="1032"/>
      <c r="R892" s="477" t="str">
        <f>IF('statement of marks'!GQ52="","",'statement of marks'!GQ52)</f>
        <v/>
      </c>
      <c r="S892" s="1030" t="str">
        <f>IF('statement of marks'!GS52="","",'statement of marks'!GS52)</f>
        <v/>
      </c>
      <c r="T892" s="1030"/>
      <c r="U892" s="1030" t="str">
        <f>IF('statement of marks'!GU52="","",'statement of marks'!GU52)</f>
        <v/>
      </c>
      <c r="V892" s="1030"/>
      <c r="W892" s="1030" t="str">
        <f>IF('statement of marks'!GW52="","",'statement of marks'!GW52)</f>
        <v/>
      </c>
      <c r="X892" s="1030"/>
      <c r="Y892" s="477" t="str">
        <f>'statement of marks'!GY52</f>
        <v/>
      </c>
      <c r="Z892" s="1062"/>
      <c r="AA892" s="1062"/>
      <c r="AB892" s="1063"/>
    </row>
    <row r="893" spans="1:28" ht="19" customHeight="1">
      <c r="A893" s="1067" t="s">
        <v>375</v>
      </c>
      <c r="B893" s="1024"/>
      <c r="C893" s="52"/>
      <c r="D893" s="1029"/>
      <c r="E893" s="1029"/>
      <c r="F893" s="1029"/>
      <c r="G893" s="1029"/>
      <c r="H893" s="1029"/>
      <c r="I893" s="1029"/>
      <c r="J893" s="1029"/>
      <c r="K893" s="1029"/>
      <c r="L893" s="1029"/>
      <c r="M893" s="1040"/>
      <c r="N893" s="1058"/>
      <c r="O893" s="1057"/>
      <c r="P893" s="1067" t="s">
        <v>375</v>
      </c>
      <c r="Q893" s="1024"/>
      <c r="R893" s="52"/>
      <c r="S893" s="1029"/>
      <c r="T893" s="1029"/>
      <c r="U893" s="1029"/>
      <c r="V893" s="1029"/>
      <c r="W893" s="1029"/>
      <c r="X893" s="1029"/>
      <c r="Y893" s="1029"/>
      <c r="Z893" s="1029"/>
      <c r="AA893" s="1029"/>
      <c r="AB893" s="1040"/>
    </row>
    <row r="894" spans="1:28" ht="19" customHeight="1">
      <c r="A894" s="1033" t="s">
        <v>234</v>
      </c>
      <c r="B894" s="1024"/>
      <c r="C894" s="52"/>
      <c r="D894" s="1029"/>
      <c r="E894" s="1029"/>
      <c r="F894" s="1029"/>
      <c r="G894" s="1029"/>
      <c r="H894" s="1029"/>
      <c r="I894" s="1029"/>
      <c r="J894" s="1029"/>
      <c r="K894" s="1029"/>
      <c r="L894" s="1029"/>
      <c r="M894" s="1040"/>
      <c r="N894" s="1058"/>
      <c r="O894" s="1057"/>
      <c r="P894" s="1033" t="s">
        <v>234</v>
      </c>
      <c r="Q894" s="1024"/>
      <c r="R894" s="52"/>
      <c r="S894" s="1029"/>
      <c r="T894" s="1029"/>
      <c r="U894" s="1029"/>
      <c r="V894" s="1029"/>
      <c r="W894" s="1029"/>
      <c r="X894" s="1029"/>
      <c r="Y894" s="1029"/>
      <c r="Z894" s="1029"/>
      <c r="AA894" s="1029"/>
      <c r="AB894" s="1040"/>
    </row>
    <row r="895" spans="1:28" ht="19" customHeight="1">
      <c r="A895" s="1033" t="s">
        <v>374</v>
      </c>
      <c r="B895" s="1024"/>
      <c r="C895" s="52"/>
      <c r="D895" s="1029"/>
      <c r="E895" s="1029"/>
      <c r="F895" s="1029"/>
      <c r="G895" s="1029"/>
      <c r="H895" s="1029"/>
      <c r="I895" s="1029"/>
      <c r="J895" s="1051" t="s">
        <v>374</v>
      </c>
      <c r="K895" s="1029"/>
      <c r="L895" s="1029"/>
      <c r="M895" s="1040"/>
      <c r="N895" s="1058"/>
      <c r="O895" s="1057"/>
      <c r="P895" s="1033" t="s">
        <v>374</v>
      </c>
      <c r="Q895" s="1024"/>
      <c r="R895" s="52"/>
      <c r="S895" s="1029"/>
      <c r="T895" s="1029"/>
      <c r="U895" s="1029"/>
      <c r="V895" s="1029"/>
      <c r="W895" s="1029"/>
      <c r="X895" s="1029"/>
      <c r="Y895" s="1051" t="s">
        <v>374</v>
      </c>
      <c r="Z895" s="1029"/>
      <c r="AA895" s="1029"/>
      <c r="AB895" s="1040"/>
    </row>
    <row r="896" spans="1:28" ht="19" customHeight="1">
      <c r="A896" s="1033" t="s">
        <v>235</v>
      </c>
      <c r="B896" s="1024"/>
      <c r="C896" s="52"/>
      <c r="D896" s="1029"/>
      <c r="E896" s="1029"/>
      <c r="F896" s="1029"/>
      <c r="G896" s="1029"/>
      <c r="H896" s="1029"/>
      <c r="I896" s="1029"/>
      <c r="J896" s="1029"/>
      <c r="K896" s="1029"/>
      <c r="L896" s="1029"/>
      <c r="M896" s="1040"/>
      <c r="N896" s="1058"/>
      <c r="O896" s="1057"/>
      <c r="P896" s="1033" t="s">
        <v>235</v>
      </c>
      <c r="Q896" s="1024"/>
      <c r="R896" s="52"/>
      <c r="S896" s="1029"/>
      <c r="T896" s="1029"/>
      <c r="U896" s="1029"/>
      <c r="V896" s="1029"/>
      <c r="W896" s="1029"/>
      <c r="X896" s="1029"/>
      <c r="Y896" s="1029"/>
      <c r="Z896" s="1029"/>
      <c r="AA896" s="1029"/>
      <c r="AB896" s="1040"/>
    </row>
    <row r="897" spans="1:28" ht="19" customHeight="1" thickBot="1">
      <c r="A897" s="1054" t="s">
        <v>236</v>
      </c>
      <c r="B897" s="1055"/>
      <c r="C897" s="1055"/>
      <c r="D897" s="1055"/>
      <c r="E897" s="1055"/>
      <c r="F897" s="1064">
        <f>'statement of marks'!$GY$107</f>
        <v>42460</v>
      </c>
      <c r="G897" s="1064"/>
      <c r="H897" s="1065" t="s">
        <v>239</v>
      </c>
      <c r="I897" s="1066"/>
      <c r="J897" s="1041"/>
      <c r="K897" s="1041"/>
      <c r="L897" s="1041"/>
      <c r="M897" s="1042"/>
      <c r="N897" s="1058"/>
      <c r="O897" s="1057"/>
      <c r="P897" s="1054" t="s">
        <v>236</v>
      </c>
      <c r="Q897" s="1055"/>
      <c r="R897" s="1055"/>
      <c r="S897" s="1055"/>
      <c r="T897" s="1055"/>
      <c r="U897" s="1064">
        <f>'statement of marks'!$GY$107</f>
        <v>42460</v>
      </c>
      <c r="V897" s="1064"/>
      <c r="W897" s="1065" t="s">
        <v>239</v>
      </c>
      <c r="X897" s="1066"/>
      <c r="Y897" s="1041"/>
      <c r="Z897" s="1041"/>
      <c r="AA897" s="1041"/>
      <c r="AB897" s="1042"/>
    </row>
    <row r="898" spans="1:28" ht="19" customHeight="1" thickTop="1">
      <c r="A898" s="1017" t="s">
        <v>220</v>
      </c>
      <c r="B898" s="1018"/>
      <c r="C898" s="1018"/>
      <c r="D898" s="1018"/>
      <c r="E898" s="1018"/>
      <c r="F898" s="1018"/>
      <c r="G898" s="1018"/>
      <c r="H898" s="1018"/>
      <c r="I898" s="1018"/>
      <c r="J898" s="1018"/>
      <c r="K898" s="1018"/>
      <c r="L898" s="1018"/>
      <c r="M898" s="1019"/>
      <c r="N898" s="1058"/>
      <c r="O898" s="1057"/>
      <c r="P898" s="1017" t="s">
        <v>220</v>
      </c>
      <c r="Q898" s="1018"/>
      <c r="R898" s="1018"/>
      <c r="S898" s="1018"/>
      <c r="T898" s="1018"/>
      <c r="U898" s="1018"/>
      <c r="V898" s="1018"/>
      <c r="W898" s="1018"/>
      <c r="X898" s="1018"/>
      <c r="Y898" s="1018"/>
      <c r="Z898" s="1018"/>
      <c r="AA898" s="1018"/>
      <c r="AB898" s="1019"/>
    </row>
    <row r="899" spans="1:28" ht="19" customHeight="1">
      <c r="A899" s="1020" t="str">
        <f>IF('statement of marks'!$A$2="","",'statement of marks'!$A$2)</f>
        <v xml:space="preserve">GOVT. </v>
      </c>
      <c r="B899" s="1021"/>
      <c r="C899" s="1021"/>
      <c r="D899" s="1021"/>
      <c r="E899" s="1021"/>
      <c r="F899" s="1021"/>
      <c r="G899" s="1021"/>
      <c r="H899" s="1021"/>
      <c r="I899" s="1021"/>
      <c r="J899" s="1021"/>
      <c r="K899" s="1021"/>
      <c r="L899" s="1021"/>
      <c r="M899" s="1022"/>
      <c r="N899" s="1058"/>
      <c r="O899" s="1057"/>
      <c r="P899" s="1020" t="str">
        <f>IF('statement of marks'!$A$2="","",'statement of marks'!$A$2)</f>
        <v xml:space="preserve">GOVT. </v>
      </c>
      <c r="Q899" s="1021"/>
      <c r="R899" s="1021"/>
      <c r="S899" s="1021"/>
      <c r="T899" s="1021"/>
      <c r="U899" s="1021"/>
      <c r="V899" s="1021"/>
      <c r="W899" s="1021"/>
      <c r="X899" s="1021"/>
      <c r="Y899" s="1021"/>
      <c r="Z899" s="1021"/>
      <c r="AA899" s="1021"/>
      <c r="AB899" s="1022"/>
    </row>
    <row r="900" spans="1:28" ht="19" customHeight="1">
      <c r="A900" s="1020"/>
      <c r="B900" s="1021"/>
      <c r="C900" s="1021"/>
      <c r="D900" s="1021"/>
      <c r="E900" s="1021"/>
      <c r="F900" s="1021"/>
      <c r="G900" s="1021"/>
      <c r="H900" s="1021"/>
      <c r="I900" s="1021"/>
      <c r="J900" s="1021"/>
      <c r="K900" s="1021"/>
      <c r="L900" s="1021"/>
      <c r="M900" s="1022"/>
      <c r="N900" s="1058"/>
      <c r="O900" s="1057"/>
      <c r="P900" s="1020"/>
      <c r="Q900" s="1021"/>
      <c r="R900" s="1021"/>
      <c r="S900" s="1021"/>
      <c r="T900" s="1021"/>
      <c r="U900" s="1021"/>
      <c r="V900" s="1021"/>
      <c r="W900" s="1021"/>
      <c r="X900" s="1021"/>
      <c r="Y900" s="1021"/>
      <c r="Z900" s="1021"/>
      <c r="AA900" s="1021"/>
      <c r="AB900" s="1022"/>
    </row>
    <row r="901" spans="1:28" ht="19" customHeight="1">
      <c r="A901" s="1023" t="s">
        <v>221</v>
      </c>
      <c r="B901" s="1024"/>
      <c r="C901" s="1025" t="str">
        <f>IF(L922="","MAIN EXAM.",IF(C928="SUPPL.","SUPPL. EXAM.",IF(C928="RE-EXAM.","RE-EXAM.",)))</f>
        <v>MAIN EXAM.</v>
      </c>
      <c r="D901" s="1025"/>
      <c r="E901" s="1025"/>
      <c r="F901" s="1025"/>
      <c r="G901" s="475" t="s">
        <v>153</v>
      </c>
      <c r="H901" s="1025" t="str">
        <f>IF('statement of marks'!$F$3="","",'statement of marks'!$F$3)</f>
        <v>2015-16</v>
      </c>
      <c r="I901" s="1025"/>
      <c r="J901" s="1025" t="s">
        <v>82</v>
      </c>
      <c r="K901" s="1025"/>
      <c r="L901" s="1025">
        <f>IF('statement of marks'!D53="","",'statement of marks'!D53)</f>
        <v>9147</v>
      </c>
      <c r="M901" s="1026"/>
      <c r="N901" s="1058"/>
      <c r="O901" s="1057"/>
      <c r="P901" s="1023" t="s">
        <v>221</v>
      </c>
      <c r="Q901" s="1024"/>
      <c r="R901" s="1025" t="str">
        <f>IF(AA922="","MAIN EXAM.",IF(R928="SUPPL.","SUPPL. EXAM.",IF(R928="RE-EXAM.","RE-EXAM.",)))</f>
        <v>MAIN EXAM.</v>
      </c>
      <c r="S901" s="1025"/>
      <c r="T901" s="1025"/>
      <c r="U901" s="1025"/>
      <c r="V901" s="475" t="s">
        <v>153</v>
      </c>
      <c r="W901" s="1025" t="str">
        <f>IF('statement of marks'!$F$3="","",'statement of marks'!$F$3)</f>
        <v>2015-16</v>
      </c>
      <c r="X901" s="1025"/>
      <c r="Y901" s="1025" t="s">
        <v>82</v>
      </c>
      <c r="Z901" s="1025"/>
      <c r="AA901" s="1025">
        <f>IF('statement of marks'!D54="","",'statement of marks'!D54)</f>
        <v>9148</v>
      </c>
      <c r="AB901" s="1026"/>
    </row>
    <row r="902" spans="1:28" ht="19" customHeight="1">
      <c r="A902" s="1023" t="s">
        <v>40</v>
      </c>
      <c r="B902" s="1024"/>
      <c r="C902" s="1024" t="str">
        <f>IF('statement of marks'!G53="","",'statement of marks'!G53)</f>
        <v>A 047</v>
      </c>
      <c r="D902" s="1024"/>
      <c r="E902" s="1024"/>
      <c r="F902" s="1024"/>
      <c r="G902" s="1024"/>
      <c r="H902" s="1024"/>
      <c r="I902" s="1024"/>
      <c r="J902" s="1024"/>
      <c r="K902" s="1024"/>
      <c r="L902" s="1024"/>
      <c r="M902" s="1036"/>
      <c r="N902" s="1058"/>
      <c r="O902" s="1057"/>
      <c r="P902" s="1023" t="s">
        <v>40</v>
      </c>
      <c r="Q902" s="1024"/>
      <c r="R902" s="1024" t="str">
        <f>IF('statement of marks'!G54="","",'statement of marks'!G54)</f>
        <v>A 048</v>
      </c>
      <c r="S902" s="1024"/>
      <c r="T902" s="1024"/>
      <c r="U902" s="1024"/>
      <c r="V902" s="1024"/>
      <c r="W902" s="1024"/>
      <c r="X902" s="1024"/>
      <c r="Y902" s="1024"/>
      <c r="Z902" s="1024"/>
      <c r="AA902" s="1024"/>
      <c r="AB902" s="1036"/>
    </row>
    <row r="903" spans="1:28" ht="19" customHeight="1">
      <c r="A903" s="1023" t="s">
        <v>41</v>
      </c>
      <c r="B903" s="1024"/>
      <c r="C903" s="1024" t="str">
        <f>IF('statement of marks'!H53="","",'statement of marks'!H53)</f>
        <v>B 047</v>
      </c>
      <c r="D903" s="1024"/>
      <c r="E903" s="1024"/>
      <c r="F903" s="1024"/>
      <c r="G903" s="1024"/>
      <c r="H903" s="1024"/>
      <c r="I903" s="1024"/>
      <c r="J903" s="1024"/>
      <c r="K903" s="1024"/>
      <c r="L903" s="1024"/>
      <c r="M903" s="1036"/>
      <c r="N903" s="1058"/>
      <c r="O903" s="1057"/>
      <c r="P903" s="1023" t="s">
        <v>41</v>
      </c>
      <c r="Q903" s="1024"/>
      <c r="R903" s="1024" t="str">
        <f>IF('statement of marks'!H54="","",'statement of marks'!H54)</f>
        <v>B 048</v>
      </c>
      <c r="S903" s="1024"/>
      <c r="T903" s="1024"/>
      <c r="U903" s="1024"/>
      <c r="V903" s="1024"/>
      <c r="W903" s="1024"/>
      <c r="X903" s="1024"/>
      <c r="Y903" s="1024"/>
      <c r="Z903" s="1024"/>
      <c r="AA903" s="1024"/>
      <c r="AB903" s="1036"/>
    </row>
    <row r="904" spans="1:28" ht="19" customHeight="1">
      <c r="A904" s="1023" t="s">
        <v>42</v>
      </c>
      <c r="B904" s="1024"/>
      <c r="C904" s="1024" t="str">
        <f>IF('statement of marks'!I53="","",'statement of marks'!I53)</f>
        <v>C 047</v>
      </c>
      <c r="D904" s="1024"/>
      <c r="E904" s="1024"/>
      <c r="F904" s="1024"/>
      <c r="G904" s="1024"/>
      <c r="H904" s="1024"/>
      <c r="I904" s="1024"/>
      <c r="J904" s="1024"/>
      <c r="K904" s="1024"/>
      <c r="L904" s="1024"/>
      <c r="M904" s="1036"/>
      <c r="N904" s="1058"/>
      <c r="O904" s="1057"/>
      <c r="P904" s="1023" t="s">
        <v>42</v>
      </c>
      <c r="Q904" s="1024"/>
      <c r="R904" s="1024" t="str">
        <f>IF('statement of marks'!I54="","",'statement of marks'!I54)</f>
        <v>C 048</v>
      </c>
      <c r="S904" s="1024"/>
      <c r="T904" s="1024"/>
      <c r="U904" s="1024"/>
      <c r="V904" s="1024"/>
      <c r="W904" s="1024"/>
      <c r="X904" s="1024"/>
      <c r="Y904" s="1024"/>
      <c r="Z904" s="1024"/>
      <c r="AA904" s="1024"/>
      <c r="AB904" s="1036"/>
    </row>
    <row r="905" spans="1:28" ht="19" customHeight="1">
      <c r="A905" s="1023" t="s">
        <v>274</v>
      </c>
      <c r="B905" s="1024"/>
      <c r="C905" s="1024" t="str">
        <f>IF('statement of marks'!$A$3="","",'statement of marks'!$A$3)</f>
        <v>9 'A'</v>
      </c>
      <c r="D905" s="1024"/>
      <c r="E905" s="1025" t="s">
        <v>83</v>
      </c>
      <c r="F905" s="1025"/>
      <c r="G905" s="1025">
        <f>IF('statement of marks'!E53="","",'statement of marks'!E53)</f>
        <v>11113</v>
      </c>
      <c r="H905" s="1025"/>
      <c r="I905" s="1025" t="s">
        <v>78</v>
      </c>
      <c r="J905" s="1025"/>
      <c r="K905" s="1014">
        <f>IF('statement of marks'!F53="","",'statement of marks'!F53)</f>
        <v>36342</v>
      </c>
      <c r="L905" s="1014"/>
      <c r="M905" s="1015"/>
      <c r="N905" s="1058"/>
      <c r="O905" s="1057"/>
      <c r="P905" s="1023" t="s">
        <v>274</v>
      </c>
      <c r="Q905" s="1024"/>
      <c r="R905" s="1024" t="str">
        <f>IF('statement of marks'!$A$3="","",'statement of marks'!$A$3)</f>
        <v>9 'A'</v>
      </c>
      <c r="S905" s="1024"/>
      <c r="T905" s="1025" t="s">
        <v>83</v>
      </c>
      <c r="U905" s="1025"/>
      <c r="V905" s="1025">
        <f>IF('statement of marks'!E54="","",'statement of marks'!E54)</f>
        <v>11122</v>
      </c>
      <c r="W905" s="1025"/>
      <c r="X905" s="1025" t="s">
        <v>78</v>
      </c>
      <c r="Y905" s="1025"/>
      <c r="Z905" s="1014">
        <f>IF('statement of marks'!F54="","",'statement of marks'!F54)</f>
        <v>35874</v>
      </c>
      <c r="AA905" s="1014"/>
      <c r="AB905" s="1015"/>
    </row>
    <row r="906" spans="1:28" ht="19" customHeight="1">
      <c r="A906" s="1037" t="s">
        <v>222</v>
      </c>
      <c r="B906" s="1034" t="s">
        <v>223</v>
      </c>
      <c r="C906" s="865" t="s">
        <v>87</v>
      </c>
      <c r="D906" s="865" t="s">
        <v>88</v>
      </c>
      <c r="E906" s="865" t="s">
        <v>89</v>
      </c>
      <c r="F906" s="865" t="s">
        <v>245</v>
      </c>
      <c r="G906" s="865" t="s">
        <v>242</v>
      </c>
      <c r="H906" s="865" t="s">
        <v>99</v>
      </c>
      <c r="I906" s="865" t="s">
        <v>193</v>
      </c>
      <c r="J906" s="1016" t="s">
        <v>146</v>
      </c>
      <c r="K906" s="1016" t="s">
        <v>224</v>
      </c>
      <c r="L906" s="1016" t="s">
        <v>225</v>
      </c>
      <c r="M906" s="1035" t="s">
        <v>243</v>
      </c>
      <c r="N906" s="1058"/>
      <c r="O906" s="1057"/>
      <c r="P906" s="1037" t="s">
        <v>222</v>
      </c>
      <c r="Q906" s="1034" t="s">
        <v>223</v>
      </c>
      <c r="R906" s="865" t="s">
        <v>87</v>
      </c>
      <c r="S906" s="865" t="s">
        <v>88</v>
      </c>
      <c r="T906" s="865" t="s">
        <v>89</v>
      </c>
      <c r="U906" s="865" t="s">
        <v>245</v>
      </c>
      <c r="V906" s="865" t="s">
        <v>242</v>
      </c>
      <c r="W906" s="865" t="s">
        <v>99</v>
      </c>
      <c r="X906" s="865" t="s">
        <v>193</v>
      </c>
      <c r="Y906" s="1016" t="s">
        <v>146</v>
      </c>
      <c r="Z906" s="1016" t="s">
        <v>224</v>
      </c>
      <c r="AA906" s="1016" t="s">
        <v>225</v>
      </c>
      <c r="AB906" s="1035" t="s">
        <v>243</v>
      </c>
    </row>
    <row r="907" spans="1:28" ht="19" customHeight="1">
      <c r="A907" s="1037"/>
      <c r="B907" s="1034"/>
      <c r="C907" s="865"/>
      <c r="D907" s="865"/>
      <c r="E907" s="865"/>
      <c r="F907" s="865"/>
      <c r="G907" s="865"/>
      <c r="H907" s="865"/>
      <c r="I907" s="865"/>
      <c r="J907" s="865"/>
      <c r="K907" s="865"/>
      <c r="L907" s="865"/>
      <c r="M907" s="1035"/>
      <c r="N907" s="1058"/>
      <c r="O907" s="1057"/>
      <c r="P907" s="1037"/>
      <c r="Q907" s="1034"/>
      <c r="R907" s="865"/>
      <c r="S907" s="865"/>
      <c r="T907" s="865"/>
      <c r="U907" s="865"/>
      <c r="V907" s="865"/>
      <c r="W907" s="865"/>
      <c r="X907" s="865"/>
      <c r="Y907" s="865"/>
      <c r="Z907" s="865"/>
      <c r="AA907" s="865"/>
      <c r="AB907" s="1035"/>
    </row>
    <row r="908" spans="1:28" ht="19" customHeight="1">
      <c r="A908" s="1037"/>
      <c r="B908" s="1034"/>
      <c r="C908" s="865"/>
      <c r="D908" s="865"/>
      <c r="E908" s="865"/>
      <c r="F908" s="865"/>
      <c r="G908" s="865"/>
      <c r="H908" s="865"/>
      <c r="I908" s="865"/>
      <c r="J908" s="865"/>
      <c r="K908" s="865"/>
      <c r="L908" s="865"/>
      <c r="M908" s="1035"/>
      <c r="N908" s="1058"/>
      <c r="O908" s="1057"/>
      <c r="P908" s="1037"/>
      <c r="Q908" s="1034"/>
      <c r="R908" s="865"/>
      <c r="S908" s="865"/>
      <c r="T908" s="865"/>
      <c r="U908" s="865"/>
      <c r="V908" s="865"/>
      <c r="W908" s="865"/>
      <c r="X908" s="865"/>
      <c r="Y908" s="865"/>
      <c r="Z908" s="865"/>
      <c r="AA908" s="865"/>
      <c r="AB908" s="1035"/>
    </row>
    <row r="909" spans="1:28" ht="19" customHeight="1">
      <c r="A909" s="1038" t="s">
        <v>169</v>
      </c>
      <c r="B909" s="1039"/>
      <c r="C909" s="474">
        <v>10</v>
      </c>
      <c r="D909" s="474">
        <v>10</v>
      </c>
      <c r="E909" s="474">
        <v>10</v>
      </c>
      <c r="F909" s="474">
        <v>70</v>
      </c>
      <c r="G909" s="478">
        <v>100</v>
      </c>
      <c r="H909" s="478">
        <v>100</v>
      </c>
      <c r="I909" s="478">
        <v>200</v>
      </c>
      <c r="J909" s="484"/>
      <c r="K909" s="478" t="str">
        <f>IF(L917=0,"",100)</f>
        <v/>
      </c>
      <c r="L909" s="478"/>
      <c r="M909" s="251" t="str">
        <f>IF(L917=0,"","200/100")</f>
        <v/>
      </c>
      <c r="N909" s="1058"/>
      <c r="O909" s="1057"/>
      <c r="P909" s="1038" t="s">
        <v>169</v>
      </c>
      <c r="Q909" s="1039"/>
      <c r="R909" s="474">
        <v>10</v>
      </c>
      <c r="S909" s="474">
        <v>10</v>
      </c>
      <c r="T909" s="474">
        <v>10</v>
      </c>
      <c r="U909" s="474">
        <v>70</v>
      </c>
      <c r="V909" s="478">
        <v>100</v>
      </c>
      <c r="W909" s="478">
        <v>100</v>
      </c>
      <c r="X909" s="478">
        <v>200</v>
      </c>
      <c r="Y909" s="484"/>
      <c r="Z909" s="478" t="str">
        <f>IF(AA917=0,"",100)</f>
        <v/>
      </c>
      <c r="AA909" s="478"/>
      <c r="AB909" s="251" t="str">
        <f>IF(AA917=0,"","200/100")</f>
        <v/>
      </c>
    </row>
    <row r="910" spans="1:28" ht="19" customHeight="1">
      <c r="A910" s="1023" t="s">
        <v>61</v>
      </c>
      <c r="B910" s="1024"/>
      <c r="C910" s="482" t="str">
        <f>IF('statement of marks'!J53="","",'statement of marks'!J53)</f>
        <v/>
      </c>
      <c r="D910" s="482" t="str">
        <f>IF('statement of marks'!K53="","",'statement of marks'!K53)</f>
        <v/>
      </c>
      <c r="E910" s="482" t="str">
        <f>IF('statement of marks'!L53="","",'statement of marks'!L53)</f>
        <v/>
      </c>
      <c r="F910" s="482" t="str">
        <f>IF('statement of marks'!N53="","",'statement of marks'!N53)</f>
        <v/>
      </c>
      <c r="G910" s="478" t="str">
        <f t="shared" ref="G910:G915" si="184">IF(F910="","",SUM(C910:F910))</f>
        <v/>
      </c>
      <c r="H910" s="252" t="str">
        <f>IF('statement of marks'!P53="","",'statement of marks'!P53)</f>
        <v/>
      </c>
      <c r="I910" s="253" t="str">
        <f t="shared" ref="I910:I915" si="185">IF(H910="","",SUM(G910:H910))</f>
        <v/>
      </c>
      <c r="J910" s="479" t="str">
        <f>CONCATENATE('statement of marks'!HB53,'statement of marks'!HC53,'statement of marks'!HD53)</f>
        <v/>
      </c>
      <c r="K910" s="482" t="str">
        <f>IF('result subject-wise'!AB53="","",'result subject-wise'!AB53)</f>
        <v/>
      </c>
      <c r="L910" s="482" t="str">
        <f>IF('result subject-wise'!AK53="","",'result subject-wise'!AK53)</f>
        <v/>
      </c>
      <c r="M910" s="480" t="str">
        <f>IF(L917=0,"",IF(J910="S",K910,IF(K910="",I910,I910+K910)))</f>
        <v/>
      </c>
      <c r="N910" s="1058"/>
      <c r="O910" s="1057"/>
      <c r="P910" s="1023" t="s">
        <v>61</v>
      </c>
      <c r="Q910" s="1024"/>
      <c r="R910" s="482" t="str">
        <f>IF('statement of marks'!J54="","",'statement of marks'!J54)</f>
        <v/>
      </c>
      <c r="S910" s="482" t="str">
        <f>IF('statement of marks'!K54="","",'statement of marks'!K54)</f>
        <v/>
      </c>
      <c r="T910" s="482" t="str">
        <f>IF('statement of marks'!L54="","",'statement of marks'!L54)</f>
        <v/>
      </c>
      <c r="U910" s="482" t="str">
        <f>IF('statement of marks'!N54="","",'statement of marks'!N54)</f>
        <v/>
      </c>
      <c r="V910" s="478" t="str">
        <f t="shared" ref="V910:V915" si="186">IF(U910="","",SUM(R910:U910))</f>
        <v/>
      </c>
      <c r="W910" s="252" t="str">
        <f>IF('statement of marks'!P54="","",'statement of marks'!P54)</f>
        <v/>
      </c>
      <c r="X910" s="253" t="str">
        <f t="shared" ref="X910:X915" si="187">IF(W910="","",SUM(V910:W910))</f>
        <v/>
      </c>
      <c r="Y910" s="479" t="str">
        <f>CONCATENATE('statement of marks'!HB54,'statement of marks'!HC54,'statement of marks'!HD54)</f>
        <v/>
      </c>
      <c r="Z910" s="482" t="str">
        <f>IF('result subject-wise'!AB54="","",'result subject-wise'!AB54)</f>
        <v/>
      </c>
      <c r="AA910" s="482" t="str">
        <f>IF('result subject-wise'!AK54="","",'result subject-wise'!AK54)</f>
        <v/>
      </c>
      <c r="AB910" s="480" t="str">
        <f>IF(AA917=0,"",IF(Y910="S",Z910,IF(Z910="",X910,X910+Z910)))</f>
        <v/>
      </c>
    </row>
    <row r="911" spans="1:28" ht="19" customHeight="1">
      <c r="A911" s="1023" t="s">
        <v>63</v>
      </c>
      <c r="B911" s="1024"/>
      <c r="C911" s="482" t="str">
        <f>IF('statement of marks'!X53="","",'statement of marks'!X53)</f>
        <v/>
      </c>
      <c r="D911" s="482" t="str">
        <f>IF('statement of marks'!Y53="","",'statement of marks'!Y53)</f>
        <v/>
      </c>
      <c r="E911" s="482" t="str">
        <f>IF('statement of marks'!Z53="","",'statement of marks'!Z53)</f>
        <v/>
      </c>
      <c r="F911" s="482" t="str">
        <f>IF('statement of marks'!AB53="","",'statement of marks'!AB53)</f>
        <v/>
      </c>
      <c r="G911" s="478" t="str">
        <f t="shared" si="184"/>
        <v/>
      </c>
      <c r="H911" s="252" t="str">
        <f>IF('statement of marks'!AD53="","",'statement of marks'!AD53)</f>
        <v/>
      </c>
      <c r="I911" s="253" t="str">
        <f t="shared" si="185"/>
        <v/>
      </c>
      <c r="J911" s="479" t="str">
        <f>CONCATENATE('statement of marks'!HE53,'statement of marks'!HF53,'statement of marks'!HG53,)</f>
        <v/>
      </c>
      <c r="K911" s="482" t="str">
        <f>IF('result subject-wise'!AC53="","",'result subject-wise'!AC53)</f>
        <v/>
      </c>
      <c r="L911" s="482" t="str">
        <f>IF('result subject-wise'!AL53="","",'result subject-wise'!AL53)</f>
        <v/>
      </c>
      <c r="M911" s="480" t="str">
        <f>IF(L917=0,"",IF(J911="S",K911,IF(K911="",I911,I911+K911)))</f>
        <v/>
      </c>
      <c r="N911" s="1058"/>
      <c r="O911" s="1057"/>
      <c r="P911" s="1023" t="s">
        <v>63</v>
      </c>
      <c r="Q911" s="1024"/>
      <c r="R911" s="482" t="str">
        <f>IF('statement of marks'!X54="","",'statement of marks'!X54)</f>
        <v/>
      </c>
      <c r="S911" s="482" t="str">
        <f>IF('statement of marks'!Y54="","",'statement of marks'!Y54)</f>
        <v/>
      </c>
      <c r="T911" s="482" t="str">
        <f>IF('statement of marks'!Z54="","",'statement of marks'!Z54)</f>
        <v/>
      </c>
      <c r="U911" s="482" t="str">
        <f>IF('statement of marks'!AB54="","",'statement of marks'!AB54)</f>
        <v/>
      </c>
      <c r="V911" s="478" t="str">
        <f t="shared" si="186"/>
        <v/>
      </c>
      <c r="W911" s="252" t="str">
        <f>IF('statement of marks'!AD54="","",'statement of marks'!AD54)</f>
        <v/>
      </c>
      <c r="X911" s="253" t="str">
        <f t="shared" si="187"/>
        <v/>
      </c>
      <c r="Y911" s="479" t="str">
        <f>CONCATENATE('statement of marks'!HE54,'statement of marks'!HF54,'statement of marks'!HG54,)</f>
        <v/>
      </c>
      <c r="Z911" s="482" t="str">
        <f>IF('result subject-wise'!AC54="","",'result subject-wise'!AC54)</f>
        <v/>
      </c>
      <c r="AA911" s="482" t="str">
        <f>IF('result subject-wise'!AL54="","",'result subject-wise'!AL54)</f>
        <v/>
      </c>
      <c r="AB911" s="480" t="str">
        <f>IF(AA917=0,"",IF(Y911="S",Z911,IF(Z911="",X911,X911+Z911)))</f>
        <v/>
      </c>
    </row>
    <row r="912" spans="1:28" ht="19" customHeight="1">
      <c r="A912" s="1023" t="str">
        <f>'statement of marks'!AM53</f>
        <v/>
      </c>
      <c r="B912" s="1024"/>
      <c r="C912" s="482" t="str">
        <f>IF('statement of marks'!AN53="","",'statement of marks'!AN53)</f>
        <v/>
      </c>
      <c r="D912" s="482" t="str">
        <f>IF('statement of marks'!AO53="","",'statement of marks'!AO53)</f>
        <v/>
      </c>
      <c r="E912" s="482" t="str">
        <f>IF('statement of marks'!AP53="","",'statement of marks'!AP53)</f>
        <v/>
      </c>
      <c r="F912" s="482" t="str">
        <f>IF('statement of marks'!AR53="","",'statement of marks'!AR53)</f>
        <v/>
      </c>
      <c r="G912" s="478" t="str">
        <f t="shared" si="184"/>
        <v/>
      </c>
      <c r="H912" s="252" t="str">
        <f>IF('statement of marks'!AT53="","",'statement of marks'!AT53)</f>
        <v/>
      </c>
      <c r="I912" s="253" t="str">
        <f t="shared" si="185"/>
        <v/>
      </c>
      <c r="J912" s="479" t="str">
        <f>CONCATENATE('statement of marks'!HH53,'statement of marks'!HN53,'statement of marks'!HO53)</f>
        <v/>
      </c>
      <c r="K912" s="482" t="str">
        <f>IF('result subject-wise'!AD53="","",'result subject-wise'!AD53)</f>
        <v/>
      </c>
      <c r="L912" s="482" t="str">
        <f>IF('result subject-wise'!AM53="","",'result subject-wise'!AM53)</f>
        <v/>
      </c>
      <c r="M912" s="480" t="str">
        <f>IF(L917=0,"",IF(J912="S",K912,IF(K912="",I912,I912+K912)))</f>
        <v/>
      </c>
      <c r="N912" s="1058"/>
      <c r="O912" s="1057"/>
      <c r="P912" s="1023" t="str">
        <f>'statement of marks'!AM54</f>
        <v/>
      </c>
      <c r="Q912" s="1024"/>
      <c r="R912" s="482" t="str">
        <f>IF('statement of marks'!AN54="","",'statement of marks'!AN54)</f>
        <v/>
      </c>
      <c r="S912" s="482" t="str">
        <f>IF('statement of marks'!AO54="","",'statement of marks'!AO54)</f>
        <v/>
      </c>
      <c r="T912" s="482" t="str">
        <f>IF('statement of marks'!AP54="","",'statement of marks'!AP54)</f>
        <v/>
      </c>
      <c r="U912" s="482" t="str">
        <f>IF('statement of marks'!AR54="","",'statement of marks'!AR54)</f>
        <v/>
      </c>
      <c r="V912" s="478" t="str">
        <f t="shared" si="186"/>
        <v/>
      </c>
      <c r="W912" s="252" t="str">
        <f>IF('statement of marks'!AT54="","",'statement of marks'!AT54)</f>
        <v/>
      </c>
      <c r="X912" s="253" t="str">
        <f t="shared" si="187"/>
        <v/>
      </c>
      <c r="Y912" s="479" t="str">
        <f>CONCATENATE('statement of marks'!HH54,'statement of marks'!HN54,'statement of marks'!HO54)</f>
        <v/>
      </c>
      <c r="Z912" s="482" t="str">
        <f>IF('result subject-wise'!AD54="","",'result subject-wise'!AD54)</f>
        <v/>
      </c>
      <c r="AA912" s="482" t="str">
        <f>IF('result subject-wise'!AM54="","",'result subject-wise'!AM54)</f>
        <v/>
      </c>
      <c r="AB912" s="480" t="str">
        <f>IF(AA917=0,"",IF(Y912="S",Z912,IF(Z912="",X912,X912+Z912)))</f>
        <v/>
      </c>
    </row>
    <row r="913" spans="1:28" ht="19" customHeight="1">
      <c r="A913" s="1023" t="s">
        <v>65</v>
      </c>
      <c r="B913" s="1024"/>
      <c r="C913" s="482" t="str">
        <f>IF('statement of marks'!BB53="","",'statement of marks'!BB53)</f>
        <v/>
      </c>
      <c r="D913" s="482" t="str">
        <f>IF('statement of marks'!BC53="","",'statement of marks'!BC53)</f>
        <v/>
      </c>
      <c r="E913" s="482" t="str">
        <f>IF('statement of marks'!BD53="","",'statement of marks'!BD53)</f>
        <v/>
      </c>
      <c r="F913" s="482" t="str">
        <f>IF('statement of marks'!BF53="","",'statement of marks'!BF53)</f>
        <v/>
      </c>
      <c r="G913" s="478" t="str">
        <f t="shared" si="184"/>
        <v/>
      </c>
      <c r="H913" s="252" t="str">
        <f>IF('statement of marks'!BH53="","",'statement of marks'!BH53)</f>
        <v/>
      </c>
      <c r="I913" s="253" t="str">
        <f t="shared" si="185"/>
        <v/>
      </c>
      <c r="J913" s="479" t="str">
        <f>CONCATENATE('statement of marks'!HP53,'statement of marks'!HQ53,'statement of marks'!HR53)</f>
        <v/>
      </c>
      <c r="K913" s="482" t="str">
        <f>IF('result subject-wise'!AE53="","",'result subject-wise'!AE53)</f>
        <v/>
      </c>
      <c r="L913" s="482" t="str">
        <f>IF('result subject-wise'!AN53="","",'result subject-wise'!AN53)</f>
        <v/>
      </c>
      <c r="M913" s="480" t="str">
        <f>IF(L917=0,"",IF(J913="S",K913,IF(K913="",I913,I913+K913)))</f>
        <v/>
      </c>
      <c r="N913" s="1058"/>
      <c r="O913" s="1057"/>
      <c r="P913" s="1023" t="s">
        <v>65</v>
      </c>
      <c r="Q913" s="1024"/>
      <c r="R913" s="482" t="str">
        <f>IF('statement of marks'!BB54="","",'statement of marks'!BB54)</f>
        <v/>
      </c>
      <c r="S913" s="482" t="str">
        <f>IF('statement of marks'!BC54="","",'statement of marks'!BC54)</f>
        <v/>
      </c>
      <c r="T913" s="482" t="str">
        <f>IF('statement of marks'!BD54="","",'statement of marks'!BD54)</f>
        <v/>
      </c>
      <c r="U913" s="482" t="str">
        <f>IF('statement of marks'!BF54="","",'statement of marks'!BF54)</f>
        <v/>
      </c>
      <c r="V913" s="478" t="str">
        <f t="shared" si="186"/>
        <v/>
      </c>
      <c r="W913" s="252" t="str">
        <f>IF('statement of marks'!BH54="","",'statement of marks'!BH54)</f>
        <v/>
      </c>
      <c r="X913" s="253" t="str">
        <f t="shared" si="187"/>
        <v/>
      </c>
      <c r="Y913" s="479" t="str">
        <f>CONCATENATE('statement of marks'!HP54,'statement of marks'!HQ54,'statement of marks'!HR54)</f>
        <v/>
      </c>
      <c r="Z913" s="482" t="str">
        <f>IF('result subject-wise'!AE54="","",'result subject-wise'!AE54)</f>
        <v/>
      </c>
      <c r="AA913" s="482" t="str">
        <f>IF('result subject-wise'!AN54="","",'result subject-wise'!AN54)</f>
        <v/>
      </c>
      <c r="AB913" s="480" t="str">
        <f>IF(AA917=0,"",IF(Y913="S",Z913,IF(Z913="",X913,X913+Z913)))</f>
        <v/>
      </c>
    </row>
    <row r="914" spans="1:28" ht="19" customHeight="1">
      <c r="A914" s="1023" t="s">
        <v>71</v>
      </c>
      <c r="B914" s="1024"/>
      <c r="C914" s="482" t="str">
        <f>IF('statement of marks'!BP53="","",'statement of marks'!BP53)</f>
        <v/>
      </c>
      <c r="D914" s="482" t="str">
        <f>IF('statement of marks'!BQ53="","",'statement of marks'!BQ53)</f>
        <v/>
      </c>
      <c r="E914" s="482" t="str">
        <f>IF('statement of marks'!BR53="","",'statement of marks'!BR53)</f>
        <v/>
      </c>
      <c r="F914" s="482" t="str">
        <f>IF('statement of marks'!BT53="","",'statement of marks'!BT53)</f>
        <v/>
      </c>
      <c r="G914" s="478" t="str">
        <f t="shared" si="184"/>
        <v/>
      </c>
      <c r="H914" s="252" t="str">
        <f>IF('statement of marks'!BV53="","",'statement of marks'!BV53)</f>
        <v/>
      </c>
      <c r="I914" s="253" t="str">
        <f t="shared" si="185"/>
        <v/>
      </c>
      <c r="J914" s="479" t="str">
        <f>CONCATENATE('statement of marks'!HS53,'statement of marks'!HT53,'statement of marks'!HU53)</f>
        <v/>
      </c>
      <c r="K914" s="482" t="str">
        <f>IF('result subject-wise'!AF53="","",'result subject-wise'!AF53)</f>
        <v/>
      </c>
      <c r="L914" s="482" t="str">
        <f>IF('result subject-wise'!AO53="","",'result subject-wise'!AO53)</f>
        <v/>
      </c>
      <c r="M914" s="480" t="str">
        <f>IF(L917=0,"",IF(J914="S",K914,IF(K914="",I914,I914+K914)))</f>
        <v/>
      </c>
      <c r="N914" s="1058"/>
      <c r="O914" s="1057"/>
      <c r="P914" s="1023" t="s">
        <v>71</v>
      </c>
      <c r="Q914" s="1024"/>
      <c r="R914" s="482" t="str">
        <f>IF('statement of marks'!BP54="","",'statement of marks'!BP54)</f>
        <v/>
      </c>
      <c r="S914" s="482" t="str">
        <f>IF('statement of marks'!BQ54="","",'statement of marks'!BQ54)</f>
        <v/>
      </c>
      <c r="T914" s="482" t="str">
        <f>IF('statement of marks'!BR54="","",'statement of marks'!BR54)</f>
        <v/>
      </c>
      <c r="U914" s="482" t="str">
        <f>IF('statement of marks'!BT54="","",'statement of marks'!BT54)</f>
        <v/>
      </c>
      <c r="V914" s="478" t="str">
        <f t="shared" si="186"/>
        <v/>
      </c>
      <c r="W914" s="252" t="str">
        <f>IF('statement of marks'!BV54="","",'statement of marks'!BV54)</f>
        <v/>
      </c>
      <c r="X914" s="253" t="str">
        <f t="shared" si="187"/>
        <v/>
      </c>
      <c r="Y914" s="479" t="str">
        <f>CONCATENATE('statement of marks'!HS54,'statement of marks'!HT54,'statement of marks'!HU54)</f>
        <v/>
      </c>
      <c r="Z914" s="482" t="str">
        <f>IF('result subject-wise'!AF54="","",'result subject-wise'!AF54)</f>
        <v/>
      </c>
      <c r="AA914" s="482" t="str">
        <f>IF('result subject-wise'!AO54="","",'result subject-wise'!AO54)</f>
        <v/>
      </c>
      <c r="AB914" s="480" t="str">
        <f>IF(AA917=0,"",IF(Y914="S",Z914,IF(Z914="",X914,X914+Z914)))</f>
        <v/>
      </c>
    </row>
    <row r="915" spans="1:28" ht="19" customHeight="1">
      <c r="A915" s="1023" t="s">
        <v>48</v>
      </c>
      <c r="B915" s="1024"/>
      <c r="C915" s="482" t="str">
        <f>IF('statement of marks'!CD53="","",'statement of marks'!CD53)</f>
        <v/>
      </c>
      <c r="D915" s="482" t="str">
        <f>IF('statement of marks'!CE53="","",'statement of marks'!CE53)</f>
        <v/>
      </c>
      <c r="E915" s="482" t="str">
        <f>IF('statement of marks'!CF53="","",'statement of marks'!CF53)</f>
        <v/>
      </c>
      <c r="F915" s="482" t="str">
        <f>IF('statement of marks'!CH53="","",'statement of marks'!CH53)</f>
        <v/>
      </c>
      <c r="G915" s="478" t="str">
        <f t="shared" si="184"/>
        <v/>
      </c>
      <c r="H915" s="252" t="str">
        <f>IF('statement of marks'!CJ53="","",'statement of marks'!CJ53)</f>
        <v/>
      </c>
      <c r="I915" s="253" t="str">
        <f t="shared" si="185"/>
        <v/>
      </c>
      <c r="J915" s="479" t="str">
        <f>CONCATENATE('statement of marks'!HV53,'statement of marks'!HW53,'statement of marks'!HX53)</f>
        <v/>
      </c>
      <c r="K915" s="482" t="str">
        <f>IF('result subject-wise'!AG53="","",'result subject-wise'!AG53)</f>
        <v/>
      </c>
      <c r="L915" s="482" t="str">
        <f>IF('result subject-wise'!AP53="","",'result subject-wise'!AP53)</f>
        <v/>
      </c>
      <c r="M915" s="480" t="str">
        <f>IF(L917=0,"",IF(J915="S",K915,IF(K915="",I915,I915+K915)))</f>
        <v/>
      </c>
      <c r="N915" s="1058"/>
      <c r="O915" s="1057"/>
      <c r="P915" s="1023" t="s">
        <v>48</v>
      </c>
      <c r="Q915" s="1024"/>
      <c r="R915" s="482" t="str">
        <f>IF('statement of marks'!CD54="","",'statement of marks'!CD54)</f>
        <v/>
      </c>
      <c r="S915" s="482" t="str">
        <f>IF('statement of marks'!CE54="","",'statement of marks'!CE54)</f>
        <v/>
      </c>
      <c r="T915" s="482" t="str">
        <f>IF('statement of marks'!CF54="","",'statement of marks'!CF54)</f>
        <v/>
      </c>
      <c r="U915" s="482" t="str">
        <f>IF('statement of marks'!CH54="","",'statement of marks'!CH54)</f>
        <v/>
      </c>
      <c r="V915" s="478" t="str">
        <f t="shared" si="186"/>
        <v/>
      </c>
      <c r="W915" s="252" t="str">
        <f>IF('statement of marks'!CJ54="","",'statement of marks'!CJ54)</f>
        <v/>
      </c>
      <c r="X915" s="253" t="str">
        <f t="shared" si="187"/>
        <v/>
      </c>
      <c r="Y915" s="479" t="str">
        <f>CONCATENATE('statement of marks'!HV54,'statement of marks'!HW54,'statement of marks'!HX54)</f>
        <v/>
      </c>
      <c r="Z915" s="482" t="str">
        <f>IF('result subject-wise'!AG54="","",'result subject-wise'!AG54)</f>
        <v/>
      </c>
      <c r="AA915" s="482" t="str">
        <f>IF('result subject-wise'!AP54="","",'result subject-wise'!AP54)</f>
        <v/>
      </c>
      <c r="AB915" s="480" t="str">
        <f>IF(AA917=0,"",IF(Y915="S",Z915,IF(Z915="",X915,X915+Z915)))</f>
        <v/>
      </c>
    </row>
    <row r="916" spans="1:28" ht="19" customHeight="1">
      <c r="A916" s="1027" t="s">
        <v>244</v>
      </c>
      <c r="B916" s="1028"/>
      <c r="C916" s="477" t="str">
        <f t="shared" ref="C916:I916" si="188">IF(C915="","",SUM(C910:C915))</f>
        <v/>
      </c>
      <c r="D916" s="477" t="str">
        <f t="shared" si="188"/>
        <v/>
      </c>
      <c r="E916" s="477" t="str">
        <f t="shared" si="188"/>
        <v/>
      </c>
      <c r="F916" s="477" t="str">
        <f t="shared" si="188"/>
        <v/>
      </c>
      <c r="G916" s="477" t="str">
        <f t="shared" si="188"/>
        <v/>
      </c>
      <c r="H916" s="477" t="str">
        <f t="shared" si="188"/>
        <v/>
      </c>
      <c r="I916" s="477" t="str">
        <f t="shared" si="188"/>
        <v/>
      </c>
      <c r="J916" s="254" t="e">
        <f>IF(AND(L922="PASS",M918&gt;=60),"FIRST",IF(AND(L922="PASS",M918&gt;=48),"SECOND",IF(AND(L922="PASS",M918&gt;=36),"THIRD","")))</f>
        <v>#VALUE!</v>
      </c>
      <c r="K916" s="254">
        <f>COUNTIF(K910:K915,"AB")</f>
        <v>0</v>
      </c>
      <c r="L916" s="482"/>
      <c r="M916" s="476" t="str">
        <f>IF(K916&gt;0,"",IF(M915="","",SUM(M910:M915)))</f>
        <v/>
      </c>
      <c r="N916" s="1058"/>
      <c r="O916" s="1057"/>
      <c r="P916" s="1027" t="s">
        <v>244</v>
      </c>
      <c r="Q916" s="1028"/>
      <c r="R916" s="477" t="str">
        <f t="shared" ref="R916:X916" si="189">IF(R915="","",SUM(R910:R915))</f>
        <v/>
      </c>
      <c r="S916" s="477" t="str">
        <f t="shared" si="189"/>
        <v/>
      </c>
      <c r="T916" s="477" t="str">
        <f t="shared" si="189"/>
        <v/>
      </c>
      <c r="U916" s="477" t="str">
        <f t="shared" si="189"/>
        <v/>
      </c>
      <c r="V916" s="477" t="str">
        <f t="shared" si="189"/>
        <v/>
      </c>
      <c r="W916" s="477" t="str">
        <f t="shared" si="189"/>
        <v/>
      </c>
      <c r="X916" s="477" t="str">
        <f t="shared" si="189"/>
        <v/>
      </c>
      <c r="Y916" s="254" t="e">
        <f>IF(AND(AA922="PASS",AB918&gt;=60),"FIRST",IF(AND(AA922="PASS",AB918&gt;=48),"SECOND",IF(AND(AA922="PASS",AB918&gt;=36),"THIRD","")))</f>
        <v>#VALUE!</v>
      </c>
      <c r="Z916" s="254">
        <f>COUNTIF(Z910:Z915,"AB")</f>
        <v>0</v>
      </c>
      <c r="AA916" s="482"/>
      <c r="AB916" s="476" t="str">
        <f>IF(Z916&gt;0,"",IF(AB915="","",SUM(AB910:AB915)))</f>
        <v/>
      </c>
    </row>
    <row r="917" spans="1:28" ht="19" customHeight="1">
      <c r="A917" s="1027" t="s">
        <v>226</v>
      </c>
      <c r="B917" s="1028"/>
      <c r="C917" s="474">
        <f>60-(COUNTIF(C910:C915,"NA")*10+COUNTIF(C910:C915,"ML")*10)</f>
        <v>60</v>
      </c>
      <c r="D917" s="474">
        <f>60-(COUNTIF(D910:D915,"NA")*10+COUNTIF(D910:D915,"ML")*10)</f>
        <v>60</v>
      </c>
      <c r="E917" s="474">
        <f>60-(COUNTIF(E910:E915,"NA")*10+COUNTIF(E910:E915,"ML")*10)</f>
        <v>60</v>
      </c>
      <c r="F917" s="474">
        <f>420-(COUNTIF(F910:F915,"NA")*70+COUNTIF(F910:F915,"ML")*70)</f>
        <v>420</v>
      </c>
      <c r="G917" s="474">
        <f>SUM(C917:F917)</f>
        <v>600</v>
      </c>
      <c r="H917" s="474">
        <f>600-(COUNTIF(H910:H915,"ML")*100)</f>
        <v>600</v>
      </c>
      <c r="I917" s="478">
        <f>SUM(G917:H917)</f>
        <v>1200</v>
      </c>
      <c r="J917" s="254" t="e">
        <f>IF(AND(L922="PASS",I918&gt;=60),"FIRST",IF(AND(L922="PASS",I918&gt;=48),"SECOND",IF(AND(L922="PASS",I918&gt;=36),"THIRD","")))</f>
        <v>#VALUE!</v>
      </c>
      <c r="K917" s="482"/>
      <c r="L917" s="254">
        <f>COUNTIF(L910:L915,"P")+COUNTIF(L910:L915,"F")</f>
        <v>0</v>
      </c>
      <c r="M917" s="251" t="str">
        <f>IF(K916&gt;0,"",IF(L917=0,"",1200-L918*100))</f>
        <v/>
      </c>
      <c r="N917" s="1058"/>
      <c r="O917" s="1057"/>
      <c r="P917" s="1027" t="s">
        <v>226</v>
      </c>
      <c r="Q917" s="1028"/>
      <c r="R917" s="474">
        <f>60-(COUNTIF(R910:R915,"NA")*10+COUNTIF(R910:R915,"ML")*10)</f>
        <v>60</v>
      </c>
      <c r="S917" s="474">
        <f>60-(COUNTIF(S910:S915,"NA")*10+COUNTIF(S910:S915,"ML")*10)</f>
        <v>60</v>
      </c>
      <c r="T917" s="474">
        <f>60-(COUNTIF(T910:T915,"NA")*10+COUNTIF(T910:T915,"ML")*10)</f>
        <v>60</v>
      </c>
      <c r="U917" s="474">
        <f>420-(COUNTIF(U910:U915,"NA")*70+COUNTIF(U910:U915,"ML")*70)</f>
        <v>420</v>
      </c>
      <c r="V917" s="474">
        <f>SUM(R917:U917)</f>
        <v>600</v>
      </c>
      <c r="W917" s="474">
        <f>600-(COUNTIF(W910:W915,"ML")*100)</f>
        <v>600</v>
      </c>
      <c r="X917" s="478">
        <f>SUM(V917:W917)</f>
        <v>1200</v>
      </c>
      <c r="Y917" s="254" t="e">
        <f>IF(AND(AA922="PASS",X918&gt;=60),"FIRST",IF(AND(AA922="PASS",X918&gt;=48),"SECOND",IF(AND(AA922="PASS",X918&gt;=36),"THIRD","")))</f>
        <v>#VALUE!</v>
      </c>
      <c r="Z917" s="482"/>
      <c r="AA917" s="254">
        <f>COUNTIF(AA910:AA915,"P")+COUNTIF(AA910:AA915,"F")</f>
        <v>0</v>
      </c>
      <c r="AB917" s="251" t="str">
        <f>IF(Z916&gt;0,"",IF(AA917=0,"",1200-AA918*100))</f>
        <v/>
      </c>
    </row>
    <row r="918" spans="1:28" ht="19" customHeight="1">
      <c r="A918" s="1056" t="s">
        <v>150</v>
      </c>
      <c r="B918" s="1039"/>
      <c r="C918" s="255" t="e">
        <f t="shared" ref="C918:I918" si="190">C916/C917*100</f>
        <v>#VALUE!</v>
      </c>
      <c r="D918" s="255" t="e">
        <f t="shared" si="190"/>
        <v>#VALUE!</v>
      </c>
      <c r="E918" s="255" t="e">
        <f t="shared" si="190"/>
        <v>#VALUE!</v>
      </c>
      <c r="F918" s="255" t="e">
        <f t="shared" si="190"/>
        <v>#VALUE!</v>
      </c>
      <c r="G918" s="255" t="e">
        <f t="shared" si="190"/>
        <v>#VALUE!</v>
      </c>
      <c r="H918" s="255" t="e">
        <f t="shared" si="190"/>
        <v>#VALUE!</v>
      </c>
      <c r="I918" s="255" t="e">
        <f t="shared" si="190"/>
        <v>#VALUE!</v>
      </c>
      <c r="J918" s="254" t="e">
        <f>IF(M917="",J917,J916)</f>
        <v>#VALUE!</v>
      </c>
      <c r="K918" s="482"/>
      <c r="L918" s="254">
        <f>COUNTIF(J910:J915,"S")</f>
        <v>0</v>
      </c>
      <c r="M918" s="256" t="e">
        <f>M916/M917*100</f>
        <v>#VALUE!</v>
      </c>
      <c r="N918" s="1058"/>
      <c r="O918" s="1057"/>
      <c r="P918" s="1056" t="s">
        <v>150</v>
      </c>
      <c r="Q918" s="1039"/>
      <c r="R918" s="255" t="e">
        <f t="shared" ref="R918:X918" si="191">R916/R917*100</f>
        <v>#VALUE!</v>
      </c>
      <c r="S918" s="255" t="e">
        <f t="shared" si="191"/>
        <v>#VALUE!</v>
      </c>
      <c r="T918" s="255" t="e">
        <f t="shared" si="191"/>
        <v>#VALUE!</v>
      </c>
      <c r="U918" s="255" t="e">
        <f t="shared" si="191"/>
        <v>#VALUE!</v>
      </c>
      <c r="V918" s="255" t="e">
        <f t="shared" si="191"/>
        <v>#VALUE!</v>
      </c>
      <c r="W918" s="255" t="e">
        <f t="shared" si="191"/>
        <v>#VALUE!</v>
      </c>
      <c r="X918" s="255" t="e">
        <f t="shared" si="191"/>
        <v>#VALUE!</v>
      </c>
      <c r="Y918" s="254" t="e">
        <f>IF(AB917="",Y917,Y916)</f>
        <v>#VALUE!</v>
      </c>
      <c r="Z918" s="482"/>
      <c r="AA918" s="254">
        <f>COUNTIF(Y910:Y915,"S")</f>
        <v>0</v>
      </c>
      <c r="AB918" s="256" t="e">
        <f>AB916/AB917*100</f>
        <v>#VALUE!</v>
      </c>
    </row>
    <row r="919" spans="1:28" ht="19" customHeight="1">
      <c r="A919" s="1023" t="s">
        <v>73</v>
      </c>
      <c r="B919" s="1024"/>
      <c r="C919" s="475" t="str">
        <f>IF('statement of marks'!CV53="","",'statement of marks'!CV53)</f>
        <v/>
      </c>
      <c r="D919" s="475" t="str">
        <f>IF('statement of marks'!CW53="","",'statement of marks'!CW53)</f>
        <v/>
      </c>
      <c r="E919" s="475" t="str">
        <f>IF('statement of marks'!CX53="","",'statement of marks'!CX53)</f>
        <v/>
      </c>
      <c r="F919" s="475" t="str">
        <f>IF('statement of marks'!CZ53="","",'statement of marks'!CZ53)</f>
        <v/>
      </c>
      <c r="G919" s="478" t="str">
        <f>IF(F919="","",SUM(C919:F919))</f>
        <v/>
      </c>
      <c r="H919" s="475" t="str">
        <f>IF('statement of marks'!DB53="","",'statement of marks'!DB53)</f>
        <v/>
      </c>
      <c r="I919" s="478" t="str">
        <f>IF(H919="","",SUM(G919:H919))</f>
        <v/>
      </c>
      <c r="J919" s="479" t="str">
        <f>IF('statement of marks'!HY53="","",'statement of marks'!HY53)</f>
        <v/>
      </c>
      <c r="K919" s="485" t="str">
        <f>IF('result subject-wise'!AQ53="","",'result subject-wise'!AQ53)</f>
        <v/>
      </c>
      <c r="L919" s="1046" t="s">
        <v>238</v>
      </c>
      <c r="M919" s="1061"/>
      <c r="N919" s="1058"/>
      <c r="O919" s="1057"/>
      <c r="P919" s="1023" t="s">
        <v>73</v>
      </c>
      <c r="Q919" s="1024"/>
      <c r="R919" s="475" t="str">
        <f>IF('statement of marks'!CV54="","",'statement of marks'!CV54)</f>
        <v/>
      </c>
      <c r="S919" s="475" t="str">
        <f>IF('statement of marks'!CW54="","",'statement of marks'!CW54)</f>
        <v/>
      </c>
      <c r="T919" s="475" t="str">
        <f>IF('statement of marks'!CX54="","",'statement of marks'!CX54)</f>
        <v/>
      </c>
      <c r="U919" s="475" t="str">
        <f>IF('statement of marks'!CZ54="","",'statement of marks'!CZ54)</f>
        <v/>
      </c>
      <c r="V919" s="478" t="str">
        <f>IF(U919="","",SUM(R919:U919))</f>
        <v/>
      </c>
      <c r="W919" s="475" t="str">
        <f>IF('statement of marks'!DB54="","",'statement of marks'!DB54)</f>
        <v/>
      </c>
      <c r="X919" s="478" t="str">
        <f>IF(W919="","",SUM(V919:W919))</f>
        <v/>
      </c>
      <c r="Y919" s="479" t="str">
        <f>IF('statement of marks'!HY54="","",'statement of marks'!HY54)</f>
        <v/>
      </c>
      <c r="Z919" s="485" t="str">
        <f>IF('result subject-wise'!AQ54="","",'result subject-wise'!AQ54)</f>
        <v/>
      </c>
      <c r="AA919" s="1046" t="s">
        <v>238</v>
      </c>
      <c r="AB919" s="1061"/>
    </row>
    <row r="920" spans="1:28" ht="19" customHeight="1">
      <c r="A920" s="1023" t="s">
        <v>74</v>
      </c>
      <c r="B920" s="1024"/>
      <c r="C920" s="475" t="str">
        <f>IF('statement of marks'!DL53="","",'statement of marks'!DL53)</f>
        <v/>
      </c>
      <c r="D920" s="475" t="str">
        <f>IF('statement of marks'!DO53="","",'statement of marks'!DO53)</f>
        <v/>
      </c>
      <c r="E920" s="475" t="str">
        <f>IF('statement of marks'!DR53="","",'statement of marks'!DR53)</f>
        <v/>
      </c>
      <c r="F920" s="475" t="str">
        <f>IF('statement of marks'!DX53="","",'statement of marks'!DX53)</f>
        <v/>
      </c>
      <c r="G920" s="478" t="str">
        <f>IF(F920="","",SUM(C920:F920))</f>
        <v/>
      </c>
      <c r="H920" s="475" t="str">
        <f>IF('statement of marks'!EC53="","",'statement of marks'!EC53)</f>
        <v/>
      </c>
      <c r="I920" s="478" t="str">
        <f>IF(H920="","",SUM(G920:H920))</f>
        <v/>
      </c>
      <c r="J920" s="479" t="str">
        <f>IF('statement of marks'!HZ53="","",'statement of marks'!HZ53)</f>
        <v/>
      </c>
      <c r="K920" s="477" t="str">
        <f>IF('result subject-wise'!AR53="","",'result subject-wise'!AR53)</f>
        <v/>
      </c>
      <c r="L920" s="1030"/>
      <c r="M920" s="1061"/>
      <c r="N920" s="1058"/>
      <c r="O920" s="1057"/>
      <c r="P920" s="1023" t="s">
        <v>74</v>
      </c>
      <c r="Q920" s="1024"/>
      <c r="R920" s="475" t="str">
        <f>IF('statement of marks'!DL54="","",'statement of marks'!DL54)</f>
        <v/>
      </c>
      <c r="S920" s="475" t="str">
        <f>IF('statement of marks'!DO54="","",'statement of marks'!DO54)</f>
        <v/>
      </c>
      <c r="T920" s="475" t="str">
        <f>IF('statement of marks'!DR54="","",'statement of marks'!DR54)</f>
        <v/>
      </c>
      <c r="U920" s="475" t="str">
        <f>IF('statement of marks'!DX54="","",'statement of marks'!DX54)</f>
        <v/>
      </c>
      <c r="V920" s="478" t="str">
        <f>IF(U920="","",SUM(R920:U920))</f>
        <v/>
      </c>
      <c r="W920" s="475" t="str">
        <f>IF('statement of marks'!EC54="","",'statement of marks'!EC54)</f>
        <v/>
      </c>
      <c r="X920" s="478" t="str">
        <f>IF(W920="","",SUM(V920:W920))</f>
        <v/>
      </c>
      <c r="Y920" s="479" t="str">
        <f>IF('statement of marks'!HZ54="","",'statement of marks'!HZ54)</f>
        <v/>
      </c>
      <c r="Z920" s="477" t="str">
        <f>IF('result subject-wise'!AR54="","",'result subject-wise'!AR54)</f>
        <v/>
      </c>
      <c r="AA920" s="1030"/>
      <c r="AB920" s="1061"/>
    </row>
    <row r="921" spans="1:28" ht="19" customHeight="1">
      <c r="A921" s="1023" t="s">
        <v>56</v>
      </c>
      <c r="B921" s="1024"/>
      <c r="C921" s="475" t="str">
        <f>IF('statement of marks'!EM53="","",'statement of marks'!EM53)</f>
        <v/>
      </c>
      <c r="D921" s="475" t="str">
        <f>IF('statement of marks'!EN53="","",'statement of marks'!EN53)</f>
        <v/>
      </c>
      <c r="E921" s="475" t="str">
        <f>IF('statement of marks'!EO53="","",'statement of marks'!EO53)</f>
        <v/>
      </c>
      <c r="F921" s="475" t="str">
        <f>IF('statement of marks'!ES53="","",'statement of marks'!ES53)</f>
        <v/>
      </c>
      <c r="G921" s="478" t="str">
        <f>IF(F921="","",SUM(C921:F921))</f>
        <v/>
      </c>
      <c r="H921" s="475" t="str">
        <f>IF('statement of marks'!EX53="","",'statement of marks'!EX53)</f>
        <v/>
      </c>
      <c r="I921" s="478" t="str">
        <f>IF(H921="","",SUM(G921:H921))</f>
        <v/>
      </c>
      <c r="J921" s="479" t="str">
        <f>IF('statement of marks'!IA53="","",'statement of marks'!IA53)</f>
        <v/>
      </c>
      <c r="K921" s="477" t="str">
        <f>IF('result subject-wise'!AS53="","",'result subject-wise'!AS53)</f>
        <v/>
      </c>
      <c r="L921" s="1030"/>
      <c r="M921" s="1061"/>
      <c r="N921" s="1058"/>
      <c r="O921" s="1057"/>
      <c r="P921" s="1023" t="s">
        <v>56</v>
      </c>
      <c r="Q921" s="1024"/>
      <c r="R921" s="475" t="str">
        <f>IF('statement of marks'!EM54="","",'statement of marks'!EM54)</f>
        <v/>
      </c>
      <c r="S921" s="475" t="str">
        <f>IF('statement of marks'!EN54="","",'statement of marks'!EN54)</f>
        <v/>
      </c>
      <c r="T921" s="475" t="str">
        <f>IF('statement of marks'!EO54="","",'statement of marks'!EO54)</f>
        <v/>
      </c>
      <c r="U921" s="475" t="str">
        <f>IF('statement of marks'!ES54="","",'statement of marks'!ES54)</f>
        <v/>
      </c>
      <c r="V921" s="478" t="str">
        <f>IF(U921="","",SUM(R921:U921))</f>
        <v/>
      </c>
      <c r="W921" s="475" t="str">
        <f>IF('statement of marks'!EX54="","",'statement of marks'!EX54)</f>
        <v/>
      </c>
      <c r="X921" s="478" t="str">
        <f>IF(W921="","",SUM(V921:W921))</f>
        <v/>
      </c>
      <c r="Y921" s="479" t="str">
        <f>IF('statement of marks'!IA54="","",'statement of marks'!IA54)</f>
        <v/>
      </c>
      <c r="Z921" s="477" t="str">
        <f>IF('result subject-wise'!AS54="","",'result subject-wise'!AS54)</f>
        <v/>
      </c>
      <c r="AA921" s="1030"/>
      <c r="AB921" s="1061"/>
    </row>
    <row r="922" spans="1:28" ht="19" customHeight="1">
      <c r="A922" s="1023" t="s">
        <v>26</v>
      </c>
      <c r="B922" s="1024"/>
      <c r="C922" s="1046" t="s">
        <v>275</v>
      </c>
      <c r="D922" s="1021"/>
      <c r="E922" s="1046" t="s">
        <v>94</v>
      </c>
      <c r="F922" s="1021"/>
      <c r="G922" s="1048" t="s">
        <v>95</v>
      </c>
      <c r="H922" s="1021"/>
      <c r="I922" s="478" t="s">
        <v>39</v>
      </c>
      <c r="J922" s="477" t="s">
        <v>57</v>
      </c>
      <c r="K922" s="1050"/>
      <c r="L922" s="1049" t="str">
        <f>IF('result subject-wise'!AV53="","",'result subject-wise'!AV53)</f>
        <v/>
      </c>
      <c r="M922" s="1052"/>
      <c r="N922" s="1058"/>
      <c r="O922" s="1057"/>
      <c r="P922" s="1023" t="s">
        <v>26</v>
      </c>
      <c r="Q922" s="1024"/>
      <c r="R922" s="1046" t="s">
        <v>275</v>
      </c>
      <c r="S922" s="1021"/>
      <c r="T922" s="1046" t="s">
        <v>94</v>
      </c>
      <c r="U922" s="1021"/>
      <c r="V922" s="1048" t="s">
        <v>95</v>
      </c>
      <c r="W922" s="1021"/>
      <c r="X922" s="478" t="s">
        <v>39</v>
      </c>
      <c r="Y922" s="477" t="s">
        <v>57</v>
      </c>
      <c r="Z922" s="1050"/>
      <c r="AA922" s="1049" t="str">
        <f>IF('result subject-wise'!AV54="","",'result subject-wise'!AV54)</f>
        <v/>
      </c>
      <c r="AB922" s="1052"/>
    </row>
    <row r="923" spans="1:28" ht="19" customHeight="1">
      <c r="A923" s="1023"/>
      <c r="B923" s="1024"/>
      <c r="C923" s="1021">
        <f>'statement of marks'!$FH$6</f>
        <v>25</v>
      </c>
      <c r="D923" s="1021"/>
      <c r="E923" s="1021">
        <f>'statement of marks'!$FI$6</f>
        <v>45</v>
      </c>
      <c r="F923" s="1021"/>
      <c r="G923" s="1021">
        <f>'statement of marks'!$FJ$6</f>
        <v>30</v>
      </c>
      <c r="H923" s="1021"/>
      <c r="I923" s="478">
        <f>SUM(C923,E923,G923)</f>
        <v>100</v>
      </c>
      <c r="J923" s="477"/>
      <c r="K923" s="1050"/>
      <c r="L923" s="1049"/>
      <c r="M923" s="1052"/>
      <c r="N923" s="1058"/>
      <c r="O923" s="1057"/>
      <c r="P923" s="1023"/>
      <c r="Q923" s="1024"/>
      <c r="R923" s="1021">
        <f>'statement of marks'!$FH$6</f>
        <v>25</v>
      </c>
      <c r="S923" s="1021"/>
      <c r="T923" s="1021">
        <f>'statement of marks'!$FI$6</f>
        <v>45</v>
      </c>
      <c r="U923" s="1021"/>
      <c r="V923" s="1021">
        <f>'statement of marks'!$FJ$6</f>
        <v>30</v>
      </c>
      <c r="W923" s="1021"/>
      <c r="X923" s="478">
        <f>SUM(R923,T923,V923)</f>
        <v>100</v>
      </c>
      <c r="Y923" s="477"/>
      <c r="Z923" s="1050"/>
      <c r="AA923" s="1049"/>
      <c r="AB923" s="1052"/>
    </row>
    <row r="924" spans="1:28" ht="19" customHeight="1">
      <c r="A924" s="1023"/>
      <c r="B924" s="1024"/>
      <c r="C924" s="1025" t="str">
        <f>IF('statement of marks'!FH53="","",'statement of marks'!FH53)</f>
        <v/>
      </c>
      <c r="D924" s="1025"/>
      <c r="E924" s="1025" t="str">
        <f>'statement of marks'!FI53</f>
        <v/>
      </c>
      <c r="F924" s="1025"/>
      <c r="G924" s="1025" t="str">
        <f>'statement of marks'!FJ53</f>
        <v/>
      </c>
      <c r="H924" s="1025"/>
      <c r="I924" s="481" t="str">
        <f>IF(G924="","",SUM(C924,E924,G924))</f>
        <v/>
      </c>
      <c r="J924" s="479" t="str">
        <f>IF('statement of marks'!IB53="","",'statement of marks'!IB53)</f>
        <v/>
      </c>
      <c r="K924" s="1050"/>
      <c r="L924" s="1051" t="s">
        <v>241</v>
      </c>
      <c r="M924" s="1052"/>
      <c r="N924" s="1058"/>
      <c r="O924" s="1057"/>
      <c r="P924" s="1023"/>
      <c r="Q924" s="1024"/>
      <c r="R924" s="1025" t="str">
        <f>IF('statement of marks'!FH54="","",'statement of marks'!FH54)</f>
        <v/>
      </c>
      <c r="S924" s="1025"/>
      <c r="T924" s="1025" t="str">
        <f>'statement of marks'!FI54</f>
        <v/>
      </c>
      <c r="U924" s="1025"/>
      <c r="V924" s="1025" t="str">
        <f>'statement of marks'!FJ54</f>
        <v/>
      </c>
      <c r="W924" s="1025"/>
      <c r="X924" s="481" t="str">
        <f>IF(V924="","",SUM(R924,T924,V924))</f>
        <v/>
      </c>
      <c r="Y924" s="479" t="str">
        <f>IF('statement of marks'!IB54="","",'statement of marks'!IB54)</f>
        <v/>
      </c>
      <c r="Z924" s="1050"/>
      <c r="AA924" s="1051" t="s">
        <v>241</v>
      </c>
      <c r="AB924" s="1052"/>
    </row>
    <row r="925" spans="1:28" ht="19" customHeight="1">
      <c r="A925" s="1023" t="s">
        <v>77</v>
      </c>
      <c r="B925" s="1024"/>
      <c r="C925" s="1048" t="s">
        <v>96</v>
      </c>
      <c r="D925" s="1021"/>
      <c r="E925" s="1048" t="s">
        <v>97</v>
      </c>
      <c r="F925" s="1021"/>
      <c r="G925" s="1048" t="s">
        <v>98</v>
      </c>
      <c r="H925" s="1021"/>
      <c r="I925" s="478" t="s">
        <v>39</v>
      </c>
      <c r="J925" s="477" t="s">
        <v>57</v>
      </c>
      <c r="K925" s="1050"/>
      <c r="L925" s="1049" t="e">
        <f>J918</f>
        <v>#VALUE!</v>
      </c>
      <c r="M925" s="1052"/>
      <c r="N925" s="1058"/>
      <c r="O925" s="1057"/>
      <c r="P925" s="1023" t="s">
        <v>77</v>
      </c>
      <c r="Q925" s="1024"/>
      <c r="R925" s="1048" t="s">
        <v>96</v>
      </c>
      <c r="S925" s="1021"/>
      <c r="T925" s="1048" t="s">
        <v>97</v>
      </c>
      <c r="U925" s="1021"/>
      <c r="V925" s="1048" t="s">
        <v>98</v>
      </c>
      <c r="W925" s="1021"/>
      <c r="X925" s="478" t="s">
        <v>39</v>
      </c>
      <c r="Y925" s="477" t="s">
        <v>57</v>
      </c>
      <c r="Z925" s="1050"/>
      <c r="AA925" s="1049" t="e">
        <f>Y918</f>
        <v>#VALUE!</v>
      </c>
      <c r="AB925" s="1052"/>
    </row>
    <row r="926" spans="1:28" ht="19" customHeight="1">
      <c r="A926" s="1023"/>
      <c r="B926" s="1024"/>
      <c r="C926" s="1021">
        <f>'statement of marks'!$FQ$6</f>
        <v>25</v>
      </c>
      <c r="D926" s="1021"/>
      <c r="E926" s="474">
        <f>'statement of marks'!$FR$6</f>
        <v>30</v>
      </c>
      <c r="F926" s="474">
        <f>'statement of marks'!$FS$6</f>
        <v>30</v>
      </c>
      <c r="G926" s="1021">
        <f>'statement of marks'!$FT$6</f>
        <v>15</v>
      </c>
      <c r="H926" s="1021"/>
      <c r="I926" s="478">
        <f>SUM(C926,E926,F926,G926)</f>
        <v>100</v>
      </c>
      <c r="J926" s="477"/>
      <c r="K926" s="1050"/>
      <c r="L926" s="1049"/>
      <c r="M926" s="1052"/>
      <c r="N926" s="1058"/>
      <c r="O926" s="1057"/>
      <c r="P926" s="1023"/>
      <c r="Q926" s="1024"/>
      <c r="R926" s="1021">
        <f>'statement of marks'!$FQ$6</f>
        <v>25</v>
      </c>
      <c r="S926" s="1021"/>
      <c r="T926" s="474">
        <f>'statement of marks'!$FR$6</f>
        <v>30</v>
      </c>
      <c r="U926" s="474">
        <f>'statement of marks'!$FS$6</f>
        <v>30</v>
      </c>
      <c r="V926" s="1021">
        <f>'statement of marks'!$FT$6</f>
        <v>15</v>
      </c>
      <c r="W926" s="1021"/>
      <c r="X926" s="478">
        <f>SUM(R926,T926,U926,V926)</f>
        <v>100</v>
      </c>
      <c r="Y926" s="477"/>
      <c r="Z926" s="1050"/>
      <c r="AA926" s="1049"/>
      <c r="AB926" s="1052"/>
    </row>
    <row r="927" spans="1:28" ht="19" customHeight="1">
      <c r="A927" s="1023"/>
      <c r="B927" s="1024"/>
      <c r="C927" s="1025" t="str">
        <f>IF('statement of marks'!FQ53="","",'statement of marks'!FQ53)</f>
        <v/>
      </c>
      <c r="D927" s="1025"/>
      <c r="E927" s="475" t="str">
        <f>'statement of marks'!FR53</f>
        <v/>
      </c>
      <c r="F927" s="475" t="str">
        <f>'statement of marks'!FS53</f>
        <v/>
      </c>
      <c r="G927" s="1025" t="str">
        <f>'statement of marks'!FT53</f>
        <v/>
      </c>
      <c r="H927" s="1025"/>
      <c r="I927" s="478" t="str">
        <f>IF(G927="","",SUM(C927:G927))</f>
        <v/>
      </c>
      <c r="J927" s="479" t="str">
        <f>IF('statement of marks'!IC53="","",'statement of marks'!IC53)</f>
        <v/>
      </c>
      <c r="K927" s="1043" t="s">
        <v>240</v>
      </c>
      <c r="L927" s="1044"/>
      <c r="M927" s="1045"/>
      <c r="N927" s="1058"/>
      <c r="O927" s="1057"/>
      <c r="P927" s="1023"/>
      <c r="Q927" s="1024"/>
      <c r="R927" s="1025" t="str">
        <f>IF('statement of marks'!FQ54="","",'statement of marks'!FQ54)</f>
        <v/>
      </c>
      <c r="S927" s="1025"/>
      <c r="T927" s="475" t="str">
        <f>'statement of marks'!FR54</f>
        <v/>
      </c>
      <c r="U927" s="475" t="str">
        <f>'statement of marks'!FS54</f>
        <v/>
      </c>
      <c r="V927" s="1025" t="str">
        <f>'statement of marks'!FT54</f>
        <v/>
      </c>
      <c r="W927" s="1025"/>
      <c r="X927" s="478" t="str">
        <f>IF(V927="","",SUM(R927:V927))</f>
        <v/>
      </c>
      <c r="Y927" s="479" t="str">
        <f>IF('statement of marks'!IC54="","",'statement of marks'!IC54)</f>
        <v/>
      </c>
      <c r="Z927" s="1043" t="s">
        <v>240</v>
      </c>
      <c r="AA927" s="1044"/>
      <c r="AB927" s="1045"/>
    </row>
    <row r="928" spans="1:28" ht="19" customHeight="1">
      <c r="A928" s="1038" t="s">
        <v>135</v>
      </c>
      <c r="B928" s="1039"/>
      <c r="C928" s="1029" t="str">
        <f>'statement of marks'!GN53</f>
        <v/>
      </c>
      <c r="D928" s="1029"/>
      <c r="E928" s="1029"/>
      <c r="F928" s="483" t="s">
        <v>241</v>
      </c>
      <c r="G928" s="479" t="str">
        <f>IF('statement of marks'!CU53="","",'statement of marks'!CU53)</f>
        <v/>
      </c>
      <c r="H928" s="1049" t="s">
        <v>237</v>
      </c>
      <c r="I928" s="1049"/>
      <c r="J928" s="475" t="str">
        <f>IF('statement of marks'!GP53="","",'statement of marks'!GP53)</f>
        <v/>
      </c>
      <c r="K928" s="1044"/>
      <c r="L928" s="1044"/>
      <c r="M928" s="1045"/>
      <c r="N928" s="1058"/>
      <c r="O928" s="1057"/>
      <c r="P928" s="1038" t="s">
        <v>135</v>
      </c>
      <c r="Q928" s="1039"/>
      <c r="R928" s="1029" t="str">
        <f>'statement of marks'!GN54</f>
        <v/>
      </c>
      <c r="S928" s="1029"/>
      <c r="T928" s="1029"/>
      <c r="U928" s="483" t="s">
        <v>241</v>
      </c>
      <c r="V928" s="479" t="str">
        <f>IF('statement of marks'!CU54="","",'statement of marks'!CU54)</f>
        <v/>
      </c>
      <c r="W928" s="1049" t="s">
        <v>237</v>
      </c>
      <c r="X928" s="1049"/>
      <c r="Y928" s="475" t="str">
        <f>IF('statement of marks'!GP54="","",'statement of marks'!GP54)</f>
        <v/>
      </c>
      <c r="Z928" s="1044"/>
      <c r="AA928" s="1044"/>
      <c r="AB928" s="1045"/>
    </row>
    <row r="929" spans="1:28" ht="19" customHeight="1">
      <c r="A929" s="257" t="s">
        <v>230</v>
      </c>
      <c r="B929" s="1059" t="s">
        <v>229</v>
      </c>
      <c r="C929" s="1060"/>
      <c r="D929" s="1047" t="s">
        <v>231</v>
      </c>
      <c r="E929" s="1025"/>
      <c r="F929" s="1047" t="s">
        <v>232</v>
      </c>
      <c r="G929" s="1025"/>
      <c r="H929" s="1047" t="s">
        <v>233</v>
      </c>
      <c r="I929" s="1025"/>
      <c r="J929" s="481" t="s">
        <v>376</v>
      </c>
      <c r="K929" s="1044"/>
      <c r="L929" s="1044"/>
      <c r="M929" s="1045"/>
      <c r="N929" s="1058"/>
      <c r="O929" s="1057"/>
      <c r="P929" s="257" t="s">
        <v>230</v>
      </c>
      <c r="Q929" s="1059" t="s">
        <v>229</v>
      </c>
      <c r="R929" s="1060"/>
      <c r="S929" s="1047" t="s">
        <v>231</v>
      </c>
      <c r="T929" s="1025"/>
      <c r="U929" s="1047" t="s">
        <v>232</v>
      </c>
      <c r="V929" s="1025"/>
      <c r="W929" s="1047" t="s">
        <v>233</v>
      </c>
      <c r="X929" s="1025"/>
      <c r="Y929" s="481" t="s">
        <v>376</v>
      </c>
      <c r="Z929" s="1044"/>
      <c r="AA929" s="1044"/>
      <c r="AB929" s="1045"/>
    </row>
    <row r="930" spans="1:28" ht="19" customHeight="1">
      <c r="A930" s="1033" t="s">
        <v>227</v>
      </c>
      <c r="B930" s="1024"/>
      <c r="C930" s="482" t="str">
        <f>IF('statement of marks'!GR53="","",'statement of marks'!GR53)</f>
        <v/>
      </c>
      <c r="D930" s="1053" t="str">
        <f>IF('statement of marks'!GT53="","",'statement of marks'!GT53)</f>
        <v/>
      </c>
      <c r="E930" s="1053"/>
      <c r="F930" s="1053" t="str">
        <f>IF('statement of marks'!GV53="","",'statement of marks'!GV53)</f>
        <v/>
      </c>
      <c r="G930" s="1053"/>
      <c r="H930" s="1053" t="str">
        <f>IF('statement of marks'!GX53="","",'statement of marks'!GX53)</f>
        <v/>
      </c>
      <c r="I930" s="1053"/>
      <c r="J930" s="479" t="str">
        <f>'statement of marks'!GZ53</f>
        <v/>
      </c>
      <c r="K930" s="1062" t="str">
        <f>IF(OR(L922="PASS",L922="FAIL"),'result subject-wise'!$AV$112,"")</f>
        <v/>
      </c>
      <c r="L930" s="1062"/>
      <c r="M930" s="1063"/>
      <c r="N930" s="1058"/>
      <c r="O930" s="1057"/>
      <c r="P930" s="1033" t="s">
        <v>227</v>
      </c>
      <c r="Q930" s="1024"/>
      <c r="R930" s="482" t="str">
        <f>IF('statement of marks'!GR54="","",'statement of marks'!GR54)</f>
        <v/>
      </c>
      <c r="S930" s="1053" t="str">
        <f>IF('statement of marks'!GT54="","",'statement of marks'!GT54)</f>
        <v/>
      </c>
      <c r="T930" s="1053"/>
      <c r="U930" s="1053" t="str">
        <f>IF('statement of marks'!GV54="","",'statement of marks'!GV54)</f>
        <v/>
      </c>
      <c r="V930" s="1053"/>
      <c r="W930" s="1053" t="str">
        <f>IF('statement of marks'!GX54="","",'statement of marks'!GX54)</f>
        <v/>
      </c>
      <c r="X930" s="1053"/>
      <c r="Y930" s="479" t="str">
        <f>'statement of marks'!GZ54</f>
        <v/>
      </c>
      <c r="Z930" s="1062" t="str">
        <f>IF(OR(AA922="PASS",AA922="FAIL"),'result subject-wise'!$AV$112,"")</f>
        <v/>
      </c>
      <c r="AA930" s="1062"/>
      <c r="AB930" s="1063"/>
    </row>
    <row r="931" spans="1:28" ht="19" customHeight="1">
      <c r="A931" s="1031" t="s">
        <v>228</v>
      </c>
      <c r="B931" s="1032"/>
      <c r="C931" s="477" t="str">
        <f>IF('statement of marks'!GQ53="","",'statement of marks'!GQ53)</f>
        <v/>
      </c>
      <c r="D931" s="1030" t="str">
        <f>IF('statement of marks'!GS53="","",'statement of marks'!GS53)</f>
        <v/>
      </c>
      <c r="E931" s="1030"/>
      <c r="F931" s="1030" t="str">
        <f>IF('statement of marks'!GU53="","",'statement of marks'!GU53)</f>
        <v/>
      </c>
      <c r="G931" s="1030"/>
      <c r="H931" s="1030" t="str">
        <f>IF('statement of marks'!GW53="","",'statement of marks'!GW53)</f>
        <v/>
      </c>
      <c r="I931" s="1030"/>
      <c r="J931" s="477" t="str">
        <f>'statement of marks'!GY53</f>
        <v/>
      </c>
      <c r="K931" s="1062"/>
      <c r="L931" s="1062"/>
      <c r="M931" s="1063"/>
      <c r="N931" s="1058"/>
      <c r="O931" s="1057"/>
      <c r="P931" s="1031" t="s">
        <v>228</v>
      </c>
      <c r="Q931" s="1032"/>
      <c r="R931" s="477" t="str">
        <f>IF('statement of marks'!GQ54="","",'statement of marks'!GQ54)</f>
        <v/>
      </c>
      <c r="S931" s="1030" t="str">
        <f>IF('statement of marks'!GS54="","",'statement of marks'!GS54)</f>
        <v/>
      </c>
      <c r="T931" s="1030"/>
      <c r="U931" s="1030" t="str">
        <f>IF('statement of marks'!GU54="","",'statement of marks'!GU54)</f>
        <v/>
      </c>
      <c r="V931" s="1030"/>
      <c r="W931" s="1030" t="str">
        <f>IF('statement of marks'!GW54="","",'statement of marks'!GW54)</f>
        <v/>
      </c>
      <c r="X931" s="1030"/>
      <c r="Y931" s="477" t="str">
        <f>'statement of marks'!GY54</f>
        <v/>
      </c>
      <c r="Z931" s="1062"/>
      <c r="AA931" s="1062"/>
      <c r="AB931" s="1063"/>
    </row>
    <row r="932" spans="1:28" ht="19" customHeight="1">
      <c r="A932" s="1067" t="s">
        <v>375</v>
      </c>
      <c r="B932" s="1024"/>
      <c r="C932" s="52"/>
      <c r="D932" s="1029"/>
      <c r="E932" s="1029"/>
      <c r="F932" s="1029"/>
      <c r="G932" s="1029"/>
      <c r="H932" s="1029"/>
      <c r="I932" s="1029"/>
      <c r="J932" s="1029"/>
      <c r="K932" s="1029"/>
      <c r="L932" s="1029"/>
      <c r="M932" s="1040"/>
      <c r="N932" s="1058"/>
      <c r="O932" s="1057"/>
      <c r="P932" s="1067" t="s">
        <v>375</v>
      </c>
      <c r="Q932" s="1024"/>
      <c r="R932" s="52"/>
      <c r="S932" s="1029"/>
      <c r="T932" s="1029"/>
      <c r="U932" s="1029"/>
      <c r="V932" s="1029"/>
      <c r="W932" s="1029"/>
      <c r="X932" s="1029"/>
      <c r="Y932" s="1029"/>
      <c r="Z932" s="1029"/>
      <c r="AA932" s="1029"/>
      <c r="AB932" s="1040"/>
    </row>
    <row r="933" spans="1:28" ht="19" customHeight="1">
      <c r="A933" s="1033" t="s">
        <v>234</v>
      </c>
      <c r="B933" s="1024"/>
      <c r="C933" s="52"/>
      <c r="D933" s="1029"/>
      <c r="E933" s="1029"/>
      <c r="F933" s="1029"/>
      <c r="G933" s="1029"/>
      <c r="H933" s="1029"/>
      <c r="I933" s="1029"/>
      <c r="J933" s="1029"/>
      <c r="K933" s="1029"/>
      <c r="L933" s="1029"/>
      <c r="M933" s="1040"/>
      <c r="N933" s="1058"/>
      <c r="O933" s="1057"/>
      <c r="P933" s="1033" t="s">
        <v>234</v>
      </c>
      <c r="Q933" s="1024"/>
      <c r="R933" s="52"/>
      <c r="S933" s="1029"/>
      <c r="T933" s="1029"/>
      <c r="U933" s="1029"/>
      <c r="V933" s="1029"/>
      <c r="W933" s="1029"/>
      <c r="X933" s="1029"/>
      <c r="Y933" s="1029"/>
      <c r="Z933" s="1029"/>
      <c r="AA933" s="1029"/>
      <c r="AB933" s="1040"/>
    </row>
    <row r="934" spans="1:28" ht="19" customHeight="1">
      <c r="A934" s="1033" t="s">
        <v>374</v>
      </c>
      <c r="B934" s="1024"/>
      <c r="C934" s="52"/>
      <c r="D934" s="1029"/>
      <c r="E934" s="1029"/>
      <c r="F934" s="1029"/>
      <c r="G934" s="1029"/>
      <c r="H934" s="1029"/>
      <c r="I934" s="1029"/>
      <c r="J934" s="1051" t="s">
        <v>374</v>
      </c>
      <c r="K934" s="1029"/>
      <c r="L934" s="1029"/>
      <c r="M934" s="1040"/>
      <c r="N934" s="1058"/>
      <c r="O934" s="1057"/>
      <c r="P934" s="1033" t="s">
        <v>374</v>
      </c>
      <c r="Q934" s="1024"/>
      <c r="R934" s="52"/>
      <c r="S934" s="1029"/>
      <c r="T934" s="1029"/>
      <c r="U934" s="1029"/>
      <c r="V934" s="1029"/>
      <c r="W934" s="1029"/>
      <c r="X934" s="1029"/>
      <c r="Y934" s="1051" t="s">
        <v>374</v>
      </c>
      <c r="Z934" s="1029"/>
      <c r="AA934" s="1029"/>
      <c r="AB934" s="1040"/>
    </row>
    <row r="935" spans="1:28" ht="19" customHeight="1">
      <c r="A935" s="1033" t="s">
        <v>235</v>
      </c>
      <c r="B935" s="1024"/>
      <c r="C935" s="52"/>
      <c r="D935" s="1029"/>
      <c r="E935" s="1029"/>
      <c r="F935" s="1029"/>
      <c r="G935" s="1029"/>
      <c r="H935" s="1029"/>
      <c r="I935" s="1029"/>
      <c r="J935" s="1029"/>
      <c r="K935" s="1029"/>
      <c r="L935" s="1029"/>
      <c r="M935" s="1040"/>
      <c r="N935" s="1058"/>
      <c r="O935" s="1057"/>
      <c r="P935" s="1033" t="s">
        <v>235</v>
      </c>
      <c r="Q935" s="1024"/>
      <c r="R935" s="52"/>
      <c r="S935" s="1029"/>
      <c r="T935" s="1029"/>
      <c r="U935" s="1029"/>
      <c r="V935" s="1029"/>
      <c r="W935" s="1029"/>
      <c r="X935" s="1029"/>
      <c r="Y935" s="1029"/>
      <c r="Z935" s="1029"/>
      <c r="AA935" s="1029"/>
      <c r="AB935" s="1040"/>
    </row>
    <row r="936" spans="1:28" ht="19" customHeight="1" thickBot="1">
      <c r="A936" s="1054" t="s">
        <v>236</v>
      </c>
      <c r="B936" s="1055"/>
      <c r="C936" s="1055"/>
      <c r="D936" s="1055"/>
      <c r="E936" s="1055"/>
      <c r="F936" s="1064">
        <f>'statement of marks'!$GY$107</f>
        <v>42460</v>
      </c>
      <c r="G936" s="1064"/>
      <c r="H936" s="1065" t="s">
        <v>239</v>
      </c>
      <c r="I936" s="1066"/>
      <c r="J936" s="1041"/>
      <c r="K936" s="1041"/>
      <c r="L936" s="1041"/>
      <c r="M936" s="1042"/>
      <c r="N936" s="1058"/>
      <c r="O936" s="1057"/>
      <c r="P936" s="1054" t="s">
        <v>236</v>
      </c>
      <c r="Q936" s="1055"/>
      <c r="R936" s="1055"/>
      <c r="S936" s="1055"/>
      <c r="T936" s="1055"/>
      <c r="U936" s="1064">
        <f>'statement of marks'!$GY$107</f>
        <v>42460</v>
      </c>
      <c r="V936" s="1064"/>
      <c r="W936" s="1065" t="s">
        <v>239</v>
      </c>
      <c r="X936" s="1066"/>
      <c r="Y936" s="1041"/>
      <c r="Z936" s="1041"/>
      <c r="AA936" s="1041"/>
      <c r="AB936" s="1042"/>
    </row>
    <row r="937" spans="1:28" ht="19" customHeight="1" thickTop="1">
      <c r="A937" s="1017" t="s">
        <v>220</v>
      </c>
      <c r="B937" s="1018"/>
      <c r="C937" s="1018"/>
      <c r="D937" s="1018"/>
      <c r="E937" s="1018"/>
      <c r="F937" s="1018"/>
      <c r="G937" s="1018"/>
      <c r="H937" s="1018"/>
      <c r="I937" s="1018"/>
      <c r="J937" s="1018"/>
      <c r="K937" s="1018"/>
      <c r="L937" s="1018"/>
      <c r="M937" s="1019"/>
      <c r="N937" s="1058"/>
      <c r="O937" s="1057"/>
      <c r="P937" s="1017" t="s">
        <v>220</v>
      </c>
      <c r="Q937" s="1018"/>
      <c r="R937" s="1018"/>
      <c r="S937" s="1018"/>
      <c r="T937" s="1018"/>
      <c r="U937" s="1018"/>
      <c r="V937" s="1018"/>
      <c r="W937" s="1018"/>
      <c r="X937" s="1018"/>
      <c r="Y937" s="1018"/>
      <c r="Z937" s="1018"/>
      <c r="AA937" s="1018"/>
      <c r="AB937" s="1019"/>
    </row>
    <row r="938" spans="1:28" ht="19" customHeight="1">
      <c r="A938" s="1020" t="str">
        <f>IF('statement of marks'!$A$2="","",'statement of marks'!$A$2)</f>
        <v xml:space="preserve">GOVT. </v>
      </c>
      <c r="B938" s="1021"/>
      <c r="C938" s="1021"/>
      <c r="D938" s="1021"/>
      <c r="E938" s="1021"/>
      <c r="F938" s="1021"/>
      <c r="G938" s="1021"/>
      <c r="H938" s="1021"/>
      <c r="I938" s="1021"/>
      <c r="J938" s="1021"/>
      <c r="K938" s="1021"/>
      <c r="L938" s="1021"/>
      <c r="M938" s="1022"/>
      <c r="N938" s="1058"/>
      <c r="O938" s="1057"/>
      <c r="P938" s="1020" t="str">
        <f>IF('statement of marks'!$A$2="","",'statement of marks'!$A$2)</f>
        <v xml:space="preserve">GOVT. </v>
      </c>
      <c r="Q938" s="1021"/>
      <c r="R938" s="1021"/>
      <c r="S938" s="1021"/>
      <c r="T938" s="1021"/>
      <c r="U938" s="1021"/>
      <c r="V938" s="1021"/>
      <c r="W938" s="1021"/>
      <c r="X938" s="1021"/>
      <c r="Y938" s="1021"/>
      <c r="Z938" s="1021"/>
      <c r="AA938" s="1021"/>
      <c r="AB938" s="1022"/>
    </row>
    <row r="939" spans="1:28" ht="19" customHeight="1">
      <c r="A939" s="1020"/>
      <c r="B939" s="1021"/>
      <c r="C939" s="1021"/>
      <c r="D939" s="1021"/>
      <c r="E939" s="1021"/>
      <c r="F939" s="1021"/>
      <c r="G939" s="1021"/>
      <c r="H939" s="1021"/>
      <c r="I939" s="1021"/>
      <c r="J939" s="1021"/>
      <c r="K939" s="1021"/>
      <c r="L939" s="1021"/>
      <c r="M939" s="1022"/>
      <c r="N939" s="1058"/>
      <c r="O939" s="1057"/>
      <c r="P939" s="1020"/>
      <c r="Q939" s="1021"/>
      <c r="R939" s="1021"/>
      <c r="S939" s="1021"/>
      <c r="T939" s="1021"/>
      <c r="U939" s="1021"/>
      <c r="V939" s="1021"/>
      <c r="W939" s="1021"/>
      <c r="X939" s="1021"/>
      <c r="Y939" s="1021"/>
      <c r="Z939" s="1021"/>
      <c r="AA939" s="1021"/>
      <c r="AB939" s="1022"/>
    </row>
    <row r="940" spans="1:28" ht="19" customHeight="1">
      <c r="A940" s="1023" t="s">
        <v>221</v>
      </c>
      <c r="B940" s="1024"/>
      <c r="C940" s="1025" t="str">
        <f>IF(L961="","MAIN EXAM.",IF(C967="SUPPL.","SUPPL. EXAM.",IF(C967="RE-EXAM.","RE-EXAM.",)))</f>
        <v>MAIN EXAM.</v>
      </c>
      <c r="D940" s="1025"/>
      <c r="E940" s="1025"/>
      <c r="F940" s="1025"/>
      <c r="G940" s="475" t="s">
        <v>153</v>
      </c>
      <c r="H940" s="1025" t="str">
        <f>IF('statement of marks'!$F$3="","",'statement of marks'!$F$3)</f>
        <v>2015-16</v>
      </c>
      <c r="I940" s="1025"/>
      <c r="J940" s="1025" t="s">
        <v>82</v>
      </c>
      <c r="K940" s="1025"/>
      <c r="L940" s="1025">
        <f>IF('statement of marks'!D55="","",'statement of marks'!D55)</f>
        <v>9149</v>
      </c>
      <c r="M940" s="1026"/>
      <c r="N940" s="1058"/>
      <c r="O940" s="1057"/>
      <c r="P940" s="1023" t="s">
        <v>221</v>
      </c>
      <c r="Q940" s="1024"/>
      <c r="R940" s="1025" t="str">
        <f>IF(AA961="","MAIN EXAM.",IF(R967="SUPPL.","SUPPL. EXAM.",IF(R967="RE-EXAM.","RE-EXAM.",)))</f>
        <v>MAIN EXAM.</v>
      </c>
      <c r="S940" s="1025"/>
      <c r="T940" s="1025"/>
      <c r="U940" s="1025"/>
      <c r="V940" s="475" t="s">
        <v>153</v>
      </c>
      <c r="W940" s="1025" t="str">
        <f>IF('statement of marks'!$F$3="","",'statement of marks'!$F$3)</f>
        <v>2015-16</v>
      </c>
      <c r="X940" s="1025"/>
      <c r="Y940" s="1025" t="s">
        <v>82</v>
      </c>
      <c r="Z940" s="1025"/>
      <c r="AA940" s="1025">
        <f>IF('statement of marks'!D56="","",'statement of marks'!D56)</f>
        <v>9150</v>
      </c>
      <c r="AB940" s="1026"/>
    </row>
    <row r="941" spans="1:28" ht="19" customHeight="1">
      <c r="A941" s="1023" t="s">
        <v>40</v>
      </c>
      <c r="B941" s="1024"/>
      <c r="C941" s="1024" t="str">
        <f>IF('statement of marks'!G55="","",'statement of marks'!G55)</f>
        <v>A 049</v>
      </c>
      <c r="D941" s="1024"/>
      <c r="E941" s="1024"/>
      <c r="F941" s="1024"/>
      <c r="G941" s="1024"/>
      <c r="H941" s="1024"/>
      <c r="I941" s="1024"/>
      <c r="J941" s="1024"/>
      <c r="K941" s="1024"/>
      <c r="L941" s="1024"/>
      <c r="M941" s="1036"/>
      <c r="N941" s="1058"/>
      <c r="O941" s="1057"/>
      <c r="P941" s="1023" t="s">
        <v>40</v>
      </c>
      <c r="Q941" s="1024"/>
      <c r="R941" s="1024" t="str">
        <f>IF('statement of marks'!G56="","",'statement of marks'!G56)</f>
        <v>A 050</v>
      </c>
      <c r="S941" s="1024"/>
      <c r="T941" s="1024"/>
      <c r="U941" s="1024"/>
      <c r="V941" s="1024"/>
      <c r="W941" s="1024"/>
      <c r="X941" s="1024"/>
      <c r="Y941" s="1024"/>
      <c r="Z941" s="1024"/>
      <c r="AA941" s="1024"/>
      <c r="AB941" s="1036"/>
    </row>
    <row r="942" spans="1:28" ht="19" customHeight="1">
      <c r="A942" s="1023" t="s">
        <v>41</v>
      </c>
      <c r="B942" s="1024"/>
      <c r="C942" s="1024" t="str">
        <f>IF('statement of marks'!H55="","",'statement of marks'!H55)</f>
        <v>B 049</v>
      </c>
      <c r="D942" s="1024"/>
      <c r="E942" s="1024"/>
      <c r="F942" s="1024"/>
      <c r="G942" s="1024"/>
      <c r="H942" s="1024"/>
      <c r="I942" s="1024"/>
      <c r="J942" s="1024"/>
      <c r="K942" s="1024"/>
      <c r="L942" s="1024"/>
      <c r="M942" s="1036"/>
      <c r="N942" s="1058"/>
      <c r="O942" s="1057"/>
      <c r="P942" s="1023" t="s">
        <v>41</v>
      </c>
      <c r="Q942" s="1024"/>
      <c r="R942" s="1024" t="str">
        <f>IF('statement of marks'!H56="","",'statement of marks'!H56)</f>
        <v>B 050</v>
      </c>
      <c r="S942" s="1024"/>
      <c r="T942" s="1024"/>
      <c r="U942" s="1024"/>
      <c r="V942" s="1024"/>
      <c r="W942" s="1024"/>
      <c r="X942" s="1024"/>
      <c r="Y942" s="1024"/>
      <c r="Z942" s="1024"/>
      <c r="AA942" s="1024"/>
      <c r="AB942" s="1036"/>
    </row>
    <row r="943" spans="1:28" ht="19" customHeight="1">
      <c r="A943" s="1023" t="s">
        <v>42</v>
      </c>
      <c r="B943" s="1024"/>
      <c r="C943" s="1024" t="str">
        <f>IF('statement of marks'!I55="","",'statement of marks'!I55)</f>
        <v>C 049</v>
      </c>
      <c r="D943" s="1024"/>
      <c r="E943" s="1024"/>
      <c r="F943" s="1024"/>
      <c r="G943" s="1024"/>
      <c r="H943" s="1024"/>
      <c r="I943" s="1024"/>
      <c r="J943" s="1024"/>
      <c r="K943" s="1024"/>
      <c r="L943" s="1024"/>
      <c r="M943" s="1036"/>
      <c r="N943" s="1058"/>
      <c r="O943" s="1057"/>
      <c r="P943" s="1023" t="s">
        <v>42</v>
      </c>
      <c r="Q943" s="1024"/>
      <c r="R943" s="1024" t="str">
        <f>IF('statement of marks'!I56="","",'statement of marks'!I56)</f>
        <v>C 050</v>
      </c>
      <c r="S943" s="1024"/>
      <c r="T943" s="1024"/>
      <c r="U943" s="1024"/>
      <c r="V943" s="1024"/>
      <c r="W943" s="1024"/>
      <c r="X943" s="1024"/>
      <c r="Y943" s="1024"/>
      <c r="Z943" s="1024"/>
      <c r="AA943" s="1024"/>
      <c r="AB943" s="1036"/>
    </row>
    <row r="944" spans="1:28" ht="19" customHeight="1">
      <c r="A944" s="1023" t="s">
        <v>274</v>
      </c>
      <c r="B944" s="1024"/>
      <c r="C944" s="1024" t="str">
        <f>IF('statement of marks'!$A$3="","",'statement of marks'!$A$3)</f>
        <v>9 'A'</v>
      </c>
      <c r="D944" s="1024"/>
      <c r="E944" s="1025" t="s">
        <v>83</v>
      </c>
      <c r="F944" s="1025"/>
      <c r="G944" s="1025">
        <f>IF('statement of marks'!E55="","",'statement of marks'!E55)</f>
        <v>11366</v>
      </c>
      <c r="H944" s="1025"/>
      <c r="I944" s="1025" t="s">
        <v>78</v>
      </c>
      <c r="J944" s="1025"/>
      <c r="K944" s="1014">
        <f>IF('statement of marks'!F55="","",'statement of marks'!F55)</f>
        <v>37367</v>
      </c>
      <c r="L944" s="1014"/>
      <c r="M944" s="1015"/>
      <c r="N944" s="1058"/>
      <c r="O944" s="1057"/>
      <c r="P944" s="1023" t="s">
        <v>274</v>
      </c>
      <c r="Q944" s="1024"/>
      <c r="R944" s="1024" t="str">
        <f>IF('statement of marks'!$A$3="","",'statement of marks'!$A$3)</f>
        <v>9 'A'</v>
      </c>
      <c r="S944" s="1024"/>
      <c r="T944" s="1025" t="s">
        <v>83</v>
      </c>
      <c r="U944" s="1025"/>
      <c r="V944" s="1025">
        <f>IF('statement of marks'!E56="","",'statement of marks'!E56)</f>
        <v>11031</v>
      </c>
      <c r="W944" s="1025"/>
      <c r="X944" s="1025" t="s">
        <v>78</v>
      </c>
      <c r="Y944" s="1025"/>
      <c r="Z944" s="1014">
        <f>IF('statement of marks'!F56="","",'statement of marks'!F56)</f>
        <v>37370</v>
      </c>
      <c r="AA944" s="1014"/>
      <c r="AB944" s="1015"/>
    </row>
    <row r="945" spans="1:28" ht="19" customHeight="1">
      <c r="A945" s="1037" t="s">
        <v>222</v>
      </c>
      <c r="B945" s="1034" t="s">
        <v>223</v>
      </c>
      <c r="C945" s="865" t="s">
        <v>87</v>
      </c>
      <c r="D945" s="865" t="s">
        <v>88</v>
      </c>
      <c r="E945" s="865" t="s">
        <v>89</v>
      </c>
      <c r="F945" s="865" t="s">
        <v>245</v>
      </c>
      <c r="G945" s="865" t="s">
        <v>242</v>
      </c>
      <c r="H945" s="865" t="s">
        <v>99</v>
      </c>
      <c r="I945" s="865" t="s">
        <v>193</v>
      </c>
      <c r="J945" s="1016" t="s">
        <v>146</v>
      </c>
      <c r="K945" s="1016" t="s">
        <v>224</v>
      </c>
      <c r="L945" s="1016" t="s">
        <v>225</v>
      </c>
      <c r="M945" s="1035" t="s">
        <v>243</v>
      </c>
      <c r="N945" s="1058"/>
      <c r="O945" s="1057"/>
      <c r="P945" s="1037" t="s">
        <v>222</v>
      </c>
      <c r="Q945" s="1034" t="s">
        <v>223</v>
      </c>
      <c r="R945" s="865" t="s">
        <v>87</v>
      </c>
      <c r="S945" s="865" t="s">
        <v>88</v>
      </c>
      <c r="T945" s="865" t="s">
        <v>89</v>
      </c>
      <c r="U945" s="865" t="s">
        <v>245</v>
      </c>
      <c r="V945" s="865" t="s">
        <v>242</v>
      </c>
      <c r="W945" s="865" t="s">
        <v>99</v>
      </c>
      <c r="X945" s="865" t="s">
        <v>193</v>
      </c>
      <c r="Y945" s="1016" t="s">
        <v>146</v>
      </c>
      <c r="Z945" s="1016" t="s">
        <v>224</v>
      </c>
      <c r="AA945" s="1016" t="s">
        <v>225</v>
      </c>
      <c r="AB945" s="1035" t="s">
        <v>243</v>
      </c>
    </row>
    <row r="946" spans="1:28" ht="19" customHeight="1">
      <c r="A946" s="1037"/>
      <c r="B946" s="1034"/>
      <c r="C946" s="865"/>
      <c r="D946" s="865"/>
      <c r="E946" s="865"/>
      <c r="F946" s="865"/>
      <c r="G946" s="865"/>
      <c r="H946" s="865"/>
      <c r="I946" s="865"/>
      <c r="J946" s="865"/>
      <c r="K946" s="865"/>
      <c r="L946" s="865"/>
      <c r="M946" s="1035"/>
      <c r="N946" s="1058"/>
      <c r="O946" s="1057"/>
      <c r="P946" s="1037"/>
      <c r="Q946" s="1034"/>
      <c r="R946" s="865"/>
      <c r="S946" s="865"/>
      <c r="T946" s="865"/>
      <c r="U946" s="865"/>
      <c r="V946" s="865"/>
      <c r="W946" s="865"/>
      <c r="X946" s="865"/>
      <c r="Y946" s="865"/>
      <c r="Z946" s="865"/>
      <c r="AA946" s="865"/>
      <c r="AB946" s="1035"/>
    </row>
    <row r="947" spans="1:28" ht="19" customHeight="1">
      <c r="A947" s="1037"/>
      <c r="B947" s="1034"/>
      <c r="C947" s="865"/>
      <c r="D947" s="865"/>
      <c r="E947" s="865"/>
      <c r="F947" s="865"/>
      <c r="G947" s="865"/>
      <c r="H947" s="865"/>
      <c r="I947" s="865"/>
      <c r="J947" s="865"/>
      <c r="K947" s="865"/>
      <c r="L947" s="865"/>
      <c r="M947" s="1035"/>
      <c r="N947" s="1058"/>
      <c r="O947" s="1057"/>
      <c r="P947" s="1037"/>
      <c r="Q947" s="1034"/>
      <c r="R947" s="865"/>
      <c r="S947" s="865"/>
      <c r="T947" s="865"/>
      <c r="U947" s="865"/>
      <c r="V947" s="865"/>
      <c r="W947" s="865"/>
      <c r="X947" s="865"/>
      <c r="Y947" s="865"/>
      <c r="Z947" s="865"/>
      <c r="AA947" s="865"/>
      <c r="AB947" s="1035"/>
    </row>
    <row r="948" spans="1:28" ht="19" customHeight="1">
      <c r="A948" s="1038" t="s">
        <v>169</v>
      </c>
      <c r="B948" s="1039"/>
      <c r="C948" s="474">
        <v>10</v>
      </c>
      <c r="D948" s="474">
        <v>10</v>
      </c>
      <c r="E948" s="474">
        <v>10</v>
      </c>
      <c r="F948" s="474">
        <v>70</v>
      </c>
      <c r="G948" s="478">
        <v>100</v>
      </c>
      <c r="H948" s="478">
        <v>100</v>
      </c>
      <c r="I948" s="478">
        <v>200</v>
      </c>
      <c r="J948" s="484"/>
      <c r="K948" s="478" t="str">
        <f>IF(L956=0,"",100)</f>
        <v/>
      </c>
      <c r="L948" s="478"/>
      <c r="M948" s="251" t="str">
        <f>IF(L956=0,"","200/100")</f>
        <v/>
      </c>
      <c r="N948" s="1058"/>
      <c r="O948" s="1057"/>
      <c r="P948" s="1038" t="s">
        <v>169</v>
      </c>
      <c r="Q948" s="1039"/>
      <c r="R948" s="474">
        <v>10</v>
      </c>
      <c r="S948" s="474">
        <v>10</v>
      </c>
      <c r="T948" s="474">
        <v>10</v>
      </c>
      <c r="U948" s="474">
        <v>70</v>
      </c>
      <c r="V948" s="478">
        <v>100</v>
      </c>
      <c r="W948" s="478">
        <v>100</v>
      </c>
      <c r="X948" s="478">
        <v>200</v>
      </c>
      <c r="Y948" s="484"/>
      <c r="Z948" s="478" t="str">
        <f>IF(AA956=0,"",100)</f>
        <v/>
      </c>
      <c r="AA948" s="478"/>
      <c r="AB948" s="251" t="str">
        <f>IF(AA956=0,"","200/100")</f>
        <v/>
      </c>
    </row>
    <row r="949" spans="1:28" ht="19" customHeight="1">
      <c r="A949" s="1023" t="s">
        <v>61</v>
      </c>
      <c r="B949" s="1024"/>
      <c r="C949" s="482" t="str">
        <f>IF('statement of marks'!J55="","",'statement of marks'!J55)</f>
        <v/>
      </c>
      <c r="D949" s="482" t="str">
        <f>IF('statement of marks'!K55="","",'statement of marks'!K55)</f>
        <v/>
      </c>
      <c r="E949" s="482" t="str">
        <f>IF('statement of marks'!L55="","",'statement of marks'!L55)</f>
        <v/>
      </c>
      <c r="F949" s="482" t="str">
        <f>IF('statement of marks'!N55="","",'statement of marks'!N55)</f>
        <v/>
      </c>
      <c r="G949" s="478" t="str">
        <f t="shared" ref="G949:G954" si="192">IF(F949="","",SUM(C949:F949))</f>
        <v/>
      </c>
      <c r="H949" s="252" t="str">
        <f>IF('statement of marks'!P55="","",'statement of marks'!P55)</f>
        <v/>
      </c>
      <c r="I949" s="253" t="str">
        <f t="shared" ref="I949:I954" si="193">IF(H949="","",SUM(G949:H949))</f>
        <v/>
      </c>
      <c r="J949" s="479" t="str">
        <f>CONCATENATE('statement of marks'!HB55,'statement of marks'!HC55,'statement of marks'!HD55)</f>
        <v/>
      </c>
      <c r="K949" s="482" t="str">
        <f>IF('result subject-wise'!AB55="","",'result subject-wise'!AB55)</f>
        <v/>
      </c>
      <c r="L949" s="482" t="str">
        <f>IF('result subject-wise'!AK55="","",'result subject-wise'!AK55)</f>
        <v/>
      </c>
      <c r="M949" s="480" t="str">
        <f>IF(L956=0,"",IF(J949="S",K949,IF(K949="",I949,I949+K949)))</f>
        <v/>
      </c>
      <c r="N949" s="1058"/>
      <c r="O949" s="1057"/>
      <c r="P949" s="1023" t="s">
        <v>61</v>
      </c>
      <c r="Q949" s="1024"/>
      <c r="R949" s="482" t="str">
        <f>IF('statement of marks'!J56="","",'statement of marks'!J56)</f>
        <v/>
      </c>
      <c r="S949" s="482" t="str">
        <f>IF('statement of marks'!K56="","",'statement of marks'!K56)</f>
        <v/>
      </c>
      <c r="T949" s="482" t="str">
        <f>IF('statement of marks'!L56="","",'statement of marks'!L56)</f>
        <v/>
      </c>
      <c r="U949" s="482" t="str">
        <f>IF('statement of marks'!N56="","",'statement of marks'!N56)</f>
        <v/>
      </c>
      <c r="V949" s="478" t="str">
        <f t="shared" ref="V949:V954" si="194">IF(U949="","",SUM(R949:U949))</f>
        <v/>
      </c>
      <c r="W949" s="252" t="str">
        <f>IF('statement of marks'!P56="","",'statement of marks'!P56)</f>
        <v/>
      </c>
      <c r="X949" s="253" t="str">
        <f t="shared" ref="X949:X954" si="195">IF(W949="","",SUM(V949:W949))</f>
        <v/>
      </c>
      <c r="Y949" s="479" t="str">
        <f>CONCATENATE('statement of marks'!HB56,'statement of marks'!HC56,'statement of marks'!HD56)</f>
        <v/>
      </c>
      <c r="Z949" s="482" t="str">
        <f>IF('result subject-wise'!AB56="","",'result subject-wise'!AB56)</f>
        <v/>
      </c>
      <c r="AA949" s="482" t="str">
        <f>IF('result subject-wise'!AK56="","",'result subject-wise'!AK56)</f>
        <v/>
      </c>
      <c r="AB949" s="480" t="str">
        <f>IF(AA956=0,"",IF(Y949="S",Z949,IF(Z949="",X949,X949+Z949)))</f>
        <v/>
      </c>
    </row>
    <row r="950" spans="1:28" ht="19" customHeight="1">
      <c r="A950" s="1023" t="s">
        <v>63</v>
      </c>
      <c r="B950" s="1024"/>
      <c r="C950" s="482" t="str">
        <f>IF('statement of marks'!X55="","",'statement of marks'!X55)</f>
        <v/>
      </c>
      <c r="D950" s="482" t="str">
        <f>IF('statement of marks'!Y55="","",'statement of marks'!Y55)</f>
        <v/>
      </c>
      <c r="E950" s="482" t="str">
        <f>IF('statement of marks'!Z55="","",'statement of marks'!Z55)</f>
        <v/>
      </c>
      <c r="F950" s="482" t="str">
        <f>IF('statement of marks'!AB55="","",'statement of marks'!AB55)</f>
        <v/>
      </c>
      <c r="G950" s="478" t="str">
        <f t="shared" si="192"/>
        <v/>
      </c>
      <c r="H950" s="252" t="str">
        <f>IF('statement of marks'!AD55="","",'statement of marks'!AD55)</f>
        <v/>
      </c>
      <c r="I950" s="253" t="str">
        <f t="shared" si="193"/>
        <v/>
      </c>
      <c r="J950" s="479" t="str">
        <f>CONCATENATE('statement of marks'!HE55,'statement of marks'!HF55,'statement of marks'!HG55,)</f>
        <v/>
      </c>
      <c r="K950" s="482" t="str">
        <f>IF('result subject-wise'!AC55="","",'result subject-wise'!AC55)</f>
        <v/>
      </c>
      <c r="L950" s="482" t="str">
        <f>IF('result subject-wise'!AL55="","",'result subject-wise'!AL55)</f>
        <v/>
      </c>
      <c r="M950" s="480" t="str">
        <f>IF(L956=0,"",IF(J950="S",K950,IF(K950="",I950,I950+K950)))</f>
        <v/>
      </c>
      <c r="N950" s="1058"/>
      <c r="O950" s="1057"/>
      <c r="P950" s="1023" t="s">
        <v>63</v>
      </c>
      <c r="Q950" s="1024"/>
      <c r="R950" s="482" t="str">
        <f>IF('statement of marks'!X56="","",'statement of marks'!X56)</f>
        <v/>
      </c>
      <c r="S950" s="482" t="str">
        <f>IF('statement of marks'!Y56="","",'statement of marks'!Y56)</f>
        <v/>
      </c>
      <c r="T950" s="482" t="str">
        <f>IF('statement of marks'!Z56="","",'statement of marks'!Z56)</f>
        <v/>
      </c>
      <c r="U950" s="482" t="str">
        <f>IF('statement of marks'!AB56="","",'statement of marks'!AB56)</f>
        <v/>
      </c>
      <c r="V950" s="478" t="str">
        <f t="shared" si="194"/>
        <v/>
      </c>
      <c r="W950" s="252" t="str">
        <f>IF('statement of marks'!AD56="","",'statement of marks'!AD56)</f>
        <v/>
      </c>
      <c r="X950" s="253" t="str">
        <f t="shared" si="195"/>
        <v/>
      </c>
      <c r="Y950" s="479" t="str">
        <f>CONCATENATE('statement of marks'!HE56,'statement of marks'!HF56,'statement of marks'!HG56,)</f>
        <v/>
      </c>
      <c r="Z950" s="482" t="str">
        <f>IF('result subject-wise'!AC56="","",'result subject-wise'!AC56)</f>
        <v/>
      </c>
      <c r="AA950" s="482" t="str">
        <f>IF('result subject-wise'!AL56="","",'result subject-wise'!AL56)</f>
        <v/>
      </c>
      <c r="AB950" s="480" t="str">
        <f>IF(AA956=0,"",IF(Y950="S",Z950,IF(Z950="",X950,X950+Z950)))</f>
        <v/>
      </c>
    </row>
    <row r="951" spans="1:28" ht="19" customHeight="1">
      <c r="A951" s="1023" t="str">
        <f>'statement of marks'!AM55</f>
        <v/>
      </c>
      <c r="B951" s="1024"/>
      <c r="C951" s="482" t="str">
        <f>IF('statement of marks'!AN55="","",'statement of marks'!AN55)</f>
        <v/>
      </c>
      <c r="D951" s="482" t="str">
        <f>IF('statement of marks'!AO55="","",'statement of marks'!AO55)</f>
        <v/>
      </c>
      <c r="E951" s="482" t="str">
        <f>IF('statement of marks'!AP55="","",'statement of marks'!AP55)</f>
        <v/>
      </c>
      <c r="F951" s="482" t="str">
        <f>IF('statement of marks'!AR55="","",'statement of marks'!AR55)</f>
        <v/>
      </c>
      <c r="G951" s="478" t="str">
        <f t="shared" si="192"/>
        <v/>
      </c>
      <c r="H951" s="252" t="str">
        <f>IF('statement of marks'!AT55="","",'statement of marks'!AT55)</f>
        <v/>
      </c>
      <c r="I951" s="253" t="str">
        <f t="shared" si="193"/>
        <v/>
      </c>
      <c r="J951" s="479" t="str">
        <f>CONCATENATE('statement of marks'!HH55,'statement of marks'!HN55,'statement of marks'!HO55)</f>
        <v/>
      </c>
      <c r="K951" s="482" t="str">
        <f>IF('result subject-wise'!AD55="","",'result subject-wise'!AD55)</f>
        <v/>
      </c>
      <c r="L951" s="482" t="str">
        <f>IF('result subject-wise'!AM55="","",'result subject-wise'!AM55)</f>
        <v/>
      </c>
      <c r="M951" s="480" t="str">
        <f>IF(L956=0,"",IF(J951="S",K951,IF(K951="",I951,I951+K951)))</f>
        <v/>
      </c>
      <c r="N951" s="1058"/>
      <c r="O951" s="1057"/>
      <c r="P951" s="1023" t="str">
        <f>'statement of marks'!AM56</f>
        <v/>
      </c>
      <c r="Q951" s="1024"/>
      <c r="R951" s="482" t="str">
        <f>IF('statement of marks'!AN56="","",'statement of marks'!AN56)</f>
        <v/>
      </c>
      <c r="S951" s="482" t="str">
        <f>IF('statement of marks'!AO56="","",'statement of marks'!AO56)</f>
        <v/>
      </c>
      <c r="T951" s="482" t="str">
        <f>IF('statement of marks'!AP56="","",'statement of marks'!AP56)</f>
        <v/>
      </c>
      <c r="U951" s="482" t="str">
        <f>IF('statement of marks'!AR56="","",'statement of marks'!AR56)</f>
        <v/>
      </c>
      <c r="V951" s="478" t="str">
        <f t="shared" si="194"/>
        <v/>
      </c>
      <c r="W951" s="252" t="str">
        <f>IF('statement of marks'!AT56="","",'statement of marks'!AT56)</f>
        <v/>
      </c>
      <c r="X951" s="253" t="str">
        <f t="shared" si="195"/>
        <v/>
      </c>
      <c r="Y951" s="479" t="str">
        <f>CONCATENATE('statement of marks'!HH56,'statement of marks'!HN56,'statement of marks'!HO56)</f>
        <v/>
      </c>
      <c r="Z951" s="482" t="str">
        <f>IF('result subject-wise'!AD56="","",'result subject-wise'!AD56)</f>
        <v/>
      </c>
      <c r="AA951" s="482" t="str">
        <f>IF('result subject-wise'!AM56="","",'result subject-wise'!AM56)</f>
        <v/>
      </c>
      <c r="AB951" s="480" t="str">
        <f>IF(AA956=0,"",IF(Y951="S",Z951,IF(Z951="",X951,X951+Z951)))</f>
        <v/>
      </c>
    </row>
    <row r="952" spans="1:28" ht="19" customHeight="1">
      <c r="A952" s="1023" t="s">
        <v>65</v>
      </c>
      <c r="B952" s="1024"/>
      <c r="C952" s="482" t="str">
        <f>IF('statement of marks'!BB55="","",'statement of marks'!BB55)</f>
        <v/>
      </c>
      <c r="D952" s="482" t="str">
        <f>IF('statement of marks'!BC55="","",'statement of marks'!BC55)</f>
        <v/>
      </c>
      <c r="E952" s="482" t="str">
        <f>IF('statement of marks'!BD55="","",'statement of marks'!BD55)</f>
        <v/>
      </c>
      <c r="F952" s="482" t="str">
        <f>IF('statement of marks'!BF55="","",'statement of marks'!BF55)</f>
        <v/>
      </c>
      <c r="G952" s="478" t="str">
        <f t="shared" si="192"/>
        <v/>
      </c>
      <c r="H952" s="252" t="str">
        <f>IF('statement of marks'!BH55="","",'statement of marks'!BH55)</f>
        <v/>
      </c>
      <c r="I952" s="253" t="str">
        <f t="shared" si="193"/>
        <v/>
      </c>
      <c r="J952" s="479" t="str">
        <f>CONCATENATE('statement of marks'!HP55,'statement of marks'!HQ55,'statement of marks'!HR55)</f>
        <v/>
      </c>
      <c r="K952" s="482" t="str">
        <f>IF('result subject-wise'!AE55="","",'result subject-wise'!AE55)</f>
        <v/>
      </c>
      <c r="L952" s="482" t="str">
        <f>IF('result subject-wise'!AN55="","",'result subject-wise'!AN55)</f>
        <v/>
      </c>
      <c r="M952" s="480" t="str">
        <f>IF(L956=0,"",IF(J952="S",K952,IF(K952="",I952,I952+K952)))</f>
        <v/>
      </c>
      <c r="N952" s="1058"/>
      <c r="O952" s="1057"/>
      <c r="P952" s="1023" t="s">
        <v>65</v>
      </c>
      <c r="Q952" s="1024"/>
      <c r="R952" s="482" t="str">
        <f>IF('statement of marks'!BB56="","",'statement of marks'!BB56)</f>
        <v/>
      </c>
      <c r="S952" s="482" t="str">
        <f>IF('statement of marks'!BC56="","",'statement of marks'!BC56)</f>
        <v/>
      </c>
      <c r="T952" s="482" t="str">
        <f>IF('statement of marks'!BD56="","",'statement of marks'!BD56)</f>
        <v/>
      </c>
      <c r="U952" s="482" t="str">
        <f>IF('statement of marks'!BF56="","",'statement of marks'!BF56)</f>
        <v/>
      </c>
      <c r="V952" s="478" t="str">
        <f t="shared" si="194"/>
        <v/>
      </c>
      <c r="W952" s="252" t="str">
        <f>IF('statement of marks'!BH56="","",'statement of marks'!BH56)</f>
        <v/>
      </c>
      <c r="X952" s="253" t="str">
        <f t="shared" si="195"/>
        <v/>
      </c>
      <c r="Y952" s="479" t="str">
        <f>CONCATENATE('statement of marks'!HP56,'statement of marks'!HQ56,'statement of marks'!HR56)</f>
        <v/>
      </c>
      <c r="Z952" s="482" t="str">
        <f>IF('result subject-wise'!AE56="","",'result subject-wise'!AE56)</f>
        <v/>
      </c>
      <c r="AA952" s="482" t="str">
        <f>IF('result subject-wise'!AN56="","",'result subject-wise'!AN56)</f>
        <v/>
      </c>
      <c r="AB952" s="480" t="str">
        <f>IF(AA956=0,"",IF(Y952="S",Z952,IF(Z952="",X952,X952+Z952)))</f>
        <v/>
      </c>
    </row>
    <row r="953" spans="1:28" ht="19" customHeight="1">
      <c r="A953" s="1023" t="s">
        <v>71</v>
      </c>
      <c r="B953" s="1024"/>
      <c r="C953" s="482" t="str">
        <f>IF('statement of marks'!BP55="","",'statement of marks'!BP55)</f>
        <v/>
      </c>
      <c r="D953" s="482" t="str">
        <f>IF('statement of marks'!BQ55="","",'statement of marks'!BQ55)</f>
        <v/>
      </c>
      <c r="E953" s="482" t="str">
        <f>IF('statement of marks'!BR55="","",'statement of marks'!BR55)</f>
        <v/>
      </c>
      <c r="F953" s="482" t="str">
        <f>IF('statement of marks'!BT55="","",'statement of marks'!BT55)</f>
        <v/>
      </c>
      <c r="G953" s="478" t="str">
        <f t="shared" si="192"/>
        <v/>
      </c>
      <c r="H953" s="252" t="str">
        <f>IF('statement of marks'!BV55="","",'statement of marks'!BV55)</f>
        <v/>
      </c>
      <c r="I953" s="253" t="str">
        <f t="shared" si="193"/>
        <v/>
      </c>
      <c r="J953" s="479" t="str">
        <f>CONCATENATE('statement of marks'!HS55,'statement of marks'!HT55,'statement of marks'!HU55)</f>
        <v/>
      </c>
      <c r="K953" s="482" t="str">
        <f>IF('result subject-wise'!AF55="","",'result subject-wise'!AF55)</f>
        <v/>
      </c>
      <c r="L953" s="482" t="str">
        <f>IF('result subject-wise'!AO55="","",'result subject-wise'!AO55)</f>
        <v/>
      </c>
      <c r="M953" s="480" t="str">
        <f>IF(L956=0,"",IF(J953="S",K953,IF(K953="",I953,I953+K953)))</f>
        <v/>
      </c>
      <c r="N953" s="1058"/>
      <c r="O953" s="1057"/>
      <c r="P953" s="1023" t="s">
        <v>71</v>
      </c>
      <c r="Q953" s="1024"/>
      <c r="R953" s="482" t="str">
        <f>IF('statement of marks'!BP56="","",'statement of marks'!BP56)</f>
        <v/>
      </c>
      <c r="S953" s="482" t="str">
        <f>IF('statement of marks'!BQ56="","",'statement of marks'!BQ56)</f>
        <v/>
      </c>
      <c r="T953" s="482" t="str">
        <f>IF('statement of marks'!BR56="","",'statement of marks'!BR56)</f>
        <v/>
      </c>
      <c r="U953" s="482" t="str">
        <f>IF('statement of marks'!BT56="","",'statement of marks'!BT56)</f>
        <v/>
      </c>
      <c r="V953" s="478" t="str">
        <f t="shared" si="194"/>
        <v/>
      </c>
      <c r="W953" s="252" t="str">
        <f>IF('statement of marks'!BV56="","",'statement of marks'!BV56)</f>
        <v/>
      </c>
      <c r="X953" s="253" t="str">
        <f t="shared" si="195"/>
        <v/>
      </c>
      <c r="Y953" s="479" t="str">
        <f>CONCATENATE('statement of marks'!HS56,'statement of marks'!HT56,'statement of marks'!HU56)</f>
        <v/>
      </c>
      <c r="Z953" s="482" t="str">
        <f>IF('result subject-wise'!AF56="","",'result subject-wise'!AF56)</f>
        <v/>
      </c>
      <c r="AA953" s="482" t="str">
        <f>IF('result subject-wise'!AO56="","",'result subject-wise'!AO56)</f>
        <v/>
      </c>
      <c r="AB953" s="480" t="str">
        <f>IF(AA956=0,"",IF(Y953="S",Z953,IF(Z953="",X953,X953+Z953)))</f>
        <v/>
      </c>
    </row>
    <row r="954" spans="1:28" ht="19" customHeight="1">
      <c r="A954" s="1023" t="s">
        <v>48</v>
      </c>
      <c r="B954" s="1024"/>
      <c r="C954" s="482" t="str">
        <f>IF('statement of marks'!CD55="","",'statement of marks'!CD55)</f>
        <v/>
      </c>
      <c r="D954" s="482" t="str">
        <f>IF('statement of marks'!CE55="","",'statement of marks'!CE55)</f>
        <v/>
      </c>
      <c r="E954" s="482" t="str">
        <f>IF('statement of marks'!CF55="","",'statement of marks'!CF55)</f>
        <v/>
      </c>
      <c r="F954" s="482" t="str">
        <f>IF('statement of marks'!CH55="","",'statement of marks'!CH55)</f>
        <v/>
      </c>
      <c r="G954" s="478" t="str">
        <f t="shared" si="192"/>
        <v/>
      </c>
      <c r="H954" s="252" t="str">
        <f>IF('statement of marks'!CJ55="","",'statement of marks'!CJ55)</f>
        <v/>
      </c>
      <c r="I954" s="253" t="str">
        <f t="shared" si="193"/>
        <v/>
      </c>
      <c r="J954" s="479" t="str">
        <f>CONCATENATE('statement of marks'!HV55,'statement of marks'!HW55,'statement of marks'!HX55)</f>
        <v/>
      </c>
      <c r="K954" s="482" t="str">
        <f>IF('result subject-wise'!AG55="","",'result subject-wise'!AG55)</f>
        <v/>
      </c>
      <c r="L954" s="482" t="str">
        <f>IF('result subject-wise'!AP55="","",'result subject-wise'!AP55)</f>
        <v/>
      </c>
      <c r="M954" s="480" t="str">
        <f>IF(L956=0,"",IF(J954="S",K954,IF(K954="",I954,I954+K954)))</f>
        <v/>
      </c>
      <c r="N954" s="1058"/>
      <c r="O954" s="1057"/>
      <c r="P954" s="1023" t="s">
        <v>48</v>
      </c>
      <c r="Q954" s="1024"/>
      <c r="R954" s="482" t="str">
        <f>IF('statement of marks'!CD56="","",'statement of marks'!CD56)</f>
        <v/>
      </c>
      <c r="S954" s="482" t="str">
        <f>IF('statement of marks'!CE56="","",'statement of marks'!CE56)</f>
        <v/>
      </c>
      <c r="T954" s="482" t="str">
        <f>IF('statement of marks'!CF56="","",'statement of marks'!CF56)</f>
        <v/>
      </c>
      <c r="U954" s="482" t="str">
        <f>IF('statement of marks'!CH56="","",'statement of marks'!CH56)</f>
        <v/>
      </c>
      <c r="V954" s="478" t="str">
        <f t="shared" si="194"/>
        <v/>
      </c>
      <c r="W954" s="252" t="str">
        <f>IF('statement of marks'!CJ56="","",'statement of marks'!CJ56)</f>
        <v/>
      </c>
      <c r="X954" s="253" t="str">
        <f t="shared" si="195"/>
        <v/>
      </c>
      <c r="Y954" s="479" t="str">
        <f>CONCATENATE('statement of marks'!HV56,'statement of marks'!HW56,'statement of marks'!HX56)</f>
        <v/>
      </c>
      <c r="Z954" s="482" t="str">
        <f>IF('result subject-wise'!AG56="","",'result subject-wise'!AG56)</f>
        <v/>
      </c>
      <c r="AA954" s="482" t="str">
        <f>IF('result subject-wise'!AP56="","",'result subject-wise'!AP56)</f>
        <v/>
      </c>
      <c r="AB954" s="480" t="str">
        <f>IF(AA956=0,"",IF(Y954="S",Z954,IF(Z954="",X954,X954+Z954)))</f>
        <v/>
      </c>
    </row>
    <row r="955" spans="1:28" ht="19" customHeight="1">
      <c r="A955" s="1027" t="s">
        <v>244</v>
      </c>
      <c r="B955" s="1028"/>
      <c r="C955" s="477" t="str">
        <f t="shared" ref="C955:I955" si="196">IF(C954="","",SUM(C949:C954))</f>
        <v/>
      </c>
      <c r="D955" s="477" t="str">
        <f t="shared" si="196"/>
        <v/>
      </c>
      <c r="E955" s="477" t="str">
        <f t="shared" si="196"/>
        <v/>
      </c>
      <c r="F955" s="477" t="str">
        <f t="shared" si="196"/>
        <v/>
      </c>
      <c r="G955" s="477" t="str">
        <f t="shared" si="196"/>
        <v/>
      </c>
      <c r="H955" s="477" t="str">
        <f t="shared" si="196"/>
        <v/>
      </c>
      <c r="I955" s="477" t="str">
        <f t="shared" si="196"/>
        <v/>
      </c>
      <c r="J955" s="254" t="e">
        <f>IF(AND(L961="PASS",M957&gt;=60),"FIRST",IF(AND(L961="PASS",M957&gt;=48),"SECOND",IF(AND(L961="PASS",M957&gt;=36),"THIRD","")))</f>
        <v>#VALUE!</v>
      </c>
      <c r="K955" s="254">
        <f>COUNTIF(K949:K954,"AB")</f>
        <v>0</v>
      </c>
      <c r="L955" s="482"/>
      <c r="M955" s="476" t="str">
        <f>IF(K955&gt;0,"",IF(M954="","",SUM(M949:M954)))</f>
        <v/>
      </c>
      <c r="N955" s="1058"/>
      <c r="O955" s="1057"/>
      <c r="P955" s="1027" t="s">
        <v>244</v>
      </c>
      <c r="Q955" s="1028"/>
      <c r="R955" s="477" t="str">
        <f t="shared" ref="R955:X955" si="197">IF(R954="","",SUM(R949:R954))</f>
        <v/>
      </c>
      <c r="S955" s="477" t="str">
        <f t="shared" si="197"/>
        <v/>
      </c>
      <c r="T955" s="477" t="str">
        <f t="shared" si="197"/>
        <v/>
      </c>
      <c r="U955" s="477" t="str">
        <f t="shared" si="197"/>
        <v/>
      </c>
      <c r="V955" s="477" t="str">
        <f t="shared" si="197"/>
        <v/>
      </c>
      <c r="W955" s="477" t="str">
        <f t="shared" si="197"/>
        <v/>
      </c>
      <c r="X955" s="477" t="str">
        <f t="shared" si="197"/>
        <v/>
      </c>
      <c r="Y955" s="254" t="e">
        <f>IF(AND(AA961="PASS",AB957&gt;=60),"FIRST",IF(AND(AA961="PASS",AB957&gt;=48),"SECOND",IF(AND(AA961="PASS",AB957&gt;=36),"THIRD","")))</f>
        <v>#VALUE!</v>
      </c>
      <c r="Z955" s="254">
        <f>COUNTIF(Z949:Z954,"AB")</f>
        <v>0</v>
      </c>
      <c r="AA955" s="482"/>
      <c r="AB955" s="476" t="str">
        <f>IF(Z955&gt;0,"",IF(AB954="","",SUM(AB949:AB954)))</f>
        <v/>
      </c>
    </row>
    <row r="956" spans="1:28" ht="19" customHeight="1">
      <c r="A956" s="1027" t="s">
        <v>226</v>
      </c>
      <c r="B956" s="1028"/>
      <c r="C956" s="474">
        <f>60-(COUNTIF(C949:C954,"NA")*10+COUNTIF(C949:C954,"ML")*10)</f>
        <v>60</v>
      </c>
      <c r="D956" s="474">
        <f>60-(COUNTIF(D949:D954,"NA")*10+COUNTIF(D949:D954,"ML")*10)</f>
        <v>60</v>
      </c>
      <c r="E956" s="474">
        <f>60-(COUNTIF(E949:E954,"NA")*10+COUNTIF(E949:E954,"ML")*10)</f>
        <v>60</v>
      </c>
      <c r="F956" s="474">
        <f>420-(COUNTIF(F949:F954,"NA")*70+COUNTIF(F949:F954,"ML")*70)</f>
        <v>420</v>
      </c>
      <c r="G956" s="474">
        <f>SUM(C956:F956)</f>
        <v>600</v>
      </c>
      <c r="H956" s="474">
        <f>600-(COUNTIF(H949:H954,"ML")*100)</f>
        <v>600</v>
      </c>
      <c r="I956" s="478">
        <f>SUM(G956:H956)</f>
        <v>1200</v>
      </c>
      <c r="J956" s="254" t="e">
        <f>IF(AND(L961="PASS",I957&gt;=60),"FIRST",IF(AND(L961="PASS",I957&gt;=48),"SECOND",IF(AND(L961="PASS",I957&gt;=36),"THIRD","")))</f>
        <v>#VALUE!</v>
      </c>
      <c r="K956" s="482"/>
      <c r="L956" s="254">
        <f>COUNTIF(L949:L954,"P")+COUNTIF(L949:L954,"F")</f>
        <v>0</v>
      </c>
      <c r="M956" s="251" t="str">
        <f>IF(K955&gt;0,"",IF(L956=0,"",1200-L957*100))</f>
        <v/>
      </c>
      <c r="N956" s="1058"/>
      <c r="O956" s="1057"/>
      <c r="P956" s="1027" t="s">
        <v>226</v>
      </c>
      <c r="Q956" s="1028"/>
      <c r="R956" s="474">
        <f>60-(COUNTIF(R949:R954,"NA")*10+COUNTIF(R949:R954,"ML")*10)</f>
        <v>60</v>
      </c>
      <c r="S956" s="474">
        <f>60-(COUNTIF(S949:S954,"NA")*10+COUNTIF(S949:S954,"ML")*10)</f>
        <v>60</v>
      </c>
      <c r="T956" s="474">
        <f>60-(COUNTIF(T949:T954,"NA")*10+COUNTIF(T949:T954,"ML")*10)</f>
        <v>60</v>
      </c>
      <c r="U956" s="474">
        <f>420-(COUNTIF(U949:U954,"NA")*70+COUNTIF(U949:U954,"ML")*70)</f>
        <v>420</v>
      </c>
      <c r="V956" s="474">
        <f>SUM(R956:U956)</f>
        <v>600</v>
      </c>
      <c r="W956" s="474">
        <f>600-(COUNTIF(W949:W954,"ML")*100)</f>
        <v>600</v>
      </c>
      <c r="X956" s="478">
        <f>SUM(V956:W956)</f>
        <v>1200</v>
      </c>
      <c r="Y956" s="254" t="e">
        <f>IF(AND(AA961="PASS",X957&gt;=60),"FIRST",IF(AND(AA961="PASS",X957&gt;=48),"SECOND",IF(AND(AA961="PASS",X957&gt;=36),"THIRD","")))</f>
        <v>#VALUE!</v>
      </c>
      <c r="Z956" s="482"/>
      <c r="AA956" s="254">
        <f>COUNTIF(AA949:AA954,"P")+COUNTIF(AA949:AA954,"F")</f>
        <v>0</v>
      </c>
      <c r="AB956" s="251" t="str">
        <f>IF(Z955&gt;0,"",IF(AA956=0,"",1200-AA957*100))</f>
        <v/>
      </c>
    </row>
    <row r="957" spans="1:28" ht="19" customHeight="1">
      <c r="A957" s="1056" t="s">
        <v>150</v>
      </c>
      <c r="B957" s="1039"/>
      <c r="C957" s="255" t="e">
        <f t="shared" ref="C957:I957" si="198">C955/C956*100</f>
        <v>#VALUE!</v>
      </c>
      <c r="D957" s="255" t="e">
        <f t="shared" si="198"/>
        <v>#VALUE!</v>
      </c>
      <c r="E957" s="255" t="e">
        <f t="shared" si="198"/>
        <v>#VALUE!</v>
      </c>
      <c r="F957" s="255" t="e">
        <f t="shared" si="198"/>
        <v>#VALUE!</v>
      </c>
      <c r="G957" s="255" t="e">
        <f t="shared" si="198"/>
        <v>#VALUE!</v>
      </c>
      <c r="H957" s="255" t="e">
        <f t="shared" si="198"/>
        <v>#VALUE!</v>
      </c>
      <c r="I957" s="255" t="e">
        <f t="shared" si="198"/>
        <v>#VALUE!</v>
      </c>
      <c r="J957" s="254" t="e">
        <f>IF(M956="",J956,J955)</f>
        <v>#VALUE!</v>
      </c>
      <c r="K957" s="482"/>
      <c r="L957" s="254">
        <f>COUNTIF(J949:J954,"S")</f>
        <v>0</v>
      </c>
      <c r="M957" s="256" t="e">
        <f>M955/M956*100</f>
        <v>#VALUE!</v>
      </c>
      <c r="N957" s="1058"/>
      <c r="O957" s="1057"/>
      <c r="P957" s="1056" t="s">
        <v>150</v>
      </c>
      <c r="Q957" s="1039"/>
      <c r="R957" s="255" t="e">
        <f t="shared" ref="R957:X957" si="199">R955/R956*100</f>
        <v>#VALUE!</v>
      </c>
      <c r="S957" s="255" t="e">
        <f t="shared" si="199"/>
        <v>#VALUE!</v>
      </c>
      <c r="T957" s="255" t="e">
        <f t="shared" si="199"/>
        <v>#VALUE!</v>
      </c>
      <c r="U957" s="255" t="e">
        <f t="shared" si="199"/>
        <v>#VALUE!</v>
      </c>
      <c r="V957" s="255" t="e">
        <f t="shared" si="199"/>
        <v>#VALUE!</v>
      </c>
      <c r="W957" s="255" t="e">
        <f t="shared" si="199"/>
        <v>#VALUE!</v>
      </c>
      <c r="X957" s="255" t="e">
        <f t="shared" si="199"/>
        <v>#VALUE!</v>
      </c>
      <c r="Y957" s="254" t="e">
        <f>IF(AB956="",Y956,Y955)</f>
        <v>#VALUE!</v>
      </c>
      <c r="Z957" s="482"/>
      <c r="AA957" s="254">
        <f>COUNTIF(Y949:Y954,"S")</f>
        <v>0</v>
      </c>
      <c r="AB957" s="256" t="e">
        <f>AB955/AB956*100</f>
        <v>#VALUE!</v>
      </c>
    </row>
    <row r="958" spans="1:28" ht="19" customHeight="1">
      <c r="A958" s="1023" t="s">
        <v>73</v>
      </c>
      <c r="B958" s="1024"/>
      <c r="C958" s="475" t="str">
        <f>IF('statement of marks'!CV55="","",'statement of marks'!CV55)</f>
        <v/>
      </c>
      <c r="D958" s="475" t="str">
        <f>IF('statement of marks'!CW55="","",'statement of marks'!CW55)</f>
        <v/>
      </c>
      <c r="E958" s="475" t="str">
        <f>IF('statement of marks'!CX55="","",'statement of marks'!CX55)</f>
        <v/>
      </c>
      <c r="F958" s="475" t="str">
        <f>IF('statement of marks'!CZ55="","",'statement of marks'!CZ55)</f>
        <v/>
      </c>
      <c r="G958" s="478" t="str">
        <f>IF(F958="","",SUM(C958:F958))</f>
        <v/>
      </c>
      <c r="H958" s="475" t="str">
        <f>IF('statement of marks'!DB55="","",'statement of marks'!DB55)</f>
        <v/>
      </c>
      <c r="I958" s="478" t="str">
        <f>IF(H958="","",SUM(G958:H958))</f>
        <v/>
      </c>
      <c r="J958" s="479" t="str">
        <f>IF('statement of marks'!HY55="","",'statement of marks'!HY55)</f>
        <v/>
      </c>
      <c r="K958" s="485" t="str">
        <f>IF('result subject-wise'!AQ55="","",'result subject-wise'!AQ55)</f>
        <v/>
      </c>
      <c r="L958" s="1046" t="s">
        <v>238</v>
      </c>
      <c r="M958" s="1061"/>
      <c r="N958" s="1058"/>
      <c r="O958" s="1057"/>
      <c r="P958" s="1023" t="s">
        <v>73</v>
      </c>
      <c r="Q958" s="1024"/>
      <c r="R958" s="475" t="str">
        <f>IF('statement of marks'!CV56="","",'statement of marks'!CV56)</f>
        <v/>
      </c>
      <c r="S958" s="475" t="str">
        <f>IF('statement of marks'!CW56="","",'statement of marks'!CW56)</f>
        <v/>
      </c>
      <c r="T958" s="475" t="str">
        <f>IF('statement of marks'!CX56="","",'statement of marks'!CX56)</f>
        <v/>
      </c>
      <c r="U958" s="475" t="str">
        <f>IF('statement of marks'!CZ56="","",'statement of marks'!CZ56)</f>
        <v/>
      </c>
      <c r="V958" s="478" t="str">
        <f>IF(U958="","",SUM(R958:U958))</f>
        <v/>
      </c>
      <c r="W958" s="475" t="str">
        <f>IF('statement of marks'!DB56="","",'statement of marks'!DB56)</f>
        <v/>
      </c>
      <c r="X958" s="478" t="str">
        <f>IF(W958="","",SUM(V958:W958))</f>
        <v/>
      </c>
      <c r="Y958" s="479" t="str">
        <f>IF('statement of marks'!HY56="","",'statement of marks'!HY56)</f>
        <v/>
      </c>
      <c r="Z958" s="485" t="str">
        <f>IF('result subject-wise'!AQ56="","",'result subject-wise'!AQ56)</f>
        <v/>
      </c>
      <c r="AA958" s="1046" t="s">
        <v>238</v>
      </c>
      <c r="AB958" s="1061"/>
    </row>
    <row r="959" spans="1:28" ht="19" customHeight="1">
      <c r="A959" s="1023" t="s">
        <v>74</v>
      </c>
      <c r="B959" s="1024"/>
      <c r="C959" s="475" t="str">
        <f>IF('statement of marks'!DL55="","",'statement of marks'!DL55)</f>
        <v/>
      </c>
      <c r="D959" s="475" t="str">
        <f>IF('statement of marks'!DO55="","",'statement of marks'!DO55)</f>
        <v/>
      </c>
      <c r="E959" s="475" t="str">
        <f>IF('statement of marks'!DR55="","",'statement of marks'!DR55)</f>
        <v/>
      </c>
      <c r="F959" s="475" t="str">
        <f>IF('statement of marks'!DX55="","",'statement of marks'!DX55)</f>
        <v/>
      </c>
      <c r="G959" s="478" t="str">
        <f>IF(F959="","",SUM(C959:F959))</f>
        <v/>
      </c>
      <c r="H959" s="475" t="str">
        <f>IF('statement of marks'!EC55="","",'statement of marks'!EC55)</f>
        <v/>
      </c>
      <c r="I959" s="478" t="str">
        <f>IF(H959="","",SUM(G959:H959))</f>
        <v/>
      </c>
      <c r="J959" s="479" t="str">
        <f>IF('statement of marks'!HZ55="","",'statement of marks'!HZ55)</f>
        <v/>
      </c>
      <c r="K959" s="477" t="str">
        <f>IF('result subject-wise'!AR55="","",'result subject-wise'!AR55)</f>
        <v/>
      </c>
      <c r="L959" s="1030"/>
      <c r="M959" s="1061"/>
      <c r="N959" s="1058"/>
      <c r="O959" s="1057"/>
      <c r="P959" s="1023" t="s">
        <v>74</v>
      </c>
      <c r="Q959" s="1024"/>
      <c r="R959" s="475" t="str">
        <f>IF('statement of marks'!DL56="","",'statement of marks'!DL56)</f>
        <v/>
      </c>
      <c r="S959" s="475" t="str">
        <f>IF('statement of marks'!DO56="","",'statement of marks'!DO56)</f>
        <v/>
      </c>
      <c r="T959" s="475" t="str">
        <f>IF('statement of marks'!DR56="","",'statement of marks'!DR56)</f>
        <v/>
      </c>
      <c r="U959" s="475" t="str">
        <f>IF('statement of marks'!DX56="","",'statement of marks'!DX56)</f>
        <v/>
      </c>
      <c r="V959" s="478" t="str">
        <f>IF(U959="","",SUM(R959:U959))</f>
        <v/>
      </c>
      <c r="W959" s="475" t="str">
        <f>IF('statement of marks'!EC56="","",'statement of marks'!EC56)</f>
        <v/>
      </c>
      <c r="X959" s="478" t="str">
        <f>IF(W959="","",SUM(V959:W959))</f>
        <v/>
      </c>
      <c r="Y959" s="479" t="str">
        <f>IF('statement of marks'!HZ56="","",'statement of marks'!HZ56)</f>
        <v/>
      </c>
      <c r="Z959" s="477" t="str">
        <f>IF('result subject-wise'!AR56="","",'result subject-wise'!AR56)</f>
        <v/>
      </c>
      <c r="AA959" s="1030"/>
      <c r="AB959" s="1061"/>
    </row>
    <row r="960" spans="1:28" ht="19" customHeight="1">
      <c r="A960" s="1023" t="s">
        <v>56</v>
      </c>
      <c r="B960" s="1024"/>
      <c r="C960" s="475" t="str">
        <f>IF('statement of marks'!EM55="","",'statement of marks'!EM55)</f>
        <v/>
      </c>
      <c r="D960" s="475" t="str">
        <f>IF('statement of marks'!EN55="","",'statement of marks'!EN55)</f>
        <v/>
      </c>
      <c r="E960" s="475" t="str">
        <f>IF('statement of marks'!EO55="","",'statement of marks'!EO55)</f>
        <v/>
      </c>
      <c r="F960" s="475" t="str">
        <f>IF('statement of marks'!ES55="","",'statement of marks'!ES55)</f>
        <v/>
      </c>
      <c r="G960" s="478" t="str">
        <f>IF(F960="","",SUM(C960:F960))</f>
        <v/>
      </c>
      <c r="H960" s="475" t="str">
        <f>IF('statement of marks'!EX55="","",'statement of marks'!EX55)</f>
        <v/>
      </c>
      <c r="I960" s="478" t="str">
        <f>IF(H960="","",SUM(G960:H960))</f>
        <v/>
      </c>
      <c r="J960" s="479" t="str">
        <f>IF('statement of marks'!IA55="","",'statement of marks'!IA55)</f>
        <v/>
      </c>
      <c r="K960" s="477" t="str">
        <f>IF('result subject-wise'!AS55="","",'result subject-wise'!AS55)</f>
        <v/>
      </c>
      <c r="L960" s="1030"/>
      <c r="M960" s="1061"/>
      <c r="N960" s="1058"/>
      <c r="O960" s="1057"/>
      <c r="P960" s="1023" t="s">
        <v>56</v>
      </c>
      <c r="Q960" s="1024"/>
      <c r="R960" s="475" t="str">
        <f>IF('statement of marks'!EM56="","",'statement of marks'!EM56)</f>
        <v/>
      </c>
      <c r="S960" s="475" t="str">
        <f>IF('statement of marks'!EN56="","",'statement of marks'!EN56)</f>
        <v/>
      </c>
      <c r="T960" s="475" t="str">
        <f>IF('statement of marks'!EO56="","",'statement of marks'!EO56)</f>
        <v/>
      </c>
      <c r="U960" s="475" t="str">
        <f>IF('statement of marks'!ES56="","",'statement of marks'!ES56)</f>
        <v/>
      </c>
      <c r="V960" s="478" t="str">
        <f>IF(U960="","",SUM(R960:U960))</f>
        <v/>
      </c>
      <c r="W960" s="475" t="str">
        <f>IF('statement of marks'!EX56="","",'statement of marks'!EX56)</f>
        <v/>
      </c>
      <c r="X960" s="478" t="str">
        <f>IF(W960="","",SUM(V960:W960))</f>
        <v/>
      </c>
      <c r="Y960" s="479" t="str">
        <f>IF('statement of marks'!IA56="","",'statement of marks'!IA56)</f>
        <v/>
      </c>
      <c r="Z960" s="477" t="str">
        <f>IF('result subject-wise'!AS56="","",'result subject-wise'!AS56)</f>
        <v/>
      </c>
      <c r="AA960" s="1030"/>
      <c r="AB960" s="1061"/>
    </row>
    <row r="961" spans="1:28" ht="19" customHeight="1">
      <c r="A961" s="1023" t="s">
        <v>26</v>
      </c>
      <c r="B961" s="1024"/>
      <c r="C961" s="1046" t="s">
        <v>275</v>
      </c>
      <c r="D961" s="1021"/>
      <c r="E961" s="1046" t="s">
        <v>94</v>
      </c>
      <c r="F961" s="1021"/>
      <c r="G961" s="1048" t="s">
        <v>95</v>
      </c>
      <c r="H961" s="1021"/>
      <c r="I961" s="478" t="s">
        <v>39</v>
      </c>
      <c r="J961" s="477" t="s">
        <v>57</v>
      </c>
      <c r="K961" s="1050"/>
      <c r="L961" s="1049" t="str">
        <f>IF('result subject-wise'!AV55="","",'result subject-wise'!AV55)</f>
        <v/>
      </c>
      <c r="M961" s="1052"/>
      <c r="N961" s="1058"/>
      <c r="O961" s="1057"/>
      <c r="P961" s="1023" t="s">
        <v>26</v>
      </c>
      <c r="Q961" s="1024"/>
      <c r="R961" s="1046" t="s">
        <v>275</v>
      </c>
      <c r="S961" s="1021"/>
      <c r="T961" s="1046" t="s">
        <v>94</v>
      </c>
      <c r="U961" s="1021"/>
      <c r="V961" s="1048" t="s">
        <v>95</v>
      </c>
      <c r="W961" s="1021"/>
      <c r="X961" s="478" t="s">
        <v>39</v>
      </c>
      <c r="Y961" s="477" t="s">
        <v>57</v>
      </c>
      <c r="Z961" s="1050"/>
      <c r="AA961" s="1049" t="str">
        <f>IF('result subject-wise'!AV56="","",'result subject-wise'!AV56)</f>
        <v/>
      </c>
      <c r="AB961" s="1052"/>
    </row>
    <row r="962" spans="1:28" ht="19" customHeight="1">
      <c r="A962" s="1023"/>
      <c r="B962" s="1024"/>
      <c r="C962" s="1021">
        <f>'statement of marks'!$FH$6</f>
        <v>25</v>
      </c>
      <c r="D962" s="1021"/>
      <c r="E962" s="1021">
        <f>'statement of marks'!$FI$6</f>
        <v>45</v>
      </c>
      <c r="F962" s="1021"/>
      <c r="G962" s="1021">
        <f>'statement of marks'!$FJ$6</f>
        <v>30</v>
      </c>
      <c r="H962" s="1021"/>
      <c r="I962" s="478">
        <f>SUM(C962,E962,G962)</f>
        <v>100</v>
      </c>
      <c r="J962" s="477"/>
      <c r="K962" s="1050"/>
      <c r="L962" s="1049"/>
      <c r="M962" s="1052"/>
      <c r="N962" s="1058"/>
      <c r="O962" s="1057"/>
      <c r="P962" s="1023"/>
      <c r="Q962" s="1024"/>
      <c r="R962" s="1021">
        <f>'statement of marks'!$FH$6</f>
        <v>25</v>
      </c>
      <c r="S962" s="1021"/>
      <c r="T962" s="1021">
        <f>'statement of marks'!$FI$6</f>
        <v>45</v>
      </c>
      <c r="U962" s="1021"/>
      <c r="V962" s="1021">
        <f>'statement of marks'!$FJ$6</f>
        <v>30</v>
      </c>
      <c r="W962" s="1021"/>
      <c r="X962" s="478">
        <f>SUM(R962,T962,V962)</f>
        <v>100</v>
      </c>
      <c r="Y962" s="477"/>
      <c r="Z962" s="1050"/>
      <c r="AA962" s="1049"/>
      <c r="AB962" s="1052"/>
    </row>
    <row r="963" spans="1:28" ht="19" customHeight="1">
      <c r="A963" s="1023"/>
      <c r="B963" s="1024"/>
      <c r="C963" s="1025" t="str">
        <f>IF('statement of marks'!FH55="","",'statement of marks'!FH55)</f>
        <v/>
      </c>
      <c r="D963" s="1025"/>
      <c r="E963" s="1025" t="str">
        <f>'statement of marks'!FI55</f>
        <v/>
      </c>
      <c r="F963" s="1025"/>
      <c r="G963" s="1025" t="str">
        <f>'statement of marks'!FJ55</f>
        <v/>
      </c>
      <c r="H963" s="1025"/>
      <c r="I963" s="481" t="str">
        <f>IF(G963="","",SUM(C963,E963,G963))</f>
        <v/>
      </c>
      <c r="J963" s="479" t="str">
        <f>IF('statement of marks'!IB55="","",'statement of marks'!IB55)</f>
        <v/>
      </c>
      <c r="K963" s="1050"/>
      <c r="L963" s="1051" t="s">
        <v>241</v>
      </c>
      <c r="M963" s="1052"/>
      <c r="N963" s="1058"/>
      <c r="O963" s="1057"/>
      <c r="P963" s="1023"/>
      <c r="Q963" s="1024"/>
      <c r="R963" s="1025" t="str">
        <f>IF('statement of marks'!FH56="","",'statement of marks'!FH56)</f>
        <v/>
      </c>
      <c r="S963" s="1025"/>
      <c r="T963" s="1025" t="str">
        <f>'statement of marks'!FI56</f>
        <v/>
      </c>
      <c r="U963" s="1025"/>
      <c r="V963" s="1025" t="str">
        <f>'statement of marks'!FJ56</f>
        <v/>
      </c>
      <c r="W963" s="1025"/>
      <c r="X963" s="481" t="str">
        <f>IF(V963="","",SUM(R963,T963,V963))</f>
        <v/>
      </c>
      <c r="Y963" s="479" t="str">
        <f>IF('statement of marks'!IB56="","",'statement of marks'!IB56)</f>
        <v/>
      </c>
      <c r="Z963" s="1050"/>
      <c r="AA963" s="1051" t="s">
        <v>241</v>
      </c>
      <c r="AB963" s="1052"/>
    </row>
    <row r="964" spans="1:28" ht="19" customHeight="1">
      <c r="A964" s="1023" t="s">
        <v>77</v>
      </c>
      <c r="B964" s="1024"/>
      <c r="C964" s="1048" t="s">
        <v>96</v>
      </c>
      <c r="D964" s="1021"/>
      <c r="E964" s="1048" t="s">
        <v>97</v>
      </c>
      <c r="F964" s="1021"/>
      <c r="G964" s="1048" t="s">
        <v>98</v>
      </c>
      <c r="H964" s="1021"/>
      <c r="I964" s="478" t="s">
        <v>39</v>
      </c>
      <c r="J964" s="477" t="s">
        <v>57</v>
      </c>
      <c r="K964" s="1050"/>
      <c r="L964" s="1049" t="e">
        <f>J957</f>
        <v>#VALUE!</v>
      </c>
      <c r="M964" s="1052"/>
      <c r="N964" s="1058"/>
      <c r="O964" s="1057"/>
      <c r="P964" s="1023" t="s">
        <v>77</v>
      </c>
      <c r="Q964" s="1024"/>
      <c r="R964" s="1048" t="s">
        <v>96</v>
      </c>
      <c r="S964" s="1021"/>
      <c r="T964" s="1048" t="s">
        <v>97</v>
      </c>
      <c r="U964" s="1021"/>
      <c r="V964" s="1048" t="s">
        <v>98</v>
      </c>
      <c r="W964" s="1021"/>
      <c r="X964" s="478" t="s">
        <v>39</v>
      </c>
      <c r="Y964" s="477" t="s">
        <v>57</v>
      </c>
      <c r="Z964" s="1050"/>
      <c r="AA964" s="1049" t="e">
        <f>Y957</f>
        <v>#VALUE!</v>
      </c>
      <c r="AB964" s="1052"/>
    </row>
    <row r="965" spans="1:28" ht="19" customHeight="1">
      <c r="A965" s="1023"/>
      <c r="B965" s="1024"/>
      <c r="C965" s="1021">
        <f>'statement of marks'!$FQ$6</f>
        <v>25</v>
      </c>
      <c r="D965" s="1021"/>
      <c r="E965" s="474">
        <f>'statement of marks'!$FR$6</f>
        <v>30</v>
      </c>
      <c r="F965" s="474">
        <f>'statement of marks'!$FS$6</f>
        <v>30</v>
      </c>
      <c r="G965" s="1021">
        <f>'statement of marks'!$FT$6</f>
        <v>15</v>
      </c>
      <c r="H965" s="1021"/>
      <c r="I965" s="478">
        <f>SUM(C965,E965,F965,G965)</f>
        <v>100</v>
      </c>
      <c r="J965" s="477"/>
      <c r="K965" s="1050"/>
      <c r="L965" s="1049"/>
      <c r="M965" s="1052"/>
      <c r="N965" s="1058"/>
      <c r="O965" s="1057"/>
      <c r="P965" s="1023"/>
      <c r="Q965" s="1024"/>
      <c r="R965" s="1021">
        <f>'statement of marks'!$FQ$6</f>
        <v>25</v>
      </c>
      <c r="S965" s="1021"/>
      <c r="T965" s="474">
        <f>'statement of marks'!$FR$6</f>
        <v>30</v>
      </c>
      <c r="U965" s="474">
        <f>'statement of marks'!$FS$6</f>
        <v>30</v>
      </c>
      <c r="V965" s="1021">
        <f>'statement of marks'!$FT$6</f>
        <v>15</v>
      </c>
      <c r="W965" s="1021"/>
      <c r="X965" s="478">
        <f>SUM(R965,T965,U965,V965)</f>
        <v>100</v>
      </c>
      <c r="Y965" s="477"/>
      <c r="Z965" s="1050"/>
      <c r="AA965" s="1049"/>
      <c r="AB965" s="1052"/>
    </row>
    <row r="966" spans="1:28" ht="19" customHeight="1">
      <c r="A966" s="1023"/>
      <c r="B966" s="1024"/>
      <c r="C966" s="1025" t="str">
        <f>IF('statement of marks'!FQ55="","",'statement of marks'!FQ55)</f>
        <v/>
      </c>
      <c r="D966" s="1025"/>
      <c r="E966" s="475" t="str">
        <f>'statement of marks'!FR55</f>
        <v/>
      </c>
      <c r="F966" s="475" t="str">
        <f>'statement of marks'!FS55</f>
        <v/>
      </c>
      <c r="G966" s="1025" t="str">
        <f>'statement of marks'!FT55</f>
        <v/>
      </c>
      <c r="H966" s="1025"/>
      <c r="I966" s="478" t="str">
        <f>IF(G966="","",SUM(C966:G966))</f>
        <v/>
      </c>
      <c r="J966" s="479" t="str">
        <f>IF('statement of marks'!IC55="","",'statement of marks'!IC55)</f>
        <v/>
      </c>
      <c r="K966" s="1043" t="s">
        <v>240</v>
      </c>
      <c r="L966" s="1044"/>
      <c r="M966" s="1045"/>
      <c r="N966" s="1058"/>
      <c r="O966" s="1057"/>
      <c r="P966" s="1023"/>
      <c r="Q966" s="1024"/>
      <c r="R966" s="1025" t="str">
        <f>IF('statement of marks'!FQ56="","",'statement of marks'!FQ56)</f>
        <v/>
      </c>
      <c r="S966" s="1025"/>
      <c r="T966" s="475" t="str">
        <f>'statement of marks'!FR56</f>
        <v/>
      </c>
      <c r="U966" s="475" t="str">
        <f>'statement of marks'!FS56</f>
        <v/>
      </c>
      <c r="V966" s="1025" t="str">
        <f>'statement of marks'!FT56</f>
        <v/>
      </c>
      <c r="W966" s="1025"/>
      <c r="X966" s="478" t="str">
        <f>IF(V966="","",SUM(R966:V966))</f>
        <v/>
      </c>
      <c r="Y966" s="479" t="str">
        <f>IF('statement of marks'!IC56="","",'statement of marks'!IC56)</f>
        <v/>
      </c>
      <c r="Z966" s="1043" t="s">
        <v>240</v>
      </c>
      <c r="AA966" s="1044"/>
      <c r="AB966" s="1045"/>
    </row>
    <row r="967" spans="1:28" ht="19" customHeight="1">
      <c r="A967" s="1038" t="s">
        <v>135</v>
      </c>
      <c r="B967" s="1039"/>
      <c r="C967" s="1029" t="str">
        <f>'statement of marks'!GN55</f>
        <v/>
      </c>
      <c r="D967" s="1029"/>
      <c r="E967" s="1029"/>
      <c r="F967" s="483" t="s">
        <v>241</v>
      </c>
      <c r="G967" s="479" t="str">
        <f>IF('statement of marks'!CU55="","",'statement of marks'!CU55)</f>
        <v/>
      </c>
      <c r="H967" s="1049" t="s">
        <v>237</v>
      </c>
      <c r="I967" s="1049"/>
      <c r="J967" s="475" t="str">
        <f>IF('statement of marks'!GP55="","",'statement of marks'!GP55)</f>
        <v/>
      </c>
      <c r="K967" s="1044"/>
      <c r="L967" s="1044"/>
      <c r="M967" s="1045"/>
      <c r="N967" s="1058"/>
      <c r="O967" s="1057"/>
      <c r="P967" s="1038" t="s">
        <v>135</v>
      </c>
      <c r="Q967" s="1039"/>
      <c r="R967" s="1029" t="str">
        <f>'statement of marks'!GN56</f>
        <v/>
      </c>
      <c r="S967" s="1029"/>
      <c r="T967" s="1029"/>
      <c r="U967" s="483" t="s">
        <v>241</v>
      </c>
      <c r="V967" s="479" t="str">
        <f>IF('statement of marks'!CU56="","",'statement of marks'!CU56)</f>
        <v/>
      </c>
      <c r="W967" s="1049" t="s">
        <v>237</v>
      </c>
      <c r="X967" s="1049"/>
      <c r="Y967" s="475" t="str">
        <f>IF('statement of marks'!GP56="","",'statement of marks'!GP56)</f>
        <v/>
      </c>
      <c r="Z967" s="1044"/>
      <c r="AA967" s="1044"/>
      <c r="AB967" s="1045"/>
    </row>
    <row r="968" spans="1:28" ht="19" customHeight="1">
      <c r="A968" s="257" t="s">
        <v>230</v>
      </c>
      <c r="B968" s="1059" t="s">
        <v>229</v>
      </c>
      <c r="C968" s="1060"/>
      <c r="D968" s="1047" t="s">
        <v>231</v>
      </c>
      <c r="E968" s="1025"/>
      <c r="F968" s="1047" t="s">
        <v>232</v>
      </c>
      <c r="G968" s="1025"/>
      <c r="H968" s="1047" t="s">
        <v>233</v>
      </c>
      <c r="I968" s="1025"/>
      <c r="J968" s="481" t="s">
        <v>376</v>
      </c>
      <c r="K968" s="1044"/>
      <c r="L968" s="1044"/>
      <c r="M968" s="1045"/>
      <c r="N968" s="1058"/>
      <c r="O968" s="1057"/>
      <c r="P968" s="257" t="s">
        <v>230</v>
      </c>
      <c r="Q968" s="1059" t="s">
        <v>229</v>
      </c>
      <c r="R968" s="1060"/>
      <c r="S968" s="1047" t="s">
        <v>231</v>
      </c>
      <c r="T968" s="1025"/>
      <c r="U968" s="1047" t="s">
        <v>232</v>
      </c>
      <c r="V968" s="1025"/>
      <c r="W968" s="1047" t="s">
        <v>233</v>
      </c>
      <c r="X968" s="1025"/>
      <c r="Y968" s="481" t="s">
        <v>376</v>
      </c>
      <c r="Z968" s="1044"/>
      <c r="AA968" s="1044"/>
      <c r="AB968" s="1045"/>
    </row>
    <row r="969" spans="1:28" ht="19" customHeight="1">
      <c r="A969" s="1033" t="s">
        <v>227</v>
      </c>
      <c r="B969" s="1024"/>
      <c r="C969" s="482" t="str">
        <f>IF('statement of marks'!GR55="","",'statement of marks'!GR55)</f>
        <v/>
      </c>
      <c r="D969" s="1053" t="str">
        <f>IF('statement of marks'!GT55="","",'statement of marks'!GT55)</f>
        <v/>
      </c>
      <c r="E969" s="1053"/>
      <c r="F969" s="1053" t="str">
        <f>IF('statement of marks'!GV55="","",'statement of marks'!GV55)</f>
        <v/>
      </c>
      <c r="G969" s="1053"/>
      <c r="H969" s="1053" t="str">
        <f>IF('statement of marks'!GX55="","",'statement of marks'!GX55)</f>
        <v/>
      </c>
      <c r="I969" s="1053"/>
      <c r="J969" s="479" t="str">
        <f>'statement of marks'!GZ55</f>
        <v/>
      </c>
      <c r="K969" s="1062" t="str">
        <f>IF(OR(L961="PASS",L961="FAIL"),'result subject-wise'!$AV$112,"")</f>
        <v/>
      </c>
      <c r="L969" s="1062"/>
      <c r="M969" s="1063"/>
      <c r="N969" s="1058"/>
      <c r="O969" s="1057"/>
      <c r="P969" s="1033" t="s">
        <v>227</v>
      </c>
      <c r="Q969" s="1024"/>
      <c r="R969" s="482" t="str">
        <f>IF('statement of marks'!GR56="","",'statement of marks'!GR56)</f>
        <v/>
      </c>
      <c r="S969" s="1053" t="str">
        <f>IF('statement of marks'!GT56="","",'statement of marks'!GT56)</f>
        <v/>
      </c>
      <c r="T969" s="1053"/>
      <c r="U969" s="1053" t="str">
        <f>IF('statement of marks'!GV56="","",'statement of marks'!GV56)</f>
        <v/>
      </c>
      <c r="V969" s="1053"/>
      <c r="W969" s="1053" t="str">
        <f>IF('statement of marks'!GX56="","",'statement of marks'!GX56)</f>
        <v/>
      </c>
      <c r="X969" s="1053"/>
      <c r="Y969" s="479" t="str">
        <f>'statement of marks'!GZ56</f>
        <v/>
      </c>
      <c r="Z969" s="1062" t="str">
        <f>IF(OR(AA961="PASS",AA961="FAIL"),'result subject-wise'!$AV$112,"")</f>
        <v/>
      </c>
      <c r="AA969" s="1062"/>
      <c r="AB969" s="1063"/>
    </row>
    <row r="970" spans="1:28" ht="19" customHeight="1">
      <c r="A970" s="1031" t="s">
        <v>228</v>
      </c>
      <c r="B970" s="1032"/>
      <c r="C970" s="477" t="str">
        <f>IF('statement of marks'!GQ55="","",'statement of marks'!GQ55)</f>
        <v/>
      </c>
      <c r="D970" s="1030" t="str">
        <f>IF('statement of marks'!GS55="","",'statement of marks'!GS55)</f>
        <v/>
      </c>
      <c r="E970" s="1030"/>
      <c r="F970" s="1030" t="str">
        <f>IF('statement of marks'!GU55="","",'statement of marks'!GU55)</f>
        <v/>
      </c>
      <c r="G970" s="1030"/>
      <c r="H970" s="1030" t="str">
        <f>IF('statement of marks'!GW55="","",'statement of marks'!GW55)</f>
        <v/>
      </c>
      <c r="I970" s="1030"/>
      <c r="J970" s="477" t="str">
        <f>'statement of marks'!GY55</f>
        <v/>
      </c>
      <c r="K970" s="1062"/>
      <c r="L970" s="1062"/>
      <c r="M970" s="1063"/>
      <c r="N970" s="1058"/>
      <c r="O970" s="1057"/>
      <c r="P970" s="1031" t="s">
        <v>228</v>
      </c>
      <c r="Q970" s="1032"/>
      <c r="R970" s="477" t="str">
        <f>IF('statement of marks'!GQ56="","",'statement of marks'!GQ56)</f>
        <v/>
      </c>
      <c r="S970" s="1030" t="str">
        <f>IF('statement of marks'!GS56="","",'statement of marks'!GS56)</f>
        <v/>
      </c>
      <c r="T970" s="1030"/>
      <c r="U970" s="1030" t="str">
        <f>IF('statement of marks'!GU56="","",'statement of marks'!GU56)</f>
        <v/>
      </c>
      <c r="V970" s="1030"/>
      <c r="W970" s="1030" t="str">
        <f>IF('statement of marks'!GW56="","",'statement of marks'!GW56)</f>
        <v/>
      </c>
      <c r="X970" s="1030"/>
      <c r="Y970" s="477" t="str">
        <f>'statement of marks'!GY56</f>
        <v/>
      </c>
      <c r="Z970" s="1062"/>
      <c r="AA970" s="1062"/>
      <c r="AB970" s="1063"/>
    </row>
    <row r="971" spans="1:28" ht="19" customHeight="1">
      <c r="A971" s="1067" t="s">
        <v>375</v>
      </c>
      <c r="B971" s="1024"/>
      <c r="C971" s="52"/>
      <c r="D971" s="1029"/>
      <c r="E971" s="1029"/>
      <c r="F971" s="1029"/>
      <c r="G971" s="1029"/>
      <c r="H971" s="1029"/>
      <c r="I971" s="1029"/>
      <c r="J971" s="1029"/>
      <c r="K971" s="1029"/>
      <c r="L971" s="1029"/>
      <c r="M971" s="1040"/>
      <c r="N971" s="1058"/>
      <c r="O971" s="1057"/>
      <c r="P971" s="1067" t="s">
        <v>375</v>
      </c>
      <c r="Q971" s="1024"/>
      <c r="R971" s="52"/>
      <c r="S971" s="1029"/>
      <c r="T971" s="1029"/>
      <c r="U971" s="1029"/>
      <c r="V971" s="1029"/>
      <c r="W971" s="1029"/>
      <c r="X971" s="1029"/>
      <c r="Y971" s="1029"/>
      <c r="Z971" s="1029"/>
      <c r="AA971" s="1029"/>
      <c r="AB971" s="1040"/>
    </row>
    <row r="972" spans="1:28" ht="19" customHeight="1">
      <c r="A972" s="1033" t="s">
        <v>234</v>
      </c>
      <c r="B972" s="1024"/>
      <c r="C972" s="52"/>
      <c r="D972" s="1029"/>
      <c r="E972" s="1029"/>
      <c r="F972" s="1029"/>
      <c r="G972" s="1029"/>
      <c r="H972" s="1029"/>
      <c r="I972" s="1029"/>
      <c r="J972" s="1029"/>
      <c r="K972" s="1029"/>
      <c r="L972" s="1029"/>
      <c r="M972" s="1040"/>
      <c r="N972" s="1058"/>
      <c r="O972" s="1057"/>
      <c r="P972" s="1033" t="s">
        <v>234</v>
      </c>
      <c r="Q972" s="1024"/>
      <c r="R972" s="52"/>
      <c r="S972" s="1029"/>
      <c r="T972" s="1029"/>
      <c r="U972" s="1029"/>
      <c r="V972" s="1029"/>
      <c r="W972" s="1029"/>
      <c r="X972" s="1029"/>
      <c r="Y972" s="1029"/>
      <c r="Z972" s="1029"/>
      <c r="AA972" s="1029"/>
      <c r="AB972" s="1040"/>
    </row>
    <row r="973" spans="1:28" ht="19" customHeight="1">
      <c r="A973" s="1033" t="s">
        <v>374</v>
      </c>
      <c r="B973" s="1024"/>
      <c r="C973" s="52"/>
      <c r="D973" s="1029"/>
      <c r="E973" s="1029"/>
      <c r="F973" s="1029"/>
      <c r="G973" s="1029"/>
      <c r="H973" s="1029"/>
      <c r="I973" s="1029"/>
      <c r="J973" s="1051" t="s">
        <v>374</v>
      </c>
      <c r="K973" s="1029"/>
      <c r="L973" s="1029"/>
      <c r="M973" s="1040"/>
      <c r="N973" s="1058"/>
      <c r="O973" s="1057"/>
      <c r="P973" s="1033" t="s">
        <v>374</v>
      </c>
      <c r="Q973" s="1024"/>
      <c r="R973" s="52"/>
      <c r="S973" s="1029"/>
      <c r="T973" s="1029"/>
      <c r="U973" s="1029"/>
      <c r="V973" s="1029"/>
      <c r="W973" s="1029"/>
      <c r="X973" s="1029"/>
      <c r="Y973" s="1051" t="s">
        <v>374</v>
      </c>
      <c r="Z973" s="1029"/>
      <c r="AA973" s="1029"/>
      <c r="AB973" s="1040"/>
    </row>
    <row r="974" spans="1:28" ht="19" customHeight="1">
      <c r="A974" s="1033" t="s">
        <v>235</v>
      </c>
      <c r="B974" s="1024"/>
      <c r="C974" s="52"/>
      <c r="D974" s="1029"/>
      <c r="E974" s="1029"/>
      <c r="F974" s="1029"/>
      <c r="G974" s="1029"/>
      <c r="H974" s="1029"/>
      <c r="I974" s="1029"/>
      <c r="J974" s="1029"/>
      <c r="K974" s="1029"/>
      <c r="L974" s="1029"/>
      <c r="M974" s="1040"/>
      <c r="N974" s="1058"/>
      <c r="O974" s="1057"/>
      <c r="P974" s="1033" t="s">
        <v>235</v>
      </c>
      <c r="Q974" s="1024"/>
      <c r="R974" s="52"/>
      <c r="S974" s="1029"/>
      <c r="T974" s="1029"/>
      <c r="U974" s="1029"/>
      <c r="V974" s="1029"/>
      <c r="W974" s="1029"/>
      <c r="X974" s="1029"/>
      <c r="Y974" s="1029"/>
      <c r="Z974" s="1029"/>
      <c r="AA974" s="1029"/>
      <c r="AB974" s="1040"/>
    </row>
    <row r="975" spans="1:28" ht="19" customHeight="1" thickBot="1">
      <c r="A975" s="1054" t="s">
        <v>236</v>
      </c>
      <c r="B975" s="1055"/>
      <c r="C975" s="1055"/>
      <c r="D975" s="1055"/>
      <c r="E975" s="1055"/>
      <c r="F975" s="1064">
        <f>'statement of marks'!$GY$107</f>
        <v>42460</v>
      </c>
      <c r="G975" s="1064"/>
      <c r="H975" s="1065" t="s">
        <v>239</v>
      </c>
      <c r="I975" s="1066"/>
      <c r="J975" s="1041"/>
      <c r="K975" s="1041"/>
      <c r="L975" s="1041"/>
      <c r="M975" s="1042"/>
      <c r="N975" s="1058"/>
      <c r="O975" s="1057"/>
      <c r="P975" s="1054" t="s">
        <v>236</v>
      </c>
      <c r="Q975" s="1055"/>
      <c r="R975" s="1055"/>
      <c r="S975" s="1055"/>
      <c r="T975" s="1055"/>
      <c r="U975" s="1064">
        <f>'statement of marks'!$GY$107</f>
        <v>42460</v>
      </c>
      <c r="V975" s="1064"/>
      <c r="W975" s="1065" t="s">
        <v>239</v>
      </c>
      <c r="X975" s="1066"/>
      <c r="Y975" s="1041"/>
      <c r="Z975" s="1041"/>
      <c r="AA975" s="1041"/>
      <c r="AB975" s="1042"/>
    </row>
    <row r="976" spans="1:28" ht="19" customHeight="1" thickTop="1">
      <c r="A976" s="1017" t="s">
        <v>220</v>
      </c>
      <c r="B976" s="1018"/>
      <c r="C976" s="1018"/>
      <c r="D976" s="1018"/>
      <c r="E976" s="1018"/>
      <c r="F976" s="1018"/>
      <c r="G976" s="1018"/>
      <c r="H976" s="1018"/>
      <c r="I976" s="1018"/>
      <c r="J976" s="1018"/>
      <c r="K976" s="1018"/>
      <c r="L976" s="1018"/>
      <c r="M976" s="1019"/>
      <c r="N976" s="1058"/>
      <c r="O976" s="1057"/>
      <c r="P976" s="1017" t="s">
        <v>220</v>
      </c>
      <c r="Q976" s="1018"/>
      <c r="R976" s="1018"/>
      <c r="S976" s="1018"/>
      <c r="T976" s="1018"/>
      <c r="U976" s="1018"/>
      <c r="V976" s="1018"/>
      <c r="W976" s="1018"/>
      <c r="X976" s="1018"/>
      <c r="Y976" s="1018"/>
      <c r="Z976" s="1018"/>
      <c r="AA976" s="1018"/>
      <c r="AB976" s="1019"/>
    </row>
    <row r="977" spans="1:28" ht="19" customHeight="1">
      <c r="A977" s="1020" t="str">
        <f>IF('statement of marks'!$A$2="","",'statement of marks'!$A$2)</f>
        <v xml:space="preserve">GOVT. </v>
      </c>
      <c r="B977" s="1021"/>
      <c r="C977" s="1021"/>
      <c r="D977" s="1021"/>
      <c r="E977" s="1021"/>
      <c r="F977" s="1021"/>
      <c r="G977" s="1021"/>
      <c r="H977" s="1021"/>
      <c r="I977" s="1021"/>
      <c r="J977" s="1021"/>
      <c r="K977" s="1021"/>
      <c r="L977" s="1021"/>
      <c r="M977" s="1022"/>
      <c r="N977" s="1058"/>
      <c r="O977" s="1057"/>
      <c r="P977" s="1020" t="str">
        <f>IF('statement of marks'!$A$2="","",'statement of marks'!$A$2)</f>
        <v xml:space="preserve">GOVT. </v>
      </c>
      <c r="Q977" s="1021"/>
      <c r="R977" s="1021"/>
      <c r="S977" s="1021"/>
      <c r="T977" s="1021"/>
      <c r="U977" s="1021"/>
      <c r="V977" s="1021"/>
      <c r="W977" s="1021"/>
      <c r="X977" s="1021"/>
      <c r="Y977" s="1021"/>
      <c r="Z977" s="1021"/>
      <c r="AA977" s="1021"/>
      <c r="AB977" s="1022"/>
    </row>
    <row r="978" spans="1:28" ht="19" customHeight="1">
      <c r="A978" s="1020"/>
      <c r="B978" s="1021"/>
      <c r="C978" s="1021"/>
      <c r="D978" s="1021"/>
      <c r="E978" s="1021"/>
      <c r="F978" s="1021"/>
      <c r="G978" s="1021"/>
      <c r="H978" s="1021"/>
      <c r="I978" s="1021"/>
      <c r="J978" s="1021"/>
      <c r="K978" s="1021"/>
      <c r="L978" s="1021"/>
      <c r="M978" s="1022"/>
      <c r="N978" s="1058"/>
      <c r="O978" s="1057"/>
      <c r="P978" s="1020"/>
      <c r="Q978" s="1021"/>
      <c r="R978" s="1021"/>
      <c r="S978" s="1021"/>
      <c r="T978" s="1021"/>
      <c r="U978" s="1021"/>
      <c r="V978" s="1021"/>
      <c r="W978" s="1021"/>
      <c r="X978" s="1021"/>
      <c r="Y978" s="1021"/>
      <c r="Z978" s="1021"/>
      <c r="AA978" s="1021"/>
      <c r="AB978" s="1022"/>
    </row>
    <row r="979" spans="1:28" ht="19" customHeight="1">
      <c r="A979" s="1023" t="s">
        <v>221</v>
      </c>
      <c r="B979" s="1024"/>
      <c r="C979" s="1025" t="str">
        <f>IF(L1000="","MAIN EXAM.",IF(C1006="SUPPL.","SUPPL. EXAM.",IF(C1006="RE-EXAM.","RE-EXAM.",)))</f>
        <v>MAIN EXAM.</v>
      </c>
      <c r="D979" s="1025"/>
      <c r="E979" s="1025"/>
      <c r="F979" s="1025"/>
      <c r="G979" s="475" t="s">
        <v>153</v>
      </c>
      <c r="H979" s="1025" t="str">
        <f>IF('statement of marks'!$F$3="","",'statement of marks'!$F$3)</f>
        <v>2015-16</v>
      </c>
      <c r="I979" s="1025"/>
      <c r="J979" s="1025" t="s">
        <v>82</v>
      </c>
      <c r="K979" s="1025"/>
      <c r="L979" s="1025">
        <f>IF('statement of marks'!D57="","",'statement of marks'!D57)</f>
        <v>9151</v>
      </c>
      <c r="M979" s="1026"/>
      <c r="N979" s="1058"/>
      <c r="O979" s="1057"/>
      <c r="P979" s="1023" t="s">
        <v>221</v>
      </c>
      <c r="Q979" s="1024"/>
      <c r="R979" s="1025" t="str">
        <f>IF(AA1000="","MAIN EXAM.",IF(R1006="SUPPL.","SUPPL. EXAM.",IF(R1006="RE-EXAM.","RE-EXAM.",)))</f>
        <v>MAIN EXAM.</v>
      </c>
      <c r="S979" s="1025"/>
      <c r="T979" s="1025"/>
      <c r="U979" s="1025"/>
      <c r="V979" s="475" t="s">
        <v>153</v>
      </c>
      <c r="W979" s="1025" t="str">
        <f>IF('statement of marks'!$F$3="","",'statement of marks'!$F$3)</f>
        <v>2015-16</v>
      </c>
      <c r="X979" s="1025"/>
      <c r="Y979" s="1025" t="s">
        <v>82</v>
      </c>
      <c r="Z979" s="1025"/>
      <c r="AA979" s="1025">
        <f>IF('statement of marks'!D58="","",'statement of marks'!D58)</f>
        <v>9152</v>
      </c>
      <c r="AB979" s="1026"/>
    </row>
    <row r="980" spans="1:28" ht="19" customHeight="1">
      <c r="A980" s="1023" t="s">
        <v>40</v>
      </c>
      <c r="B980" s="1024"/>
      <c r="C980" s="1024" t="str">
        <f>IF('statement of marks'!G57="","",'statement of marks'!G57)</f>
        <v>A 051</v>
      </c>
      <c r="D980" s="1024"/>
      <c r="E980" s="1024"/>
      <c r="F980" s="1024"/>
      <c r="G980" s="1024"/>
      <c r="H980" s="1024"/>
      <c r="I980" s="1024"/>
      <c r="J980" s="1024"/>
      <c r="K980" s="1024"/>
      <c r="L980" s="1024"/>
      <c r="M980" s="1036"/>
      <c r="N980" s="1058"/>
      <c r="O980" s="1057"/>
      <c r="P980" s="1023" t="s">
        <v>40</v>
      </c>
      <c r="Q980" s="1024"/>
      <c r="R980" s="1024" t="str">
        <f>IF('statement of marks'!G58="","",'statement of marks'!G58)</f>
        <v>A 052</v>
      </c>
      <c r="S980" s="1024"/>
      <c r="T980" s="1024"/>
      <c r="U980" s="1024"/>
      <c r="V980" s="1024"/>
      <c r="W980" s="1024"/>
      <c r="X980" s="1024"/>
      <c r="Y980" s="1024"/>
      <c r="Z980" s="1024"/>
      <c r="AA980" s="1024"/>
      <c r="AB980" s="1036"/>
    </row>
    <row r="981" spans="1:28" ht="19" customHeight="1">
      <c r="A981" s="1023" t="s">
        <v>41</v>
      </c>
      <c r="B981" s="1024"/>
      <c r="C981" s="1024" t="str">
        <f>IF('statement of marks'!H57="","",'statement of marks'!H57)</f>
        <v>B 051</v>
      </c>
      <c r="D981" s="1024"/>
      <c r="E981" s="1024"/>
      <c r="F981" s="1024"/>
      <c r="G981" s="1024"/>
      <c r="H981" s="1024"/>
      <c r="I981" s="1024"/>
      <c r="J981" s="1024"/>
      <c r="K981" s="1024"/>
      <c r="L981" s="1024"/>
      <c r="M981" s="1036"/>
      <c r="N981" s="1058"/>
      <c r="O981" s="1057"/>
      <c r="P981" s="1023" t="s">
        <v>41</v>
      </c>
      <c r="Q981" s="1024"/>
      <c r="R981" s="1024" t="str">
        <f>IF('statement of marks'!H58="","",'statement of marks'!H58)</f>
        <v>B 052</v>
      </c>
      <c r="S981" s="1024"/>
      <c r="T981" s="1024"/>
      <c r="U981" s="1024"/>
      <c r="V981" s="1024"/>
      <c r="W981" s="1024"/>
      <c r="X981" s="1024"/>
      <c r="Y981" s="1024"/>
      <c r="Z981" s="1024"/>
      <c r="AA981" s="1024"/>
      <c r="AB981" s="1036"/>
    </row>
    <row r="982" spans="1:28" ht="19" customHeight="1">
      <c r="A982" s="1023" t="s">
        <v>42</v>
      </c>
      <c r="B982" s="1024"/>
      <c r="C982" s="1024" t="str">
        <f>IF('statement of marks'!I57="","",'statement of marks'!I57)</f>
        <v>C 051</v>
      </c>
      <c r="D982" s="1024"/>
      <c r="E982" s="1024"/>
      <c r="F982" s="1024"/>
      <c r="G982" s="1024"/>
      <c r="H982" s="1024"/>
      <c r="I982" s="1024"/>
      <c r="J982" s="1024"/>
      <c r="K982" s="1024"/>
      <c r="L982" s="1024"/>
      <c r="M982" s="1036"/>
      <c r="N982" s="1058"/>
      <c r="O982" s="1057"/>
      <c r="P982" s="1023" t="s">
        <v>42</v>
      </c>
      <c r="Q982" s="1024"/>
      <c r="R982" s="1024" t="str">
        <f>IF('statement of marks'!I58="","",'statement of marks'!I58)</f>
        <v>C 052</v>
      </c>
      <c r="S982" s="1024"/>
      <c r="T982" s="1024"/>
      <c r="U982" s="1024"/>
      <c r="V982" s="1024"/>
      <c r="W982" s="1024"/>
      <c r="X982" s="1024"/>
      <c r="Y982" s="1024"/>
      <c r="Z982" s="1024"/>
      <c r="AA982" s="1024"/>
      <c r="AB982" s="1036"/>
    </row>
    <row r="983" spans="1:28" ht="19" customHeight="1">
      <c r="A983" s="1023" t="s">
        <v>274</v>
      </c>
      <c r="B983" s="1024"/>
      <c r="C983" s="1024" t="str">
        <f>IF('statement of marks'!$A$3="","",'statement of marks'!$A$3)</f>
        <v>9 'A'</v>
      </c>
      <c r="D983" s="1024"/>
      <c r="E983" s="1025" t="s">
        <v>83</v>
      </c>
      <c r="F983" s="1025"/>
      <c r="G983" s="1025">
        <f>IF('statement of marks'!E57="","",'statement of marks'!E57)</f>
        <v>11217</v>
      </c>
      <c r="H983" s="1025"/>
      <c r="I983" s="1025" t="s">
        <v>78</v>
      </c>
      <c r="J983" s="1025"/>
      <c r="K983" s="1014">
        <f>IF('statement of marks'!F57="","",'statement of marks'!F57)</f>
        <v>36442</v>
      </c>
      <c r="L983" s="1014"/>
      <c r="M983" s="1015"/>
      <c r="N983" s="1058"/>
      <c r="O983" s="1057"/>
      <c r="P983" s="1023" t="s">
        <v>274</v>
      </c>
      <c r="Q983" s="1024"/>
      <c r="R983" s="1024" t="str">
        <f>IF('statement of marks'!$A$3="","",'statement of marks'!$A$3)</f>
        <v>9 'A'</v>
      </c>
      <c r="S983" s="1024"/>
      <c r="T983" s="1025" t="s">
        <v>83</v>
      </c>
      <c r="U983" s="1025"/>
      <c r="V983" s="1025">
        <f>IF('statement of marks'!E58="","",'statement of marks'!E58)</f>
        <v>11210</v>
      </c>
      <c r="W983" s="1025"/>
      <c r="X983" s="1025" t="s">
        <v>78</v>
      </c>
      <c r="Y983" s="1025"/>
      <c r="Z983" s="1014">
        <f>IF('statement of marks'!F58="","",'statement of marks'!F58)</f>
        <v>37091</v>
      </c>
      <c r="AA983" s="1014"/>
      <c r="AB983" s="1015"/>
    </row>
    <row r="984" spans="1:28" ht="19" customHeight="1">
      <c r="A984" s="1037" t="s">
        <v>222</v>
      </c>
      <c r="B984" s="1034" t="s">
        <v>223</v>
      </c>
      <c r="C984" s="865" t="s">
        <v>87</v>
      </c>
      <c r="D984" s="865" t="s">
        <v>88</v>
      </c>
      <c r="E984" s="865" t="s">
        <v>89</v>
      </c>
      <c r="F984" s="865" t="s">
        <v>245</v>
      </c>
      <c r="G984" s="865" t="s">
        <v>242</v>
      </c>
      <c r="H984" s="865" t="s">
        <v>99</v>
      </c>
      <c r="I984" s="865" t="s">
        <v>193</v>
      </c>
      <c r="J984" s="1016" t="s">
        <v>146</v>
      </c>
      <c r="K984" s="1016" t="s">
        <v>224</v>
      </c>
      <c r="L984" s="1016" t="s">
        <v>225</v>
      </c>
      <c r="M984" s="1035" t="s">
        <v>243</v>
      </c>
      <c r="N984" s="1058"/>
      <c r="O984" s="1057"/>
      <c r="P984" s="1037" t="s">
        <v>222</v>
      </c>
      <c r="Q984" s="1034" t="s">
        <v>223</v>
      </c>
      <c r="R984" s="865" t="s">
        <v>87</v>
      </c>
      <c r="S984" s="865" t="s">
        <v>88</v>
      </c>
      <c r="T984" s="865" t="s">
        <v>89</v>
      </c>
      <c r="U984" s="865" t="s">
        <v>245</v>
      </c>
      <c r="V984" s="865" t="s">
        <v>242</v>
      </c>
      <c r="W984" s="865" t="s">
        <v>99</v>
      </c>
      <c r="X984" s="865" t="s">
        <v>193</v>
      </c>
      <c r="Y984" s="1016" t="s">
        <v>146</v>
      </c>
      <c r="Z984" s="1016" t="s">
        <v>224</v>
      </c>
      <c r="AA984" s="1016" t="s">
        <v>225</v>
      </c>
      <c r="AB984" s="1035" t="s">
        <v>243</v>
      </c>
    </row>
    <row r="985" spans="1:28" ht="19" customHeight="1">
      <c r="A985" s="1037"/>
      <c r="B985" s="1034"/>
      <c r="C985" s="865"/>
      <c r="D985" s="865"/>
      <c r="E985" s="865"/>
      <c r="F985" s="865"/>
      <c r="G985" s="865"/>
      <c r="H985" s="865"/>
      <c r="I985" s="865"/>
      <c r="J985" s="865"/>
      <c r="K985" s="865"/>
      <c r="L985" s="865"/>
      <c r="M985" s="1035"/>
      <c r="N985" s="1058"/>
      <c r="O985" s="1057"/>
      <c r="P985" s="1037"/>
      <c r="Q985" s="1034"/>
      <c r="R985" s="865"/>
      <c r="S985" s="865"/>
      <c r="T985" s="865"/>
      <c r="U985" s="865"/>
      <c r="V985" s="865"/>
      <c r="W985" s="865"/>
      <c r="X985" s="865"/>
      <c r="Y985" s="865"/>
      <c r="Z985" s="865"/>
      <c r="AA985" s="865"/>
      <c r="AB985" s="1035"/>
    </row>
    <row r="986" spans="1:28" ht="19" customHeight="1">
      <c r="A986" s="1037"/>
      <c r="B986" s="1034"/>
      <c r="C986" s="865"/>
      <c r="D986" s="865"/>
      <c r="E986" s="865"/>
      <c r="F986" s="865"/>
      <c r="G986" s="865"/>
      <c r="H986" s="865"/>
      <c r="I986" s="865"/>
      <c r="J986" s="865"/>
      <c r="K986" s="865"/>
      <c r="L986" s="865"/>
      <c r="M986" s="1035"/>
      <c r="N986" s="1058"/>
      <c r="O986" s="1057"/>
      <c r="P986" s="1037"/>
      <c r="Q986" s="1034"/>
      <c r="R986" s="865"/>
      <c r="S986" s="865"/>
      <c r="T986" s="865"/>
      <c r="U986" s="865"/>
      <c r="V986" s="865"/>
      <c r="W986" s="865"/>
      <c r="X986" s="865"/>
      <c r="Y986" s="865"/>
      <c r="Z986" s="865"/>
      <c r="AA986" s="865"/>
      <c r="AB986" s="1035"/>
    </row>
    <row r="987" spans="1:28" ht="19" customHeight="1">
      <c r="A987" s="1038" t="s">
        <v>169</v>
      </c>
      <c r="B987" s="1039"/>
      <c r="C987" s="474">
        <v>10</v>
      </c>
      <c r="D987" s="474">
        <v>10</v>
      </c>
      <c r="E987" s="474">
        <v>10</v>
      </c>
      <c r="F987" s="474">
        <v>70</v>
      </c>
      <c r="G987" s="478">
        <v>100</v>
      </c>
      <c r="H987" s="478">
        <v>100</v>
      </c>
      <c r="I987" s="478">
        <v>200</v>
      </c>
      <c r="J987" s="484"/>
      <c r="K987" s="478" t="str">
        <f>IF(L995=0,"",100)</f>
        <v/>
      </c>
      <c r="L987" s="478"/>
      <c r="M987" s="251" t="str">
        <f>IF(L995=0,"","200/100")</f>
        <v/>
      </c>
      <c r="N987" s="1058"/>
      <c r="O987" s="1057"/>
      <c r="P987" s="1038" t="s">
        <v>169</v>
      </c>
      <c r="Q987" s="1039"/>
      <c r="R987" s="474">
        <v>10</v>
      </c>
      <c r="S987" s="474">
        <v>10</v>
      </c>
      <c r="T987" s="474">
        <v>10</v>
      </c>
      <c r="U987" s="474">
        <v>70</v>
      </c>
      <c r="V987" s="478">
        <v>100</v>
      </c>
      <c r="W987" s="478">
        <v>100</v>
      </c>
      <c r="X987" s="478">
        <v>200</v>
      </c>
      <c r="Y987" s="484"/>
      <c r="Z987" s="478" t="str">
        <f>IF(AA995=0,"",100)</f>
        <v/>
      </c>
      <c r="AA987" s="478"/>
      <c r="AB987" s="251" t="str">
        <f>IF(AA995=0,"","200/100")</f>
        <v/>
      </c>
    </row>
    <row r="988" spans="1:28" ht="19" customHeight="1">
      <c r="A988" s="1023" t="s">
        <v>61</v>
      </c>
      <c r="B988" s="1024"/>
      <c r="C988" s="482" t="str">
        <f>IF('statement of marks'!J57="","",'statement of marks'!J57)</f>
        <v/>
      </c>
      <c r="D988" s="482" t="str">
        <f>IF('statement of marks'!K57="","",'statement of marks'!K57)</f>
        <v/>
      </c>
      <c r="E988" s="482" t="str">
        <f>IF('statement of marks'!L57="","",'statement of marks'!L57)</f>
        <v/>
      </c>
      <c r="F988" s="482" t="str">
        <f>IF('statement of marks'!N57="","",'statement of marks'!N57)</f>
        <v/>
      </c>
      <c r="G988" s="478" t="str">
        <f t="shared" ref="G988:G993" si="200">IF(F988="","",SUM(C988:F988))</f>
        <v/>
      </c>
      <c r="H988" s="252" t="str">
        <f>IF('statement of marks'!P57="","",'statement of marks'!P57)</f>
        <v/>
      </c>
      <c r="I988" s="253" t="str">
        <f t="shared" ref="I988:I993" si="201">IF(H988="","",SUM(G988:H988))</f>
        <v/>
      </c>
      <c r="J988" s="479" t="str">
        <f>CONCATENATE('statement of marks'!HB57,'statement of marks'!HC57,'statement of marks'!HD57)</f>
        <v/>
      </c>
      <c r="K988" s="482" t="str">
        <f>IF('result subject-wise'!AB57="","",'result subject-wise'!AB57)</f>
        <v/>
      </c>
      <c r="L988" s="482" t="str">
        <f>IF('result subject-wise'!AK57="","",'result subject-wise'!AK57)</f>
        <v/>
      </c>
      <c r="M988" s="480" t="str">
        <f>IF(L995=0,"",IF(J988="S",K988,IF(K988="",I988,I988+K988)))</f>
        <v/>
      </c>
      <c r="N988" s="1058"/>
      <c r="O988" s="1057"/>
      <c r="P988" s="1023" t="s">
        <v>61</v>
      </c>
      <c r="Q988" s="1024"/>
      <c r="R988" s="482" t="str">
        <f>IF('statement of marks'!J58="","",'statement of marks'!J58)</f>
        <v/>
      </c>
      <c r="S988" s="482" t="str">
        <f>IF('statement of marks'!K58="","",'statement of marks'!K58)</f>
        <v/>
      </c>
      <c r="T988" s="482" t="str">
        <f>IF('statement of marks'!L58="","",'statement of marks'!L58)</f>
        <v/>
      </c>
      <c r="U988" s="482" t="str">
        <f>IF('statement of marks'!N58="","",'statement of marks'!N58)</f>
        <v/>
      </c>
      <c r="V988" s="478" t="str">
        <f t="shared" ref="V988:V993" si="202">IF(U988="","",SUM(R988:U988))</f>
        <v/>
      </c>
      <c r="W988" s="252" t="str">
        <f>IF('statement of marks'!P58="","",'statement of marks'!P58)</f>
        <v/>
      </c>
      <c r="X988" s="253" t="str">
        <f t="shared" ref="X988:X993" si="203">IF(W988="","",SUM(V988:W988))</f>
        <v/>
      </c>
      <c r="Y988" s="479" t="str">
        <f>CONCATENATE('statement of marks'!HB58,'statement of marks'!HC58,'statement of marks'!HD58)</f>
        <v/>
      </c>
      <c r="Z988" s="482" t="str">
        <f>IF('result subject-wise'!AB58="","",'result subject-wise'!AB58)</f>
        <v/>
      </c>
      <c r="AA988" s="482" t="str">
        <f>IF('result subject-wise'!AK58="","",'result subject-wise'!AK58)</f>
        <v/>
      </c>
      <c r="AB988" s="480" t="str">
        <f>IF(AA995=0,"",IF(Y988="S",Z988,IF(Z988="",X988,X988+Z988)))</f>
        <v/>
      </c>
    </row>
    <row r="989" spans="1:28" ht="19" customHeight="1">
      <c r="A989" s="1023" t="s">
        <v>63</v>
      </c>
      <c r="B989" s="1024"/>
      <c r="C989" s="482" t="str">
        <f>IF('statement of marks'!X57="","",'statement of marks'!X57)</f>
        <v/>
      </c>
      <c r="D989" s="482" t="str">
        <f>IF('statement of marks'!Y57="","",'statement of marks'!Y57)</f>
        <v/>
      </c>
      <c r="E989" s="482" t="str">
        <f>IF('statement of marks'!Z57="","",'statement of marks'!Z57)</f>
        <v/>
      </c>
      <c r="F989" s="482" t="str">
        <f>IF('statement of marks'!AB57="","",'statement of marks'!AB57)</f>
        <v/>
      </c>
      <c r="G989" s="478" t="str">
        <f t="shared" si="200"/>
        <v/>
      </c>
      <c r="H989" s="252" t="str">
        <f>IF('statement of marks'!AD57="","",'statement of marks'!AD57)</f>
        <v/>
      </c>
      <c r="I989" s="253" t="str">
        <f t="shared" si="201"/>
        <v/>
      </c>
      <c r="J989" s="479" t="str">
        <f>CONCATENATE('statement of marks'!HE57,'statement of marks'!HF57,'statement of marks'!HG57,)</f>
        <v/>
      </c>
      <c r="K989" s="482" t="str">
        <f>IF('result subject-wise'!AC57="","",'result subject-wise'!AC57)</f>
        <v/>
      </c>
      <c r="L989" s="482" t="str">
        <f>IF('result subject-wise'!AL57="","",'result subject-wise'!AL57)</f>
        <v/>
      </c>
      <c r="M989" s="480" t="str">
        <f>IF(L995=0,"",IF(J989="S",K989,IF(K989="",I989,I989+K989)))</f>
        <v/>
      </c>
      <c r="N989" s="1058"/>
      <c r="O989" s="1057"/>
      <c r="P989" s="1023" t="s">
        <v>63</v>
      </c>
      <c r="Q989" s="1024"/>
      <c r="R989" s="482" t="str">
        <f>IF('statement of marks'!X58="","",'statement of marks'!X58)</f>
        <v/>
      </c>
      <c r="S989" s="482" t="str">
        <f>IF('statement of marks'!Y58="","",'statement of marks'!Y58)</f>
        <v/>
      </c>
      <c r="T989" s="482" t="str">
        <f>IF('statement of marks'!Z58="","",'statement of marks'!Z58)</f>
        <v/>
      </c>
      <c r="U989" s="482" t="str">
        <f>IF('statement of marks'!AB58="","",'statement of marks'!AB58)</f>
        <v/>
      </c>
      <c r="V989" s="478" t="str">
        <f t="shared" si="202"/>
        <v/>
      </c>
      <c r="W989" s="252" t="str">
        <f>IF('statement of marks'!AD58="","",'statement of marks'!AD58)</f>
        <v/>
      </c>
      <c r="X989" s="253" t="str">
        <f t="shared" si="203"/>
        <v/>
      </c>
      <c r="Y989" s="479" t="str">
        <f>CONCATENATE('statement of marks'!HE58,'statement of marks'!HF58,'statement of marks'!HG58,)</f>
        <v/>
      </c>
      <c r="Z989" s="482" t="str">
        <f>IF('result subject-wise'!AC58="","",'result subject-wise'!AC58)</f>
        <v/>
      </c>
      <c r="AA989" s="482" t="str">
        <f>IF('result subject-wise'!AL58="","",'result subject-wise'!AL58)</f>
        <v/>
      </c>
      <c r="AB989" s="480" t="str">
        <f>IF(AA995=0,"",IF(Y989="S",Z989,IF(Z989="",X989,X989+Z989)))</f>
        <v/>
      </c>
    </row>
    <row r="990" spans="1:28" ht="19" customHeight="1">
      <c r="A990" s="1023" t="str">
        <f>'statement of marks'!AM57</f>
        <v/>
      </c>
      <c r="B990" s="1024"/>
      <c r="C990" s="482" t="str">
        <f>IF('statement of marks'!AN57="","",'statement of marks'!AN57)</f>
        <v/>
      </c>
      <c r="D990" s="482" t="str">
        <f>IF('statement of marks'!AO57="","",'statement of marks'!AO57)</f>
        <v/>
      </c>
      <c r="E990" s="482" t="str">
        <f>IF('statement of marks'!AP57="","",'statement of marks'!AP57)</f>
        <v/>
      </c>
      <c r="F990" s="482" t="str">
        <f>IF('statement of marks'!AR57="","",'statement of marks'!AR57)</f>
        <v/>
      </c>
      <c r="G990" s="478" t="str">
        <f t="shared" si="200"/>
        <v/>
      </c>
      <c r="H990" s="252" t="str">
        <f>IF('statement of marks'!AT57="","",'statement of marks'!AT57)</f>
        <v/>
      </c>
      <c r="I990" s="253" t="str">
        <f t="shared" si="201"/>
        <v/>
      </c>
      <c r="J990" s="479" t="str">
        <f>CONCATENATE('statement of marks'!HH57,'statement of marks'!HN57,'statement of marks'!HO57)</f>
        <v/>
      </c>
      <c r="K990" s="482" t="str">
        <f>IF('result subject-wise'!AD57="","",'result subject-wise'!AD57)</f>
        <v/>
      </c>
      <c r="L990" s="482" t="str">
        <f>IF('result subject-wise'!AM57="","",'result subject-wise'!AM57)</f>
        <v/>
      </c>
      <c r="M990" s="480" t="str">
        <f>IF(L995=0,"",IF(J990="S",K990,IF(K990="",I990,I990+K990)))</f>
        <v/>
      </c>
      <c r="N990" s="1058"/>
      <c r="O990" s="1057"/>
      <c r="P990" s="1023" t="str">
        <f>'statement of marks'!AM58</f>
        <v/>
      </c>
      <c r="Q990" s="1024"/>
      <c r="R990" s="482" t="str">
        <f>IF('statement of marks'!AN58="","",'statement of marks'!AN58)</f>
        <v/>
      </c>
      <c r="S990" s="482" t="str">
        <f>IF('statement of marks'!AO58="","",'statement of marks'!AO58)</f>
        <v/>
      </c>
      <c r="T990" s="482" t="str">
        <f>IF('statement of marks'!AP58="","",'statement of marks'!AP58)</f>
        <v/>
      </c>
      <c r="U990" s="482" t="str">
        <f>IF('statement of marks'!AR58="","",'statement of marks'!AR58)</f>
        <v/>
      </c>
      <c r="V990" s="478" t="str">
        <f t="shared" si="202"/>
        <v/>
      </c>
      <c r="W990" s="252" t="str">
        <f>IF('statement of marks'!AT58="","",'statement of marks'!AT58)</f>
        <v/>
      </c>
      <c r="X990" s="253" t="str">
        <f t="shared" si="203"/>
        <v/>
      </c>
      <c r="Y990" s="479" t="str">
        <f>CONCATENATE('statement of marks'!HH58,'statement of marks'!HN58,'statement of marks'!HO58)</f>
        <v/>
      </c>
      <c r="Z990" s="482" t="str">
        <f>IF('result subject-wise'!AD58="","",'result subject-wise'!AD58)</f>
        <v/>
      </c>
      <c r="AA990" s="482" t="str">
        <f>IF('result subject-wise'!AM58="","",'result subject-wise'!AM58)</f>
        <v/>
      </c>
      <c r="AB990" s="480" t="str">
        <f>IF(AA995=0,"",IF(Y990="S",Z990,IF(Z990="",X990,X990+Z990)))</f>
        <v/>
      </c>
    </row>
    <row r="991" spans="1:28" ht="19" customHeight="1">
      <c r="A991" s="1023" t="s">
        <v>65</v>
      </c>
      <c r="B991" s="1024"/>
      <c r="C991" s="482" t="str">
        <f>IF('statement of marks'!BB57="","",'statement of marks'!BB57)</f>
        <v/>
      </c>
      <c r="D991" s="482" t="str">
        <f>IF('statement of marks'!BC57="","",'statement of marks'!BC57)</f>
        <v/>
      </c>
      <c r="E991" s="482" t="str">
        <f>IF('statement of marks'!BD57="","",'statement of marks'!BD57)</f>
        <v/>
      </c>
      <c r="F991" s="482" t="str">
        <f>IF('statement of marks'!BF57="","",'statement of marks'!BF57)</f>
        <v/>
      </c>
      <c r="G991" s="478" t="str">
        <f t="shared" si="200"/>
        <v/>
      </c>
      <c r="H991" s="252" t="str">
        <f>IF('statement of marks'!BH57="","",'statement of marks'!BH57)</f>
        <v/>
      </c>
      <c r="I991" s="253" t="str">
        <f t="shared" si="201"/>
        <v/>
      </c>
      <c r="J991" s="479" t="str">
        <f>CONCATENATE('statement of marks'!HP57,'statement of marks'!HQ57,'statement of marks'!HR57)</f>
        <v/>
      </c>
      <c r="K991" s="482" t="str">
        <f>IF('result subject-wise'!AE57="","",'result subject-wise'!AE57)</f>
        <v/>
      </c>
      <c r="L991" s="482" t="str">
        <f>IF('result subject-wise'!AN57="","",'result subject-wise'!AN57)</f>
        <v/>
      </c>
      <c r="M991" s="480" t="str">
        <f>IF(L995=0,"",IF(J991="S",K991,IF(K991="",I991,I991+K991)))</f>
        <v/>
      </c>
      <c r="N991" s="1058"/>
      <c r="O991" s="1057"/>
      <c r="P991" s="1023" t="s">
        <v>65</v>
      </c>
      <c r="Q991" s="1024"/>
      <c r="R991" s="482" t="str">
        <f>IF('statement of marks'!BB58="","",'statement of marks'!BB58)</f>
        <v/>
      </c>
      <c r="S991" s="482" t="str">
        <f>IF('statement of marks'!BC58="","",'statement of marks'!BC58)</f>
        <v/>
      </c>
      <c r="T991" s="482" t="str">
        <f>IF('statement of marks'!BD58="","",'statement of marks'!BD58)</f>
        <v/>
      </c>
      <c r="U991" s="482" t="str">
        <f>IF('statement of marks'!BF58="","",'statement of marks'!BF58)</f>
        <v/>
      </c>
      <c r="V991" s="478" t="str">
        <f t="shared" si="202"/>
        <v/>
      </c>
      <c r="W991" s="252" t="str">
        <f>IF('statement of marks'!BH58="","",'statement of marks'!BH58)</f>
        <v/>
      </c>
      <c r="X991" s="253" t="str">
        <f t="shared" si="203"/>
        <v/>
      </c>
      <c r="Y991" s="479" t="str">
        <f>CONCATENATE('statement of marks'!HP58,'statement of marks'!HQ58,'statement of marks'!HR58)</f>
        <v/>
      </c>
      <c r="Z991" s="482" t="str">
        <f>IF('result subject-wise'!AE58="","",'result subject-wise'!AE58)</f>
        <v/>
      </c>
      <c r="AA991" s="482" t="str">
        <f>IF('result subject-wise'!AN58="","",'result subject-wise'!AN58)</f>
        <v/>
      </c>
      <c r="AB991" s="480" t="str">
        <f>IF(AA995=0,"",IF(Y991="S",Z991,IF(Z991="",X991,X991+Z991)))</f>
        <v/>
      </c>
    </row>
    <row r="992" spans="1:28" ht="19" customHeight="1">
      <c r="A992" s="1023" t="s">
        <v>71</v>
      </c>
      <c r="B992" s="1024"/>
      <c r="C992" s="482" t="str">
        <f>IF('statement of marks'!BP57="","",'statement of marks'!BP57)</f>
        <v/>
      </c>
      <c r="D992" s="482" t="str">
        <f>IF('statement of marks'!BQ57="","",'statement of marks'!BQ57)</f>
        <v/>
      </c>
      <c r="E992" s="482" t="str">
        <f>IF('statement of marks'!BR57="","",'statement of marks'!BR57)</f>
        <v/>
      </c>
      <c r="F992" s="482" t="str">
        <f>IF('statement of marks'!BT57="","",'statement of marks'!BT57)</f>
        <v/>
      </c>
      <c r="G992" s="478" t="str">
        <f t="shared" si="200"/>
        <v/>
      </c>
      <c r="H992" s="252" t="str">
        <f>IF('statement of marks'!BV57="","",'statement of marks'!BV57)</f>
        <v/>
      </c>
      <c r="I992" s="253" t="str">
        <f t="shared" si="201"/>
        <v/>
      </c>
      <c r="J992" s="479" t="str">
        <f>CONCATENATE('statement of marks'!HS57,'statement of marks'!HT57,'statement of marks'!HU57)</f>
        <v/>
      </c>
      <c r="K992" s="482" t="str">
        <f>IF('result subject-wise'!AF57="","",'result subject-wise'!AF57)</f>
        <v/>
      </c>
      <c r="L992" s="482" t="str">
        <f>IF('result subject-wise'!AO57="","",'result subject-wise'!AO57)</f>
        <v/>
      </c>
      <c r="M992" s="480" t="str">
        <f>IF(L995=0,"",IF(J992="S",K992,IF(K992="",I992,I992+K992)))</f>
        <v/>
      </c>
      <c r="N992" s="1058"/>
      <c r="O992" s="1057"/>
      <c r="P992" s="1023" t="s">
        <v>71</v>
      </c>
      <c r="Q992" s="1024"/>
      <c r="R992" s="482" t="str">
        <f>IF('statement of marks'!BP58="","",'statement of marks'!BP58)</f>
        <v/>
      </c>
      <c r="S992" s="482" t="str">
        <f>IF('statement of marks'!BQ58="","",'statement of marks'!BQ58)</f>
        <v/>
      </c>
      <c r="T992" s="482" t="str">
        <f>IF('statement of marks'!BR58="","",'statement of marks'!BR58)</f>
        <v/>
      </c>
      <c r="U992" s="482" t="str">
        <f>IF('statement of marks'!BT58="","",'statement of marks'!BT58)</f>
        <v/>
      </c>
      <c r="V992" s="478" t="str">
        <f t="shared" si="202"/>
        <v/>
      </c>
      <c r="W992" s="252" t="str">
        <f>IF('statement of marks'!BV58="","",'statement of marks'!BV58)</f>
        <v/>
      </c>
      <c r="X992" s="253" t="str">
        <f t="shared" si="203"/>
        <v/>
      </c>
      <c r="Y992" s="479" t="str">
        <f>CONCATENATE('statement of marks'!HS58,'statement of marks'!HT58,'statement of marks'!HU58)</f>
        <v/>
      </c>
      <c r="Z992" s="482" t="str">
        <f>IF('result subject-wise'!AF58="","",'result subject-wise'!AF58)</f>
        <v/>
      </c>
      <c r="AA992" s="482" t="str">
        <f>IF('result subject-wise'!AO58="","",'result subject-wise'!AO58)</f>
        <v/>
      </c>
      <c r="AB992" s="480" t="str">
        <f>IF(AA995=0,"",IF(Y992="S",Z992,IF(Z992="",X992,X992+Z992)))</f>
        <v/>
      </c>
    </row>
    <row r="993" spans="1:28" ht="19" customHeight="1">
      <c r="A993" s="1023" t="s">
        <v>48</v>
      </c>
      <c r="B993" s="1024"/>
      <c r="C993" s="482" t="str">
        <f>IF('statement of marks'!CD57="","",'statement of marks'!CD57)</f>
        <v/>
      </c>
      <c r="D993" s="482" t="str">
        <f>IF('statement of marks'!CE57="","",'statement of marks'!CE57)</f>
        <v/>
      </c>
      <c r="E993" s="482" t="str">
        <f>IF('statement of marks'!CF57="","",'statement of marks'!CF57)</f>
        <v/>
      </c>
      <c r="F993" s="482" t="str">
        <f>IF('statement of marks'!CH57="","",'statement of marks'!CH57)</f>
        <v/>
      </c>
      <c r="G993" s="478" t="str">
        <f t="shared" si="200"/>
        <v/>
      </c>
      <c r="H993" s="252" t="str">
        <f>IF('statement of marks'!CJ57="","",'statement of marks'!CJ57)</f>
        <v/>
      </c>
      <c r="I993" s="253" t="str">
        <f t="shared" si="201"/>
        <v/>
      </c>
      <c r="J993" s="479" t="str">
        <f>CONCATENATE('statement of marks'!HV57,'statement of marks'!HW57,'statement of marks'!HX57)</f>
        <v/>
      </c>
      <c r="K993" s="482" t="str">
        <f>IF('result subject-wise'!AG57="","",'result subject-wise'!AG57)</f>
        <v/>
      </c>
      <c r="L993" s="482" t="str">
        <f>IF('result subject-wise'!AP57="","",'result subject-wise'!AP57)</f>
        <v/>
      </c>
      <c r="M993" s="480" t="str">
        <f>IF(L995=0,"",IF(J993="S",K993,IF(K993="",I993,I993+K993)))</f>
        <v/>
      </c>
      <c r="N993" s="1058"/>
      <c r="O993" s="1057"/>
      <c r="P993" s="1023" t="s">
        <v>48</v>
      </c>
      <c r="Q993" s="1024"/>
      <c r="R993" s="482" t="str">
        <f>IF('statement of marks'!CD58="","",'statement of marks'!CD58)</f>
        <v/>
      </c>
      <c r="S993" s="482" t="str">
        <f>IF('statement of marks'!CE58="","",'statement of marks'!CE58)</f>
        <v/>
      </c>
      <c r="T993" s="482" t="str">
        <f>IF('statement of marks'!CF58="","",'statement of marks'!CF58)</f>
        <v/>
      </c>
      <c r="U993" s="482" t="str">
        <f>IF('statement of marks'!CH58="","",'statement of marks'!CH58)</f>
        <v/>
      </c>
      <c r="V993" s="478" t="str">
        <f t="shared" si="202"/>
        <v/>
      </c>
      <c r="W993" s="252" t="str">
        <f>IF('statement of marks'!CJ58="","",'statement of marks'!CJ58)</f>
        <v/>
      </c>
      <c r="X993" s="253" t="str">
        <f t="shared" si="203"/>
        <v/>
      </c>
      <c r="Y993" s="479" t="str">
        <f>CONCATENATE('statement of marks'!HV58,'statement of marks'!HW58,'statement of marks'!HX58)</f>
        <v/>
      </c>
      <c r="Z993" s="482" t="str">
        <f>IF('result subject-wise'!AG58="","",'result subject-wise'!AG58)</f>
        <v/>
      </c>
      <c r="AA993" s="482" t="str">
        <f>IF('result subject-wise'!AP58="","",'result subject-wise'!AP58)</f>
        <v/>
      </c>
      <c r="AB993" s="480" t="str">
        <f>IF(AA995=0,"",IF(Y993="S",Z993,IF(Z993="",X993,X993+Z993)))</f>
        <v/>
      </c>
    </row>
    <row r="994" spans="1:28" ht="19" customHeight="1">
      <c r="A994" s="1027" t="s">
        <v>244</v>
      </c>
      <c r="B994" s="1028"/>
      <c r="C994" s="477" t="str">
        <f t="shared" ref="C994:I994" si="204">IF(C993="","",SUM(C988:C993))</f>
        <v/>
      </c>
      <c r="D994" s="477" t="str">
        <f t="shared" si="204"/>
        <v/>
      </c>
      <c r="E994" s="477" t="str">
        <f t="shared" si="204"/>
        <v/>
      </c>
      <c r="F994" s="477" t="str">
        <f t="shared" si="204"/>
        <v/>
      </c>
      <c r="G994" s="477" t="str">
        <f t="shared" si="204"/>
        <v/>
      </c>
      <c r="H994" s="477" t="str">
        <f t="shared" si="204"/>
        <v/>
      </c>
      <c r="I994" s="477" t="str">
        <f t="shared" si="204"/>
        <v/>
      </c>
      <c r="J994" s="254" t="e">
        <f>IF(AND(L1000="PASS",M996&gt;=60),"FIRST",IF(AND(L1000="PASS",M996&gt;=48),"SECOND",IF(AND(L1000="PASS",M996&gt;=36),"THIRD","")))</f>
        <v>#VALUE!</v>
      </c>
      <c r="K994" s="254">
        <f>COUNTIF(K988:K993,"AB")</f>
        <v>0</v>
      </c>
      <c r="L994" s="482"/>
      <c r="M994" s="476" t="str">
        <f>IF(K994&gt;0,"",IF(M993="","",SUM(M988:M993)))</f>
        <v/>
      </c>
      <c r="N994" s="1058"/>
      <c r="O994" s="1057"/>
      <c r="P994" s="1027" t="s">
        <v>244</v>
      </c>
      <c r="Q994" s="1028"/>
      <c r="R994" s="477" t="str">
        <f t="shared" ref="R994:X994" si="205">IF(R993="","",SUM(R988:R993))</f>
        <v/>
      </c>
      <c r="S994" s="477" t="str">
        <f t="shared" si="205"/>
        <v/>
      </c>
      <c r="T994" s="477" t="str">
        <f t="shared" si="205"/>
        <v/>
      </c>
      <c r="U994" s="477" t="str">
        <f t="shared" si="205"/>
        <v/>
      </c>
      <c r="V994" s="477" t="str">
        <f t="shared" si="205"/>
        <v/>
      </c>
      <c r="W994" s="477" t="str">
        <f t="shared" si="205"/>
        <v/>
      </c>
      <c r="X994" s="477" t="str">
        <f t="shared" si="205"/>
        <v/>
      </c>
      <c r="Y994" s="254" t="e">
        <f>IF(AND(AA1000="PASS",AB996&gt;=60),"FIRST",IF(AND(AA1000="PASS",AB996&gt;=48),"SECOND",IF(AND(AA1000="PASS",AB996&gt;=36),"THIRD","")))</f>
        <v>#VALUE!</v>
      </c>
      <c r="Z994" s="254">
        <f>COUNTIF(Z988:Z993,"AB")</f>
        <v>0</v>
      </c>
      <c r="AA994" s="482"/>
      <c r="AB994" s="476" t="str">
        <f>IF(Z994&gt;0,"",IF(AB993="","",SUM(AB988:AB993)))</f>
        <v/>
      </c>
    </row>
    <row r="995" spans="1:28" ht="19" customHeight="1">
      <c r="A995" s="1027" t="s">
        <v>226</v>
      </c>
      <c r="B995" s="1028"/>
      <c r="C995" s="474">
        <f>60-(COUNTIF(C988:C993,"NA")*10+COUNTIF(C988:C993,"ML")*10)</f>
        <v>60</v>
      </c>
      <c r="D995" s="474">
        <f>60-(COUNTIF(D988:D993,"NA")*10+COUNTIF(D988:D993,"ML")*10)</f>
        <v>60</v>
      </c>
      <c r="E995" s="474">
        <f>60-(COUNTIF(E988:E993,"NA")*10+COUNTIF(E988:E993,"ML")*10)</f>
        <v>60</v>
      </c>
      <c r="F995" s="474">
        <f>420-(COUNTIF(F988:F993,"NA")*70+COUNTIF(F988:F993,"ML")*70)</f>
        <v>420</v>
      </c>
      <c r="G995" s="474">
        <f>SUM(C995:F995)</f>
        <v>600</v>
      </c>
      <c r="H995" s="474">
        <f>600-(COUNTIF(H988:H993,"ML")*100)</f>
        <v>600</v>
      </c>
      <c r="I995" s="478">
        <f>SUM(G995:H995)</f>
        <v>1200</v>
      </c>
      <c r="J995" s="254" t="e">
        <f>IF(AND(L1000="PASS",I996&gt;=60),"FIRST",IF(AND(L1000="PASS",I996&gt;=48),"SECOND",IF(AND(L1000="PASS",I996&gt;=36),"THIRD","")))</f>
        <v>#VALUE!</v>
      </c>
      <c r="K995" s="482"/>
      <c r="L995" s="254">
        <f>COUNTIF(L988:L993,"P")+COUNTIF(L988:L993,"F")</f>
        <v>0</v>
      </c>
      <c r="M995" s="251" t="str">
        <f>IF(K994&gt;0,"",IF(L995=0,"",1200-L996*100))</f>
        <v/>
      </c>
      <c r="N995" s="1058"/>
      <c r="O995" s="1057"/>
      <c r="P995" s="1027" t="s">
        <v>226</v>
      </c>
      <c r="Q995" s="1028"/>
      <c r="R995" s="474">
        <f>60-(COUNTIF(R988:R993,"NA")*10+COUNTIF(R988:R993,"ML")*10)</f>
        <v>60</v>
      </c>
      <c r="S995" s="474">
        <f>60-(COUNTIF(S988:S993,"NA")*10+COUNTIF(S988:S993,"ML")*10)</f>
        <v>60</v>
      </c>
      <c r="T995" s="474">
        <f>60-(COUNTIF(T988:T993,"NA")*10+COUNTIF(T988:T993,"ML")*10)</f>
        <v>60</v>
      </c>
      <c r="U995" s="474">
        <f>420-(COUNTIF(U988:U993,"NA")*70+COUNTIF(U988:U993,"ML")*70)</f>
        <v>420</v>
      </c>
      <c r="V995" s="474">
        <f>SUM(R995:U995)</f>
        <v>600</v>
      </c>
      <c r="W995" s="474">
        <f>600-(COUNTIF(W988:W993,"ML")*100)</f>
        <v>600</v>
      </c>
      <c r="X995" s="478">
        <f>SUM(V995:W995)</f>
        <v>1200</v>
      </c>
      <c r="Y995" s="254" t="e">
        <f>IF(AND(AA1000="PASS",X996&gt;=60),"FIRST",IF(AND(AA1000="PASS",X996&gt;=48),"SECOND",IF(AND(AA1000="PASS",X996&gt;=36),"THIRD","")))</f>
        <v>#VALUE!</v>
      </c>
      <c r="Z995" s="482"/>
      <c r="AA995" s="254">
        <f>COUNTIF(AA988:AA993,"P")+COUNTIF(AA988:AA993,"F")</f>
        <v>0</v>
      </c>
      <c r="AB995" s="251" t="str">
        <f>IF(Z994&gt;0,"",IF(AA995=0,"",1200-AA996*100))</f>
        <v/>
      </c>
    </row>
    <row r="996" spans="1:28" ht="19" customHeight="1">
      <c r="A996" s="1056" t="s">
        <v>150</v>
      </c>
      <c r="B996" s="1039"/>
      <c r="C996" s="255" t="e">
        <f t="shared" ref="C996:I996" si="206">C994/C995*100</f>
        <v>#VALUE!</v>
      </c>
      <c r="D996" s="255" t="e">
        <f t="shared" si="206"/>
        <v>#VALUE!</v>
      </c>
      <c r="E996" s="255" t="e">
        <f t="shared" si="206"/>
        <v>#VALUE!</v>
      </c>
      <c r="F996" s="255" t="e">
        <f t="shared" si="206"/>
        <v>#VALUE!</v>
      </c>
      <c r="G996" s="255" t="e">
        <f t="shared" si="206"/>
        <v>#VALUE!</v>
      </c>
      <c r="H996" s="255" t="e">
        <f t="shared" si="206"/>
        <v>#VALUE!</v>
      </c>
      <c r="I996" s="255" t="e">
        <f t="shared" si="206"/>
        <v>#VALUE!</v>
      </c>
      <c r="J996" s="254" t="e">
        <f>IF(M995="",J995,J994)</f>
        <v>#VALUE!</v>
      </c>
      <c r="K996" s="482"/>
      <c r="L996" s="254">
        <f>COUNTIF(J988:J993,"S")</f>
        <v>0</v>
      </c>
      <c r="M996" s="256" t="e">
        <f>M994/M995*100</f>
        <v>#VALUE!</v>
      </c>
      <c r="N996" s="1058"/>
      <c r="O996" s="1057"/>
      <c r="P996" s="1056" t="s">
        <v>150</v>
      </c>
      <c r="Q996" s="1039"/>
      <c r="R996" s="255" t="e">
        <f t="shared" ref="R996:X996" si="207">R994/R995*100</f>
        <v>#VALUE!</v>
      </c>
      <c r="S996" s="255" t="e">
        <f t="shared" si="207"/>
        <v>#VALUE!</v>
      </c>
      <c r="T996" s="255" t="e">
        <f t="shared" si="207"/>
        <v>#VALUE!</v>
      </c>
      <c r="U996" s="255" t="e">
        <f t="shared" si="207"/>
        <v>#VALUE!</v>
      </c>
      <c r="V996" s="255" t="e">
        <f t="shared" si="207"/>
        <v>#VALUE!</v>
      </c>
      <c r="W996" s="255" t="e">
        <f t="shared" si="207"/>
        <v>#VALUE!</v>
      </c>
      <c r="X996" s="255" t="e">
        <f t="shared" si="207"/>
        <v>#VALUE!</v>
      </c>
      <c r="Y996" s="254" t="e">
        <f>IF(AB995="",Y995,Y994)</f>
        <v>#VALUE!</v>
      </c>
      <c r="Z996" s="482"/>
      <c r="AA996" s="254">
        <f>COUNTIF(Y988:Y993,"S")</f>
        <v>0</v>
      </c>
      <c r="AB996" s="256" t="e">
        <f>AB994/AB995*100</f>
        <v>#VALUE!</v>
      </c>
    </row>
    <row r="997" spans="1:28" ht="19" customHeight="1">
      <c r="A997" s="1023" t="s">
        <v>73</v>
      </c>
      <c r="B997" s="1024"/>
      <c r="C997" s="475" t="str">
        <f>IF('statement of marks'!CV57="","",'statement of marks'!CV57)</f>
        <v/>
      </c>
      <c r="D997" s="475" t="str">
        <f>IF('statement of marks'!CW57="","",'statement of marks'!CW57)</f>
        <v/>
      </c>
      <c r="E997" s="475" t="str">
        <f>IF('statement of marks'!CX57="","",'statement of marks'!CX57)</f>
        <v/>
      </c>
      <c r="F997" s="475" t="str">
        <f>IF('statement of marks'!CZ57="","",'statement of marks'!CZ57)</f>
        <v/>
      </c>
      <c r="G997" s="478" t="str">
        <f>IF(F997="","",SUM(C997:F997))</f>
        <v/>
      </c>
      <c r="H997" s="475" t="str">
        <f>IF('statement of marks'!DB57="","",'statement of marks'!DB57)</f>
        <v/>
      </c>
      <c r="I997" s="478" t="str">
        <f>IF(H997="","",SUM(G997:H997))</f>
        <v/>
      </c>
      <c r="J997" s="479" t="str">
        <f>IF('statement of marks'!HY57="","",'statement of marks'!HY57)</f>
        <v/>
      </c>
      <c r="K997" s="485" t="str">
        <f>IF('result subject-wise'!AQ57="","",'result subject-wise'!AQ57)</f>
        <v/>
      </c>
      <c r="L997" s="1046" t="s">
        <v>238</v>
      </c>
      <c r="M997" s="1061"/>
      <c r="N997" s="1058"/>
      <c r="O997" s="1057"/>
      <c r="P997" s="1023" t="s">
        <v>73</v>
      </c>
      <c r="Q997" s="1024"/>
      <c r="R997" s="475" t="str">
        <f>IF('statement of marks'!CV58="","",'statement of marks'!CV58)</f>
        <v/>
      </c>
      <c r="S997" s="475" t="str">
        <f>IF('statement of marks'!CW58="","",'statement of marks'!CW58)</f>
        <v/>
      </c>
      <c r="T997" s="475" t="str">
        <f>IF('statement of marks'!CX58="","",'statement of marks'!CX58)</f>
        <v/>
      </c>
      <c r="U997" s="475" t="str">
        <f>IF('statement of marks'!CZ58="","",'statement of marks'!CZ58)</f>
        <v/>
      </c>
      <c r="V997" s="478" t="str">
        <f>IF(U997="","",SUM(R997:U997))</f>
        <v/>
      </c>
      <c r="W997" s="475" t="str">
        <f>IF('statement of marks'!DB58="","",'statement of marks'!DB58)</f>
        <v/>
      </c>
      <c r="X997" s="478" t="str">
        <f>IF(W997="","",SUM(V997:W997))</f>
        <v/>
      </c>
      <c r="Y997" s="479" t="str">
        <f>IF('statement of marks'!HY58="","",'statement of marks'!HY58)</f>
        <v/>
      </c>
      <c r="Z997" s="485" t="str">
        <f>IF('result subject-wise'!AQ58="","",'result subject-wise'!AQ58)</f>
        <v/>
      </c>
      <c r="AA997" s="1046" t="s">
        <v>238</v>
      </c>
      <c r="AB997" s="1061"/>
    </row>
    <row r="998" spans="1:28" ht="19" customHeight="1">
      <c r="A998" s="1023" t="s">
        <v>74</v>
      </c>
      <c r="B998" s="1024"/>
      <c r="C998" s="475" t="str">
        <f>IF('statement of marks'!DL57="","",'statement of marks'!DL57)</f>
        <v/>
      </c>
      <c r="D998" s="475" t="str">
        <f>IF('statement of marks'!DO57="","",'statement of marks'!DO57)</f>
        <v/>
      </c>
      <c r="E998" s="475" t="str">
        <f>IF('statement of marks'!DR57="","",'statement of marks'!DR57)</f>
        <v/>
      </c>
      <c r="F998" s="475" t="str">
        <f>IF('statement of marks'!DX57="","",'statement of marks'!DX57)</f>
        <v/>
      </c>
      <c r="G998" s="478" t="str">
        <f>IF(F998="","",SUM(C998:F998))</f>
        <v/>
      </c>
      <c r="H998" s="475" t="str">
        <f>IF('statement of marks'!EC57="","",'statement of marks'!EC57)</f>
        <v/>
      </c>
      <c r="I998" s="478" t="str">
        <f>IF(H998="","",SUM(G998:H998))</f>
        <v/>
      </c>
      <c r="J998" s="479" t="str">
        <f>IF('statement of marks'!HZ57="","",'statement of marks'!HZ57)</f>
        <v/>
      </c>
      <c r="K998" s="477" t="str">
        <f>IF('result subject-wise'!AR57="","",'result subject-wise'!AR57)</f>
        <v/>
      </c>
      <c r="L998" s="1030"/>
      <c r="M998" s="1061"/>
      <c r="N998" s="1058"/>
      <c r="O998" s="1057"/>
      <c r="P998" s="1023" t="s">
        <v>74</v>
      </c>
      <c r="Q998" s="1024"/>
      <c r="R998" s="475" t="str">
        <f>IF('statement of marks'!DL58="","",'statement of marks'!DL58)</f>
        <v/>
      </c>
      <c r="S998" s="475" t="str">
        <f>IF('statement of marks'!DO58="","",'statement of marks'!DO58)</f>
        <v/>
      </c>
      <c r="T998" s="475" t="str">
        <f>IF('statement of marks'!DR58="","",'statement of marks'!DR58)</f>
        <v/>
      </c>
      <c r="U998" s="475" t="str">
        <f>IF('statement of marks'!DX58="","",'statement of marks'!DX58)</f>
        <v/>
      </c>
      <c r="V998" s="478" t="str">
        <f>IF(U998="","",SUM(R998:U998))</f>
        <v/>
      </c>
      <c r="W998" s="475" t="str">
        <f>IF('statement of marks'!EC58="","",'statement of marks'!EC58)</f>
        <v/>
      </c>
      <c r="X998" s="478" t="str">
        <f>IF(W998="","",SUM(V998:W998))</f>
        <v/>
      </c>
      <c r="Y998" s="479" t="str">
        <f>IF('statement of marks'!HZ58="","",'statement of marks'!HZ58)</f>
        <v/>
      </c>
      <c r="Z998" s="477" t="str">
        <f>IF('result subject-wise'!AR58="","",'result subject-wise'!AR58)</f>
        <v/>
      </c>
      <c r="AA998" s="1030"/>
      <c r="AB998" s="1061"/>
    </row>
    <row r="999" spans="1:28" ht="19" customHeight="1">
      <c r="A999" s="1023" t="s">
        <v>56</v>
      </c>
      <c r="B999" s="1024"/>
      <c r="C999" s="475" t="str">
        <f>IF('statement of marks'!EM57="","",'statement of marks'!EM57)</f>
        <v/>
      </c>
      <c r="D999" s="475" t="str">
        <f>IF('statement of marks'!EN57="","",'statement of marks'!EN57)</f>
        <v/>
      </c>
      <c r="E999" s="475" t="str">
        <f>IF('statement of marks'!EO57="","",'statement of marks'!EO57)</f>
        <v/>
      </c>
      <c r="F999" s="475" t="str">
        <f>IF('statement of marks'!ES57="","",'statement of marks'!ES57)</f>
        <v/>
      </c>
      <c r="G999" s="478" t="str">
        <f>IF(F999="","",SUM(C999:F999))</f>
        <v/>
      </c>
      <c r="H999" s="475" t="str">
        <f>IF('statement of marks'!EX57="","",'statement of marks'!EX57)</f>
        <v/>
      </c>
      <c r="I999" s="478" t="str">
        <f>IF(H999="","",SUM(G999:H999))</f>
        <v/>
      </c>
      <c r="J999" s="479" t="str">
        <f>IF('statement of marks'!IA57="","",'statement of marks'!IA57)</f>
        <v/>
      </c>
      <c r="K999" s="477" t="str">
        <f>IF('result subject-wise'!AS57="","",'result subject-wise'!AS57)</f>
        <v/>
      </c>
      <c r="L999" s="1030"/>
      <c r="M999" s="1061"/>
      <c r="N999" s="1058"/>
      <c r="O999" s="1057"/>
      <c r="P999" s="1023" t="s">
        <v>56</v>
      </c>
      <c r="Q999" s="1024"/>
      <c r="R999" s="475" t="str">
        <f>IF('statement of marks'!EM58="","",'statement of marks'!EM58)</f>
        <v/>
      </c>
      <c r="S999" s="475" t="str">
        <f>IF('statement of marks'!EN58="","",'statement of marks'!EN58)</f>
        <v/>
      </c>
      <c r="T999" s="475" t="str">
        <f>IF('statement of marks'!EO58="","",'statement of marks'!EO58)</f>
        <v/>
      </c>
      <c r="U999" s="475" t="str">
        <f>IF('statement of marks'!ES58="","",'statement of marks'!ES58)</f>
        <v/>
      </c>
      <c r="V999" s="478" t="str">
        <f>IF(U999="","",SUM(R999:U999))</f>
        <v/>
      </c>
      <c r="W999" s="475" t="str">
        <f>IF('statement of marks'!EX58="","",'statement of marks'!EX58)</f>
        <v/>
      </c>
      <c r="X999" s="478" t="str">
        <f>IF(W999="","",SUM(V999:W999))</f>
        <v/>
      </c>
      <c r="Y999" s="479" t="str">
        <f>IF('statement of marks'!IA58="","",'statement of marks'!IA58)</f>
        <v/>
      </c>
      <c r="Z999" s="477" t="str">
        <f>IF('result subject-wise'!AS58="","",'result subject-wise'!AS58)</f>
        <v/>
      </c>
      <c r="AA999" s="1030"/>
      <c r="AB999" s="1061"/>
    </row>
    <row r="1000" spans="1:28" ht="19" customHeight="1">
      <c r="A1000" s="1023" t="s">
        <v>26</v>
      </c>
      <c r="B1000" s="1024"/>
      <c r="C1000" s="1046" t="s">
        <v>275</v>
      </c>
      <c r="D1000" s="1021"/>
      <c r="E1000" s="1046" t="s">
        <v>94</v>
      </c>
      <c r="F1000" s="1021"/>
      <c r="G1000" s="1048" t="s">
        <v>95</v>
      </c>
      <c r="H1000" s="1021"/>
      <c r="I1000" s="478" t="s">
        <v>39</v>
      </c>
      <c r="J1000" s="477" t="s">
        <v>57</v>
      </c>
      <c r="K1000" s="1050"/>
      <c r="L1000" s="1049" t="str">
        <f>IF('result subject-wise'!AV57="","",'result subject-wise'!AV57)</f>
        <v/>
      </c>
      <c r="M1000" s="1052"/>
      <c r="N1000" s="1058"/>
      <c r="O1000" s="1057"/>
      <c r="P1000" s="1023" t="s">
        <v>26</v>
      </c>
      <c r="Q1000" s="1024"/>
      <c r="R1000" s="1046" t="s">
        <v>275</v>
      </c>
      <c r="S1000" s="1021"/>
      <c r="T1000" s="1046" t="s">
        <v>94</v>
      </c>
      <c r="U1000" s="1021"/>
      <c r="V1000" s="1048" t="s">
        <v>95</v>
      </c>
      <c r="W1000" s="1021"/>
      <c r="X1000" s="478" t="s">
        <v>39</v>
      </c>
      <c r="Y1000" s="477" t="s">
        <v>57</v>
      </c>
      <c r="Z1000" s="1050"/>
      <c r="AA1000" s="1049" t="str">
        <f>IF('result subject-wise'!AV58="","",'result subject-wise'!AV58)</f>
        <v/>
      </c>
      <c r="AB1000" s="1052"/>
    </row>
    <row r="1001" spans="1:28" ht="19" customHeight="1">
      <c r="A1001" s="1023"/>
      <c r="B1001" s="1024"/>
      <c r="C1001" s="1021">
        <f>'statement of marks'!$FH$6</f>
        <v>25</v>
      </c>
      <c r="D1001" s="1021"/>
      <c r="E1001" s="1021">
        <f>'statement of marks'!$FI$6</f>
        <v>45</v>
      </c>
      <c r="F1001" s="1021"/>
      <c r="G1001" s="1021">
        <f>'statement of marks'!$FJ$6</f>
        <v>30</v>
      </c>
      <c r="H1001" s="1021"/>
      <c r="I1001" s="478">
        <f>SUM(C1001,E1001,G1001)</f>
        <v>100</v>
      </c>
      <c r="J1001" s="477"/>
      <c r="K1001" s="1050"/>
      <c r="L1001" s="1049"/>
      <c r="M1001" s="1052"/>
      <c r="N1001" s="1058"/>
      <c r="O1001" s="1057"/>
      <c r="P1001" s="1023"/>
      <c r="Q1001" s="1024"/>
      <c r="R1001" s="1021">
        <f>'statement of marks'!$FH$6</f>
        <v>25</v>
      </c>
      <c r="S1001" s="1021"/>
      <c r="T1001" s="1021">
        <f>'statement of marks'!$FI$6</f>
        <v>45</v>
      </c>
      <c r="U1001" s="1021"/>
      <c r="V1001" s="1021">
        <f>'statement of marks'!$FJ$6</f>
        <v>30</v>
      </c>
      <c r="W1001" s="1021"/>
      <c r="X1001" s="478">
        <f>SUM(R1001,T1001,V1001)</f>
        <v>100</v>
      </c>
      <c r="Y1001" s="477"/>
      <c r="Z1001" s="1050"/>
      <c r="AA1001" s="1049"/>
      <c r="AB1001" s="1052"/>
    </row>
    <row r="1002" spans="1:28" ht="19" customHeight="1">
      <c r="A1002" s="1023"/>
      <c r="B1002" s="1024"/>
      <c r="C1002" s="1025" t="str">
        <f>IF('statement of marks'!FH57="","",'statement of marks'!FH57)</f>
        <v/>
      </c>
      <c r="D1002" s="1025"/>
      <c r="E1002" s="1025" t="str">
        <f>'statement of marks'!FI57</f>
        <v/>
      </c>
      <c r="F1002" s="1025"/>
      <c r="G1002" s="1025" t="str">
        <f>'statement of marks'!FJ57</f>
        <v/>
      </c>
      <c r="H1002" s="1025"/>
      <c r="I1002" s="481" t="str">
        <f>IF(G1002="","",SUM(C1002,E1002,G1002))</f>
        <v/>
      </c>
      <c r="J1002" s="479" t="str">
        <f>IF('statement of marks'!IB57="","",'statement of marks'!IB57)</f>
        <v/>
      </c>
      <c r="K1002" s="1050"/>
      <c r="L1002" s="1051" t="s">
        <v>241</v>
      </c>
      <c r="M1002" s="1052"/>
      <c r="N1002" s="1058"/>
      <c r="O1002" s="1057"/>
      <c r="P1002" s="1023"/>
      <c r="Q1002" s="1024"/>
      <c r="R1002" s="1025" t="str">
        <f>IF('statement of marks'!FH58="","",'statement of marks'!FH58)</f>
        <v/>
      </c>
      <c r="S1002" s="1025"/>
      <c r="T1002" s="1025" t="str">
        <f>'statement of marks'!FI58</f>
        <v/>
      </c>
      <c r="U1002" s="1025"/>
      <c r="V1002" s="1025" t="str">
        <f>'statement of marks'!FJ58</f>
        <v/>
      </c>
      <c r="W1002" s="1025"/>
      <c r="X1002" s="481" t="str">
        <f>IF(V1002="","",SUM(R1002,T1002,V1002))</f>
        <v/>
      </c>
      <c r="Y1002" s="479" t="str">
        <f>IF('statement of marks'!IB58="","",'statement of marks'!IB58)</f>
        <v/>
      </c>
      <c r="Z1002" s="1050"/>
      <c r="AA1002" s="1051" t="s">
        <v>241</v>
      </c>
      <c r="AB1002" s="1052"/>
    </row>
    <row r="1003" spans="1:28" ht="19" customHeight="1">
      <c r="A1003" s="1023" t="s">
        <v>77</v>
      </c>
      <c r="B1003" s="1024"/>
      <c r="C1003" s="1048" t="s">
        <v>96</v>
      </c>
      <c r="D1003" s="1021"/>
      <c r="E1003" s="1048" t="s">
        <v>97</v>
      </c>
      <c r="F1003" s="1021"/>
      <c r="G1003" s="1048" t="s">
        <v>98</v>
      </c>
      <c r="H1003" s="1021"/>
      <c r="I1003" s="478" t="s">
        <v>39</v>
      </c>
      <c r="J1003" s="477" t="s">
        <v>57</v>
      </c>
      <c r="K1003" s="1050"/>
      <c r="L1003" s="1049" t="e">
        <f>J996</f>
        <v>#VALUE!</v>
      </c>
      <c r="M1003" s="1052"/>
      <c r="N1003" s="1058"/>
      <c r="O1003" s="1057"/>
      <c r="P1003" s="1023" t="s">
        <v>77</v>
      </c>
      <c r="Q1003" s="1024"/>
      <c r="R1003" s="1048" t="s">
        <v>96</v>
      </c>
      <c r="S1003" s="1021"/>
      <c r="T1003" s="1048" t="s">
        <v>97</v>
      </c>
      <c r="U1003" s="1021"/>
      <c r="V1003" s="1048" t="s">
        <v>98</v>
      </c>
      <c r="W1003" s="1021"/>
      <c r="X1003" s="478" t="s">
        <v>39</v>
      </c>
      <c r="Y1003" s="477" t="s">
        <v>57</v>
      </c>
      <c r="Z1003" s="1050"/>
      <c r="AA1003" s="1049" t="e">
        <f>Y996</f>
        <v>#VALUE!</v>
      </c>
      <c r="AB1003" s="1052"/>
    </row>
    <row r="1004" spans="1:28" ht="19" customHeight="1">
      <c r="A1004" s="1023"/>
      <c r="B1004" s="1024"/>
      <c r="C1004" s="1021">
        <f>'statement of marks'!$FQ$6</f>
        <v>25</v>
      </c>
      <c r="D1004" s="1021"/>
      <c r="E1004" s="474">
        <f>'statement of marks'!$FR$6</f>
        <v>30</v>
      </c>
      <c r="F1004" s="474">
        <f>'statement of marks'!$FS$6</f>
        <v>30</v>
      </c>
      <c r="G1004" s="1021">
        <f>'statement of marks'!$FT$6</f>
        <v>15</v>
      </c>
      <c r="H1004" s="1021"/>
      <c r="I1004" s="478">
        <f>SUM(C1004,E1004,F1004,G1004)</f>
        <v>100</v>
      </c>
      <c r="J1004" s="477"/>
      <c r="K1004" s="1050"/>
      <c r="L1004" s="1049"/>
      <c r="M1004" s="1052"/>
      <c r="N1004" s="1058"/>
      <c r="O1004" s="1057"/>
      <c r="P1004" s="1023"/>
      <c r="Q1004" s="1024"/>
      <c r="R1004" s="1021">
        <f>'statement of marks'!$FQ$6</f>
        <v>25</v>
      </c>
      <c r="S1004" s="1021"/>
      <c r="T1004" s="474">
        <f>'statement of marks'!$FR$6</f>
        <v>30</v>
      </c>
      <c r="U1004" s="474">
        <f>'statement of marks'!$FS$6</f>
        <v>30</v>
      </c>
      <c r="V1004" s="1021">
        <f>'statement of marks'!$FT$6</f>
        <v>15</v>
      </c>
      <c r="W1004" s="1021"/>
      <c r="X1004" s="478">
        <f>SUM(R1004,T1004,U1004,V1004)</f>
        <v>100</v>
      </c>
      <c r="Y1004" s="477"/>
      <c r="Z1004" s="1050"/>
      <c r="AA1004" s="1049"/>
      <c r="AB1004" s="1052"/>
    </row>
    <row r="1005" spans="1:28" ht="19" customHeight="1">
      <c r="A1005" s="1023"/>
      <c r="B1005" s="1024"/>
      <c r="C1005" s="1025" t="str">
        <f>IF('statement of marks'!FQ57="","",'statement of marks'!FQ57)</f>
        <v/>
      </c>
      <c r="D1005" s="1025"/>
      <c r="E1005" s="475" t="str">
        <f>'statement of marks'!FR57</f>
        <v/>
      </c>
      <c r="F1005" s="475" t="str">
        <f>'statement of marks'!FS57</f>
        <v/>
      </c>
      <c r="G1005" s="1025" t="str">
        <f>'statement of marks'!FT57</f>
        <v/>
      </c>
      <c r="H1005" s="1025"/>
      <c r="I1005" s="478" t="str">
        <f>IF(G1005="","",SUM(C1005:G1005))</f>
        <v/>
      </c>
      <c r="J1005" s="479" t="str">
        <f>IF('statement of marks'!IC57="","",'statement of marks'!IC57)</f>
        <v/>
      </c>
      <c r="K1005" s="1043" t="s">
        <v>240</v>
      </c>
      <c r="L1005" s="1044"/>
      <c r="M1005" s="1045"/>
      <c r="N1005" s="1058"/>
      <c r="O1005" s="1057"/>
      <c r="P1005" s="1023"/>
      <c r="Q1005" s="1024"/>
      <c r="R1005" s="1025" t="str">
        <f>IF('statement of marks'!FQ58="","",'statement of marks'!FQ58)</f>
        <v/>
      </c>
      <c r="S1005" s="1025"/>
      <c r="T1005" s="475" t="str">
        <f>'statement of marks'!FR58</f>
        <v/>
      </c>
      <c r="U1005" s="475" t="str">
        <f>'statement of marks'!FS58</f>
        <v/>
      </c>
      <c r="V1005" s="1025" t="str">
        <f>'statement of marks'!FT58</f>
        <v/>
      </c>
      <c r="W1005" s="1025"/>
      <c r="X1005" s="478" t="str">
        <f>IF(V1005="","",SUM(R1005:V1005))</f>
        <v/>
      </c>
      <c r="Y1005" s="479" t="str">
        <f>IF('statement of marks'!IC58="","",'statement of marks'!IC58)</f>
        <v/>
      </c>
      <c r="Z1005" s="1043" t="s">
        <v>240</v>
      </c>
      <c r="AA1005" s="1044"/>
      <c r="AB1005" s="1045"/>
    </row>
    <row r="1006" spans="1:28" ht="19" customHeight="1">
      <c r="A1006" s="1038" t="s">
        <v>135</v>
      </c>
      <c r="B1006" s="1039"/>
      <c r="C1006" s="1029" t="str">
        <f>'statement of marks'!GN57</f>
        <v/>
      </c>
      <c r="D1006" s="1029"/>
      <c r="E1006" s="1029"/>
      <c r="F1006" s="483" t="s">
        <v>241</v>
      </c>
      <c r="G1006" s="479" t="str">
        <f>IF('statement of marks'!CU57="","",'statement of marks'!CU57)</f>
        <v/>
      </c>
      <c r="H1006" s="1049" t="s">
        <v>237</v>
      </c>
      <c r="I1006" s="1049"/>
      <c r="J1006" s="475" t="str">
        <f>IF('statement of marks'!GP57="","",'statement of marks'!GP57)</f>
        <v/>
      </c>
      <c r="K1006" s="1044"/>
      <c r="L1006" s="1044"/>
      <c r="M1006" s="1045"/>
      <c r="N1006" s="1058"/>
      <c r="O1006" s="1057"/>
      <c r="P1006" s="1038" t="s">
        <v>135</v>
      </c>
      <c r="Q1006" s="1039"/>
      <c r="R1006" s="1029" t="str">
        <f>'statement of marks'!GN58</f>
        <v/>
      </c>
      <c r="S1006" s="1029"/>
      <c r="T1006" s="1029"/>
      <c r="U1006" s="483" t="s">
        <v>241</v>
      </c>
      <c r="V1006" s="479" t="str">
        <f>IF('statement of marks'!CU58="","",'statement of marks'!CU58)</f>
        <v/>
      </c>
      <c r="W1006" s="1049" t="s">
        <v>237</v>
      </c>
      <c r="X1006" s="1049"/>
      <c r="Y1006" s="475" t="str">
        <f>IF('statement of marks'!GP58="","",'statement of marks'!GP58)</f>
        <v/>
      </c>
      <c r="Z1006" s="1044"/>
      <c r="AA1006" s="1044"/>
      <c r="AB1006" s="1045"/>
    </row>
    <row r="1007" spans="1:28" ht="19" customHeight="1">
      <c r="A1007" s="257" t="s">
        <v>230</v>
      </c>
      <c r="B1007" s="1059" t="s">
        <v>229</v>
      </c>
      <c r="C1007" s="1060"/>
      <c r="D1007" s="1047" t="s">
        <v>231</v>
      </c>
      <c r="E1007" s="1025"/>
      <c r="F1007" s="1047" t="s">
        <v>232</v>
      </c>
      <c r="G1007" s="1025"/>
      <c r="H1007" s="1047" t="s">
        <v>233</v>
      </c>
      <c r="I1007" s="1025"/>
      <c r="J1007" s="481" t="s">
        <v>376</v>
      </c>
      <c r="K1007" s="1044"/>
      <c r="L1007" s="1044"/>
      <c r="M1007" s="1045"/>
      <c r="N1007" s="1058"/>
      <c r="O1007" s="1057"/>
      <c r="P1007" s="257" t="s">
        <v>230</v>
      </c>
      <c r="Q1007" s="1059" t="s">
        <v>229</v>
      </c>
      <c r="R1007" s="1060"/>
      <c r="S1007" s="1047" t="s">
        <v>231</v>
      </c>
      <c r="T1007" s="1025"/>
      <c r="U1007" s="1047" t="s">
        <v>232</v>
      </c>
      <c r="V1007" s="1025"/>
      <c r="W1007" s="1047" t="s">
        <v>233</v>
      </c>
      <c r="X1007" s="1025"/>
      <c r="Y1007" s="481" t="s">
        <v>376</v>
      </c>
      <c r="Z1007" s="1044"/>
      <c r="AA1007" s="1044"/>
      <c r="AB1007" s="1045"/>
    </row>
    <row r="1008" spans="1:28" ht="19" customHeight="1">
      <c r="A1008" s="1033" t="s">
        <v>227</v>
      </c>
      <c r="B1008" s="1024"/>
      <c r="C1008" s="482" t="str">
        <f>IF('statement of marks'!GR57="","",'statement of marks'!GR57)</f>
        <v/>
      </c>
      <c r="D1008" s="1053" t="str">
        <f>IF('statement of marks'!GT57="","",'statement of marks'!GT57)</f>
        <v/>
      </c>
      <c r="E1008" s="1053"/>
      <c r="F1008" s="1053" t="str">
        <f>IF('statement of marks'!GV57="","",'statement of marks'!GV57)</f>
        <v/>
      </c>
      <c r="G1008" s="1053"/>
      <c r="H1008" s="1053" t="str">
        <f>IF('statement of marks'!GX57="","",'statement of marks'!GX57)</f>
        <v/>
      </c>
      <c r="I1008" s="1053"/>
      <c r="J1008" s="479" t="str">
        <f>'statement of marks'!GZ57</f>
        <v/>
      </c>
      <c r="K1008" s="1062" t="str">
        <f>IF(OR(L1000="PASS",L1000="FAIL"),'result subject-wise'!$AV$112,"")</f>
        <v/>
      </c>
      <c r="L1008" s="1062"/>
      <c r="M1008" s="1063"/>
      <c r="N1008" s="1058"/>
      <c r="O1008" s="1057"/>
      <c r="P1008" s="1033" t="s">
        <v>227</v>
      </c>
      <c r="Q1008" s="1024"/>
      <c r="R1008" s="482" t="str">
        <f>IF('statement of marks'!GR58="","",'statement of marks'!GR58)</f>
        <v/>
      </c>
      <c r="S1008" s="1053" t="str">
        <f>IF('statement of marks'!GT58="","",'statement of marks'!GT58)</f>
        <v/>
      </c>
      <c r="T1008" s="1053"/>
      <c r="U1008" s="1053" t="str">
        <f>IF('statement of marks'!GV58="","",'statement of marks'!GV58)</f>
        <v/>
      </c>
      <c r="V1008" s="1053"/>
      <c r="W1008" s="1053" t="str">
        <f>IF('statement of marks'!GX58="","",'statement of marks'!GX58)</f>
        <v/>
      </c>
      <c r="X1008" s="1053"/>
      <c r="Y1008" s="479" t="str">
        <f>'statement of marks'!GZ58</f>
        <v/>
      </c>
      <c r="Z1008" s="1062" t="str">
        <f>IF(OR(AA1000="PASS",AA1000="FAIL"),'result subject-wise'!$AV$112,"")</f>
        <v/>
      </c>
      <c r="AA1008" s="1062"/>
      <c r="AB1008" s="1063"/>
    </row>
    <row r="1009" spans="1:28" ht="19" customHeight="1">
      <c r="A1009" s="1031" t="s">
        <v>228</v>
      </c>
      <c r="B1009" s="1032"/>
      <c r="C1009" s="477" t="str">
        <f>IF('statement of marks'!GQ57="","",'statement of marks'!GQ57)</f>
        <v/>
      </c>
      <c r="D1009" s="1030" t="str">
        <f>IF('statement of marks'!GS57="","",'statement of marks'!GS57)</f>
        <v/>
      </c>
      <c r="E1009" s="1030"/>
      <c r="F1009" s="1030" t="str">
        <f>IF('statement of marks'!GU57="","",'statement of marks'!GU57)</f>
        <v/>
      </c>
      <c r="G1009" s="1030"/>
      <c r="H1009" s="1030" t="str">
        <f>IF('statement of marks'!GW57="","",'statement of marks'!GW57)</f>
        <v/>
      </c>
      <c r="I1009" s="1030"/>
      <c r="J1009" s="477" t="str">
        <f>'statement of marks'!GY57</f>
        <v/>
      </c>
      <c r="K1009" s="1062"/>
      <c r="L1009" s="1062"/>
      <c r="M1009" s="1063"/>
      <c r="N1009" s="1058"/>
      <c r="O1009" s="1057"/>
      <c r="P1009" s="1031" t="s">
        <v>228</v>
      </c>
      <c r="Q1009" s="1032"/>
      <c r="R1009" s="477" t="str">
        <f>IF('statement of marks'!GQ58="","",'statement of marks'!GQ58)</f>
        <v/>
      </c>
      <c r="S1009" s="1030" t="str">
        <f>IF('statement of marks'!GS58="","",'statement of marks'!GS58)</f>
        <v/>
      </c>
      <c r="T1009" s="1030"/>
      <c r="U1009" s="1030" t="str">
        <f>IF('statement of marks'!GU58="","",'statement of marks'!GU58)</f>
        <v/>
      </c>
      <c r="V1009" s="1030"/>
      <c r="W1009" s="1030" t="str">
        <f>IF('statement of marks'!GW58="","",'statement of marks'!GW58)</f>
        <v/>
      </c>
      <c r="X1009" s="1030"/>
      <c r="Y1009" s="477" t="str">
        <f>'statement of marks'!GY58</f>
        <v/>
      </c>
      <c r="Z1009" s="1062"/>
      <c r="AA1009" s="1062"/>
      <c r="AB1009" s="1063"/>
    </row>
    <row r="1010" spans="1:28" ht="19" customHeight="1">
      <c r="A1010" s="1067" t="s">
        <v>375</v>
      </c>
      <c r="B1010" s="1024"/>
      <c r="C1010" s="52"/>
      <c r="D1010" s="1029"/>
      <c r="E1010" s="1029"/>
      <c r="F1010" s="1029"/>
      <c r="G1010" s="1029"/>
      <c r="H1010" s="1029"/>
      <c r="I1010" s="1029"/>
      <c r="J1010" s="1029"/>
      <c r="K1010" s="1029"/>
      <c r="L1010" s="1029"/>
      <c r="M1010" s="1040"/>
      <c r="N1010" s="1058"/>
      <c r="O1010" s="1057"/>
      <c r="P1010" s="1067" t="s">
        <v>375</v>
      </c>
      <c r="Q1010" s="1024"/>
      <c r="R1010" s="52"/>
      <c r="S1010" s="1029"/>
      <c r="T1010" s="1029"/>
      <c r="U1010" s="1029"/>
      <c r="V1010" s="1029"/>
      <c r="W1010" s="1029"/>
      <c r="X1010" s="1029"/>
      <c r="Y1010" s="1029"/>
      <c r="Z1010" s="1029"/>
      <c r="AA1010" s="1029"/>
      <c r="AB1010" s="1040"/>
    </row>
    <row r="1011" spans="1:28" ht="19" customHeight="1">
      <c r="A1011" s="1033" t="s">
        <v>234</v>
      </c>
      <c r="B1011" s="1024"/>
      <c r="C1011" s="52"/>
      <c r="D1011" s="1029"/>
      <c r="E1011" s="1029"/>
      <c r="F1011" s="1029"/>
      <c r="G1011" s="1029"/>
      <c r="H1011" s="1029"/>
      <c r="I1011" s="1029"/>
      <c r="J1011" s="1029"/>
      <c r="K1011" s="1029"/>
      <c r="L1011" s="1029"/>
      <c r="M1011" s="1040"/>
      <c r="N1011" s="1058"/>
      <c r="O1011" s="1057"/>
      <c r="P1011" s="1033" t="s">
        <v>234</v>
      </c>
      <c r="Q1011" s="1024"/>
      <c r="R1011" s="52"/>
      <c r="S1011" s="1029"/>
      <c r="T1011" s="1029"/>
      <c r="U1011" s="1029"/>
      <c r="V1011" s="1029"/>
      <c r="W1011" s="1029"/>
      <c r="X1011" s="1029"/>
      <c r="Y1011" s="1029"/>
      <c r="Z1011" s="1029"/>
      <c r="AA1011" s="1029"/>
      <c r="AB1011" s="1040"/>
    </row>
    <row r="1012" spans="1:28" ht="19" customHeight="1">
      <c r="A1012" s="1033" t="s">
        <v>374</v>
      </c>
      <c r="B1012" s="1024"/>
      <c r="C1012" s="52"/>
      <c r="D1012" s="1029"/>
      <c r="E1012" s="1029"/>
      <c r="F1012" s="1029"/>
      <c r="G1012" s="1029"/>
      <c r="H1012" s="1029"/>
      <c r="I1012" s="1029"/>
      <c r="J1012" s="1051" t="s">
        <v>374</v>
      </c>
      <c r="K1012" s="1029"/>
      <c r="L1012" s="1029"/>
      <c r="M1012" s="1040"/>
      <c r="N1012" s="1058"/>
      <c r="O1012" s="1057"/>
      <c r="P1012" s="1033" t="s">
        <v>374</v>
      </c>
      <c r="Q1012" s="1024"/>
      <c r="R1012" s="52"/>
      <c r="S1012" s="1029"/>
      <c r="T1012" s="1029"/>
      <c r="U1012" s="1029"/>
      <c r="V1012" s="1029"/>
      <c r="W1012" s="1029"/>
      <c r="X1012" s="1029"/>
      <c r="Y1012" s="1051" t="s">
        <v>374</v>
      </c>
      <c r="Z1012" s="1029"/>
      <c r="AA1012" s="1029"/>
      <c r="AB1012" s="1040"/>
    </row>
    <row r="1013" spans="1:28" ht="19" customHeight="1">
      <c r="A1013" s="1033" t="s">
        <v>235</v>
      </c>
      <c r="B1013" s="1024"/>
      <c r="C1013" s="52"/>
      <c r="D1013" s="1029"/>
      <c r="E1013" s="1029"/>
      <c r="F1013" s="1029"/>
      <c r="G1013" s="1029"/>
      <c r="H1013" s="1029"/>
      <c r="I1013" s="1029"/>
      <c r="J1013" s="1029"/>
      <c r="K1013" s="1029"/>
      <c r="L1013" s="1029"/>
      <c r="M1013" s="1040"/>
      <c r="N1013" s="1058"/>
      <c r="O1013" s="1057"/>
      <c r="P1013" s="1033" t="s">
        <v>235</v>
      </c>
      <c r="Q1013" s="1024"/>
      <c r="R1013" s="52"/>
      <c r="S1013" s="1029"/>
      <c r="T1013" s="1029"/>
      <c r="U1013" s="1029"/>
      <c r="V1013" s="1029"/>
      <c r="W1013" s="1029"/>
      <c r="X1013" s="1029"/>
      <c r="Y1013" s="1029"/>
      <c r="Z1013" s="1029"/>
      <c r="AA1013" s="1029"/>
      <c r="AB1013" s="1040"/>
    </row>
    <row r="1014" spans="1:28" ht="19" customHeight="1" thickBot="1">
      <c r="A1014" s="1054" t="s">
        <v>236</v>
      </c>
      <c r="B1014" s="1055"/>
      <c r="C1014" s="1055"/>
      <c r="D1014" s="1055"/>
      <c r="E1014" s="1055"/>
      <c r="F1014" s="1064">
        <f>'statement of marks'!$GY$107</f>
        <v>42460</v>
      </c>
      <c r="G1014" s="1064"/>
      <c r="H1014" s="1065" t="s">
        <v>239</v>
      </c>
      <c r="I1014" s="1066"/>
      <c r="J1014" s="1041"/>
      <c r="K1014" s="1041"/>
      <c r="L1014" s="1041"/>
      <c r="M1014" s="1042"/>
      <c r="N1014" s="1058"/>
      <c r="O1014" s="1057"/>
      <c r="P1014" s="1054" t="s">
        <v>236</v>
      </c>
      <c r="Q1014" s="1055"/>
      <c r="R1014" s="1055"/>
      <c r="S1014" s="1055"/>
      <c r="T1014" s="1055"/>
      <c r="U1014" s="1064">
        <f>'statement of marks'!$GY$107</f>
        <v>42460</v>
      </c>
      <c r="V1014" s="1064"/>
      <c r="W1014" s="1065" t="s">
        <v>239</v>
      </c>
      <c r="X1014" s="1066"/>
      <c r="Y1014" s="1041"/>
      <c r="Z1014" s="1041"/>
      <c r="AA1014" s="1041"/>
      <c r="AB1014" s="1042"/>
    </row>
    <row r="1015" spans="1:28" ht="19" customHeight="1" thickTop="1">
      <c r="A1015" s="1017" t="s">
        <v>220</v>
      </c>
      <c r="B1015" s="1018"/>
      <c r="C1015" s="1018"/>
      <c r="D1015" s="1018"/>
      <c r="E1015" s="1018"/>
      <c r="F1015" s="1018"/>
      <c r="G1015" s="1018"/>
      <c r="H1015" s="1018"/>
      <c r="I1015" s="1018"/>
      <c r="J1015" s="1018"/>
      <c r="K1015" s="1018"/>
      <c r="L1015" s="1018"/>
      <c r="M1015" s="1019"/>
      <c r="N1015" s="1058"/>
      <c r="O1015" s="1057"/>
      <c r="P1015" s="1017" t="s">
        <v>220</v>
      </c>
      <c r="Q1015" s="1018"/>
      <c r="R1015" s="1018"/>
      <c r="S1015" s="1018"/>
      <c r="T1015" s="1018"/>
      <c r="U1015" s="1018"/>
      <c r="V1015" s="1018"/>
      <c r="W1015" s="1018"/>
      <c r="X1015" s="1018"/>
      <c r="Y1015" s="1018"/>
      <c r="Z1015" s="1018"/>
      <c r="AA1015" s="1018"/>
      <c r="AB1015" s="1019"/>
    </row>
    <row r="1016" spans="1:28" ht="19" customHeight="1">
      <c r="A1016" s="1020" t="str">
        <f>IF('statement of marks'!$A$2="","",'statement of marks'!$A$2)</f>
        <v xml:space="preserve">GOVT. </v>
      </c>
      <c r="B1016" s="1021"/>
      <c r="C1016" s="1021"/>
      <c r="D1016" s="1021"/>
      <c r="E1016" s="1021"/>
      <c r="F1016" s="1021"/>
      <c r="G1016" s="1021"/>
      <c r="H1016" s="1021"/>
      <c r="I1016" s="1021"/>
      <c r="J1016" s="1021"/>
      <c r="K1016" s="1021"/>
      <c r="L1016" s="1021"/>
      <c r="M1016" s="1022"/>
      <c r="N1016" s="1058"/>
      <c r="O1016" s="1057"/>
      <c r="P1016" s="1020" t="str">
        <f>IF('statement of marks'!$A$2="","",'statement of marks'!$A$2)</f>
        <v xml:space="preserve">GOVT. </v>
      </c>
      <c r="Q1016" s="1021"/>
      <c r="R1016" s="1021"/>
      <c r="S1016" s="1021"/>
      <c r="T1016" s="1021"/>
      <c r="U1016" s="1021"/>
      <c r="V1016" s="1021"/>
      <c r="W1016" s="1021"/>
      <c r="X1016" s="1021"/>
      <c r="Y1016" s="1021"/>
      <c r="Z1016" s="1021"/>
      <c r="AA1016" s="1021"/>
      <c r="AB1016" s="1022"/>
    </row>
    <row r="1017" spans="1:28" ht="19" customHeight="1">
      <c r="A1017" s="1020"/>
      <c r="B1017" s="1021"/>
      <c r="C1017" s="1021"/>
      <c r="D1017" s="1021"/>
      <c r="E1017" s="1021"/>
      <c r="F1017" s="1021"/>
      <c r="G1017" s="1021"/>
      <c r="H1017" s="1021"/>
      <c r="I1017" s="1021"/>
      <c r="J1017" s="1021"/>
      <c r="K1017" s="1021"/>
      <c r="L1017" s="1021"/>
      <c r="M1017" s="1022"/>
      <c r="N1017" s="1058"/>
      <c r="O1017" s="1057"/>
      <c r="P1017" s="1020"/>
      <c r="Q1017" s="1021"/>
      <c r="R1017" s="1021"/>
      <c r="S1017" s="1021"/>
      <c r="T1017" s="1021"/>
      <c r="U1017" s="1021"/>
      <c r="V1017" s="1021"/>
      <c r="W1017" s="1021"/>
      <c r="X1017" s="1021"/>
      <c r="Y1017" s="1021"/>
      <c r="Z1017" s="1021"/>
      <c r="AA1017" s="1021"/>
      <c r="AB1017" s="1022"/>
    </row>
    <row r="1018" spans="1:28" ht="19" customHeight="1">
      <c r="A1018" s="1023" t="s">
        <v>221</v>
      </c>
      <c r="B1018" s="1024"/>
      <c r="C1018" s="1025" t="str">
        <f>IF(L1039="","MAIN EXAM.",IF(C1045="SUPPL.","SUPPL. EXAM.",IF(C1045="RE-EXAM.","RE-EXAM.",)))</f>
        <v>MAIN EXAM.</v>
      </c>
      <c r="D1018" s="1025"/>
      <c r="E1018" s="1025"/>
      <c r="F1018" s="1025"/>
      <c r="G1018" s="475" t="s">
        <v>153</v>
      </c>
      <c r="H1018" s="1025" t="str">
        <f>IF('statement of marks'!$F$3="","",'statement of marks'!$F$3)</f>
        <v>2015-16</v>
      </c>
      <c r="I1018" s="1025"/>
      <c r="J1018" s="1025" t="s">
        <v>82</v>
      </c>
      <c r="K1018" s="1025"/>
      <c r="L1018" s="1025">
        <f>IF('statement of marks'!D59="","",'statement of marks'!D59)</f>
        <v>9153</v>
      </c>
      <c r="M1018" s="1026"/>
      <c r="N1018" s="1058"/>
      <c r="O1018" s="1057"/>
      <c r="P1018" s="1023" t="s">
        <v>221</v>
      </c>
      <c r="Q1018" s="1024"/>
      <c r="R1018" s="1025" t="str">
        <f>IF(AA1039="","MAIN EXAM.",IF(R1045="SUPPL.","SUPPL. EXAM.",IF(R1045="RE-EXAM.","RE-EXAM.",)))</f>
        <v>MAIN EXAM.</v>
      </c>
      <c r="S1018" s="1025"/>
      <c r="T1018" s="1025"/>
      <c r="U1018" s="1025"/>
      <c r="V1018" s="475" t="s">
        <v>153</v>
      </c>
      <c r="W1018" s="1025" t="str">
        <f>IF('statement of marks'!$F$3="","",'statement of marks'!$F$3)</f>
        <v>2015-16</v>
      </c>
      <c r="X1018" s="1025"/>
      <c r="Y1018" s="1025" t="s">
        <v>82</v>
      </c>
      <c r="Z1018" s="1025"/>
      <c r="AA1018" s="1025">
        <f>IF('statement of marks'!D60="","",'statement of marks'!D60)</f>
        <v>9154</v>
      </c>
      <c r="AB1018" s="1026"/>
    </row>
    <row r="1019" spans="1:28" ht="19" customHeight="1">
      <c r="A1019" s="1023" t="s">
        <v>40</v>
      </c>
      <c r="B1019" s="1024"/>
      <c r="C1019" s="1024" t="str">
        <f>IF('statement of marks'!G59="","",'statement of marks'!G59)</f>
        <v>A 053</v>
      </c>
      <c r="D1019" s="1024"/>
      <c r="E1019" s="1024"/>
      <c r="F1019" s="1024"/>
      <c r="G1019" s="1024"/>
      <c r="H1019" s="1024"/>
      <c r="I1019" s="1024"/>
      <c r="J1019" s="1024"/>
      <c r="K1019" s="1024"/>
      <c r="L1019" s="1024"/>
      <c r="M1019" s="1036"/>
      <c r="N1019" s="1058"/>
      <c r="O1019" s="1057"/>
      <c r="P1019" s="1023" t="s">
        <v>40</v>
      </c>
      <c r="Q1019" s="1024"/>
      <c r="R1019" s="1024" t="str">
        <f>IF('statement of marks'!G60="","",'statement of marks'!G60)</f>
        <v>A 054</v>
      </c>
      <c r="S1019" s="1024"/>
      <c r="T1019" s="1024"/>
      <c r="U1019" s="1024"/>
      <c r="V1019" s="1024"/>
      <c r="W1019" s="1024"/>
      <c r="X1019" s="1024"/>
      <c r="Y1019" s="1024"/>
      <c r="Z1019" s="1024"/>
      <c r="AA1019" s="1024"/>
      <c r="AB1019" s="1036"/>
    </row>
    <row r="1020" spans="1:28" ht="19" customHeight="1">
      <c r="A1020" s="1023" t="s">
        <v>41</v>
      </c>
      <c r="B1020" s="1024"/>
      <c r="C1020" s="1024" t="str">
        <f>IF('statement of marks'!H59="","",'statement of marks'!H59)</f>
        <v>B 053</v>
      </c>
      <c r="D1020" s="1024"/>
      <c r="E1020" s="1024"/>
      <c r="F1020" s="1024"/>
      <c r="G1020" s="1024"/>
      <c r="H1020" s="1024"/>
      <c r="I1020" s="1024"/>
      <c r="J1020" s="1024"/>
      <c r="K1020" s="1024"/>
      <c r="L1020" s="1024"/>
      <c r="M1020" s="1036"/>
      <c r="N1020" s="1058"/>
      <c r="O1020" s="1057"/>
      <c r="P1020" s="1023" t="s">
        <v>41</v>
      </c>
      <c r="Q1020" s="1024"/>
      <c r="R1020" s="1024" t="str">
        <f>IF('statement of marks'!H60="","",'statement of marks'!H60)</f>
        <v>B 054</v>
      </c>
      <c r="S1020" s="1024"/>
      <c r="T1020" s="1024"/>
      <c r="U1020" s="1024"/>
      <c r="V1020" s="1024"/>
      <c r="W1020" s="1024"/>
      <c r="X1020" s="1024"/>
      <c r="Y1020" s="1024"/>
      <c r="Z1020" s="1024"/>
      <c r="AA1020" s="1024"/>
      <c r="AB1020" s="1036"/>
    </row>
    <row r="1021" spans="1:28" ht="19" customHeight="1">
      <c r="A1021" s="1023" t="s">
        <v>42</v>
      </c>
      <c r="B1021" s="1024"/>
      <c r="C1021" s="1024" t="str">
        <f>IF('statement of marks'!I59="","",'statement of marks'!I59)</f>
        <v>C 053</v>
      </c>
      <c r="D1021" s="1024"/>
      <c r="E1021" s="1024"/>
      <c r="F1021" s="1024"/>
      <c r="G1021" s="1024"/>
      <c r="H1021" s="1024"/>
      <c r="I1021" s="1024"/>
      <c r="J1021" s="1024"/>
      <c r="K1021" s="1024"/>
      <c r="L1021" s="1024"/>
      <c r="M1021" s="1036"/>
      <c r="N1021" s="1058"/>
      <c r="O1021" s="1057"/>
      <c r="P1021" s="1023" t="s">
        <v>42</v>
      </c>
      <c r="Q1021" s="1024"/>
      <c r="R1021" s="1024" t="str">
        <f>IF('statement of marks'!I60="","",'statement of marks'!I60)</f>
        <v>C 054</v>
      </c>
      <c r="S1021" s="1024"/>
      <c r="T1021" s="1024"/>
      <c r="U1021" s="1024"/>
      <c r="V1021" s="1024"/>
      <c r="W1021" s="1024"/>
      <c r="X1021" s="1024"/>
      <c r="Y1021" s="1024"/>
      <c r="Z1021" s="1024"/>
      <c r="AA1021" s="1024"/>
      <c r="AB1021" s="1036"/>
    </row>
    <row r="1022" spans="1:28" ht="19" customHeight="1">
      <c r="A1022" s="1023" t="s">
        <v>274</v>
      </c>
      <c r="B1022" s="1024"/>
      <c r="C1022" s="1024" t="str">
        <f>IF('statement of marks'!$A$3="","",'statement of marks'!$A$3)</f>
        <v>9 'A'</v>
      </c>
      <c r="D1022" s="1024"/>
      <c r="E1022" s="1025" t="s">
        <v>83</v>
      </c>
      <c r="F1022" s="1025"/>
      <c r="G1022" s="1025">
        <f>IF('statement of marks'!E59="","",'statement of marks'!E59)</f>
        <v>11045</v>
      </c>
      <c r="H1022" s="1025"/>
      <c r="I1022" s="1025" t="s">
        <v>78</v>
      </c>
      <c r="J1022" s="1025"/>
      <c r="K1022" s="1014">
        <f>IF('statement of marks'!F59="","",'statement of marks'!F59)</f>
        <v>36694</v>
      </c>
      <c r="L1022" s="1014"/>
      <c r="M1022" s="1015"/>
      <c r="N1022" s="1058"/>
      <c r="O1022" s="1057"/>
      <c r="P1022" s="1023" t="s">
        <v>274</v>
      </c>
      <c r="Q1022" s="1024"/>
      <c r="R1022" s="1024" t="str">
        <f>IF('statement of marks'!$A$3="","",'statement of marks'!$A$3)</f>
        <v>9 'A'</v>
      </c>
      <c r="S1022" s="1024"/>
      <c r="T1022" s="1025" t="s">
        <v>83</v>
      </c>
      <c r="U1022" s="1025"/>
      <c r="V1022" s="1025">
        <f>IF('statement of marks'!E60="","",'statement of marks'!E60)</f>
        <v>11064</v>
      </c>
      <c r="W1022" s="1025"/>
      <c r="X1022" s="1025" t="s">
        <v>78</v>
      </c>
      <c r="Y1022" s="1025"/>
      <c r="Z1022" s="1014">
        <f>IF('statement of marks'!F60="","",'statement of marks'!F60)</f>
        <v>36889</v>
      </c>
      <c r="AA1022" s="1014"/>
      <c r="AB1022" s="1015"/>
    </row>
    <row r="1023" spans="1:28" ht="19" customHeight="1">
      <c r="A1023" s="1037" t="s">
        <v>222</v>
      </c>
      <c r="B1023" s="1034" t="s">
        <v>223</v>
      </c>
      <c r="C1023" s="865" t="s">
        <v>87</v>
      </c>
      <c r="D1023" s="865" t="s">
        <v>88</v>
      </c>
      <c r="E1023" s="865" t="s">
        <v>89</v>
      </c>
      <c r="F1023" s="865" t="s">
        <v>245</v>
      </c>
      <c r="G1023" s="865" t="s">
        <v>242</v>
      </c>
      <c r="H1023" s="865" t="s">
        <v>99</v>
      </c>
      <c r="I1023" s="865" t="s">
        <v>193</v>
      </c>
      <c r="J1023" s="1016" t="s">
        <v>146</v>
      </c>
      <c r="K1023" s="1016" t="s">
        <v>224</v>
      </c>
      <c r="L1023" s="1016" t="s">
        <v>225</v>
      </c>
      <c r="M1023" s="1035" t="s">
        <v>243</v>
      </c>
      <c r="N1023" s="1058"/>
      <c r="O1023" s="1057"/>
      <c r="P1023" s="1037" t="s">
        <v>222</v>
      </c>
      <c r="Q1023" s="1034" t="s">
        <v>223</v>
      </c>
      <c r="R1023" s="865" t="s">
        <v>87</v>
      </c>
      <c r="S1023" s="865" t="s">
        <v>88</v>
      </c>
      <c r="T1023" s="865" t="s">
        <v>89</v>
      </c>
      <c r="U1023" s="865" t="s">
        <v>245</v>
      </c>
      <c r="V1023" s="865" t="s">
        <v>242</v>
      </c>
      <c r="W1023" s="865" t="s">
        <v>99</v>
      </c>
      <c r="X1023" s="865" t="s">
        <v>193</v>
      </c>
      <c r="Y1023" s="1016" t="s">
        <v>146</v>
      </c>
      <c r="Z1023" s="1016" t="s">
        <v>224</v>
      </c>
      <c r="AA1023" s="1016" t="s">
        <v>225</v>
      </c>
      <c r="AB1023" s="1035" t="s">
        <v>243</v>
      </c>
    </row>
    <row r="1024" spans="1:28" ht="19" customHeight="1">
      <c r="A1024" s="1037"/>
      <c r="B1024" s="1034"/>
      <c r="C1024" s="865"/>
      <c r="D1024" s="865"/>
      <c r="E1024" s="865"/>
      <c r="F1024" s="865"/>
      <c r="G1024" s="865"/>
      <c r="H1024" s="865"/>
      <c r="I1024" s="865"/>
      <c r="J1024" s="865"/>
      <c r="K1024" s="865"/>
      <c r="L1024" s="865"/>
      <c r="M1024" s="1035"/>
      <c r="N1024" s="1058"/>
      <c r="O1024" s="1057"/>
      <c r="P1024" s="1037"/>
      <c r="Q1024" s="1034"/>
      <c r="R1024" s="865"/>
      <c r="S1024" s="865"/>
      <c r="T1024" s="865"/>
      <c r="U1024" s="865"/>
      <c r="V1024" s="865"/>
      <c r="W1024" s="865"/>
      <c r="X1024" s="865"/>
      <c r="Y1024" s="865"/>
      <c r="Z1024" s="865"/>
      <c r="AA1024" s="865"/>
      <c r="AB1024" s="1035"/>
    </row>
    <row r="1025" spans="1:28" ht="19" customHeight="1">
      <c r="A1025" s="1037"/>
      <c r="B1025" s="1034"/>
      <c r="C1025" s="865"/>
      <c r="D1025" s="865"/>
      <c r="E1025" s="865"/>
      <c r="F1025" s="865"/>
      <c r="G1025" s="865"/>
      <c r="H1025" s="865"/>
      <c r="I1025" s="865"/>
      <c r="J1025" s="865"/>
      <c r="K1025" s="865"/>
      <c r="L1025" s="865"/>
      <c r="M1025" s="1035"/>
      <c r="N1025" s="1058"/>
      <c r="O1025" s="1057"/>
      <c r="P1025" s="1037"/>
      <c r="Q1025" s="1034"/>
      <c r="R1025" s="865"/>
      <c r="S1025" s="865"/>
      <c r="T1025" s="865"/>
      <c r="U1025" s="865"/>
      <c r="V1025" s="865"/>
      <c r="W1025" s="865"/>
      <c r="X1025" s="865"/>
      <c r="Y1025" s="865"/>
      <c r="Z1025" s="865"/>
      <c r="AA1025" s="865"/>
      <c r="AB1025" s="1035"/>
    </row>
    <row r="1026" spans="1:28" ht="19" customHeight="1">
      <c r="A1026" s="1038" t="s">
        <v>169</v>
      </c>
      <c r="B1026" s="1039"/>
      <c r="C1026" s="474">
        <v>10</v>
      </c>
      <c r="D1026" s="474">
        <v>10</v>
      </c>
      <c r="E1026" s="474">
        <v>10</v>
      </c>
      <c r="F1026" s="474">
        <v>70</v>
      </c>
      <c r="G1026" s="478">
        <v>100</v>
      </c>
      <c r="H1026" s="478">
        <v>100</v>
      </c>
      <c r="I1026" s="478">
        <v>200</v>
      </c>
      <c r="J1026" s="484"/>
      <c r="K1026" s="478" t="str">
        <f>IF(L1034=0,"",100)</f>
        <v/>
      </c>
      <c r="L1026" s="478"/>
      <c r="M1026" s="251" t="str">
        <f>IF(L1034=0,"","200/100")</f>
        <v/>
      </c>
      <c r="N1026" s="1058"/>
      <c r="O1026" s="1057"/>
      <c r="P1026" s="1038" t="s">
        <v>169</v>
      </c>
      <c r="Q1026" s="1039"/>
      <c r="R1026" s="474">
        <v>10</v>
      </c>
      <c r="S1026" s="474">
        <v>10</v>
      </c>
      <c r="T1026" s="474">
        <v>10</v>
      </c>
      <c r="U1026" s="474">
        <v>70</v>
      </c>
      <c r="V1026" s="478">
        <v>100</v>
      </c>
      <c r="W1026" s="478">
        <v>100</v>
      </c>
      <c r="X1026" s="478">
        <v>200</v>
      </c>
      <c r="Y1026" s="484"/>
      <c r="Z1026" s="478" t="str">
        <f>IF(AA1034=0,"",100)</f>
        <v/>
      </c>
      <c r="AA1026" s="478"/>
      <c r="AB1026" s="251" t="str">
        <f>IF(AA1034=0,"","200/100")</f>
        <v/>
      </c>
    </row>
    <row r="1027" spans="1:28" ht="19" customHeight="1">
      <c r="A1027" s="1023" t="s">
        <v>61</v>
      </c>
      <c r="B1027" s="1024"/>
      <c r="C1027" s="482" t="str">
        <f>IF('statement of marks'!J59="","",'statement of marks'!J59)</f>
        <v/>
      </c>
      <c r="D1027" s="482" t="str">
        <f>IF('statement of marks'!K59="","",'statement of marks'!K59)</f>
        <v/>
      </c>
      <c r="E1027" s="482" t="str">
        <f>IF('statement of marks'!L59="","",'statement of marks'!L59)</f>
        <v/>
      </c>
      <c r="F1027" s="482" t="str">
        <f>IF('statement of marks'!N59="","",'statement of marks'!N59)</f>
        <v/>
      </c>
      <c r="G1027" s="478" t="str">
        <f t="shared" ref="G1027:G1032" si="208">IF(F1027="","",SUM(C1027:F1027))</f>
        <v/>
      </c>
      <c r="H1027" s="252" t="str">
        <f>IF('statement of marks'!P59="","",'statement of marks'!P59)</f>
        <v/>
      </c>
      <c r="I1027" s="253" t="str">
        <f t="shared" ref="I1027:I1032" si="209">IF(H1027="","",SUM(G1027:H1027))</f>
        <v/>
      </c>
      <c r="J1027" s="479" t="str">
        <f>CONCATENATE('statement of marks'!HB59,'statement of marks'!HC59,'statement of marks'!HD59)</f>
        <v/>
      </c>
      <c r="K1027" s="482" t="str">
        <f>IF('result subject-wise'!AB59="","",'result subject-wise'!AB59)</f>
        <v/>
      </c>
      <c r="L1027" s="482" t="str">
        <f>IF('result subject-wise'!AK59="","",'result subject-wise'!AK59)</f>
        <v/>
      </c>
      <c r="M1027" s="480" t="str">
        <f>IF(L1034=0,"",IF(J1027="S",K1027,IF(K1027="",I1027,I1027+K1027)))</f>
        <v/>
      </c>
      <c r="N1027" s="1058"/>
      <c r="O1027" s="1057"/>
      <c r="P1027" s="1023" t="s">
        <v>61</v>
      </c>
      <c r="Q1027" s="1024"/>
      <c r="R1027" s="482" t="str">
        <f>IF('statement of marks'!J60="","",'statement of marks'!J60)</f>
        <v/>
      </c>
      <c r="S1027" s="482" t="str">
        <f>IF('statement of marks'!K60="","",'statement of marks'!K60)</f>
        <v/>
      </c>
      <c r="T1027" s="482" t="str">
        <f>IF('statement of marks'!L60="","",'statement of marks'!L60)</f>
        <v/>
      </c>
      <c r="U1027" s="482" t="str">
        <f>IF('statement of marks'!N60="","",'statement of marks'!N60)</f>
        <v/>
      </c>
      <c r="V1027" s="478" t="str">
        <f t="shared" ref="V1027:V1032" si="210">IF(U1027="","",SUM(R1027:U1027))</f>
        <v/>
      </c>
      <c r="W1027" s="252" t="str">
        <f>IF('statement of marks'!P60="","",'statement of marks'!P60)</f>
        <v/>
      </c>
      <c r="X1027" s="253" t="str">
        <f t="shared" ref="X1027:X1032" si="211">IF(W1027="","",SUM(V1027:W1027))</f>
        <v/>
      </c>
      <c r="Y1027" s="479" t="str">
        <f>CONCATENATE('statement of marks'!HB60,'statement of marks'!HC60,'statement of marks'!HD60)</f>
        <v/>
      </c>
      <c r="Z1027" s="482" t="str">
        <f>IF('result subject-wise'!AB60="","",'result subject-wise'!AB60)</f>
        <v/>
      </c>
      <c r="AA1027" s="482" t="str">
        <f>IF('result subject-wise'!AK60="","",'result subject-wise'!AK60)</f>
        <v/>
      </c>
      <c r="AB1027" s="480" t="str">
        <f>IF(AA1034=0,"",IF(Y1027="S",Z1027,IF(Z1027="",X1027,X1027+Z1027)))</f>
        <v/>
      </c>
    </row>
    <row r="1028" spans="1:28" ht="19" customHeight="1">
      <c r="A1028" s="1023" t="s">
        <v>63</v>
      </c>
      <c r="B1028" s="1024"/>
      <c r="C1028" s="482" t="str">
        <f>IF('statement of marks'!X59="","",'statement of marks'!X59)</f>
        <v/>
      </c>
      <c r="D1028" s="482" t="str">
        <f>IF('statement of marks'!Y59="","",'statement of marks'!Y59)</f>
        <v/>
      </c>
      <c r="E1028" s="482" t="str">
        <f>IF('statement of marks'!Z59="","",'statement of marks'!Z59)</f>
        <v/>
      </c>
      <c r="F1028" s="482" t="str">
        <f>IF('statement of marks'!AB59="","",'statement of marks'!AB59)</f>
        <v/>
      </c>
      <c r="G1028" s="478" t="str">
        <f t="shared" si="208"/>
        <v/>
      </c>
      <c r="H1028" s="252" t="str">
        <f>IF('statement of marks'!AD59="","",'statement of marks'!AD59)</f>
        <v/>
      </c>
      <c r="I1028" s="253" t="str">
        <f t="shared" si="209"/>
        <v/>
      </c>
      <c r="J1028" s="479" t="str">
        <f>CONCATENATE('statement of marks'!HE59,'statement of marks'!HF59,'statement of marks'!HG59,)</f>
        <v/>
      </c>
      <c r="K1028" s="482" t="str">
        <f>IF('result subject-wise'!AC59="","",'result subject-wise'!AC59)</f>
        <v/>
      </c>
      <c r="L1028" s="482" t="str">
        <f>IF('result subject-wise'!AL59="","",'result subject-wise'!AL59)</f>
        <v/>
      </c>
      <c r="M1028" s="480" t="str">
        <f>IF(L1034=0,"",IF(J1028="S",K1028,IF(K1028="",I1028,I1028+K1028)))</f>
        <v/>
      </c>
      <c r="N1028" s="1058"/>
      <c r="O1028" s="1057"/>
      <c r="P1028" s="1023" t="s">
        <v>63</v>
      </c>
      <c r="Q1028" s="1024"/>
      <c r="R1028" s="482" t="str">
        <f>IF('statement of marks'!X60="","",'statement of marks'!X60)</f>
        <v/>
      </c>
      <c r="S1028" s="482" t="str">
        <f>IF('statement of marks'!Y60="","",'statement of marks'!Y60)</f>
        <v/>
      </c>
      <c r="T1028" s="482" t="str">
        <f>IF('statement of marks'!Z60="","",'statement of marks'!Z60)</f>
        <v/>
      </c>
      <c r="U1028" s="482" t="str">
        <f>IF('statement of marks'!AB60="","",'statement of marks'!AB60)</f>
        <v/>
      </c>
      <c r="V1028" s="478" t="str">
        <f t="shared" si="210"/>
        <v/>
      </c>
      <c r="W1028" s="252" t="str">
        <f>IF('statement of marks'!AD60="","",'statement of marks'!AD60)</f>
        <v/>
      </c>
      <c r="X1028" s="253" t="str">
        <f t="shared" si="211"/>
        <v/>
      </c>
      <c r="Y1028" s="479" t="str">
        <f>CONCATENATE('statement of marks'!HE60,'statement of marks'!HF60,'statement of marks'!HG60,)</f>
        <v/>
      </c>
      <c r="Z1028" s="482" t="str">
        <f>IF('result subject-wise'!AC60="","",'result subject-wise'!AC60)</f>
        <v/>
      </c>
      <c r="AA1028" s="482" t="str">
        <f>IF('result subject-wise'!AL60="","",'result subject-wise'!AL60)</f>
        <v/>
      </c>
      <c r="AB1028" s="480" t="str">
        <f>IF(AA1034=0,"",IF(Y1028="S",Z1028,IF(Z1028="",X1028,X1028+Z1028)))</f>
        <v/>
      </c>
    </row>
    <row r="1029" spans="1:28" ht="19" customHeight="1">
      <c r="A1029" s="1023" t="str">
        <f>'statement of marks'!AM59</f>
        <v/>
      </c>
      <c r="B1029" s="1024"/>
      <c r="C1029" s="482" t="str">
        <f>IF('statement of marks'!AN59="","",'statement of marks'!AN59)</f>
        <v/>
      </c>
      <c r="D1029" s="482" t="str">
        <f>IF('statement of marks'!AO59="","",'statement of marks'!AO59)</f>
        <v/>
      </c>
      <c r="E1029" s="482" t="str">
        <f>IF('statement of marks'!AP59="","",'statement of marks'!AP59)</f>
        <v/>
      </c>
      <c r="F1029" s="482" t="str">
        <f>IF('statement of marks'!AR59="","",'statement of marks'!AR59)</f>
        <v/>
      </c>
      <c r="G1029" s="478" t="str">
        <f t="shared" si="208"/>
        <v/>
      </c>
      <c r="H1029" s="252" t="str">
        <f>IF('statement of marks'!AT59="","",'statement of marks'!AT59)</f>
        <v/>
      </c>
      <c r="I1029" s="253" t="str">
        <f t="shared" si="209"/>
        <v/>
      </c>
      <c r="J1029" s="479" t="str">
        <f>CONCATENATE('statement of marks'!HH59,'statement of marks'!HN59,'statement of marks'!HO59)</f>
        <v/>
      </c>
      <c r="K1029" s="482" t="str">
        <f>IF('result subject-wise'!AD59="","",'result subject-wise'!AD59)</f>
        <v/>
      </c>
      <c r="L1029" s="482" t="str">
        <f>IF('result subject-wise'!AM59="","",'result subject-wise'!AM59)</f>
        <v/>
      </c>
      <c r="M1029" s="480" t="str">
        <f>IF(L1034=0,"",IF(J1029="S",K1029,IF(K1029="",I1029,I1029+K1029)))</f>
        <v/>
      </c>
      <c r="N1029" s="1058"/>
      <c r="O1029" s="1057"/>
      <c r="P1029" s="1023" t="str">
        <f>'statement of marks'!AM60</f>
        <v/>
      </c>
      <c r="Q1029" s="1024"/>
      <c r="R1029" s="482" t="str">
        <f>IF('statement of marks'!AN60="","",'statement of marks'!AN60)</f>
        <v/>
      </c>
      <c r="S1029" s="482" t="str">
        <f>IF('statement of marks'!AO60="","",'statement of marks'!AO60)</f>
        <v/>
      </c>
      <c r="T1029" s="482" t="str">
        <f>IF('statement of marks'!AP60="","",'statement of marks'!AP60)</f>
        <v/>
      </c>
      <c r="U1029" s="482" t="str">
        <f>IF('statement of marks'!AR60="","",'statement of marks'!AR60)</f>
        <v/>
      </c>
      <c r="V1029" s="478" t="str">
        <f t="shared" si="210"/>
        <v/>
      </c>
      <c r="W1029" s="252" t="str">
        <f>IF('statement of marks'!AT60="","",'statement of marks'!AT60)</f>
        <v/>
      </c>
      <c r="X1029" s="253" t="str">
        <f t="shared" si="211"/>
        <v/>
      </c>
      <c r="Y1029" s="479" t="str">
        <f>CONCATENATE('statement of marks'!HH60,'statement of marks'!HN60,'statement of marks'!HO60)</f>
        <v/>
      </c>
      <c r="Z1029" s="482" t="str">
        <f>IF('result subject-wise'!AD60="","",'result subject-wise'!AD60)</f>
        <v/>
      </c>
      <c r="AA1029" s="482" t="str">
        <f>IF('result subject-wise'!AM60="","",'result subject-wise'!AM60)</f>
        <v/>
      </c>
      <c r="AB1029" s="480" t="str">
        <f>IF(AA1034=0,"",IF(Y1029="S",Z1029,IF(Z1029="",X1029,X1029+Z1029)))</f>
        <v/>
      </c>
    </row>
    <row r="1030" spans="1:28" ht="19" customHeight="1">
      <c r="A1030" s="1023" t="s">
        <v>65</v>
      </c>
      <c r="B1030" s="1024"/>
      <c r="C1030" s="482" t="str">
        <f>IF('statement of marks'!BB59="","",'statement of marks'!BB59)</f>
        <v/>
      </c>
      <c r="D1030" s="482" t="str">
        <f>IF('statement of marks'!BC59="","",'statement of marks'!BC59)</f>
        <v/>
      </c>
      <c r="E1030" s="482" t="str">
        <f>IF('statement of marks'!BD59="","",'statement of marks'!BD59)</f>
        <v/>
      </c>
      <c r="F1030" s="482" t="str">
        <f>IF('statement of marks'!BF59="","",'statement of marks'!BF59)</f>
        <v/>
      </c>
      <c r="G1030" s="478" t="str">
        <f t="shared" si="208"/>
        <v/>
      </c>
      <c r="H1030" s="252" t="str">
        <f>IF('statement of marks'!BH59="","",'statement of marks'!BH59)</f>
        <v/>
      </c>
      <c r="I1030" s="253" t="str">
        <f t="shared" si="209"/>
        <v/>
      </c>
      <c r="J1030" s="479" t="str">
        <f>CONCATENATE('statement of marks'!HP59,'statement of marks'!HQ59,'statement of marks'!HR59)</f>
        <v/>
      </c>
      <c r="K1030" s="482" t="str">
        <f>IF('result subject-wise'!AE59="","",'result subject-wise'!AE59)</f>
        <v/>
      </c>
      <c r="L1030" s="482" t="str">
        <f>IF('result subject-wise'!AN59="","",'result subject-wise'!AN59)</f>
        <v/>
      </c>
      <c r="M1030" s="480" t="str">
        <f>IF(L1034=0,"",IF(J1030="S",K1030,IF(K1030="",I1030,I1030+K1030)))</f>
        <v/>
      </c>
      <c r="N1030" s="1058"/>
      <c r="O1030" s="1057"/>
      <c r="P1030" s="1023" t="s">
        <v>65</v>
      </c>
      <c r="Q1030" s="1024"/>
      <c r="R1030" s="482" t="str">
        <f>IF('statement of marks'!BB60="","",'statement of marks'!BB60)</f>
        <v/>
      </c>
      <c r="S1030" s="482" t="str">
        <f>IF('statement of marks'!BC60="","",'statement of marks'!BC60)</f>
        <v/>
      </c>
      <c r="T1030" s="482" t="str">
        <f>IF('statement of marks'!BD60="","",'statement of marks'!BD60)</f>
        <v/>
      </c>
      <c r="U1030" s="482" t="str">
        <f>IF('statement of marks'!BF60="","",'statement of marks'!BF60)</f>
        <v/>
      </c>
      <c r="V1030" s="478" t="str">
        <f t="shared" si="210"/>
        <v/>
      </c>
      <c r="W1030" s="252" t="str">
        <f>IF('statement of marks'!BH60="","",'statement of marks'!BH60)</f>
        <v/>
      </c>
      <c r="X1030" s="253" t="str">
        <f t="shared" si="211"/>
        <v/>
      </c>
      <c r="Y1030" s="479" t="str">
        <f>CONCATENATE('statement of marks'!HP60,'statement of marks'!HQ60,'statement of marks'!HR60)</f>
        <v/>
      </c>
      <c r="Z1030" s="482" t="str">
        <f>IF('result subject-wise'!AE60="","",'result subject-wise'!AE60)</f>
        <v/>
      </c>
      <c r="AA1030" s="482" t="str">
        <f>IF('result subject-wise'!AN60="","",'result subject-wise'!AN60)</f>
        <v/>
      </c>
      <c r="AB1030" s="480" t="str">
        <f>IF(AA1034=0,"",IF(Y1030="S",Z1030,IF(Z1030="",X1030,X1030+Z1030)))</f>
        <v/>
      </c>
    </row>
    <row r="1031" spans="1:28" ht="19" customHeight="1">
      <c r="A1031" s="1023" t="s">
        <v>71</v>
      </c>
      <c r="B1031" s="1024"/>
      <c r="C1031" s="482" t="str">
        <f>IF('statement of marks'!BP59="","",'statement of marks'!BP59)</f>
        <v/>
      </c>
      <c r="D1031" s="482" t="str">
        <f>IF('statement of marks'!BQ59="","",'statement of marks'!BQ59)</f>
        <v/>
      </c>
      <c r="E1031" s="482" t="str">
        <f>IF('statement of marks'!BR59="","",'statement of marks'!BR59)</f>
        <v/>
      </c>
      <c r="F1031" s="482" t="str">
        <f>IF('statement of marks'!BT59="","",'statement of marks'!BT59)</f>
        <v/>
      </c>
      <c r="G1031" s="478" t="str">
        <f t="shared" si="208"/>
        <v/>
      </c>
      <c r="H1031" s="252" t="str">
        <f>IF('statement of marks'!BV59="","",'statement of marks'!BV59)</f>
        <v/>
      </c>
      <c r="I1031" s="253" t="str">
        <f t="shared" si="209"/>
        <v/>
      </c>
      <c r="J1031" s="479" t="str">
        <f>CONCATENATE('statement of marks'!HS59,'statement of marks'!HT59,'statement of marks'!HU59)</f>
        <v/>
      </c>
      <c r="K1031" s="482" t="str">
        <f>IF('result subject-wise'!AF59="","",'result subject-wise'!AF59)</f>
        <v/>
      </c>
      <c r="L1031" s="482" t="str">
        <f>IF('result subject-wise'!AO59="","",'result subject-wise'!AO59)</f>
        <v/>
      </c>
      <c r="M1031" s="480" t="str">
        <f>IF(L1034=0,"",IF(J1031="S",K1031,IF(K1031="",I1031,I1031+K1031)))</f>
        <v/>
      </c>
      <c r="N1031" s="1058"/>
      <c r="O1031" s="1057"/>
      <c r="P1031" s="1023" t="s">
        <v>71</v>
      </c>
      <c r="Q1031" s="1024"/>
      <c r="R1031" s="482" t="str">
        <f>IF('statement of marks'!BP60="","",'statement of marks'!BP60)</f>
        <v/>
      </c>
      <c r="S1031" s="482" t="str">
        <f>IF('statement of marks'!BQ60="","",'statement of marks'!BQ60)</f>
        <v/>
      </c>
      <c r="T1031" s="482" t="str">
        <f>IF('statement of marks'!BR60="","",'statement of marks'!BR60)</f>
        <v/>
      </c>
      <c r="U1031" s="482" t="str">
        <f>IF('statement of marks'!BT60="","",'statement of marks'!BT60)</f>
        <v/>
      </c>
      <c r="V1031" s="478" t="str">
        <f t="shared" si="210"/>
        <v/>
      </c>
      <c r="W1031" s="252" t="str">
        <f>IF('statement of marks'!BV60="","",'statement of marks'!BV60)</f>
        <v/>
      </c>
      <c r="X1031" s="253" t="str">
        <f t="shared" si="211"/>
        <v/>
      </c>
      <c r="Y1031" s="479" t="str">
        <f>CONCATENATE('statement of marks'!HS60,'statement of marks'!HT60,'statement of marks'!HU60)</f>
        <v/>
      </c>
      <c r="Z1031" s="482" t="str">
        <f>IF('result subject-wise'!AF60="","",'result subject-wise'!AF60)</f>
        <v/>
      </c>
      <c r="AA1031" s="482" t="str">
        <f>IF('result subject-wise'!AO60="","",'result subject-wise'!AO60)</f>
        <v/>
      </c>
      <c r="AB1031" s="480" t="str">
        <f>IF(AA1034=0,"",IF(Y1031="S",Z1031,IF(Z1031="",X1031,X1031+Z1031)))</f>
        <v/>
      </c>
    </row>
    <row r="1032" spans="1:28" ht="19" customHeight="1">
      <c r="A1032" s="1023" t="s">
        <v>48</v>
      </c>
      <c r="B1032" s="1024"/>
      <c r="C1032" s="482" t="str">
        <f>IF('statement of marks'!CD59="","",'statement of marks'!CD59)</f>
        <v/>
      </c>
      <c r="D1032" s="482" t="str">
        <f>IF('statement of marks'!CE59="","",'statement of marks'!CE59)</f>
        <v/>
      </c>
      <c r="E1032" s="482" t="str">
        <f>IF('statement of marks'!CF59="","",'statement of marks'!CF59)</f>
        <v/>
      </c>
      <c r="F1032" s="482" t="str">
        <f>IF('statement of marks'!CH59="","",'statement of marks'!CH59)</f>
        <v/>
      </c>
      <c r="G1032" s="478" t="str">
        <f t="shared" si="208"/>
        <v/>
      </c>
      <c r="H1032" s="252" t="str">
        <f>IF('statement of marks'!CJ59="","",'statement of marks'!CJ59)</f>
        <v/>
      </c>
      <c r="I1032" s="253" t="str">
        <f t="shared" si="209"/>
        <v/>
      </c>
      <c r="J1032" s="479" t="str">
        <f>CONCATENATE('statement of marks'!HV59,'statement of marks'!HW59,'statement of marks'!HX59)</f>
        <v/>
      </c>
      <c r="K1032" s="482" t="str">
        <f>IF('result subject-wise'!AG59="","",'result subject-wise'!AG59)</f>
        <v/>
      </c>
      <c r="L1032" s="482" t="str">
        <f>IF('result subject-wise'!AP59="","",'result subject-wise'!AP59)</f>
        <v/>
      </c>
      <c r="M1032" s="480" t="str">
        <f>IF(L1034=0,"",IF(J1032="S",K1032,IF(K1032="",I1032,I1032+K1032)))</f>
        <v/>
      </c>
      <c r="N1032" s="1058"/>
      <c r="O1032" s="1057"/>
      <c r="P1032" s="1023" t="s">
        <v>48</v>
      </c>
      <c r="Q1032" s="1024"/>
      <c r="R1032" s="482" t="str">
        <f>IF('statement of marks'!CD60="","",'statement of marks'!CD60)</f>
        <v/>
      </c>
      <c r="S1032" s="482" t="str">
        <f>IF('statement of marks'!CE60="","",'statement of marks'!CE60)</f>
        <v/>
      </c>
      <c r="T1032" s="482" t="str">
        <f>IF('statement of marks'!CF60="","",'statement of marks'!CF60)</f>
        <v/>
      </c>
      <c r="U1032" s="482" t="str">
        <f>IF('statement of marks'!CH60="","",'statement of marks'!CH60)</f>
        <v/>
      </c>
      <c r="V1032" s="478" t="str">
        <f t="shared" si="210"/>
        <v/>
      </c>
      <c r="W1032" s="252" t="str">
        <f>IF('statement of marks'!CJ60="","",'statement of marks'!CJ60)</f>
        <v/>
      </c>
      <c r="X1032" s="253" t="str">
        <f t="shared" si="211"/>
        <v/>
      </c>
      <c r="Y1032" s="479" t="str">
        <f>CONCATENATE('statement of marks'!HV60,'statement of marks'!HW60,'statement of marks'!HX60)</f>
        <v/>
      </c>
      <c r="Z1032" s="482" t="str">
        <f>IF('result subject-wise'!AG60="","",'result subject-wise'!AG60)</f>
        <v/>
      </c>
      <c r="AA1032" s="482" t="str">
        <f>IF('result subject-wise'!AP60="","",'result subject-wise'!AP60)</f>
        <v/>
      </c>
      <c r="AB1032" s="480" t="str">
        <f>IF(AA1034=0,"",IF(Y1032="S",Z1032,IF(Z1032="",X1032,X1032+Z1032)))</f>
        <v/>
      </c>
    </row>
    <row r="1033" spans="1:28" ht="19" customHeight="1">
      <c r="A1033" s="1027" t="s">
        <v>244</v>
      </c>
      <c r="B1033" s="1028"/>
      <c r="C1033" s="477" t="str">
        <f t="shared" ref="C1033:I1033" si="212">IF(C1032="","",SUM(C1027:C1032))</f>
        <v/>
      </c>
      <c r="D1033" s="477" t="str">
        <f t="shared" si="212"/>
        <v/>
      </c>
      <c r="E1033" s="477" t="str">
        <f t="shared" si="212"/>
        <v/>
      </c>
      <c r="F1033" s="477" t="str">
        <f t="shared" si="212"/>
        <v/>
      </c>
      <c r="G1033" s="477" t="str">
        <f t="shared" si="212"/>
        <v/>
      </c>
      <c r="H1033" s="477" t="str">
        <f t="shared" si="212"/>
        <v/>
      </c>
      <c r="I1033" s="477" t="str">
        <f t="shared" si="212"/>
        <v/>
      </c>
      <c r="J1033" s="254" t="e">
        <f>IF(AND(L1039="PASS",M1035&gt;=60),"FIRST",IF(AND(L1039="PASS",M1035&gt;=48),"SECOND",IF(AND(L1039="PASS",M1035&gt;=36),"THIRD","")))</f>
        <v>#VALUE!</v>
      </c>
      <c r="K1033" s="254">
        <f>COUNTIF(K1027:K1032,"AB")</f>
        <v>0</v>
      </c>
      <c r="L1033" s="482"/>
      <c r="M1033" s="476" t="str">
        <f>IF(K1033&gt;0,"",IF(M1032="","",SUM(M1027:M1032)))</f>
        <v/>
      </c>
      <c r="N1033" s="1058"/>
      <c r="O1033" s="1057"/>
      <c r="P1033" s="1027" t="s">
        <v>244</v>
      </c>
      <c r="Q1033" s="1028"/>
      <c r="R1033" s="477" t="str">
        <f t="shared" ref="R1033:X1033" si="213">IF(R1032="","",SUM(R1027:R1032))</f>
        <v/>
      </c>
      <c r="S1033" s="477" t="str">
        <f t="shared" si="213"/>
        <v/>
      </c>
      <c r="T1033" s="477" t="str">
        <f t="shared" si="213"/>
        <v/>
      </c>
      <c r="U1033" s="477" t="str">
        <f t="shared" si="213"/>
        <v/>
      </c>
      <c r="V1033" s="477" t="str">
        <f t="shared" si="213"/>
        <v/>
      </c>
      <c r="W1033" s="477" t="str">
        <f t="shared" si="213"/>
        <v/>
      </c>
      <c r="X1033" s="477" t="str">
        <f t="shared" si="213"/>
        <v/>
      </c>
      <c r="Y1033" s="254" t="e">
        <f>IF(AND(AA1039="PASS",AB1035&gt;=60),"FIRST",IF(AND(AA1039="PASS",AB1035&gt;=48),"SECOND",IF(AND(AA1039="PASS",AB1035&gt;=36),"THIRD","")))</f>
        <v>#VALUE!</v>
      </c>
      <c r="Z1033" s="254">
        <f>COUNTIF(Z1027:Z1032,"AB")</f>
        <v>0</v>
      </c>
      <c r="AA1033" s="482"/>
      <c r="AB1033" s="476" t="str">
        <f>IF(Z1033&gt;0,"",IF(AB1032="","",SUM(AB1027:AB1032)))</f>
        <v/>
      </c>
    </row>
    <row r="1034" spans="1:28" ht="19" customHeight="1">
      <c r="A1034" s="1027" t="s">
        <v>226</v>
      </c>
      <c r="B1034" s="1028"/>
      <c r="C1034" s="474">
        <f>60-(COUNTIF(C1027:C1032,"NA")*10+COUNTIF(C1027:C1032,"ML")*10)</f>
        <v>60</v>
      </c>
      <c r="D1034" s="474">
        <f>60-(COUNTIF(D1027:D1032,"NA")*10+COUNTIF(D1027:D1032,"ML")*10)</f>
        <v>60</v>
      </c>
      <c r="E1034" s="474">
        <f>60-(COUNTIF(E1027:E1032,"NA")*10+COUNTIF(E1027:E1032,"ML")*10)</f>
        <v>60</v>
      </c>
      <c r="F1034" s="474">
        <f>420-(COUNTIF(F1027:F1032,"NA")*70+COUNTIF(F1027:F1032,"ML")*70)</f>
        <v>420</v>
      </c>
      <c r="G1034" s="474">
        <f>SUM(C1034:F1034)</f>
        <v>600</v>
      </c>
      <c r="H1034" s="474">
        <f>600-(COUNTIF(H1027:H1032,"ML")*100)</f>
        <v>600</v>
      </c>
      <c r="I1034" s="478">
        <f>SUM(G1034:H1034)</f>
        <v>1200</v>
      </c>
      <c r="J1034" s="254" t="e">
        <f>IF(AND(L1039="PASS",I1035&gt;=60),"FIRST",IF(AND(L1039="PASS",I1035&gt;=48),"SECOND",IF(AND(L1039="PASS",I1035&gt;=36),"THIRD","")))</f>
        <v>#VALUE!</v>
      </c>
      <c r="K1034" s="482"/>
      <c r="L1034" s="254">
        <f>COUNTIF(L1027:L1032,"P")+COUNTIF(L1027:L1032,"F")</f>
        <v>0</v>
      </c>
      <c r="M1034" s="251" t="str">
        <f>IF(K1033&gt;0,"",IF(L1034=0,"",1200-L1035*100))</f>
        <v/>
      </c>
      <c r="N1034" s="1058"/>
      <c r="O1034" s="1057"/>
      <c r="P1034" s="1027" t="s">
        <v>226</v>
      </c>
      <c r="Q1034" s="1028"/>
      <c r="R1034" s="474">
        <f>60-(COUNTIF(R1027:R1032,"NA")*10+COUNTIF(R1027:R1032,"ML")*10)</f>
        <v>60</v>
      </c>
      <c r="S1034" s="474">
        <f>60-(COUNTIF(S1027:S1032,"NA")*10+COUNTIF(S1027:S1032,"ML")*10)</f>
        <v>60</v>
      </c>
      <c r="T1034" s="474">
        <f>60-(COUNTIF(T1027:T1032,"NA")*10+COUNTIF(T1027:T1032,"ML")*10)</f>
        <v>60</v>
      </c>
      <c r="U1034" s="474">
        <f>420-(COUNTIF(U1027:U1032,"NA")*70+COUNTIF(U1027:U1032,"ML")*70)</f>
        <v>420</v>
      </c>
      <c r="V1034" s="474">
        <f>SUM(R1034:U1034)</f>
        <v>600</v>
      </c>
      <c r="W1034" s="474">
        <f>600-(COUNTIF(W1027:W1032,"ML")*100)</f>
        <v>600</v>
      </c>
      <c r="X1034" s="478">
        <f>SUM(V1034:W1034)</f>
        <v>1200</v>
      </c>
      <c r="Y1034" s="254" t="e">
        <f>IF(AND(AA1039="PASS",X1035&gt;=60),"FIRST",IF(AND(AA1039="PASS",X1035&gt;=48),"SECOND",IF(AND(AA1039="PASS",X1035&gt;=36),"THIRD","")))</f>
        <v>#VALUE!</v>
      </c>
      <c r="Z1034" s="482"/>
      <c r="AA1034" s="254">
        <f>COUNTIF(AA1027:AA1032,"P")+COUNTIF(AA1027:AA1032,"F")</f>
        <v>0</v>
      </c>
      <c r="AB1034" s="251" t="str">
        <f>IF(Z1033&gt;0,"",IF(AA1034=0,"",1200-AA1035*100))</f>
        <v/>
      </c>
    </row>
    <row r="1035" spans="1:28" ht="19" customHeight="1">
      <c r="A1035" s="1056" t="s">
        <v>150</v>
      </c>
      <c r="B1035" s="1039"/>
      <c r="C1035" s="255" t="e">
        <f t="shared" ref="C1035:I1035" si="214">C1033/C1034*100</f>
        <v>#VALUE!</v>
      </c>
      <c r="D1035" s="255" t="e">
        <f t="shared" si="214"/>
        <v>#VALUE!</v>
      </c>
      <c r="E1035" s="255" t="e">
        <f t="shared" si="214"/>
        <v>#VALUE!</v>
      </c>
      <c r="F1035" s="255" t="e">
        <f t="shared" si="214"/>
        <v>#VALUE!</v>
      </c>
      <c r="G1035" s="255" t="e">
        <f t="shared" si="214"/>
        <v>#VALUE!</v>
      </c>
      <c r="H1035" s="255" t="e">
        <f t="shared" si="214"/>
        <v>#VALUE!</v>
      </c>
      <c r="I1035" s="255" t="e">
        <f t="shared" si="214"/>
        <v>#VALUE!</v>
      </c>
      <c r="J1035" s="254" t="e">
        <f>IF(M1034="",J1034,J1033)</f>
        <v>#VALUE!</v>
      </c>
      <c r="K1035" s="482"/>
      <c r="L1035" s="254">
        <f>COUNTIF(J1027:J1032,"S")</f>
        <v>0</v>
      </c>
      <c r="M1035" s="256" t="e">
        <f>M1033/M1034*100</f>
        <v>#VALUE!</v>
      </c>
      <c r="N1035" s="1058"/>
      <c r="O1035" s="1057"/>
      <c r="P1035" s="1056" t="s">
        <v>150</v>
      </c>
      <c r="Q1035" s="1039"/>
      <c r="R1035" s="255" t="e">
        <f t="shared" ref="R1035:X1035" si="215">R1033/R1034*100</f>
        <v>#VALUE!</v>
      </c>
      <c r="S1035" s="255" t="e">
        <f t="shared" si="215"/>
        <v>#VALUE!</v>
      </c>
      <c r="T1035" s="255" t="e">
        <f t="shared" si="215"/>
        <v>#VALUE!</v>
      </c>
      <c r="U1035" s="255" t="e">
        <f t="shared" si="215"/>
        <v>#VALUE!</v>
      </c>
      <c r="V1035" s="255" t="e">
        <f t="shared" si="215"/>
        <v>#VALUE!</v>
      </c>
      <c r="W1035" s="255" t="e">
        <f t="shared" si="215"/>
        <v>#VALUE!</v>
      </c>
      <c r="X1035" s="255" t="e">
        <f t="shared" si="215"/>
        <v>#VALUE!</v>
      </c>
      <c r="Y1035" s="254" t="e">
        <f>IF(AB1034="",Y1034,Y1033)</f>
        <v>#VALUE!</v>
      </c>
      <c r="Z1035" s="482"/>
      <c r="AA1035" s="254">
        <f>COUNTIF(Y1027:Y1032,"S")</f>
        <v>0</v>
      </c>
      <c r="AB1035" s="256" t="e">
        <f>AB1033/AB1034*100</f>
        <v>#VALUE!</v>
      </c>
    </row>
    <row r="1036" spans="1:28" ht="19" customHeight="1">
      <c r="A1036" s="1023" t="s">
        <v>73</v>
      </c>
      <c r="B1036" s="1024"/>
      <c r="C1036" s="475" t="str">
        <f>IF('statement of marks'!CV59="","",'statement of marks'!CV59)</f>
        <v/>
      </c>
      <c r="D1036" s="475" t="str">
        <f>IF('statement of marks'!CW59="","",'statement of marks'!CW59)</f>
        <v/>
      </c>
      <c r="E1036" s="475" t="str">
        <f>IF('statement of marks'!CX59="","",'statement of marks'!CX59)</f>
        <v/>
      </c>
      <c r="F1036" s="475" t="str">
        <f>IF('statement of marks'!CZ59="","",'statement of marks'!CZ59)</f>
        <v/>
      </c>
      <c r="G1036" s="478" t="str">
        <f>IF(F1036="","",SUM(C1036:F1036))</f>
        <v/>
      </c>
      <c r="H1036" s="475" t="str">
        <f>IF('statement of marks'!DB59="","",'statement of marks'!DB59)</f>
        <v/>
      </c>
      <c r="I1036" s="478" t="str">
        <f>IF(H1036="","",SUM(G1036:H1036))</f>
        <v/>
      </c>
      <c r="J1036" s="479" t="str">
        <f>IF('statement of marks'!HY59="","",'statement of marks'!HY59)</f>
        <v/>
      </c>
      <c r="K1036" s="485" t="str">
        <f>IF('result subject-wise'!AQ59="","",'result subject-wise'!AQ59)</f>
        <v/>
      </c>
      <c r="L1036" s="1046" t="s">
        <v>238</v>
      </c>
      <c r="M1036" s="1061"/>
      <c r="N1036" s="1058"/>
      <c r="O1036" s="1057"/>
      <c r="P1036" s="1023" t="s">
        <v>73</v>
      </c>
      <c r="Q1036" s="1024"/>
      <c r="R1036" s="475" t="str">
        <f>IF('statement of marks'!CV60="","",'statement of marks'!CV60)</f>
        <v/>
      </c>
      <c r="S1036" s="475" t="str">
        <f>IF('statement of marks'!CW60="","",'statement of marks'!CW60)</f>
        <v/>
      </c>
      <c r="T1036" s="475" t="str">
        <f>IF('statement of marks'!CX60="","",'statement of marks'!CX60)</f>
        <v/>
      </c>
      <c r="U1036" s="475" t="str">
        <f>IF('statement of marks'!CZ60="","",'statement of marks'!CZ60)</f>
        <v/>
      </c>
      <c r="V1036" s="478" t="str">
        <f>IF(U1036="","",SUM(R1036:U1036))</f>
        <v/>
      </c>
      <c r="W1036" s="475" t="str">
        <f>IF('statement of marks'!DB60="","",'statement of marks'!DB60)</f>
        <v/>
      </c>
      <c r="X1036" s="478" t="str">
        <f>IF(W1036="","",SUM(V1036:W1036))</f>
        <v/>
      </c>
      <c r="Y1036" s="479" t="str">
        <f>IF('statement of marks'!HY60="","",'statement of marks'!HY60)</f>
        <v/>
      </c>
      <c r="Z1036" s="485" t="str">
        <f>IF('result subject-wise'!AQ60="","",'result subject-wise'!AQ60)</f>
        <v/>
      </c>
      <c r="AA1036" s="1046" t="s">
        <v>238</v>
      </c>
      <c r="AB1036" s="1061"/>
    </row>
    <row r="1037" spans="1:28" ht="19" customHeight="1">
      <c r="A1037" s="1023" t="s">
        <v>74</v>
      </c>
      <c r="B1037" s="1024"/>
      <c r="C1037" s="475" t="str">
        <f>IF('statement of marks'!DL59="","",'statement of marks'!DL59)</f>
        <v/>
      </c>
      <c r="D1037" s="475" t="str">
        <f>IF('statement of marks'!DO59="","",'statement of marks'!DO59)</f>
        <v/>
      </c>
      <c r="E1037" s="475" t="str">
        <f>IF('statement of marks'!DR59="","",'statement of marks'!DR59)</f>
        <v/>
      </c>
      <c r="F1037" s="475" t="str">
        <f>IF('statement of marks'!DX59="","",'statement of marks'!DX59)</f>
        <v/>
      </c>
      <c r="G1037" s="478" t="str">
        <f>IF(F1037="","",SUM(C1037:F1037))</f>
        <v/>
      </c>
      <c r="H1037" s="475" t="str">
        <f>IF('statement of marks'!EC59="","",'statement of marks'!EC59)</f>
        <v/>
      </c>
      <c r="I1037" s="478" t="str">
        <f>IF(H1037="","",SUM(G1037:H1037))</f>
        <v/>
      </c>
      <c r="J1037" s="479" t="str">
        <f>IF('statement of marks'!HZ59="","",'statement of marks'!HZ59)</f>
        <v/>
      </c>
      <c r="K1037" s="477" t="str">
        <f>IF('result subject-wise'!AR59="","",'result subject-wise'!AR59)</f>
        <v/>
      </c>
      <c r="L1037" s="1030"/>
      <c r="M1037" s="1061"/>
      <c r="N1037" s="1058"/>
      <c r="O1037" s="1057"/>
      <c r="P1037" s="1023" t="s">
        <v>74</v>
      </c>
      <c r="Q1037" s="1024"/>
      <c r="R1037" s="475" t="str">
        <f>IF('statement of marks'!DL60="","",'statement of marks'!DL60)</f>
        <v/>
      </c>
      <c r="S1037" s="475" t="str">
        <f>IF('statement of marks'!DO60="","",'statement of marks'!DO60)</f>
        <v/>
      </c>
      <c r="T1037" s="475" t="str">
        <f>IF('statement of marks'!DR60="","",'statement of marks'!DR60)</f>
        <v/>
      </c>
      <c r="U1037" s="475" t="str">
        <f>IF('statement of marks'!DX60="","",'statement of marks'!DX60)</f>
        <v/>
      </c>
      <c r="V1037" s="478" t="str">
        <f>IF(U1037="","",SUM(R1037:U1037))</f>
        <v/>
      </c>
      <c r="W1037" s="475" t="str">
        <f>IF('statement of marks'!EC60="","",'statement of marks'!EC60)</f>
        <v/>
      </c>
      <c r="X1037" s="478" t="str">
        <f>IF(W1037="","",SUM(V1037:W1037))</f>
        <v/>
      </c>
      <c r="Y1037" s="479" t="str">
        <f>IF('statement of marks'!HZ60="","",'statement of marks'!HZ60)</f>
        <v/>
      </c>
      <c r="Z1037" s="477" t="str">
        <f>IF('result subject-wise'!AR60="","",'result subject-wise'!AR60)</f>
        <v/>
      </c>
      <c r="AA1037" s="1030"/>
      <c r="AB1037" s="1061"/>
    </row>
    <row r="1038" spans="1:28" ht="19" customHeight="1">
      <c r="A1038" s="1023" t="s">
        <v>56</v>
      </c>
      <c r="B1038" s="1024"/>
      <c r="C1038" s="475" t="str">
        <f>IF('statement of marks'!EM59="","",'statement of marks'!EM59)</f>
        <v/>
      </c>
      <c r="D1038" s="475" t="str">
        <f>IF('statement of marks'!EN59="","",'statement of marks'!EN59)</f>
        <v/>
      </c>
      <c r="E1038" s="475" t="str">
        <f>IF('statement of marks'!EO59="","",'statement of marks'!EO59)</f>
        <v/>
      </c>
      <c r="F1038" s="475" t="str">
        <f>IF('statement of marks'!ES59="","",'statement of marks'!ES59)</f>
        <v/>
      </c>
      <c r="G1038" s="478" t="str">
        <f>IF(F1038="","",SUM(C1038:F1038))</f>
        <v/>
      </c>
      <c r="H1038" s="475" t="str">
        <f>IF('statement of marks'!EX59="","",'statement of marks'!EX59)</f>
        <v/>
      </c>
      <c r="I1038" s="478" t="str">
        <f>IF(H1038="","",SUM(G1038:H1038))</f>
        <v/>
      </c>
      <c r="J1038" s="479" t="str">
        <f>IF('statement of marks'!IA59="","",'statement of marks'!IA59)</f>
        <v/>
      </c>
      <c r="K1038" s="477" t="str">
        <f>IF('result subject-wise'!AS59="","",'result subject-wise'!AS59)</f>
        <v/>
      </c>
      <c r="L1038" s="1030"/>
      <c r="M1038" s="1061"/>
      <c r="N1038" s="1058"/>
      <c r="O1038" s="1057"/>
      <c r="P1038" s="1023" t="s">
        <v>56</v>
      </c>
      <c r="Q1038" s="1024"/>
      <c r="R1038" s="475" t="str">
        <f>IF('statement of marks'!EM60="","",'statement of marks'!EM60)</f>
        <v/>
      </c>
      <c r="S1038" s="475" t="str">
        <f>IF('statement of marks'!EN60="","",'statement of marks'!EN60)</f>
        <v/>
      </c>
      <c r="T1038" s="475" t="str">
        <f>IF('statement of marks'!EO60="","",'statement of marks'!EO60)</f>
        <v/>
      </c>
      <c r="U1038" s="475" t="str">
        <f>IF('statement of marks'!ES60="","",'statement of marks'!ES60)</f>
        <v/>
      </c>
      <c r="V1038" s="478" t="str">
        <f>IF(U1038="","",SUM(R1038:U1038))</f>
        <v/>
      </c>
      <c r="W1038" s="475" t="str">
        <f>IF('statement of marks'!EX60="","",'statement of marks'!EX60)</f>
        <v/>
      </c>
      <c r="X1038" s="478" t="str">
        <f>IF(W1038="","",SUM(V1038:W1038))</f>
        <v/>
      </c>
      <c r="Y1038" s="479" t="str">
        <f>IF('statement of marks'!IA60="","",'statement of marks'!IA60)</f>
        <v/>
      </c>
      <c r="Z1038" s="477" t="str">
        <f>IF('result subject-wise'!AS60="","",'result subject-wise'!AS60)</f>
        <v/>
      </c>
      <c r="AA1038" s="1030"/>
      <c r="AB1038" s="1061"/>
    </row>
    <row r="1039" spans="1:28" ht="19" customHeight="1">
      <c r="A1039" s="1023" t="s">
        <v>26</v>
      </c>
      <c r="B1039" s="1024"/>
      <c r="C1039" s="1046" t="s">
        <v>275</v>
      </c>
      <c r="D1039" s="1021"/>
      <c r="E1039" s="1046" t="s">
        <v>94</v>
      </c>
      <c r="F1039" s="1021"/>
      <c r="G1039" s="1048" t="s">
        <v>95</v>
      </c>
      <c r="H1039" s="1021"/>
      <c r="I1039" s="478" t="s">
        <v>39</v>
      </c>
      <c r="J1039" s="477" t="s">
        <v>57</v>
      </c>
      <c r="K1039" s="1050"/>
      <c r="L1039" s="1049" t="str">
        <f>IF('result subject-wise'!AV59="","",'result subject-wise'!AV59)</f>
        <v/>
      </c>
      <c r="M1039" s="1052"/>
      <c r="N1039" s="1058"/>
      <c r="O1039" s="1057"/>
      <c r="P1039" s="1023" t="s">
        <v>26</v>
      </c>
      <c r="Q1039" s="1024"/>
      <c r="R1039" s="1046" t="s">
        <v>275</v>
      </c>
      <c r="S1039" s="1021"/>
      <c r="T1039" s="1046" t="s">
        <v>94</v>
      </c>
      <c r="U1039" s="1021"/>
      <c r="V1039" s="1048" t="s">
        <v>95</v>
      </c>
      <c r="W1039" s="1021"/>
      <c r="X1039" s="478" t="s">
        <v>39</v>
      </c>
      <c r="Y1039" s="477" t="s">
        <v>57</v>
      </c>
      <c r="Z1039" s="1050"/>
      <c r="AA1039" s="1049" t="str">
        <f>IF('result subject-wise'!AV60="","",'result subject-wise'!AV60)</f>
        <v/>
      </c>
      <c r="AB1039" s="1052"/>
    </row>
    <row r="1040" spans="1:28" ht="19" customHeight="1">
      <c r="A1040" s="1023"/>
      <c r="B1040" s="1024"/>
      <c r="C1040" s="1021">
        <f>'statement of marks'!$FH$6</f>
        <v>25</v>
      </c>
      <c r="D1040" s="1021"/>
      <c r="E1040" s="1021">
        <f>'statement of marks'!$FI$6</f>
        <v>45</v>
      </c>
      <c r="F1040" s="1021"/>
      <c r="G1040" s="1021">
        <f>'statement of marks'!$FJ$6</f>
        <v>30</v>
      </c>
      <c r="H1040" s="1021"/>
      <c r="I1040" s="478">
        <f>SUM(C1040,E1040,G1040)</f>
        <v>100</v>
      </c>
      <c r="J1040" s="477"/>
      <c r="K1040" s="1050"/>
      <c r="L1040" s="1049"/>
      <c r="M1040" s="1052"/>
      <c r="N1040" s="1058"/>
      <c r="O1040" s="1057"/>
      <c r="P1040" s="1023"/>
      <c r="Q1040" s="1024"/>
      <c r="R1040" s="1021">
        <f>'statement of marks'!$FH$6</f>
        <v>25</v>
      </c>
      <c r="S1040" s="1021"/>
      <c r="T1040" s="1021">
        <f>'statement of marks'!$FI$6</f>
        <v>45</v>
      </c>
      <c r="U1040" s="1021"/>
      <c r="V1040" s="1021">
        <f>'statement of marks'!$FJ$6</f>
        <v>30</v>
      </c>
      <c r="W1040" s="1021"/>
      <c r="X1040" s="478">
        <f>SUM(R1040,T1040,V1040)</f>
        <v>100</v>
      </c>
      <c r="Y1040" s="477"/>
      <c r="Z1040" s="1050"/>
      <c r="AA1040" s="1049"/>
      <c r="AB1040" s="1052"/>
    </row>
    <row r="1041" spans="1:28" ht="19" customHeight="1">
      <c r="A1041" s="1023"/>
      <c r="B1041" s="1024"/>
      <c r="C1041" s="1025" t="str">
        <f>IF('statement of marks'!FH59="","",'statement of marks'!FH59)</f>
        <v/>
      </c>
      <c r="D1041" s="1025"/>
      <c r="E1041" s="1025" t="str">
        <f>'statement of marks'!FI59</f>
        <v/>
      </c>
      <c r="F1041" s="1025"/>
      <c r="G1041" s="1025" t="str">
        <f>'statement of marks'!FJ59</f>
        <v/>
      </c>
      <c r="H1041" s="1025"/>
      <c r="I1041" s="481" t="str">
        <f>IF(G1041="","",SUM(C1041,E1041,G1041))</f>
        <v/>
      </c>
      <c r="J1041" s="479" t="str">
        <f>IF('statement of marks'!IB59="","",'statement of marks'!IB59)</f>
        <v/>
      </c>
      <c r="K1041" s="1050"/>
      <c r="L1041" s="1051" t="s">
        <v>241</v>
      </c>
      <c r="M1041" s="1052"/>
      <c r="N1041" s="1058"/>
      <c r="O1041" s="1057"/>
      <c r="P1041" s="1023"/>
      <c r="Q1041" s="1024"/>
      <c r="R1041" s="1025" t="str">
        <f>IF('statement of marks'!FH60="","",'statement of marks'!FH60)</f>
        <v/>
      </c>
      <c r="S1041" s="1025"/>
      <c r="T1041" s="1025" t="str">
        <f>'statement of marks'!FI60</f>
        <v/>
      </c>
      <c r="U1041" s="1025"/>
      <c r="V1041" s="1025" t="str">
        <f>'statement of marks'!FJ60</f>
        <v/>
      </c>
      <c r="W1041" s="1025"/>
      <c r="X1041" s="481" t="str">
        <f>IF(V1041="","",SUM(R1041,T1041,V1041))</f>
        <v/>
      </c>
      <c r="Y1041" s="479" t="str">
        <f>IF('statement of marks'!IB60="","",'statement of marks'!IB60)</f>
        <v/>
      </c>
      <c r="Z1041" s="1050"/>
      <c r="AA1041" s="1051" t="s">
        <v>241</v>
      </c>
      <c r="AB1041" s="1052"/>
    </row>
    <row r="1042" spans="1:28" ht="19" customHeight="1">
      <c r="A1042" s="1023" t="s">
        <v>77</v>
      </c>
      <c r="B1042" s="1024"/>
      <c r="C1042" s="1048" t="s">
        <v>96</v>
      </c>
      <c r="D1042" s="1021"/>
      <c r="E1042" s="1048" t="s">
        <v>97</v>
      </c>
      <c r="F1042" s="1021"/>
      <c r="G1042" s="1048" t="s">
        <v>98</v>
      </c>
      <c r="H1042" s="1021"/>
      <c r="I1042" s="478" t="s">
        <v>39</v>
      </c>
      <c r="J1042" s="477" t="s">
        <v>57</v>
      </c>
      <c r="K1042" s="1050"/>
      <c r="L1042" s="1049" t="e">
        <f>J1035</f>
        <v>#VALUE!</v>
      </c>
      <c r="M1042" s="1052"/>
      <c r="N1042" s="1058"/>
      <c r="O1042" s="1057"/>
      <c r="P1042" s="1023" t="s">
        <v>77</v>
      </c>
      <c r="Q1042" s="1024"/>
      <c r="R1042" s="1048" t="s">
        <v>96</v>
      </c>
      <c r="S1042" s="1021"/>
      <c r="T1042" s="1048" t="s">
        <v>97</v>
      </c>
      <c r="U1042" s="1021"/>
      <c r="V1042" s="1048" t="s">
        <v>98</v>
      </c>
      <c r="W1042" s="1021"/>
      <c r="X1042" s="478" t="s">
        <v>39</v>
      </c>
      <c r="Y1042" s="477" t="s">
        <v>57</v>
      </c>
      <c r="Z1042" s="1050"/>
      <c r="AA1042" s="1049" t="e">
        <f>Y1035</f>
        <v>#VALUE!</v>
      </c>
      <c r="AB1042" s="1052"/>
    </row>
    <row r="1043" spans="1:28" ht="19" customHeight="1">
      <c r="A1043" s="1023"/>
      <c r="B1043" s="1024"/>
      <c r="C1043" s="1021">
        <f>'statement of marks'!$FQ$6</f>
        <v>25</v>
      </c>
      <c r="D1043" s="1021"/>
      <c r="E1043" s="474">
        <f>'statement of marks'!$FR$6</f>
        <v>30</v>
      </c>
      <c r="F1043" s="474">
        <f>'statement of marks'!$FS$6</f>
        <v>30</v>
      </c>
      <c r="G1043" s="1021">
        <f>'statement of marks'!$FT$6</f>
        <v>15</v>
      </c>
      <c r="H1043" s="1021"/>
      <c r="I1043" s="478">
        <f>SUM(C1043,E1043,F1043,G1043)</f>
        <v>100</v>
      </c>
      <c r="J1043" s="477"/>
      <c r="K1043" s="1050"/>
      <c r="L1043" s="1049"/>
      <c r="M1043" s="1052"/>
      <c r="N1043" s="1058"/>
      <c r="O1043" s="1057"/>
      <c r="P1043" s="1023"/>
      <c r="Q1043" s="1024"/>
      <c r="R1043" s="1021">
        <f>'statement of marks'!$FQ$6</f>
        <v>25</v>
      </c>
      <c r="S1043" s="1021"/>
      <c r="T1043" s="474">
        <f>'statement of marks'!$FR$6</f>
        <v>30</v>
      </c>
      <c r="U1043" s="474">
        <f>'statement of marks'!$FS$6</f>
        <v>30</v>
      </c>
      <c r="V1043" s="1021">
        <f>'statement of marks'!$FT$6</f>
        <v>15</v>
      </c>
      <c r="W1043" s="1021"/>
      <c r="X1043" s="478">
        <f>SUM(R1043,T1043,U1043,V1043)</f>
        <v>100</v>
      </c>
      <c r="Y1043" s="477"/>
      <c r="Z1043" s="1050"/>
      <c r="AA1043" s="1049"/>
      <c r="AB1043" s="1052"/>
    </row>
    <row r="1044" spans="1:28" ht="19" customHeight="1">
      <c r="A1044" s="1023"/>
      <c r="B1044" s="1024"/>
      <c r="C1044" s="1025" t="str">
        <f>IF('statement of marks'!FQ59="","",'statement of marks'!FQ59)</f>
        <v/>
      </c>
      <c r="D1044" s="1025"/>
      <c r="E1044" s="475" t="str">
        <f>'statement of marks'!FR59</f>
        <v/>
      </c>
      <c r="F1044" s="475" t="str">
        <f>'statement of marks'!FS59</f>
        <v/>
      </c>
      <c r="G1044" s="1025" t="str">
        <f>'statement of marks'!FT59</f>
        <v/>
      </c>
      <c r="H1044" s="1025"/>
      <c r="I1044" s="478" t="str">
        <f>IF(G1044="","",SUM(C1044:G1044))</f>
        <v/>
      </c>
      <c r="J1044" s="479" t="str">
        <f>IF('statement of marks'!IC59="","",'statement of marks'!IC59)</f>
        <v/>
      </c>
      <c r="K1044" s="1043" t="s">
        <v>240</v>
      </c>
      <c r="L1044" s="1044"/>
      <c r="M1044" s="1045"/>
      <c r="N1044" s="1058"/>
      <c r="O1044" s="1057"/>
      <c r="P1044" s="1023"/>
      <c r="Q1044" s="1024"/>
      <c r="R1044" s="1025" t="str">
        <f>IF('statement of marks'!FQ60="","",'statement of marks'!FQ60)</f>
        <v/>
      </c>
      <c r="S1044" s="1025"/>
      <c r="T1044" s="475" t="str">
        <f>'statement of marks'!FR60</f>
        <v/>
      </c>
      <c r="U1044" s="475" t="str">
        <f>'statement of marks'!FS60</f>
        <v/>
      </c>
      <c r="V1044" s="1025" t="str">
        <f>'statement of marks'!FT60</f>
        <v/>
      </c>
      <c r="W1044" s="1025"/>
      <c r="X1044" s="478" t="str">
        <f>IF(V1044="","",SUM(R1044:V1044))</f>
        <v/>
      </c>
      <c r="Y1044" s="479" t="str">
        <f>IF('statement of marks'!IC60="","",'statement of marks'!IC60)</f>
        <v/>
      </c>
      <c r="Z1044" s="1043" t="s">
        <v>240</v>
      </c>
      <c r="AA1044" s="1044"/>
      <c r="AB1044" s="1045"/>
    </row>
    <row r="1045" spans="1:28" ht="19" customHeight="1">
      <c r="A1045" s="1038" t="s">
        <v>135</v>
      </c>
      <c r="B1045" s="1039"/>
      <c r="C1045" s="1029" t="str">
        <f>'statement of marks'!GN59</f>
        <v/>
      </c>
      <c r="D1045" s="1029"/>
      <c r="E1045" s="1029"/>
      <c r="F1045" s="483" t="s">
        <v>241</v>
      </c>
      <c r="G1045" s="479" t="str">
        <f>IF('statement of marks'!CU59="","",'statement of marks'!CU59)</f>
        <v/>
      </c>
      <c r="H1045" s="1049" t="s">
        <v>237</v>
      </c>
      <c r="I1045" s="1049"/>
      <c r="J1045" s="475" t="str">
        <f>IF('statement of marks'!GP59="","",'statement of marks'!GP59)</f>
        <v/>
      </c>
      <c r="K1045" s="1044"/>
      <c r="L1045" s="1044"/>
      <c r="M1045" s="1045"/>
      <c r="N1045" s="1058"/>
      <c r="O1045" s="1057"/>
      <c r="P1045" s="1038" t="s">
        <v>135</v>
      </c>
      <c r="Q1045" s="1039"/>
      <c r="R1045" s="1029" t="str">
        <f>'statement of marks'!GN60</f>
        <v/>
      </c>
      <c r="S1045" s="1029"/>
      <c r="T1045" s="1029"/>
      <c r="U1045" s="483" t="s">
        <v>241</v>
      </c>
      <c r="V1045" s="479" t="str">
        <f>IF('statement of marks'!CU60="","",'statement of marks'!CU60)</f>
        <v/>
      </c>
      <c r="W1045" s="1049" t="s">
        <v>237</v>
      </c>
      <c r="X1045" s="1049"/>
      <c r="Y1045" s="475" t="str">
        <f>IF('statement of marks'!GP60="","",'statement of marks'!GP60)</f>
        <v/>
      </c>
      <c r="Z1045" s="1044"/>
      <c r="AA1045" s="1044"/>
      <c r="AB1045" s="1045"/>
    </row>
    <row r="1046" spans="1:28" ht="19" customHeight="1">
      <c r="A1046" s="257" t="s">
        <v>230</v>
      </c>
      <c r="B1046" s="1059" t="s">
        <v>229</v>
      </c>
      <c r="C1046" s="1060"/>
      <c r="D1046" s="1047" t="s">
        <v>231</v>
      </c>
      <c r="E1046" s="1025"/>
      <c r="F1046" s="1047" t="s">
        <v>232</v>
      </c>
      <c r="G1046" s="1025"/>
      <c r="H1046" s="1047" t="s">
        <v>233</v>
      </c>
      <c r="I1046" s="1025"/>
      <c r="J1046" s="481" t="s">
        <v>376</v>
      </c>
      <c r="K1046" s="1044"/>
      <c r="L1046" s="1044"/>
      <c r="M1046" s="1045"/>
      <c r="N1046" s="1058"/>
      <c r="O1046" s="1057"/>
      <c r="P1046" s="257" t="s">
        <v>230</v>
      </c>
      <c r="Q1046" s="1059" t="s">
        <v>229</v>
      </c>
      <c r="R1046" s="1060"/>
      <c r="S1046" s="1047" t="s">
        <v>231</v>
      </c>
      <c r="T1046" s="1025"/>
      <c r="U1046" s="1047" t="s">
        <v>232</v>
      </c>
      <c r="V1046" s="1025"/>
      <c r="W1046" s="1047" t="s">
        <v>233</v>
      </c>
      <c r="X1046" s="1025"/>
      <c r="Y1046" s="481" t="s">
        <v>376</v>
      </c>
      <c r="Z1046" s="1044"/>
      <c r="AA1046" s="1044"/>
      <c r="AB1046" s="1045"/>
    </row>
    <row r="1047" spans="1:28" ht="19" customHeight="1">
      <c r="A1047" s="1033" t="s">
        <v>227</v>
      </c>
      <c r="B1047" s="1024"/>
      <c r="C1047" s="482" t="str">
        <f>IF('statement of marks'!GR59="","",'statement of marks'!GR59)</f>
        <v/>
      </c>
      <c r="D1047" s="1053" t="str">
        <f>IF('statement of marks'!GT59="","",'statement of marks'!GT59)</f>
        <v/>
      </c>
      <c r="E1047" s="1053"/>
      <c r="F1047" s="1053" t="str">
        <f>IF('statement of marks'!GV59="","",'statement of marks'!GV59)</f>
        <v/>
      </c>
      <c r="G1047" s="1053"/>
      <c r="H1047" s="1053" t="str">
        <f>IF('statement of marks'!GX59="","",'statement of marks'!GX59)</f>
        <v/>
      </c>
      <c r="I1047" s="1053"/>
      <c r="J1047" s="479" t="str">
        <f>'statement of marks'!GZ59</f>
        <v/>
      </c>
      <c r="K1047" s="1062" t="str">
        <f>IF(OR(L1039="PASS",L1039="FAIL"),'result subject-wise'!$AV$112,"")</f>
        <v/>
      </c>
      <c r="L1047" s="1062"/>
      <c r="M1047" s="1063"/>
      <c r="N1047" s="1058"/>
      <c r="O1047" s="1057"/>
      <c r="P1047" s="1033" t="s">
        <v>227</v>
      </c>
      <c r="Q1047" s="1024"/>
      <c r="R1047" s="482" t="str">
        <f>IF('statement of marks'!GR60="","",'statement of marks'!GR60)</f>
        <v/>
      </c>
      <c r="S1047" s="1053" t="str">
        <f>IF('statement of marks'!GT60="","",'statement of marks'!GT60)</f>
        <v/>
      </c>
      <c r="T1047" s="1053"/>
      <c r="U1047" s="1053" t="str">
        <f>IF('statement of marks'!GV60="","",'statement of marks'!GV60)</f>
        <v/>
      </c>
      <c r="V1047" s="1053"/>
      <c r="W1047" s="1053" t="str">
        <f>IF('statement of marks'!GX60="","",'statement of marks'!GX60)</f>
        <v/>
      </c>
      <c r="X1047" s="1053"/>
      <c r="Y1047" s="479" t="str">
        <f>'statement of marks'!GZ60</f>
        <v/>
      </c>
      <c r="Z1047" s="1062" t="str">
        <f>IF(OR(AA1039="PASS",AA1039="FAIL"),'result subject-wise'!$AV$112,"")</f>
        <v/>
      </c>
      <c r="AA1047" s="1062"/>
      <c r="AB1047" s="1063"/>
    </row>
    <row r="1048" spans="1:28" ht="19" customHeight="1">
      <c r="A1048" s="1031" t="s">
        <v>228</v>
      </c>
      <c r="B1048" s="1032"/>
      <c r="C1048" s="477" t="str">
        <f>IF('statement of marks'!GQ59="","",'statement of marks'!GQ59)</f>
        <v/>
      </c>
      <c r="D1048" s="1030" t="str">
        <f>IF('statement of marks'!GS59="","",'statement of marks'!GS59)</f>
        <v/>
      </c>
      <c r="E1048" s="1030"/>
      <c r="F1048" s="1030" t="str">
        <f>IF('statement of marks'!GU59="","",'statement of marks'!GU59)</f>
        <v/>
      </c>
      <c r="G1048" s="1030"/>
      <c r="H1048" s="1030" t="str">
        <f>IF('statement of marks'!GW59="","",'statement of marks'!GW59)</f>
        <v/>
      </c>
      <c r="I1048" s="1030"/>
      <c r="J1048" s="477" t="str">
        <f>'statement of marks'!GY59</f>
        <v/>
      </c>
      <c r="K1048" s="1062"/>
      <c r="L1048" s="1062"/>
      <c r="M1048" s="1063"/>
      <c r="N1048" s="1058"/>
      <c r="O1048" s="1057"/>
      <c r="P1048" s="1031" t="s">
        <v>228</v>
      </c>
      <c r="Q1048" s="1032"/>
      <c r="R1048" s="477" t="str">
        <f>IF('statement of marks'!GQ60="","",'statement of marks'!GQ60)</f>
        <v/>
      </c>
      <c r="S1048" s="1030" t="str">
        <f>IF('statement of marks'!GS60="","",'statement of marks'!GS60)</f>
        <v/>
      </c>
      <c r="T1048" s="1030"/>
      <c r="U1048" s="1030" t="str">
        <f>IF('statement of marks'!GU60="","",'statement of marks'!GU60)</f>
        <v/>
      </c>
      <c r="V1048" s="1030"/>
      <c r="W1048" s="1030" t="str">
        <f>IF('statement of marks'!GW60="","",'statement of marks'!GW60)</f>
        <v/>
      </c>
      <c r="X1048" s="1030"/>
      <c r="Y1048" s="477" t="str">
        <f>'statement of marks'!GY60</f>
        <v/>
      </c>
      <c r="Z1048" s="1062"/>
      <c r="AA1048" s="1062"/>
      <c r="AB1048" s="1063"/>
    </row>
    <row r="1049" spans="1:28" ht="19" customHeight="1">
      <c r="A1049" s="1067" t="s">
        <v>375</v>
      </c>
      <c r="B1049" s="1024"/>
      <c r="C1049" s="52"/>
      <c r="D1049" s="1029"/>
      <c r="E1049" s="1029"/>
      <c r="F1049" s="1029"/>
      <c r="G1049" s="1029"/>
      <c r="H1049" s="1029"/>
      <c r="I1049" s="1029"/>
      <c r="J1049" s="1029"/>
      <c r="K1049" s="1029"/>
      <c r="L1049" s="1029"/>
      <c r="M1049" s="1040"/>
      <c r="N1049" s="1058"/>
      <c r="O1049" s="1057"/>
      <c r="P1049" s="1067" t="s">
        <v>375</v>
      </c>
      <c r="Q1049" s="1024"/>
      <c r="R1049" s="52"/>
      <c r="S1049" s="1029"/>
      <c r="T1049" s="1029"/>
      <c r="U1049" s="1029"/>
      <c r="V1049" s="1029"/>
      <c r="W1049" s="1029"/>
      <c r="X1049" s="1029"/>
      <c r="Y1049" s="1029"/>
      <c r="Z1049" s="1029"/>
      <c r="AA1049" s="1029"/>
      <c r="AB1049" s="1040"/>
    </row>
    <row r="1050" spans="1:28" ht="19" customHeight="1">
      <c r="A1050" s="1033" t="s">
        <v>234</v>
      </c>
      <c r="B1050" s="1024"/>
      <c r="C1050" s="52"/>
      <c r="D1050" s="1029"/>
      <c r="E1050" s="1029"/>
      <c r="F1050" s="1029"/>
      <c r="G1050" s="1029"/>
      <c r="H1050" s="1029"/>
      <c r="I1050" s="1029"/>
      <c r="J1050" s="1029"/>
      <c r="K1050" s="1029"/>
      <c r="L1050" s="1029"/>
      <c r="M1050" s="1040"/>
      <c r="N1050" s="1058"/>
      <c r="O1050" s="1057"/>
      <c r="P1050" s="1033" t="s">
        <v>234</v>
      </c>
      <c r="Q1050" s="1024"/>
      <c r="R1050" s="52"/>
      <c r="S1050" s="1029"/>
      <c r="T1050" s="1029"/>
      <c r="U1050" s="1029"/>
      <c r="V1050" s="1029"/>
      <c r="W1050" s="1029"/>
      <c r="X1050" s="1029"/>
      <c r="Y1050" s="1029"/>
      <c r="Z1050" s="1029"/>
      <c r="AA1050" s="1029"/>
      <c r="AB1050" s="1040"/>
    </row>
    <row r="1051" spans="1:28" ht="19" customHeight="1">
      <c r="A1051" s="1033" t="s">
        <v>374</v>
      </c>
      <c r="B1051" s="1024"/>
      <c r="C1051" s="52"/>
      <c r="D1051" s="1029"/>
      <c r="E1051" s="1029"/>
      <c r="F1051" s="1029"/>
      <c r="G1051" s="1029"/>
      <c r="H1051" s="1029"/>
      <c r="I1051" s="1029"/>
      <c r="J1051" s="1051" t="s">
        <v>374</v>
      </c>
      <c r="K1051" s="1029"/>
      <c r="L1051" s="1029"/>
      <c r="M1051" s="1040"/>
      <c r="N1051" s="1058"/>
      <c r="O1051" s="1057"/>
      <c r="P1051" s="1033" t="s">
        <v>374</v>
      </c>
      <c r="Q1051" s="1024"/>
      <c r="R1051" s="52"/>
      <c r="S1051" s="1029"/>
      <c r="T1051" s="1029"/>
      <c r="U1051" s="1029"/>
      <c r="V1051" s="1029"/>
      <c r="W1051" s="1029"/>
      <c r="X1051" s="1029"/>
      <c r="Y1051" s="1051" t="s">
        <v>374</v>
      </c>
      <c r="Z1051" s="1029"/>
      <c r="AA1051" s="1029"/>
      <c r="AB1051" s="1040"/>
    </row>
    <row r="1052" spans="1:28" ht="19" customHeight="1">
      <c r="A1052" s="1033" t="s">
        <v>235</v>
      </c>
      <c r="B1052" s="1024"/>
      <c r="C1052" s="52"/>
      <c r="D1052" s="1029"/>
      <c r="E1052" s="1029"/>
      <c r="F1052" s="1029"/>
      <c r="G1052" s="1029"/>
      <c r="H1052" s="1029"/>
      <c r="I1052" s="1029"/>
      <c r="J1052" s="1029"/>
      <c r="K1052" s="1029"/>
      <c r="L1052" s="1029"/>
      <c r="M1052" s="1040"/>
      <c r="N1052" s="1058"/>
      <c r="O1052" s="1057"/>
      <c r="P1052" s="1033" t="s">
        <v>235</v>
      </c>
      <c r="Q1052" s="1024"/>
      <c r="R1052" s="52"/>
      <c r="S1052" s="1029"/>
      <c r="T1052" s="1029"/>
      <c r="U1052" s="1029"/>
      <c r="V1052" s="1029"/>
      <c r="W1052" s="1029"/>
      <c r="X1052" s="1029"/>
      <c r="Y1052" s="1029"/>
      <c r="Z1052" s="1029"/>
      <c r="AA1052" s="1029"/>
      <c r="AB1052" s="1040"/>
    </row>
    <row r="1053" spans="1:28" ht="19" customHeight="1" thickBot="1">
      <c r="A1053" s="1054" t="s">
        <v>236</v>
      </c>
      <c r="B1053" s="1055"/>
      <c r="C1053" s="1055"/>
      <c r="D1053" s="1055"/>
      <c r="E1053" s="1055"/>
      <c r="F1053" s="1064">
        <f>'statement of marks'!$GY$107</f>
        <v>42460</v>
      </c>
      <c r="G1053" s="1064"/>
      <c r="H1053" s="1065" t="s">
        <v>239</v>
      </c>
      <c r="I1053" s="1066"/>
      <c r="J1053" s="1041"/>
      <c r="K1053" s="1041"/>
      <c r="L1053" s="1041"/>
      <c r="M1053" s="1042"/>
      <c r="N1053" s="1058"/>
      <c r="O1053" s="1057"/>
      <c r="P1053" s="1054" t="s">
        <v>236</v>
      </c>
      <c r="Q1053" s="1055"/>
      <c r="R1053" s="1055"/>
      <c r="S1053" s="1055"/>
      <c r="T1053" s="1055"/>
      <c r="U1053" s="1064">
        <f>'statement of marks'!$GY$107</f>
        <v>42460</v>
      </c>
      <c r="V1053" s="1064"/>
      <c r="W1053" s="1065" t="s">
        <v>239</v>
      </c>
      <c r="X1053" s="1066"/>
      <c r="Y1053" s="1041"/>
      <c r="Z1053" s="1041"/>
      <c r="AA1053" s="1041"/>
      <c r="AB1053" s="1042"/>
    </row>
    <row r="1054" spans="1:28" ht="19" customHeight="1" thickTop="1">
      <c r="A1054" s="1017" t="s">
        <v>220</v>
      </c>
      <c r="B1054" s="1018"/>
      <c r="C1054" s="1018"/>
      <c r="D1054" s="1018"/>
      <c r="E1054" s="1018"/>
      <c r="F1054" s="1018"/>
      <c r="G1054" s="1018"/>
      <c r="H1054" s="1018"/>
      <c r="I1054" s="1018"/>
      <c r="J1054" s="1018"/>
      <c r="K1054" s="1018"/>
      <c r="L1054" s="1018"/>
      <c r="M1054" s="1019"/>
      <c r="N1054" s="1058"/>
      <c r="O1054" s="1057"/>
      <c r="P1054" s="1017" t="s">
        <v>220</v>
      </c>
      <c r="Q1054" s="1018"/>
      <c r="R1054" s="1018"/>
      <c r="S1054" s="1018"/>
      <c r="T1054" s="1018"/>
      <c r="U1054" s="1018"/>
      <c r="V1054" s="1018"/>
      <c r="W1054" s="1018"/>
      <c r="X1054" s="1018"/>
      <c r="Y1054" s="1018"/>
      <c r="Z1054" s="1018"/>
      <c r="AA1054" s="1018"/>
      <c r="AB1054" s="1019"/>
    </row>
    <row r="1055" spans="1:28" ht="19" customHeight="1">
      <c r="A1055" s="1020" t="str">
        <f>IF('statement of marks'!$A$2="","",'statement of marks'!$A$2)</f>
        <v xml:space="preserve">GOVT. </v>
      </c>
      <c r="B1055" s="1021"/>
      <c r="C1055" s="1021"/>
      <c r="D1055" s="1021"/>
      <c r="E1055" s="1021"/>
      <c r="F1055" s="1021"/>
      <c r="G1055" s="1021"/>
      <c r="H1055" s="1021"/>
      <c r="I1055" s="1021"/>
      <c r="J1055" s="1021"/>
      <c r="K1055" s="1021"/>
      <c r="L1055" s="1021"/>
      <c r="M1055" s="1022"/>
      <c r="N1055" s="1058"/>
      <c r="O1055" s="1057"/>
      <c r="P1055" s="1020" t="str">
        <f>IF('statement of marks'!$A$2="","",'statement of marks'!$A$2)</f>
        <v xml:space="preserve">GOVT. </v>
      </c>
      <c r="Q1055" s="1021"/>
      <c r="R1055" s="1021"/>
      <c r="S1055" s="1021"/>
      <c r="T1055" s="1021"/>
      <c r="U1055" s="1021"/>
      <c r="V1055" s="1021"/>
      <c r="W1055" s="1021"/>
      <c r="X1055" s="1021"/>
      <c r="Y1055" s="1021"/>
      <c r="Z1055" s="1021"/>
      <c r="AA1055" s="1021"/>
      <c r="AB1055" s="1022"/>
    </row>
    <row r="1056" spans="1:28" ht="19" customHeight="1">
      <c r="A1056" s="1020"/>
      <c r="B1056" s="1021"/>
      <c r="C1056" s="1021"/>
      <c r="D1056" s="1021"/>
      <c r="E1056" s="1021"/>
      <c r="F1056" s="1021"/>
      <c r="G1056" s="1021"/>
      <c r="H1056" s="1021"/>
      <c r="I1056" s="1021"/>
      <c r="J1056" s="1021"/>
      <c r="K1056" s="1021"/>
      <c r="L1056" s="1021"/>
      <c r="M1056" s="1022"/>
      <c r="N1056" s="1058"/>
      <c r="O1056" s="1057"/>
      <c r="P1056" s="1020"/>
      <c r="Q1056" s="1021"/>
      <c r="R1056" s="1021"/>
      <c r="S1056" s="1021"/>
      <c r="T1056" s="1021"/>
      <c r="U1056" s="1021"/>
      <c r="V1056" s="1021"/>
      <c r="W1056" s="1021"/>
      <c r="X1056" s="1021"/>
      <c r="Y1056" s="1021"/>
      <c r="Z1056" s="1021"/>
      <c r="AA1056" s="1021"/>
      <c r="AB1056" s="1022"/>
    </row>
    <row r="1057" spans="1:28" ht="19" customHeight="1">
      <c r="A1057" s="1023" t="s">
        <v>221</v>
      </c>
      <c r="B1057" s="1024"/>
      <c r="C1057" s="1025" t="str">
        <f>IF(L1078="","MAIN EXAM.",IF(C1084="SUPPL.","SUPPL. EXAM.",IF(C1084="RE-EXAM.","RE-EXAM.",)))</f>
        <v>MAIN EXAM.</v>
      </c>
      <c r="D1057" s="1025"/>
      <c r="E1057" s="1025"/>
      <c r="F1057" s="1025"/>
      <c r="G1057" s="475" t="s">
        <v>153</v>
      </c>
      <c r="H1057" s="1025" t="str">
        <f>IF('statement of marks'!$F$3="","",'statement of marks'!$F$3)</f>
        <v>2015-16</v>
      </c>
      <c r="I1057" s="1025"/>
      <c r="J1057" s="1025" t="s">
        <v>82</v>
      </c>
      <c r="K1057" s="1025"/>
      <c r="L1057" s="1025">
        <f>IF('statement of marks'!D61="","",'statement of marks'!D61)</f>
        <v>9155</v>
      </c>
      <c r="M1057" s="1026"/>
      <c r="N1057" s="1058"/>
      <c r="O1057" s="1057"/>
      <c r="P1057" s="1023" t="s">
        <v>221</v>
      </c>
      <c r="Q1057" s="1024"/>
      <c r="R1057" s="1025" t="str">
        <f>IF(AA1078="","MAIN EXAM.",IF(R1084="SUPPL.","SUPPL. EXAM.",IF(R1084="RE-EXAM.","RE-EXAM.",)))</f>
        <v>MAIN EXAM.</v>
      </c>
      <c r="S1057" s="1025"/>
      <c r="T1057" s="1025"/>
      <c r="U1057" s="1025"/>
      <c r="V1057" s="475" t="s">
        <v>153</v>
      </c>
      <c r="W1057" s="1025" t="str">
        <f>IF('statement of marks'!$F$3="","",'statement of marks'!$F$3)</f>
        <v>2015-16</v>
      </c>
      <c r="X1057" s="1025"/>
      <c r="Y1057" s="1025" t="s">
        <v>82</v>
      </c>
      <c r="Z1057" s="1025"/>
      <c r="AA1057" s="1025">
        <f>IF('statement of marks'!D62="","",'statement of marks'!D62)</f>
        <v>9156</v>
      </c>
      <c r="AB1057" s="1026"/>
    </row>
    <row r="1058" spans="1:28" ht="19" customHeight="1">
      <c r="A1058" s="1023" t="s">
        <v>40</v>
      </c>
      <c r="B1058" s="1024"/>
      <c r="C1058" s="1024" t="str">
        <f>IF('statement of marks'!G61="","",'statement of marks'!G61)</f>
        <v>A 055</v>
      </c>
      <c r="D1058" s="1024"/>
      <c r="E1058" s="1024"/>
      <c r="F1058" s="1024"/>
      <c r="G1058" s="1024"/>
      <c r="H1058" s="1024"/>
      <c r="I1058" s="1024"/>
      <c r="J1058" s="1024"/>
      <c r="K1058" s="1024"/>
      <c r="L1058" s="1024"/>
      <c r="M1058" s="1036"/>
      <c r="N1058" s="1058"/>
      <c r="O1058" s="1057"/>
      <c r="P1058" s="1023" t="s">
        <v>40</v>
      </c>
      <c r="Q1058" s="1024"/>
      <c r="R1058" s="1024" t="str">
        <f>IF('statement of marks'!G62="","",'statement of marks'!G62)</f>
        <v>A 056</v>
      </c>
      <c r="S1058" s="1024"/>
      <c r="T1058" s="1024"/>
      <c r="U1058" s="1024"/>
      <c r="V1058" s="1024"/>
      <c r="W1058" s="1024"/>
      <c r="X1058" s="1024"/>
      <c r="Y1058" s="1024"/>
      <c r="Z1058" s="1024"/>
      <c r="AA1058" s="1024"/>
      <c r="AB1058" s="1036"/>
    </row>
    <row r="1059" spans="1:28" ht="19" customHeight="1">
      <c r="A1059" s="1023" t="s">
        <v>41</v>
      </c>
      <c r="B1059" s="1024"/>
      <c r="C1059" s="1024" t="str">
        <f>IF('statement of marks'!H61="","",'statement of marks'!H61)</f>
        <v>B 055</v>
      </c>
      <c r="D1059" s="1024"/>
      <c r="E1059" s="1024"/>
      <c r="F1059" s="1024"/>
      <c r="G1059" s="1024"/>
      <c r="H1059" s="1024"/>
      <c r="I1059" s="1024"/>
      <c r="J1059" s="1024"/>
      <c r="K1059" s="1024"/>
      <c r="L1059" s="1024"/>
      <c r="M1059" s="1036"/>
      <c r="N1059" s="1058"/>
      <c r="O1059" s="1057"/>
      <c r="P1059" s="1023" t="s">
        <v>41</v>
      </c>
      <c r="Q1059" s="1024"/>
      <c r="R1059" s="1024" t="str">
        <f>IF('statement of marks'!H62="","",'statement of marks'!H62)</f>
        <v>B 056</v>
      </c>
      <c r="S1059" s="1024"/>
      <c r="T1059" s="1024"/>
      <c r="U1059" s="1024"/>
      <c r="V1059" s="1024"/>
      <c r="W1059" s="1024"/>
      <c r="X1059" s="1024"/>
      <c r="Y1059" s="1024"/>
      <c r="Z1059" s="1024"/>
      <c r="AA1059" s="1024"/>
      <c r="AB1059" s="1036"/>
    </row>
    <row r="1060" spans="1:28" ht="19" customHeight="1">
      <c r="A1060" s="1023" t="s">
        <v>42</v>
      </c>
      <c r="B1060" s="1024"/>
      <c r="C1060" s="1024" t="str">
        <f>IF('statement of marks'!I61="","",'statement of marks'!I61)</f>
        <v>C 055</v>
      </c>
      <c r="D1060" s="1024"/>
      <c r="E1060" s="1024"/>
      <c r="F1060" s="1024"/>
      <c r="G1060" s="1024"/>
      <c r="H1060" s="1024"/>
      <c r="I1060" s="1024"/>
      <c r="J1060" s="1024"/>
      <c r="K1060" s="1024"/>
      <c r="L1060" s="1024"/>
      <c r="M1060" s="1036"/>
      <c r="N1060" s="1058"/>
      <c r="O1060" s="1057"/>
      <c r="P1060" s="1023" t="s">
        <v>42</v>
      </c>
      <c r="Q1060" s="1024"/>
      <c r="R1060" s="1024" t="str">
        <f>IF('statement of marks'!I62="","",'statement of marks'!I62)</f>
        <v>C 056</v>
      </c>
      <c r="S1060" s="1024"/>
      <c r="T1060" s="1024"/>
      <c r="U1060" s="1024"/>
      <c r="V1060" s="1024"/>
      <c r="W1060" s="1024"/>
      <c r="X1060" s="1024"/>
      <c r="Y1060" s="1024"/>
      <c r="Z1060" s="1024"/>
      <c r="AA1060" s="1024"/>
      <c r="AB1060" s="1036"/>
    </row>
    <row r="1061" spans="1:28" ht="19" customHeight="1">
      <c r="A1061" s="1023" t="s">
        <v>274</v>
      </c>
      <c r="B1061" s="1024"/>
      <c r="C1061" s="1024" t="str">
        <f>IF('statement of marks'!$A$3="","",'statement of marks'!$A$3)</f>
        <v>9 'A'</v>
      </c>
      <c r="D1061" s="1024"/>
      <c r="E1061" s="1025" t="s">
        <v>83</v>
      </c>
      <c r="F1061" s="1025"/>
      <c r="G1061" s="1025">
        <f>IF('statement of marks'!E61="","",'statement of marks'!E61)</f>
        <v>11114</v>
      </c>
      <c r="H1061" s="1025"/>
      <c r="I1061" s="1025" t="s">
        <v>78</v>
      </c>
      <c r="J1061" s="1025"/>
      <c r="K1061" s="1014">
        <f>IF('statement of marks'!F61="","",'statement of marks'!F61)</f>
        <v>37575</v>
      </c>
      <c r="L1061" s="1014"/>
      <c r="M1061" s="1015"/>
      <c r="N1061" s="1058"/>
      <c r="O1061" s="1057"/>
      <c r="P1061" s="1023" t="s">
        <v>274</v>
      </c>
      <c r="Q1061" s="1024"/>
      <c r="R1061" s="1024" t="str">
        <f>IF('statement of marks'!$A$3="","",'statement of marks'!$A$3)</f>
        <v>9 'A'</v>
      </c>
      <c r="S1061" s="1024"/>
      <c r="T1061" s="1025" t="s">
        <v>83</v>
      </c>
      <c r="U1061" s="1025"/>
      <c r="V1061" s="1025">
        <f>IF('statement of marks'!E62="","",'statement of marks'!E62)</f>
        <v>10896</v>
      </c>
      <c r="W1061" s="1025"/>
      <c r="X1061" s="1025" t="s">
        <v>78</v>
      </c>
      <c r="Y1061" s="1025"/>
      <c r="Z1061" s="1014">
        <f>IF('statement of marks'!F62="","",'statement of marks'!F62)</f>
        <v>36042</v>
      </c>
      <c r="AA1061" s="1014"/>
      <c r="AB1061" s="1015"/>
    </row>
    <row r="1062" spans="1:28" ht="19" customHeight="1">
      <c r="A1062" s="1037" t="s">
        <v>222</v>
      </c>
      <c r="B1062" s="1034" t="s">
        <v>223</v>
      </c>
      <c r="C1062" s="865" t="s">
        <v>87</v>
      </c>
      <c r="D1062" s="865" t="s">
        <v>88</v>
      </c>
      <c r="E1062" s="865" t="s">
        <v>89</v>
      </c>
      <c r="F1062" s="865" t="s">
        <v>245</v>
      </c>
      <c r="G1062" s="865" t="s">
        <v>242</v>
      </c>
      <c r="H1062" s="865" t="s">
        <v>99</v>
      </c>
      <c r="I1062" s="865" t="s">
        <v>193</v>
      </c>
      <c r="J1062" s="1016" t="s">
        <v>146</v>
      </c>
      <c r="K1062" s="1016" t="s">
        <v>224</v>
      </c>
      <c r="L1062" s="1016" t="s">
        <v>225</v>
      </c>
      <c r="M1062" s="1035" t="s">
        <v>243</v>
      </c>
      <c r="N1062" s="1058"/>
      <c r="O1062" s="1057"/>
      <c r="P1062" s="1037" t="s">
        <v>222</v>
      </c>
      <c r="Q1062" s="1034" t="s">
        <v>223</v>
      </c>
      <c r="R1062" s="865" t="s">
        <v>87</v>
      </c>
      <c r="S1062" s="865" t="s">
        <v>88</v>
      </c>
      <c r="T1062" s="865" t="s">
        <v>89</v>
      </c>
      <c r="U1062" s="865" t="s">
        <v>245</v>
      </c>
      <c r="V1062" s="865" t="s">
        <v>242</v>
      </c>
      <c r="W1062" s="865" t="s">
        <v>99</v>
      </c>
      <c r="X1062" s="865" t="s">
        <v>193</v>
      </c>
      <c r="Y1062" s="1016" t="s">
        <v>146</v>
      </c>
      <c r="Z1062" s="1016" t="s">
        <v>224</v>
      </c>
      <c r="AA1062" s="1016" t="s">
        <v>225</v>
      </c>
      <c r="AB1062" s="1035" t="s">
        <v>243</v>
      </c>
    </row>
    <row r="1063" spans="1:28" ht="19" customHeight="1">
      <c r="A1063" s="1037"/>
      <c r="B1063" s="1034"/>
      <c r="C1063" s="865"/>
      <c r="D1063" s="865"/>
      <c r="E1063" s="865"/>
      <c r="F1063" s="865"/>
      <c r="G1063" s="865"/>
      <c r="H1063" s="865"/>
      <c r="I1063" s="865"/>
      <c r="J1063" s="865"/>
      <c r="K1063" s="865"/>
      <c r="L1063" s="865"/>
      <c r="M1063" s="1035"/>
      <c r="N1063" s="1058"/>
      <c r="O1063" s="1057"/>
      <c r="P1063" s="1037"/>
      <c r="Q1063" s="1034"/>
      <c r="R1063" s="865"/>
      <c r="S1063" s="865"/>
      <c r="T1063" s="865"/>
      <c r="U1063" s="865"/>
      <c r="V1063" s="865"/>
      <c r="W1063" s="865"/>
      <c r="X1063" s="865"/>
      <c r="Y1063" s="865"/>
      <c r="Z1063" s="865"/>
      <c r="AA1063" s="865"/>
      <c r="AB1063" s="1035"/>
    </row>
    <row r="1064" spans="1:28" ht="19" customHeight="1">
      <c r="A1064" s="1037"/>
      <c r="B1064" s="1034"/>
      <c r="C1064" s="865"/>
      <c r="D1064" s="865"/>
      <c r="E1064" s="865"/>
      <c r="F1064" s="865"/>
      <c r="G1064" s="865"/>
      <c r="H1064" s="865"/>
      <c r="I1064" s="865"/>
      <c r="J1064" s="865"/>
      <c r="K1064" s="865"/>
      <c r="L1064" s="865"/>
      <c r="M1064" s="1035"/>
      <c r="N1064" s="1058"/>
      <c r="O1064" s="1057"/>
      <c r="P1064" s="1037"/>
      <c r="Q1064" s="1034"/>
      <c r="R1064" s="865"/>
      <c r="S1064" s="865"/>
      <c r="T1064" s="865"/>
      <c r="U1064" s="865"/>
      <c r="V1064" s="865"/>
      <c r="W1064" s="865"/>
      <c r="X1064" s="865"/>
      <c r="Y1064" s="865"/>
      <c r="Z1064" s="865"/>
      <c r="AA1064" s="865"/>
      <c r="AB1064" s="1035"/>
    </row>
    <row r="1065" spans="1:28" ht="19" customHeight="1">
      <c r="A1065" s="1038" t="s">
        <v>169</v>
      </c>
      <c r="B1065" s="1039"/>
      <c r="C1065" s="474">
        <v>10</v>
      </c>
      <c r="D1065" s="474">
        <v>10</v>
      </c>
      <c r="E1065" s="474">
        <v>10</v>
      </c>
      <c r="F1065" s="474">
        <v>70</v>
      </c>
      <c r="G1065" s="478">
        <v>100</v>
      </c>
      <c r="H1065" s="478">
        <v>100</v>
      </c>
      <c r="I1065" s="478">
        <v>200</v>
      </c>
      <c r="J1065" s="484"/>
      <c r="K1065" s="478" t="str">
        <f>IF(L1073=0,"",100)</f>
        <v/>
      </c>
      <c r="L1065" s="478"/>
      <c r="M1065" s="251" t="str">
        <f>IF(L1073=0,"","200/100")</f>
        <v/>
      </c>
      <c r="N1065" s="1058"/>
      <c r="O1065" s="1057"/>
      <c r="P1065" s="1038" t="s">
        <v>169</v>
      </c>
      <c r="Q1065" s="1039"/>
      <c r="R1065" s="474">
        <v>10</v>
      </c>
      <c r="S1065" s="474">
        <v>10</v>
      </c>
      <c r="T1065" s="474">
        <v>10</v>
      </c>
      <c r="U1065" s="474">
        <v>70</v>
      </c>
      <c r="V1065" s="478">
        <v>100</v>
      </c>
      <c r="W1065" s="478">
        <v>100</v>
      </c>
      <c r="X1065" s="478">
        <v>200</v>
      </c>
      <c r="Y1065" s="484"/>
      <c r="Z1065" s="478" t="str">
        <f>IF(AA1073=0,"",100)</f>
        <v/>
      </c>
      <c r="AA1065" s="478"/>
      <c r="AB1065" s="251" t="str">
        <f>IF(AA1073=0,"","200/100")</f>
        <v/>
      </c>
    </row>
    <row r="1066" spans="1:28" ht="19" customHeight="1">
      <c r="A1066" s="1023" t="s">
        <v>61</v>
      </c>
      <c r="B1066" s="1024"/>
      <c r="C1066" s="482" t="str">
        <f>IF('statement of marks'!J61="","",'statement of marks'!J61)</f>
        <v/>
      </c>
      <c r="D1066" s="482" t="str">
        <f>IF('statement of marks'!K61="","",'statement of marks'!K61)</f>
        <v/>
      </c>
      <c r="E1066" s="482" t="str">
        <f>IF('statement of marks'!L61="","",'statement of marks'!L61)</f>
        <v/>
      </c>
      <c r="F1066" s="482" t="str">
        <f>IF('statement of marks'!N61="","",'statement of marks'!N61)</f>
        <v/>
      </c>
      <c r="G1066" s="478" t="str">
        <f t="shared" ref="G1066:G1071" si="216">IF(F1066="","",SUM(C1066:F1066))</f>
        <v/>
      </c>
      <c r="H1066" s="252" t="str">
        <f>IF('statement of marks'!P61="","",'statement of marks'!P61)</f>
        <v/>
      </c>
      <c r="I1066" s="253" t="str">
        <f t="shared" ref="I1066:I1071" si="217">IF(H1066="","",SUM(G1066:H1066))</f>
        <v/>
      </c>
      <c r="J1066" s="479" t="str">
        <f>CONCATENATE('statement of marks'!HB61,'statement of marks'!HC61,'statement of marks'!HD61)</f>
        <v/>
      </c>
      <c r="K1066" s="482" t="str">
        <f>IF('result subject-wise'!AB61="","",'result subject-wise'!AB61)</f>
        <v/>
      </c>
      <c r="L1066" s="482" t="str">
        <f>IF('result subject-wise'!AK61="","",'result subject-wise'!AK61)</f>
        <v/>
      </c>
      <c r="M1066" s="480" t="str">
        <f>IF(L1073=0,"",IF(J1066="S",K1066,IF(K1066="",I1066,I1066+K1066)))</f>
        <v/>
      </c>
      <c r="N1066" s="1058"/>
      <c r="O1066" s="1057"/>
      <c r="P1066" s="1023" t="s">
        <v>61</v>
      </c>
      <c r="Q1066" s="1024"/>
      <c r="R1066" s="482" t="str">
        <f>IF('statement of marks'!J62="","",'statement of marks'!J62)</f>
        <v/>
      </c>
      <c r="S1066" s="482" t="str">
        <f>IF('statement of marks'!K62="","",'statement of marks'!K62)</f>
        <v/>
      </c>
      <c r="T1066" s="482" t="str">
        <f>IF('statement of marks'!L62="","",'statement of marks'!L62)</f>
        <v/>
      </c>
      <c r="U1066" s="482" t="str">
        <f>IF('statement of marks'!N62="","",'statement of marks'!N62)</f>
        <v/>
      </c>
      <c r="V1066" s="478" t="str">
        <f t="shared" ref="V1066:V1071" si="218">IF(U1066="","",SUM(R1066:U1066))</f>
        <v/>
      </c>
      <c r="W1066" s="252" t="str">
        <f>IF('statement of marks'!P62="","",'statement of marks'!P62)</f>
        <v/>
      </c>
      <c r="X1066" s="253" t="str">
        <f t="shared" ref="X1066:X1071" si="219">IF(W1066="","",SUM(V1066:W1066))</f>
        <v/>
      </c>
      <c r="Y1066" s="479" t="str">
        <f>CONCATENATE('statement of marks'!HB62,'statement of marks'!HC62,'statement of marks'!HD62)</f>
        <v/>
      </c>
      <c r="Z1066" s="482" t="str">
        <f>IF('result subject-wise'!AB62="","",'result subject-wise'!AB62)</f>
        <v/>
      </c>
      <c r="AA1066" s="482" t="str">
        <f>IF('result subject-wise'!AK62="","",'result subject-wise'!AK62)</f>
        <v/>
      </c>
      <c r="AB1066" s="480" t="str">
        <f>IF(AA1073=0,"",IF(Y1066="S",Z1066,IF(Z1066="",X1066,X1066+Z1066)))</f>
        <v/>
      </c>
    </row>
    <row r="1067" spans="1:28" ht="19" customHeight="1">
      <c r="A1067" s="1023" t="s">
        <v>63</v>
      </c>
      <c r="B1067" s="1024"/>
      <c r="C1067" s="482" t="str">
        <f>IF('statement of marks'!X61="","",'statement of marks'!X61)</f>
        <v/>
      </c>
      <c r="D1067" s="482" t="str">
        <f>IF('statement of marks'!Y61="","",'statement of marks'!Y61)</f>
        <v/>
      </c>
      <c r="E1067" s="482" t="str">
        <f>IF('statement of marks'!Z61="","",'statement of marks'!Z61)</f>
        <v/>
      </c>
      <c r="F1067" s="482" t="str">
        <f>IF('statement of marks'!AB61="","",'statement of marks'!AB61)</f>
        <v/>
      </c>
      <c r="G1067" s="478" t="str">
        <f t="shared" si="216"/>
        <v/>
      </c>
      <c r="H1067" s="252" t="str">
        <f>IF('statement of marks'!AD61="","",'statement of marks'!AD61)</f>
        <v/>
      </c>
      <c r="I1067" s="253" t="str">
        <f t="shared" si="217"/>
        <v/>
      </c>
      <c r="J1067" s="479" t="str">
        <f>CONCATENATE('statement of marks'!HE61,'statement of marks'!HF61,'statement of marks'!HG61,)</f>
        <v/>
      </c>
      <c r="K1067" s="482" t="str">
        <f>IF('result subject-wise'!AC61="","",'result subject-wise'!AC61)</f>
        <v/>
      </c>
      <c r="L1067" s="482" t="str">
        <f>IF('result subject-wise'!AL61="","",'result subject-wise'!AL61)</f>
        <v/>
      </c>
      <c r="M1067" s="480" t="str">
        <f>IF(L1073=0,"",IF(J1067="S",K1067,IF(K1067="",I1067,I1067+K1067)))</f>
        <v/>
      </c>
      <c r="N1067" s="1058"/>
      <c r="O1067" s="1057"/>
      <c r="P1067" s="1023" t="s">
        <v>63</v>
      </c>
      <c r="Q1067" s="1024"/>
      <c r="R1067" s="482" t="str">
        <f>IF('statement of marks'!X62="","",'statement of marks'!X62)</f>
        <v/>
      </c>
      <c r="S1067" s="482" t="str">
        <f>IF('statement of marks'!Y62="","",'statement of marks'!Y62)</f>
        <v/>
      </c>
      <c r="T1067" s="482" t="str">
        <f>IF('statement of marks'!Z62="","",'statement of marks'!Z62)</f>
        <v/>
      </c>
      <c r="U1067" s="482" t="str">
        <f>IF('statement of marks'!AB62="","",'statement of marks'!AB62)</f>
        <v/>
      </c>
      <c r="V1067" s="478" t="str">
        <f t="shared" si="218"/>
        <v/>
      </c>
      <c r="W1067" s="252" t="str">
        <f>IF('statement of marks'!AD62="","",'statement of marks'!AD62)</f>
        <v/>
      </c>
      <c r="X1067" s="253" t="str">
        <f t="shared" si="219"/>
        <v/>
      </c>
      <c r="Y1067" s="479" t="str">
        <f>CONCATENATE('statement of marks'!HE62,'statement of marks'!HF62,'statement of marks'!HG62,)</f>
        <v/>
      </c>
      <c r="Z1067" s="482" t="str">
        <f>IF('result subject-wise'!AC62="","",'result subject-wise'!AC62)</f>
        <v/>
      </c>
      <c r="AA1067" s="482" t="str">
        <f>IF('result subject-wise'!AL62="","",'result subject-wise'!AL62)</f>
        <v/>
      </c>
      <c r="AB1067" s="480" t="str">
        <f>IF(AA1073=0,"",IF(Y1067="S",Z1067,IF(Z1067="",X1067,X1067+Z1067)))</f>
        <v/>
      </c>
    </row>
    <row r="1068" spans="1:28" ht="19" customHeight="1">
      <c r="A1068" s="1023" t="str">
        <f>'statement of marks'!AM61</f>
        <v/>
      </c>
      <c r="B1068" s="1024"/>
      <c r="C1068" s="482" t="str">
        <f>IF('statement of marks'!AN61="","",'statement of marks'!AN61)</f>
        <v/>
      </c>
      <c r="D1068" s="482" t="str">
        <f>IF('statement of marks'!AO61="","",'statement of marks'!AO61)</f>
        <v/>
      </c>
      <c r="E1068" s="482" t="str">
        <f>IF('statement of marks'!AP61="","",'statement of marks'!AP61)</f>
        <v/>
      </c>
      <c r="F1068" s="482" t="str">
        <f>IF('statement of marks'!AR61="","",'statement of marks'!AR61)</f>
        <v/>
      </c>
      <c r="G1068" s="478" t="str">
        <f t="shared" si="216"/>
        <v/>
      </c>
      <c r="H1068" s="252" t="str">
        <f>IF('statement of marks'!AT61="","",'statement of marks'!AT61)</f>
        <v/>
      </c>
      <c r="I1068" s="253" t="str">
        <f t="shared" si="217"/>
        <v/>
      </c>
      <c r="J1068" s="479" t="str">
        <f>CONCATENATE('statement of marks'!HH61,'statement of marks'!HN61,'statement of marks'!HO61)</f>
        <v/>
      </c>
      <c r="K1068" s="482" t="str">
        <f>IF('result subject-wise'!AD61="","",'result subject-wise'!AD61)</f>
        <v/>
      </c>
      <c r="L1068" s="482" t="str">
        <f>IF('result subject-wise'!AM61="","",'result subject-wise'!AM61)</f>
        <v/>
      </c>
      <c r="M1068" s="480" t="str">
        <f>IF(L1073=0,"",IF(J1068="S",K1068,IF(K1068="",I1068,I1068+K1068)))</f>
        <v/>
      </c>
      <c r="N1068" s="1058"/>
      <c r="O1068" s="1057"/>
      <c r="P1068" s="1023" t="str">
        <f>'statement of marks'!AM62</f>
        <v/>
      </c>
      <c r="Q1068" s="1024"/>
      <c r="R1068" s="482" t="str">
        <f>IF('statement of marks'!AN62="","",'statement of marks'!AN62)</f>
        <v/>
      </c>
      <c r="S1068" s="482" t="str">
        <f>IF('statement of marks'!AO62="","",'statement of marks'!AO62)</f>
        <v/>
      </c>
      <c r="T1068" s="482" t="str">
        <f>IF('statement of marks'!AP62="","",'statement of marks'!AP62)</f>
        <v/>
      </c>
      <c r="U1068" s="482" t="str">
        <f>IF('statement of marks'!AR62="","",'statement of marks'!AR62)</f>
        <v/>
      </c>
      <c r="V1068" s="478" t="str">
        <f t="shared" si="218"/>
        <v/>
      </c>
      <c r="W1068" s="252" t="str">
        <f>IF('statement of marks'!AT62="","",'statement of marks'!AT62)</f>
        <v/>
      </c>
      <c r="X1068" s="253" t="str">
        <f t="shared" si="219"/>
        <v/>
      </c>
      <c r="Y1068" s="479" t="str">
        <f>CONCATENATE('statement of marks'!HH62,'statement of marks'!HN62,'statement of marks'!HO62)</f>
        <v/>
      </c>
      <c r="Z1068" s="482" t="str">
        <f>IF('result subject-wise'!AD62="","",'result subject-wise'!AD62)</f>
        <v/>
      </c>
      <c r="AA1068" s="482" t="str">
        <f>IF('result subject-wise'!AM62="","",'result subject-wise'!AM62)</f>
        <v/>
      </c>
      <c r="AB1068" s="480" t="str">
        <f>IF(AA1073=0,"",IF(Y1068="S",Z1068,IF(Z1068="",X1068,X1068+Z1068)))</f>
        <v/>
      </c>
    </row>
    <row r="1069" spans="1:28" ht="19" customHeight="1">
      <c r="A1069" s="1023" t="s">
        <v>65</v>
      </c>
      <c r="B1069" s="1024"/>
      <c r="C1069" s="482" t="str">
        <f>IF('statement of marks'!BB61="","",'statement of marks'!BB61)</f>
        <v/>
      </c>
      <c r="D1069" s="482" t="str">
        <f>IF('statement of marks'!BC61="","",'statement of marks'!BC61)</f>
        <v/>
      </c>
      <c r="E1069" s="482" t="str">
        <f>IF('statement of marks'!BD61="","",'statement of marks'!BD61)</f>
        <v/>
      </c>
      <c r="F1069" s="482" t="str">
        <f>IF('statement of marks'!BF61="","",'statement of marks'!BF61)</f>
        <v/>
      </c>
      <c r="G1069" s="478" t="str">
        <f t="shared" si="216"/>
        <v/>
      </c>
      <c r="H1069" s="252" t="str">
        <f>IF('statement of marks'!BH61="","",'statement of marks'!BH61)</f>
        <v/>
      </c>
      <c r="I1069" s="253" t="str">
        <f t="shared" si="217"/>
        <v/>
      </c>
      <c r="J1069" s="479" t="str">
        <f>CONCATENATE('statement of marks'!HP61,'statement of marks'!HQ61,'statement of marks'!HR61)</f>
        <v/>
      </c>
      <c r="K1069" s="482" t="str">
        <f>IF('result subject-wise'!AE61="","",'result subject-wise'!AE61)</f>
        <v/>
      </c>
      <c r="L1069" s="482" t="str">
        <f>IF('result subject-wise'!AN61="","",'result subject-wise'!AN61)</f>
        <v/>
      </c>
      <c r="M1069" s="480" t="str">
        <f>IF(L1073=0,"",IF(J1069="S",K1069,IF(K1069="",I1069,I1069+K1069)))</f>
        <v/>
      </c>
      <c r="N1069" s="1058"/>
      <c r="O1069" s="1057"/>
      <c r="P1069" s="1023" t="s">
        <v>65</v>
      </c>
      <c r="Q1069" s="1024"/>
      <c r="R1069" s="482" t="str">
        <f>IF('statement of marks'!BB62="","",'statement of marks'!BB62)</f>
        <v/>
      </c>
      <c r="S1069" s="482" t="str">
        <f>IF('statement of marks'!BC62="","",'statement of marks'!BC62)</f>
        <v/>
      </c>
      <c r="T1069" s="482" t="str">
        <f>IF('statement of marks'!BD62="","",'statement of marks'!BD62)</f>
        <v/>
      </c>
      <c r="U1069" s="482" t="str">
        <f>IF('statement of marks'!BF62="","",'statement of marks'!BF62)</f>
        <v/>
      </c>
      <c r="V1069" s="478" t="str">
        <f t="shared" si="218"/>
        <v/>
      </c>
      <c r="W1069" s="252" t="str">
        <f>IF('statement of marks'!BH62="","",'statement of marks'!BH62)</f>
        <v/>
      </c>
      <c r="X1069" s="253" t="str">
        <f t="shared" si="219"/>
        <v/>
      </c>
      <c r="Y1069" s="479" t="str">
        <f>CONCATENATE('statement of marks'!HP62,'statement of marks'!HQ62,'statement of marks'!HR62)</f>
        <v/>
      </c>
      <c r="Z1069" s="482" t="str">
        <f>IF('result subject-wise'!AE62="","",'result subject-wise'!AE62)</f>
        <v/>
      </c>
      <c r="AA1069" s="482" t="str">
        <f>IF('result subject-wise'!AN62="","",'result subject-wise'!AN62)</f>
        <v/>
      </c>
      <c r="AB1069" s="480" t="str">
        <f>IF(AA1073=0,"",IF(Y1069="S",Z1069,IF(Z1069="",X1069,X1069+Z1069)))</f>
        <v/>
      </c>
    </row>
    <row r="1070" spans="1:28" ht="19" customHeight="1">
      <c r="A1070" s="1023" t="s">
        <v>71</v>
      </c>
      <c r="B1070" s="1024"/>
      <c r="C1070" s="482" t="str">
        <f>IF('statement of marks'!BP61="","",'statement of marks'!BP61)</f>
        <v/>
      </c>
      <c r="D1070" s="482" t="str">
        <f>IF('statement of marks'!BQ61="","",'statement of marks'!BQ61)</f>
        <v/>
      </c>
      <c r="E1070" s="482" t="str">
        <f>IF('statement of marks'!BR61="","",'statement of marks'!BR61)</f>
        <v/>
      </c>
      <c r="F1070" s="482" t="str">
        <f>IF('statement of marks'!BT61="","",'statement of marks'!BT61)</f>
        <v/>
      </c>
      <c r="G1070" s="478" t="str">
        <f t="shared" si="216"/>
        <v/>
      </c>
      <c r="H1070" s="252" t="str">
        <f>IF('statement of marks'!BV61="","",'statement of marks'!BV61)</f>
        <v/>
      </c>
      <c r="I1070" s="253" t="str">
        <f t="shared" si="217"/>
        <v/>
      </c>
      <c r="J1070" s="479" t="str">
        <f>CONCATENATE('statement of marks'!HS61,'statement of marks'!HT61,'statement of marks'!HU61)</f>
        <v/>
      </c>
      <c r="K1070" s="482" t="str">
        <f>IF('result subject-wise'!AF61="","",'result subject-wise'!AF61)</f>
        <v/>
      </c>
      <c r="L1070" s="482" t="str">
        <f>IF('result subject-wise'!AO61="","",'result subject-wise'!AO61)</f>
        <v/>
      </c>
      <c r="M1070" s="480" t="str">
        <f>IF(L1073=0,"",IF(J1070="S",K1070,IF(K1070="",I1070,I1070+K1070)))</f>
        <v/>
      </c>
      <c r="N1070" s="1058"/>
      <c r="O1070" s="1057"/>
      <c r="P1070" s="1023" t="s">
        <v>71</v>
      </c>
      <c r="Q1070" s="1024"/>
      <c r="R1070" s="482" t="str">
        <f>IF('statement of marks'!BP62="","",'statement of marks'!BP62)</f>
        <v/>
      </c>
      <c r="S1070" s="482" t="str">
        <f>IF('statement of marks'!BQ62="","",'statement of marks'!BQ62)</f>
        <v/>
      </c>
      <c r="T1070" s="482" t="str">
        <f>IF('statement of marks'!BR62="","",'statement of marks'!BR62)</f>
        <v/>
      </c>
      <c r="U1070" s="482" t="str">
        <f>IF('statement of marks'!BT62="","",'statement of marks'!BT62)</f>
        <v/>
      </c>
      <c r="V1070" s="478" t="str">
        <f t="shared" si="218"/>
        <v/>
      </c>
      <c r="W1070" s="252" t="str">
        <f>IF('statement of marks'!BV62="","",'statement of marks'!BV62)</f>
        <v/>
      </c>
      <c r="X1070" s="253" t="str">
        <f t="shared" si="219"/>
        <v/>
      </c>
      <c r="Y1070" s="479" t="str">
        <f>CONCATENATE('statement of marks'!HS62,'statement of marks'!HT62,'statement of marks'!HU62)</f>
        <v/>
      </c>
      <c r="Z1070" s="482" t="str">
        <f>IF('result subject-wise'!AF62="","",'result subject-wise'!AF62)</f>
        <v/>
      </c>
      <c r="AA1070" s="482" t="str">
        <f>IF('result subject-wise'!AO62="","",'result subject-wise'!AO62)</f>
        <v/>
      </c>
      <c r="AB1070" s="480" t="str">
        <f>IF(AA1073=0,"",IF(Y1070="S",Z1070,IF(Z1070="",X1070,X1070+Z1070)))</f>
        <v/>
      </c>
    </row>
    <row r="1071" spans="1:28" ht="19" customHeight="1">
      <c r="A1071" s="1023" t="s">
        <v>48</v>
      </c>
      <c r="B1071" s="1024"/>
      <c r="C1071" s="482" t="str">
        <f>IF('statement of marks'!CD61="","",'statement of marks'!CD61)</f>
        <v/>
      </c>
      <c r="D1071" s="482" t="str">
        <f>IF('statement of marks'!CE61="","",'statement of marks'!CE61)</f>
        <v/>
      </c>
      <c r="E1071" s="482" t="str">
        <f>IF('statement of marks'!CF61="","",'statement of marks'!CF61)</f>
        <v/>
      </c>
      <c r="F1071" s="482" t="str">
        <f>IF('statement of marks'!CH61="","",'statement of marks'!CH61)</f>
        <v/>
      </c>
      <c r="G1071" s="478" t="str">
        <f t="shared" si="216"/>
        <v/>
      </c>
      <c r="H1071" s="252" t="str">
        <f>IF('statement of marks'!CJ61="","",'statement of marks'!CJ61)</f>
        <v/>
      </c>
      <c r="I1071" s="253" t="str">
        <f t="shared" si="217"/>
        <v/>
      </c>
      <c r="J1071" s="479" t="str">
        <f>CONCATENATE('statement of marks'!HV61,'statement of marks'!HW61,'statement of marks'!HX61)</f>
        <v/>
      </c>
      <c r="K1071" s="482" t="str">
        <f>IF('result subject-wise'!AG61="","",'result subject-wise'!AG61)</f>
        <v/>
      </c>
      <c r="L1071" s="482" t="str">
        <f>IF('result subject-wise'!AP61="","",'result subject-wise'!AP61)</f>
        <v/>
      </c>
      <c r="M1071" s="480" t="str">
        <f>IF(L1073=0,"",IF(J1071="S",K1071,IF(K1071="",I1071,I1071+K1071)))</f>
        <v/>
      </c>
      <c r="N1071" s="1058"/>
      <c r="O1071" s="1057"/>
      <c r="P1071" s="1023" t="s">
        <v>48</v>
      </c>
      <c r="Q1071" s="1024"/>
      <c r="R1071" s="482" t="str">
        <f>IF('statement of marks'!CD62="","",'statement of marks'!CD62)</f>
        <v/>
      </c>
      <c r="S1071" s="482" t="str">
        <f>IF('statement of marks'!CE62="","",'statement of marks'!CE62)</f>
        <v/>
      </c>
      <c r="T1071" s="482" t="str">
        <f>IF('statement of marks'!CF62="","",'statement of marks'!CF62)</f>
        <v/>
      </c>
      <c r="U1071" s="482" t="str">
        <f>IF('statement of marks'!CH62="","",'statement of marks'!CH62)</f>
        <v/>
      </c>
      <c r="V1071" s="478" t="str">
        <f t="shared" si="218"/>
        <v/>
      </c>
      <c r="W1071" s="252" t="str">
        <f>IF('statement of marks'!CJ62="","",'statement of marks'!CJ62)</f>
        <v/>
      </c>
      <c r="X1071" s="253" t="str">
        <f t="shared" si="219"/>
        <v/>
      </c>
      <c r="Y1071" s="479" t="str">
        <f>CONCATENATE('statement of marks'!HV62,'statement of marks'!HW62,'statement of marks'!HX62)</f>
        <v/>
      </c>
      <c r="Z1071" s="482" t="str">
        <f>IF('result subject-wise'!AG62="","",'result subject-wise'!AG62)</f>
        <v/>
      </c>
      <c r="AA1071" s="482" t="str">
        <f>IF('result subject-wise'!AP62="","",'result subject-wise'!AP62)</f>
        <v/>
      </c>
      <c r="AB1071" s="480" t="str">
        <f>IF(AA1073=0,"",IF(Y1071="S",Z1071,IF(Z1071="",X1071,X1071+Z1071)))</f>
        <v/>
      </c>
    </row>
    <row r="1072" spans="1:28" ht="19" customHeight="1">
      <c r="A1072" s="1027" t="s">
        <v>244</v>
      </c>
      <c r="B1072" s="1028"/>
      <c r="C1072" s="477" t="str">
        <f t="shared" ref="C1072:I1072" si="220">IF(C1071="","",SUM(C1066:C1071))</f>
        <v/>
      </c>
      <c r="D1072" s="477" t="str">
        <f t="shared" si="220"/>
        <v/>
      </c>
      <c r="E1072" s="477" t="str">
        <f t="shared" si="220"/>
        <v/>
      </c>
      <c r="F1072" s="477" t="str">
        <f t="shared" si="220"/>
        <v/>
      </c>
      <c r="G1072" s="477" t="str">
        <f t="shared" si="220"/>
        <v/>
      </c>
      <c r="H1072" s="477" t="str">
        <f t="shared" si="220"/>
        <v/>
      </c>
      <c r="I1072" s="477" t="str">
        <f t="shared" si="220"/>
        <v/>
      </c>
      <c r="J1072" s="254" t="e">
        <f>IF(AND(L1078="PASS",M1074&gt;=60),"FIRST",IF(AND(L1078="PASS",M1074&gt;=48),"SECOND",IF(AND(L1078="PASS",M1074&gt;=36),"THIRD","")))</f>
        <v>#VALUE!</v>
      </c>
      <c r="K1072" s="254">
        <f>COUNTIF(K1066:K1071,"AB")</f>
        <v>0</v>
      </c>
      <c r="L1072" s="482"/>
      <c r="M1072" s="476" t="str">
        <f>IF(K1072&gt;0,"",IF(M1071="","",SUM(M1066:M1071)))</f>
        <v/>
      </c>
      <c r="N1072" s="1058"/>
      <c r="O1072" s="1057"/>
      <c r="P1072" s="1027" t="s">
        <v>244</v>
      </c>
      <c r="Q1072" s="1028"/>
      <c r="R1072" s="477" t="str">
        <f t="shared" ref="R1072:X1072" si="221">IF(R1071="","",SUM(R1066:R1071))</f>
        <v/>
      </c>
      <c r="S1072" s="477" t="str">
        <f t="shared" si="221"/>
        <v/>
      </c>
      <c r="T1072" s="477" t="str">
        <f t="shared" si="221"/>
        <v/>
      </c>
      <c r="U1072" s="477" t="str">
        <f t="shared" si="221"/>
        <v/>
      </c>
      <c r="V1072" s="477" t="str">
        <f t="shared" si="221"/>
        <v/>
      </c>
      <c r="W1072" s="477" t="str">
        <f t="shared" si="221"/>
        <v/>
      </c>
      <c r="X1072" s="477" t="str">
        <f t="shared" si="221"/>
        <v/>
      </c>
      <c r="Y1072" s="254" t="e">
        <f>IF(AND(AA1078="PASS",AB1074&gt;=60),"FIRST",IF(AND(AA1078="PASS",AB1074&gt;=48),"SECOND",IF(AND(AA1078="PASS",AB1074&gt;=36),"THIRD","")))</f>
        <v>#VALUE!</v>
      </c>
      <c r="Z1072" s="254">
        <f>COUNTIF(Z1066:Z1071,"AB")</f>
        <v>0</v>
      </c>
      <c r="AA1072" s="482"/>
      <c r="AB1072" s="476" t="str">
        <f>IF(Z1072&gt;0,"",IF(AB1071="","",SUM(AB1066:AB1071)))</f>
        <v/>
      </c>
    </row>
    <row r="1073" spans="1:28" ht="19" customHeight="1">
      <c r="A1073" s="1027" t="s">
        <v>226</v>
      </c>
      <c r="B1073" s="1028"/>
      <c r="C1073" s="474">
        <f>60-(COUNTIF(C1066:C1071,"NA")*10+COUNTIF(C1066:C1071,"ML")*10)</f>
        <v>60</v>
      </c>
      <c r="D1073" s="474">
        <f>60-(COUNTIF(D1066:D1071,"NA")*10+COUNTIF(D1066:D1071,"ML")*10)</f>
        <v>60</v>
      </c>
      <c r="E1073" s="474">
        <f>60-(COUNTIF(E1066:E1071,"NA")*10+COUNTIF(E1066:E1071,"ML")*10)</f>
        <v>60</v>
      </c>
      <c r="F1073" s="474">
        <f>420-(COUNTIF(F1066:F1071,"NA")*70+COUNTIF(F1066:F1071,"ML")*70)</f>
        <v>420</v>
      </c>
      <c r="G1073" s="474">
        <f>SUM(C1073:F1073)</f>
        <v>600</v>
      </c>
      <c r="H1073" s="474">
        <f>600-(COUNTIF(H1066:H1071,"ML")*100)</f>
        <v>600</v>
      </c>
      <c r="I1073" s="478">
        <f>SUM(G1073:H1073)</f>
        <v>1200</v>
      </c>
      <c r="J1073" s="254" t="e">
        <f>IF(AND(L1078="PASS",I1074&gt;=60),"FIRST",IF(AND(L1078="PASS",I1074&gt;=48),"SECOND",IF(AND(L1078="PASS",I1074&gt;=36),"THIRD","")))</f>
        <v>#VALUE!</v>
      </c>
      <c r="K1073" s="482"/>
      <c r="L1073" s="254">
        <f>COUNTIF(L1066:L1071,"P")+COUNTIF(L1066:L1071,"F")</f>
        <v>0</v>
      </c>
      <c r="M1073" s="251" t="str">
        <f>IF(K1072&gt;0,"",IF(L1073=0,"",1200-L1074*100))</f>
        <v/>
      </c>
      <c r="N1073" s="1058"/>
      <c r="O1073" s="1057"/>
      <c r="P1073" s="1027" t="s">
        <v>226</v>
      </c>
      <c r="Q1073" s="1028"/>
      <c r="R1073" s="474">
        <f>60-(COUNTIF(R1066:R1071,"NA")*10+COUNTIF(R1066:R1071,"ML")*10)</f>
        <v>60</v>
      </c>
      <c r="S1073" s="474">
        <f>60-(COUNTIF(S1066:S1071,"NA")*10+COUNTIF(S1066:S1071,"ML")*10)</f>
        <v>60</v>
      </c>
      <c r="T1073" s="474">
        <f>60-(COUNTIF(T1066:T1071,"NA")*10+COUNTIF(T1066:T1071,"ML")*10)</f>
        <v>60</v>
      </c>
      <c r="U1073" s="474">
        <f>420-(COUNTIF(U1066:U1071,"NA")*70+COUNTIF(U1066:U1071,"ML")*70)</f>
        <v>420</v>
      </c>
      <c r="V1073" s="474">
        <f>SUM(R1073:U1073)</f>
        <v>600</v>
      </c>
      <c r="W1073" s="474">
        <f>600-(COUNTIF(W1066:W1071,"ML")*100)</f>
        <v>600</v>
      </c>
      <c r="X1073" s="478">
        <f>SUM(V1073:W1073)</f>
        <v>1200</v>
      </c>
      <c r="Y1073" s="254" t="e">
        <f>IF(AND(AA1078="PASS",X1074&gt;=60),"FIRST",IF(AND(AA1078="PASS",X1074&gt;=48),"SECOND",IF(AND(AA1078="PASS",X1074&gt;=36),"THIRD","")))</f>
        <v>#VALUE!</v>
      </c>
      <c r="Z1073" s="482"/>
      <c r="AA1073" s="254">
        <f>COUNTIF(AA1066:AA1071,"P")+COUNTIF(AA1066:AA1071,"F")</f>
        <v>0</v>
      </c>
      <c r="AB1073" s="251" t="str">
        <f>IF(Z1072&gt;0,"",IF(AA1073=0,"",1200-AA1074*100))</f>
        <v/>
      </c>
    </row>
    <row r="1074" spans="1:28" ht="19" customHeight="1">
      <c r="A1074" s="1056" t="s">
        <v>150</v>
      </c>
      <c r="B1074" s="1039"/>
      <c r="C1074" s="255" t="e">
        <f t="shared" ref="C1074:I1074" si="222">C1072/C1073*100</f>
        <v>#VALUE!</v>
      </c>
      <c r="D1074" s="255" t="e">
        <f t="shared" si="222"/>
        <v>#VALUE!</v>
      </c>
      <c r="E1074" s="255" t="e">
        <f t="shared" si="222"/>
        <v>#VALUE!</v>
      </c>
      <c r="F1074" s="255" t="e">
        <f t="shared" si="222"/>
        <v>#VALUE!</v>
      </c>
      <c r="G1074" s="255" t="e">
        <f t="shared" si="222"/>
        <v>#VALUE!</v>
      </c>
      <c r="H1074" s="255" t="e">
        <f t="shared" si="222"/>
        <v>#VALUE!</v>
      </c>
      <c r="I1074" s="255" t="e">
        <f t="shared" si="222"/>
        <v>#VALUE!</v>
      </c>
      <c r="J1074" s="254" t="e">
        <f>IF(M1073="",J1073,J1072)</f>
        <v>#VALUE!</v>
      </c>
      <c r="K1074" s="482"/>
      <c r="L1074" s="254">
        <f>COUNTIF(J1066:J1071,"S")</f>
        <v>0</v>
      </c>
      <c r="M1074" s="256" t="e">
        <f>M1072/M1073*100</f>
        <v>#VALUE!</v>
      </c>
      <c r="N1074" s="1058"/>
      <c r="O1074" s="1057"/>
      <c r="P1074" s="1056" t="s">
        <v>150</v>
      </c>
      <c r="Q1074" s="1039"/>
      <c r="R1074" s="255" t="e">
        <f t="shared" ref="R1074:X1074" si="223">R1072/R1073*100</f>
        <v>#VALUE!</v>
      </c>
      <c r="S1074" s="255" t="e">
        <f t="shared" si="223"/>
        <v>#VALUE!</v>
      </c>
      <c r="T1074" s="255" t="e">
        <f t="shared" si="223"/>
        <v>#VALUE!</v>
      </c>
      <c r="U1074" s="255" t="e">
        <f t="shared" si="223"/>
        <v>#VALUE!</v>
      </c>
      <c r="V1074" s="255" t="e">
        <f t="shared" si="223"/>
        <v>#VALUE!</v>
      </c>
      <c r="W1074" s="255" t="e">
        <f t="shared" si="223"/>
        <v>#VALUE!</v>
      </c>
      <c r="X1074" s="255" t="e">
        <f t="shared" si="223"/>
        <v>#VALUE!</v>
      </c>
      <c r="Y1074" s="254" t="e">
        <f>IF(AB1073="",Y1073,Y1072)</f>
        <v>#VALUE!</v>
      </c>
      <c r="Z1074" s="482"/>
      <c r="AA1074" s="254">
        <f>COUNTIF(Y1066:Y1071,"S")</f>
        <v>0</v>
      </c>
      <c r="AB1074" s="256" t="e">
        <f>AB1072/AB1073*100</f>
        <v>#VALUE!</v>
      </c>
    </row>
    <row r="1075" spans="1:28" ht="19" customHeight="1">
      <c r="A1075" s="1023" t="s">
        <v>73</v>
      </c>
      <c r="B1075" s="1024"/>
      <c r="C1075" s="475" t="str">
        <f>IF('statement of marks'!CV61="","",'statement of marks'!CV61)</f>
        <v/>
      </c>
      <c r="D1075" s="475" t="str">
        <f>IF('statement of marks'!CW61="","",'statement of marks'!CW61)</f>
        <v/>
      </c>
      <c r="E1075" s="475" t="str">
        <f>IF('statement of marks'!CX61="","",'statement of marks'!CX61)</f>
        <v/>
      </c>
      <c r="F1075" s="475" t="str">
        <f>IF('statement of marks'!CZ61="","",'statement of marks'!CZ61)</f>
        <v/>
      </c>
      <c r="G1075" s="478" t="str">
        <f>IF(F1075="","",SUM(C1075:F1075))</f>
        <v/>
      </c>
      <c r="H1075" s="475" t="str">
        <f>IF('statement of marks'!DB61="","",'statement of marks'!DB61)</f>
        <v/>
      </c>
      <c r="I1075" s="478" t="str">
        <f>IF(H1075="","",SUM(G1075:H1075))</f>
        <v/>
      </c>
      <c r="J1075" s="479" t="str">
        <f>IF('statement of marks'!HY61="","",'statement of marks'!HY61)</f>
        <v/>
      </c>
      <c r="K1075" s="485" t="str">
        <f>IF('result subject-wise'!AQ61="","",'result subject-wise'!AQ61)</f>
        <v/>
      </c>
      <c r="L1075" s="1046" t="s">
        <v>238</v>
      </c>
      <c r="M1075" s="1061"/>
      <c r="N1075" s="1058"/>
      <c r="O1075" s="1057"/>
      <c r="P1075" s="1023" t="s">
        <v>73</v>
      </c>
      <c r="Q1075" s="1024"/>
      <c r="R1075" s="475" t="str">
        <f>IF('statement of marks'!CV62="","",'statement of marks'!CV62)</f>
        <v/>
      </c>
      <c r="S1075" s="475" t="str">
        <f>IF('statement of marks'!CW62="","",'statement of marks'!CW62)</f>
        <v/>
      </c>
      <c r="T1075" s="475" t="str">
        <f>IF('statement of marks'!CX62="","",'statement of marks'!CX62)</f>
        <v/>
      </c>
      <c r="U1075" s="475" t="str">
        <f>IF('statement of marks'!CZ62="","",'statement of marks'!CZ62)</f>
        <v/>
      </c>
      <c r="V1075" s="478" t="str">
        <f>IF(U1075="","",SUM(R1075:U1075))</f>
        <v/>
      </c>
      <c r="W1075" s="475" t="str">
        <f>IF('statement of marks'!DB62="","",'statement of marks'!DB62)</f>
        <v/>
      </c>
      <c r="X1075" s="478" t="str">
        <f>IF(W1075="","",SUM(V1075:W1075))</f>
        <v/>
      </c>
      <c r="Y1075" s="479" t="str">
        <f>IF('statement of marks'!HY62="","",'statement of marks'!HY62)</f>
        <v/>
      </c>
      <c r="Z1075" s="485" t="str">
        <f>IF('result subject-wise'!AQ62="","",'result subject-wise'!AQ62)</f>
        <v/>
      </c>
      <c r="AA1075" s="1046" t="s">
        <v>238</v>
      </c>
      <c r="AB1075" s="1061"/>
    </row>
    <row r="1076" spans="1:28" ht="19" customHeight="1">
      <c r="A1076" s="1023" t="s">
        <v>74</v>
      </c>
      <c r="B1076" s="1024"/>
      <c r="C1076" s="475" t="str">
        <f>IF('statement of marks'!DL61="","",'statement of marks'!DL61)</f>
        <v/>
      </c>
      <c r="D1076" s="475" t="str">
        <f>IF('statement of marks'!DO61="","",'statement of marks'!DO61)</f>
        <v/>
      </c>
      <c r="E1076" s="475" t="str">
        <f>IF('statement of marks'!DR61="","",'statement of marks'!DR61)</f>
        <v/>
      </c>
      <c r="F1076" s="475" t="str">
        <f>IF('statement of marks'!DX61="","",'statement of marks'!DX61)</f>
        <v/>
      </c>
      <c r="G1076" s="478" t="str">
        <f>IF(F1076="","",SUM(C1076:F1076))</f>
        <v/>
      </c>
      <c r="H1076" s="475" t="str">
        <f>IF('statement of marks'!EC61="","",'statement of marks'!EC61)</f>
        <v/>
      </c>
      <c r="I1076" s="478" t="str">
        <f>IF(H1076="","",SUM(G1076:H1076))</f>
        <v/>
      </c>
      <c r="J1076" s="479" t="str">
        <f>IF('statement of marks'!HZ61="","",'statement of marks'!HZ61)</f>
        <v/>
      </c>
      <c r="K1076" s="477" t="str">
        <f>IF('result subject-wise'!AR61="","",'result subject-wise'!AR61)</f>
        <v/>
      </c>
      <c r="L1076" s="1030"/>
      <c r="M1076" s="1061"/>
      <c r="N1076" s="1058"/>
      <c r="O1076" s="1057"/>
      <c r="P1076" s="1023" t="s">
        <v>74</v>
      </c>
      <c r="Q1076" s="1024"/>
      <c r="R1076" s="475" t="str">
        <f>IF('statement of marks'!DL62="","",'statement of marks'!DL62)</f>
        <v/>
      </c>
      <c r="S1076" s="475" t="str">
        <f>IF('statement of marks'!DO62="","",'statement of marks'!DO62)</f>
        <v/>
      </c>
      <c r="T1076" s="475" t="str">
        <f>IF('statement of marks'!DR62="","",'statement of marks'!DR62)</f>
        <v/>
      </c>
      <c r="U1076" s="475" t="str">
        <f>IF('statement of marks'!DX62="","",'statement of marks'!DX62)</f>
        <v/>
      </c>
      <c r="V1076" s="478" t="str">
        <f>IF(U1076="","",SUM(R1076:U1076))</f>
        <v/>
      </c>
      <c r="W1076" s="475" t="str">
        <f>IF('statement of marks'!EC62="","",'statement of marks'!EC62)</f>
        <v/>
      </c>
      <c r="X1076" s="478" t="str">
        <f>IF(W1076="","",SUM(V1076:W1076))</f>
        <v/>
      </c>
      <c r="Y1076" s="479" t="str">
        <f>IF('statement of marks'!HZ62="","",'statement of marks'!HZ62)</f>
        <v/>
      </c>
      <c r="Z1076" s="477" t="str">
        <f>IF('result subject-wise'!AR62="","",'result subject-wise'!AR62)</f>
        <v/>
      </c>
      <c r="AA1076" s="1030"/>
      <c r="AB1076" s="1061"/>
    </row>
    <row r="1077" spans="1:28" ht="19" customHeight="1">
      <c r="A1077" s="1023" t="s">
        <v>56</v>
      </c>
      <c r="B1077" s="1024"/>
      <c r="C1077" s="475" t="str">
        <f>IF('statement of marks'!EM61="","",'statement of marks'!EM61)</f>
        <v/>
      </c>
      <c r="D1077" s="475" t="str">
        <f>IF('statement of marks'!EN61="","",'statement of marks'!EN61)</f>
        <v/>
      </c>
      <c r="E1077" s="475" t="str">
        <f>IF('statement of marks'!EO61="","",'statement of marks'!EO61)</f>
        <v/>
      </c>
      <c r="F1077" s="475" t="str">
        <f>IF('statement of marks'!ES61="","",'statement of marks'!ES61)</f>
        <v/>
      </c>
      <c r="G1077" s="478" t="str">
        <f>IF(F1077="","",SUM(C1077:F1077))</f>
        <v/>
      </c>
      <c r="H1077" s="475" t="str">
        <f>IF('statement of marks'!EX61="","",'statement of marks'!EX61)</f>
        <v/>
      </c>
      <c r="I1077" s="478" t="str">
        <f>IF(H1077="","",SUM(G1077:H1077))</f>
        <v/>
      </c>
      <c r="J1077" s="479" t="str">
        <f>IF('statement of marks'!IA61="","",'statement of marks'!IA61)</f>
        <v/>
      </c>
      <c r="K1077" s="477" t="str">
        <f>IF('result subject-wise'!AS61="","",'result subject-wise'!AS61)</f>
        <v/>
      </c>
      <c r="L1077" s="1030"/>
      <c r="M1077" s="1061"/>
      <c r="N1077" s="1058"/>
      <c r="O1077" s="1057"/>
      <c r="P1077" s="1023" t="s">
        <v>56</v>
      </c>
      <c r="Q1077" s="1024"/>
      <c r="R1077" s="475" t="str">
        <f>IF('statement of marks'!EM62="","",'statement of marks'!EM62)</f>
        <v/>
      </c>
      <c r="S1077" s="475" t="str">
        <f>IF('statement of marks'!EN62="","",'statement of marks'!EN62)</f>
        <v/>
      </c>
      <c r="T1077" s="475" t="str">
        <f>IF('statement of marks'!EO62="","",'statement of marks'!EO62)</f>
        <v/>
      </c>
      <c r="U1077" s="475" t="str">
        <f>IF('statement of marks'!ES62="","",'statement of marks'!ES62)</f>
        <v/>
      </c>
      <c r="V1077" s="478" t="str">
        <f>IF(U1077="","",SUM(R1077:U1077))</f>
        <v/>
      </c>
      <c r="W1077" s="475" t="str">
        <f>IF('statement of marks'!EX62="","",'statement of marks'!EX62)</f>
        <v/>
      </c>
      <c r="X1077" s="478" t="str">
        <f>IF(W1077="","",SUM(V1077:W1077))</f>
        <v/>
      </c>
      <c r="Y1077" s="479" t="str">
        <f>IF('statement of marks'!IA62="","",'statement of marks'!IA62)</f>
        <v/>
      </c>
      <c r="Z1077" s="477" t="str">
        <f>IF('result subject-wise'!AS62="","",'result subject-wise'!AS62)</f>
        <v/>
      </c>
      <c r="AA1077" s="1030"/>
      <c r="AB1077" s="1061"/>
    </row>
    <row r="1078" spans="1:28" ht="19" customHeight="1">
      <c r="A1078" s="1023" t="s">
        <v>26</v>
      </c>
      <c r="B1078" s="1024"/>
      <c r="C1078" s="1046" t="s">
        <v>275</v>
      </c>
      <c r="D1078" s="1021"/>
      <c r="E1078" s="1046" t="s">
        <v>94</v>
      </c>
      <c r="F1078" s="1021"/>
      <c r="G1078" s="1048" t="s">
        <v>95</v>
      </c>
      <c r="H1078" s="1021"/>
      <c r="I1078" s="478" t="s">
        <v>39</v>
      </c>
      <c r="J1078" s="477" t="s">
        <v>57</v>
      </c>
      <c r="K1078" s="1050"/>
      <c r="L1078" s="1049" t="str">
        <f>IF('result subject-wise'!AV61="","",'result subject-wise'!AV61)</f>
        <v/>
      </c>
      <c r="M1078" s="1052"/>
      <c r="N1078" s="1058"/>
      <c r="O1078" s="1057"/>
      <c r="P1078" s="1023" t="s">
        <v>26</v>
      </c>
      <c r="Q1078" s="1024"/>
      <c r="R1078" s="1046" t="s">
        <v>275</v>
      </c>
      <c r="S1078" s="1021"/>
      <c r="T1078" s="1046" t="s">
        <v>94</v>
      </c>
      <c r="U1078" s="1021"/>
      <c r="V1078" s="1048" t="s">
        <v>95</v>
      </c>
      <c r="W1078" s="1021"/>
      <c r="X1078" s="478" t="s">
        <v>39</v>
      </c>
      <c r="Y1078" s="477" t="s">
        <v>57</v>
      </c>
      <c r="Z1078" s="1050"/>
      <c r="AA1078" s="1049" t="str">
        <f>IF('result subject-wise'!AV62="","",'result subject-wise'!AV62)</f>
        <v/>
      </c>
      <c r="AB1078" s="1052"/>
    </row>
    <row r="1079" spans="1:28" ht="19" customHeight="1">
      <c r="A1079" s="1023"/>
      <c r="B1079" s="1024"/>
      <c r="C1079" s="1021">
        <f>'statement of marks'!$FH$6</f>
        <v>25</v>
      </c>
      <c r="D1079" s="1021"/>
      <c r="E1079" s="1021">
        <f>'statement of marks'!$FI$6</f>
        <v>45</v>
      </c>
      <c r="F1079" s="1021"/>
      <c r="G1079" s="1021">
        <f>'statement of marks'!$FJ$6</f>
        <v>30</v>
      </c>
      <c r="H1079" s="1021"/>
      <c r="I1079" s="478">
        <f>SUM(C1079,E1079,G1079)</f>
        <v>100</v>
      </c>
      <c r="J1079" s="477"/>
      <c r="K1079" s="1050"/>
      <c r="L1079" s="1049"/>
      <c r="M1079" s="1052"/>
      <c r="N1079" s="1058"/>
      <c r="O1079" s="1057"/>
      <c r="P1079" s="1023"/>
      <c r="Q1079" s="1024"/>
      <c r="R1079" s="1021">
        <f>'statement of marks'!$FH$6</f>
        <v>25</v>
      </c>
      <c r="S1079" s="1021"/>
      <c r="T1079" s="1021">
        <f>'statement of marks'!$FI$6</f>
        <v>45</v>
      </c>
      <c r="U1079" s="1021"/>
      <c r="V1079" s="1021">
        <f>'statement of marks'!$FJ$6</f>
        <v>30</v>
      </c>
      <c r="W1079" s="1021"/>
      <c r="X1079" s="478">
        <f>SUM(R1079,T1079,V1079)</f>
        <v>100</v>
      </c>
      <c r="Y1079" s="477"/>
      <c r="Z1079" s="1050"/>
      <c r="AA1079" s="1049"/>
      <c r="AB1079" s="1052"/>
    </row>
    <row r="1080" spans="1:28" ht="19" customHeight="1">
      <c r="A1080" s="1023"/>
      <c r="B1080" s="1024"/>
      <c r="C1080" s="1025" t="str">
        <f>IF('statement of marks'!FH61="","",'statement of marks'!FH61)</f>
        <v/>
      </c>
      <c r="D1080" s="1025"/>
      <c r="E1080" s="1025" t="str">
        <f>'statement of marks'!FI61</f>
        <v/>
      </c>
      <c r="F1080" s="1025"/>
      <c r="G1080" s="1025" t="str">
        <f>'statement of marks'!FJ61</f>
        <v/>
      </c>
      <c r="H1080" s="1025"/>
      <c r="I1080" s="481" t="str">
        <f>IF(G1080="","",SUM(C1080,E1080,G1080))</f>
        <v/>
      </c>
      <c r="J1080" s="479" t="str">
        <f>IF('statement of marks'!IB61="","",'statement of marks'!IB61)</f>
        <v/>
      </c>
      <c r="K1080" s="1050"/>
      <c r="L1080" s="1051" t="s">
        <v>241</v>
      </c>
      <c r="M1080" s="1052"/>
      <c r="N1080" s="1058"/>
      <c r="O1080" s="1057"/>
      <c r="P1080" s="1023"/>
      <c r="Q1080" s="1024"/>
      <c r="R1080" s="1025" t="str">
        <f>IF('statement of marks'!FH62="","",'statement of marks'!FH62)</f>
        <v/>
      </c>
      <c r="S1080" s="1025"/>
      <c r="T1080" s="1025" t="str">
        <f>'statement of marks'!FI62</f>
        <v/>
      </c>
      <c r="U1080" s="1025"/>
      <c r="V1080" s="1025" t="str">
        <f>'statement of marks'!FJ62</f>
        <v/>
      </c>
      <c r="W1080" s="1025"/>
      <c r="X1080" s="481" t="str">
        <f>IF(V1080="","",SUM(R1080,T1080,V1080))</f>
        <v/>
      </c>
      <c r="Y1080" s="479" t="str">
        <f>IF('statement of marks'!IB62="","",'statement of marks'!IB62)</f>
        <v/>
      </c>
      <c r="Z1080" s="1050"/>
      <c r="AA1080" s="1051" t="s">
        <v>241</v>
      </c>
      <c r="AB1080" s="1052"/>
    </row>
    <row r="1081" spans="1:28" ht="19" customHeight="1">
      <c r="A1081" s="1023" t="s">
        <v>77</v>
      </c>
      <c r="B1081" s="1024"/>
      <c r="C1081" s="1048" t="s">
        <v>96</v>
      </c>
      <c r="D1081" s="1021"/>
      <c r="E1081" s="1048" t="s">
        <v>97</v>
      </c>
      <c r="F1081" s="1021"/>
      <c r="G1081" s="1048" t="s">
        <v>98</v>
      </c>
      <c r="H1081" s="1021"/>
      <c r="I1081" s="478" t="s">
        <v>39</v>
      </c>
      <c r="J1081" s="477" t="s">
        <v>57</v>
      </c>
      <c r="K1081" s="1050"/>
      <c r="L1081" s="1049" t="e">
        <f>J1074</f>
        <v>#VALUE!</v>
      </c>
      <c r="M1081" s="1052"/>
      <c r="N1081" s="1058"/>
      <c r="O1081" s="1057"/>
      <c r="P1081" s="1023" t="s">
        <v>77</v>
      </c>
      <c r="Q1081" s="1024"/>
      <c r="R1081" s="1048" t="s">
        <v>96</v>
      </c>
      <c r="S1081" s="1021"/>
      <c r="T1081" s="1048" t="s">
        <v>97</v>
      </c>
      <c r="U1081" s="1021"/>
      <c r="V1081" s="1048" t="s">
        <v>98</v>
      </c>
      <c r="W1081" s="1021"/>
      <c r="X1081" s="478" t="s">
        <v>39</v>
      </c>
      <c r="Y1081" s="477" t="s">
        <v>57</v>
      </c>
      <c r="Z1081" s="1050"/>
      <c r="AA1081" s="1049" t="e">
        <f>Y1074</f>
        <v>#VALUE!</v>
      </c>
      <c r="AB1081" s="1052"/>
    </row>
    <row r="1082" spans="1:28" ht="19" customHeight="1">
      <c r="A1082" s="1023"/>
      <c r="B1082" s="1024"/>
      <c r="C1082" s="1021">
        <f>'statement of marks'!$FQ$6</f>
        <v>25</v>
      </c>
      <c r="D1082" s="1021"/>
      <c r="E1082" s="474">
        <f>'statement of marks'!$FR$6</f>
        <v>30</v>
      </c>
      <c r="F1082" s="474">
        <f>'statement of marks'!$FS$6</f>
        <v>30</v>
      </c>
      <c r="G1082" s="1021">
        <f>'statement of marks'!$FT$6</f>
        <v>15</v>
      </c>
      <c r="H1082" s="1021"/>
      <c r="I1082" s="478">
        <f>SUM(C1082,E1082,F1082,G1082)</f>
        <v>100</v>
      </c>
      <c r="J1082" s="477"/>
      <c r="K1082" s="1050"/>
      <c r="L1082" s="1049"/>
      <c r="M1082" s="1052"/>
      <c r="N1082" s="1058"/>
      <c r="O1082" s="1057"/>
      <c r="P1082" s="1023"/>
      <c r="Q1082" s="1024"/>
      <c r="R1082" s="1021">
        <f>'statement of marks'!$FQ$6</f>
        <v>25</v>
      </c>
      <c r="S1082" s="1021"/>
      <c r="T1082" s="474">
        <f>'statement of marks'!$FR$6</f>
        <v>30</v>
      </c>
      <c r="U1082" s="474">
        <f>'statement of marks'!$FS$6</f>
        <v>30</v>
      </c>
      <c r="V1082" s="1021">
        <f>'statement of marks'!$FT$6</f>
        <v>15</v>
      </c>
      <c r="W1082" s="1021"/>
      <c r="X1082" s="478">
        <f>SUM(R1082,T1082,U1082,V1082)</f>
        <v>100</v>
      </c>
      <c r="Y1082" s="477"/>
      <c r="Z1082" s="1050"/>
      <c r="AA1082" s="1049"/>
      <c r="AB1082" s="1052"/>
    </row>
    <row r="1083" spans="1:28" ht="19" customHeight="1">
      <c r="A1083" s="1023"/>
      <c r="B1083" s="1024"/>
      <c r="C1083" s="1025" t="str">
        <f>IF('statement of marks'!FQ61="","",'statement of marks'!FQ61)</f>
        <v/>
      </c>
      <c r="D1083" s="1025"/>
      <c r="E1083" s="475" t="str">
        <f>'statement of marks'!FR61</f>
        <v/>
      </c>
      <c r="F1083" s="475" t="str">
        <f>'statement of marks'!FS61</f>
        <v/>
      </c>
      <c r="G1083" s="1025" t="str">
        <f>'statement of marks'!FT61</f>
        <v/>
      </c>
      <c r="H1083" s="1025"/>
      <c r="I1083" s="478" t="str">
        <f>IF(G1083="","",SUM(C1083:G1083))</f>
        <v/>
      </c>
      <c r="J1083" s="479" t="str">
        <f>IF('statement of marks'!IC61="","",'statement of marks'!IC61)</f>
        <v/>
      </c>
      <c r="K1083" s="1043" t="s">
        <v>240</v>
      </c>
      <c r="L1083" s="1044"/>
      <c r="M1083" s="1045"/>
      <c r="N1083" s="1058"/>
      <c r="O1083" s="1057"/>
      <c r="P1083" s="1023"/>
      <c r="Q1083" s="1024"/>
      <c r="R1083" s="1025" t="str">
        <f>IF('statement of marks'!FQ62="","",'statement of marks'!FQ62)</f>
        <v/>
      </c>
      <c r="S1083" s="1025"/>
      <c r="T1083" s="475" t="str">
        <f>'statement of marks'!FR62</f>
        <v/>
      </c>
      <c r="U1083" s="475" t="str">
        <f>'statement of marks'!FS62</f>
        <v/>
      </c>
      <c r="V1083" s="1025" t="str">
        <f>'statement of marks'!FT62</f>
        <v/>
      </c>
      <c r="W1083" s="1025"/>
      <c r="X1083" s="478" t="str">
        <f>IF(V1083="","",SUM(R1083:V1083))</f>
        <v/>
      </c>
      <c r="Y1083" s="479" t="str">
        <f>IF('statement of marks'!IC62="","",'statement of marks'!IC62)</f>
        <v/>
      </c>
      <c r="Z1083" s="1043" t="s">
        <v>240</v>
      </c>
      <c r="AA1083" s="1044"/>
      <c r="AB1083" s="1045"/>
    </row>
    <row r="1084" spans="1:28" ht="19" customHeight="1">
      <c r="A1084" s="1038" t="s">
        <v>135</v>
      </c>
      <c r="B1084" s="1039"/>
      <c r="C1084" s="1029" t="str">
        <f>'statement of marks'!GN61</f>
        <v/>
      </c>
      <c r="D1084" s="1029"/>
      <c r="E1084" s="1029"/>
      <c r="F1084" s="483" t="s">
        <v>241</v>
      </c>
      <c r="G1084" s="479" t="str">
        <f>IF('statement of marks'!CU61="","",'statement of marks'!CU61)</f>
        <v/>
      </c>
      <c r="H1084" s="1049" t="s">
        <v>237</v>
      </c>
      <c r="I1084" s="1049"/>
      <c r="J1084" s="475" t="str">
        <f>IF('statement of marks'!GP61="","",'statement of marks'!GP61)</f>
        <v/>
      </c>
      <c r="K1084" s="1044"/>
      <c r="L1084" s="1044"/>
      <c r="M1084" s="1045"/>
      <c r="N1084" s="1058"/>
      <c r="O1084" s="1057"/>
      <c r="P1084" s="1038" t="s">
        <v>135</v>
      </c>
      <c r="Q1084" s="1039"/>
      <c r="R1084" s="1029" t="str">
        <f>'statement of marks'!GN62</f>
        <v/>
      </c>
      <c r="S1084" s="1029"/>
      <c r="T1084" s="1029"/>
      <c r="U1084" s="483" t="s">
        <v>241</v>
      </c>
      <c r="V1084" s="479" t="str">
        <f>IF('statement of marks'!CU62="","",'statement of marks'!CU62)</f>
        <v/>
      </c>
      <c r="W1084" s="1049" t="s">
        <v>237</v>
      </c>
      <c r="X1084" s="1049"/>
      <c r="Y1084" s="475" t="str">
        <f>IF('statement of marks'!GP62="","",'statement of marks'!GP62)</f>
        <v/>
      </c>
      <c r="Z1084" s="1044"/>
      <c r="AA1084" s="1044"/>
      <c r="AB1084" s="1045"/>
    </row>
    <row r="1085" spans="1:28" ht="19" customHeight="1">
      <c r="A1085" s="257" t="s">
        <v>230</v>
      </c>
      <c r="B1085" s="1059" t="s">
        <v>229</v>
      </c>
      <c r="C1085" s="1060"/>
      <c r="D1085" s="1047" t="s">
        <v>231</v>
      </c>
      <c r="E1085" s="1025"/>
      <c r="F1085" s="1047" t="s">
        <v>232</v>
      </c>
      <c r="G1085" s="1025"/>
      <c r="H1085" s="1047" t="s">
        <v>233</v>
      </c>
      <c r="I1085" s="1025"/>
      <c r="J1085" s="481" t="s">
        <v>376</v>
      </c>
      <c r="K1085" s="1044"/>
      <c r="L1085" s="1044"/>
      <c r="M1085" s="1045"/>
      <c r="N1085" s="1058"/>
      <c r="O1085" s="1057"/>
      <c r="P1085" s="257" t="s">
        <v>230</v>
      </c>
      <c r="Q1085" s="1059" t="s">
        <v>229</v>
      </c>
      <c r="R1085" s="1060"/>
      <c r="S1085" s="1047" t="s">
        <v>231</v>
      </c>
      <c r="T1085" s="1025"/>
      <c r="U1085" s="1047" t="s">
        <v>232</v>
      </c>
      <c r="V1085" s="1025"/>
      <c r="W1085" s="1047" t="s">
        <v>233</v>
      </c>
      <c r="X1085" s="1025"/>
      <c r="Y1085" s="481" t="s">
        <v>376</v>
      </c>
      <c r="Z1085" s="1044"/>
      <c r="AA1085" s="1044"/>
      <c r="AB1085" s="1045"/>
    </row>
    <row r="1086" spans="1:28" ht="19" customHeight="1">
      <c r="A1086" s="1033" t="s">
        <v>227</v>
      </c>
      <c r="B1086" s="1024"/>
      <c r="C1086" s="482" t="str">
        <f>IF('statement of marks'!GR61="","",'statement of marks'!GR61)</f>
        <v/>
      </c>
      <c r="D1086" s="1053" t="str">
        <f>IF('statement of marks'!GT61="","",'statement of marks'!GT61)</f>
        <v/>
      </c>
      <c r="E1086" s="1053"/>
      <c r="F1086" s="1053" t="str">
        <f>IF('statement of marks'!GV61="","",'statement of marks'!GV61)</f>
        <v/>
      </c>
      <c r="G1086" s="1053"/>
      <c r="H1086" s="1053" t="str">
        <f>IF('statement of marks'!GX61="","",'statement of marks'!GX61)</f>
        <v/>
      </c>
      <c r="I1086" s="1053"/>
      <c r="J1086" s="479" t="str">
        <f>'statement of marks'!GZ61</f>
        <v/>
      </c>
      <c r="K1086" s="1062" t="str">
        <f>IF(OR(L1078="PASS",L1078="FAIL"),'result subject-wise'!$AV$112,"")</f>
        <v/>
      </c>
      <c r="L1086" s="1062"/>
      <c r="M1086" s="1063"/>
      <c r="N1086" s="1058"/>
      <c r="O1086" s="1057"/>
      <c r="P1086" s="1033" t="s">
        <v>227</v>
      </c>
      <c r="Q1086" s="1024"/>
      <c r="R1086" s="482" t="str">
        <f>IF('statement of marks'!GR62="","",'statement of marks'!GR62)</f>
        <v/>
      </c>
      <c r="S1086" s="1053" t="str">
        <f>IF('statement of marks'!GT62="","",'statement of marks'!GT62)</f>
        <v/>
      </c>
      <c r="T1086" s="1053"/>
      <c r="U1086" s="1053" t="str">
        <f>IF('statement of marks'!GV62="","",'statement of marks'!GV62)</f>
        <v/>
      </c>
      <c r="V1086" s="1053"/>
      <c r="W1086" s="1053" t="str">
        <f>IF('statement of marks'!GX62="","",'statement of marks'!GX62)</f>
        <v/>
      </c>
      <c r="X1086" s="1053"/>
      <c r="Y1086" s="479" t="str">
        <f>'statement of marks'!GZ62</f>
        <v/>
      </c>
      <c r="Z1086" s="1062" t="str">
        <f>IF(OR(AA1078="PASS",AA1078="FAIL"),'result subject-wise'!$AV$112,"")</f>
        <v/>
      </c>
      <c r="AA1086" s="1062"/>
      <c r="AB1086" s="1063"/>
    </row>
    <row r="1087" spans="1:28" ht="19" customHeight="1">
      <c r="A1087" s="1031" t="s">
        <v>228</v>
      </c>
      <c r="B1087" s="1032"/>
      <c r="C1087" s="477" t="str">
        <f>IF('statement of marks'!GQ61="","",'statement of marks'!GQ61)</f>
        <v/>
      </c>
      <c r="D1087" s="1030" t="str">
        <f>IF('statement of marks'!GS61="","",'statement of marks'!GS61)</f>
        <v/>
      </c>
      <c r="E1087" s="1030"/>
      <c r="F1087" s="1030" t="str">
        <f>IF('statement of marks'!GU61="","",'statement of marks'!GU61)</f>
        <v/>
      </c>
      <c r="G1087" s="1030"/>
      <c r="H1087" s="1030" t="str">
        <f>IF('statement of marks'!GW61="","",'statement of marks'!GW61)</f>
        <v/>
      </c>
      <c r="I1087" s="1030"/>
      <c r="J1087" s="477" t="str">
        <f>'statement of marks'!GY61</f>
        <v/>
      </c>
      <c r="K1087" s="1062"/>
      <c r="L1087" s="1062"/>
      <c r="M1087" s="1063"/>
      <c r="N1087" s="1058"/>
      <c r="O1087" s="1057"/>
      <c r="P1087" s="1031" t="s">
        <v>228</v>
      </c>
      <c r="Q1087" s="1032"/>
      <c r="R1087" s="477" t="str">
        <f>IF('statement of marks'!GQ62="","",'statement of marks'!GQ62)</f>
        <v/>
      </c>
      <c r="S1087" s="1030" t="str">
        <f>IF('statement of marks'!GS62="","",'statement of marks'!GS62)</f>
        <v/>
      </c>
      <c r="T1087" s="1030"/>
      <c r="U1087" s="1030" t="str">
        <f>IF('statement of marks'!GU62="","",'statement of marks'!GU62)</f>
        <v/>
      </c>
      <c r="V1087" s="1030"/>
      <c r="W1087" s="1030" t="str">
        <f>IF('statement of marks'!GW62="","",'statement of marks'!GW62)</f>
        <v/>
      </c>
      <c r="X1087" s="1030"/>
      <c r="Y1087" s="477" t="str">
        <f>'statement of marks'!GY62</f>
        <v/>
      </c>
      <c r="Z1087" s="1062"/>
      <c r="AA1087" s="1062"/>
      <c r="AB1087" s="1063"/>
    </row>
    <row r="1088" spans="1:28" ht="19" customHeight="1">
      <c r="A1088" s="1067" t="s">
        <v>375</v>
      </c>
      <c r="B1088" s="1024"/>
      <c r="C1088" s="52"/>
      <c r="D1088" s="1029"/>
      <c r="E1088" s="1029"/>
      <c r="F1088" s="1029"/>
      <c r="G1088" s="1029"/>
      <c r="H1088" s="1029"/>
      <c r="I1088" s="1029"/>
      <c r="J1088" s="1029"/>
      <c r="K1088" s="1029"/>
      <c r="L1088" s="1029"/>
      <c r="M1088" s="1040"/>
      <c r="N1088" s="1058"/>
      <c r="O1088" s="1057"/>
      <c r="P1088" s="1067" t="s">
        <v>375</v>
      </c>
      <c r="Q1088" s="1024"/>
      <c r="R1088" s="52"/>
      <c r="S1088" s="1029"/>
      <c r="T1088" s="1029"/>
      <c r="U1088" s="1029"/>
      <c r="V1088" s="1029"/>
      <c r="W1088" s="1029"/>
      <c r="X1088" s="1029"/>
      <c r="Y1088" s="1029"/>
      <c r="Z1088" s="1029"/>
      <c r="AA1088" s="1029"/>
      <c r="AB1088" s="1040"/>
    </row>
    <row r="1089" spans="1:28" ht="19" customHeight="1">
      <c r="A1089" s="1033" t="s">
        <v>234</v>
      </c>
      <c r="B1089" s="1024"/>
      <c r="C1089" s="52"/>
      <c r="D1089" s="1029"/>
      <c r="E1089" s="1029"/>
      <c r="F1089" s="1029"/>
      <c r="G1089" s="1029"/>
      <c r="H1089" s="1029"/>
      <c r="I1089" s="1029"/>
      <c r="J1089" s="1029"/>
      <c r="K1089" s="1029"/>
      <c r="L1089" s="1029"/>
      <c r="M1089" s="1040"/>
      <c r="N1089" s="1058"/>
      <c r="O1089" s="1057"/>
      <c r="P1089" s="1033" t="s">
        <v>234</v>
      </c>
      <c r="Q1089" s="1024"/>
      <c r="R1089" s="52"/>
      <c r="S1089" s="1029"/>
      <c r="T1089" s="1029"/>
      <c r="U1089" s="1029"/>
      <c r="V1089" s="1029"/>
      <c r="W1089" s="1029"/>
      <c r="X1089" s="1029"/>
      <c r="Y1089" s="1029"/>
      <c r="Z1089" s="1029"/>
      <c r="AA1089" s="1029"/>
      <c r="AB1089" s="1040"/>
    </row>
    <row r="1090" spans="1:28" ht="19" customHeight="1">
      <c r="A1090" s="1033" t="s">
        <v>374</v>
      </c>
      <c r="B1090" s="1024"/>
      <c r="C1090" s="52"/>
      <c r="D1090" s="1029"/>
      <c r="E1090" s="1029"/>
      <c r="F1090" s="1029"/>
      <c r="G1090" s="1029"/>
      <c r="H1090" s="1029"/>
      <c r="I1090" s="1029"/>
      <c r="J1090" s="1051" t="s">
        <v>374</v>
      </c>
      <c r="K1090" s="1029"/>
      <c r="L1090" s="1029"/>
      <c r="M1090" s="1040"/>
      <c r="N1090" s="1058"/>
      <c r="O1090" s="1057"/>
      <c r="P1090" s="1033" t="s">
        <v>374</v>
      </c>
      <c r="Q1090" s="1024"/>
      <c r="R1090" s="52"/>
      <c r="S1090" s="1029"/>
      <c r="T1090" s="1029"/>
      <c r="U1090" s="1029"/>
      <c r="V1090" s="1029"/>
      <c r="W1090" s="1029"/>
      <c r="X1090" s="1029"/>
      <c r="Y1090" s="1051" t="s">
        <v>374</v>
      </c>
      <c r="Z1090" s="1029"/>
      <c r="AA1090" s="1029"/>
      <c r="AB1090" s="1040"/>
    </row>
    <row r="1091" spans="1:28" ht="19" customHeight="1">
      <c r="A1091" s="1033" t="s">
        <v>235</v>
      </c>
      <c r="B1091" s="1024"/>
      <c r="C1091" s="52"/>
      <c r="D1091" s="1029"/>
      <c r="E1091" s="1029"/>
      <c r="F1091" s="1029"/>
      <c r="G1091" s="1029"/>
      <c r="H1091" s="1029"/>
      <c r="I1091" s="1029"/>
      <c r="J1091" s="1029"/>
      <c r="K1091" s="1029"/>
      <c r="L1091" s="1029"/>
      <c r="M1091" s="1040"/>
      <c r="N1091" s="1058"/>
      <c r="O1091" s="1057"/>
      <c r="P1091" s="1033" t="s">
        <v>235</v>
      </c>
      <c r="Q1091" s="1024"/>
      <c r="R1091" s="52"/>
      <c r="S1091" s="1029"/>
      <c r="T1091" s="1029"/>
      <c r="U1091" s="1029"/>
      <c r="V1091" s="1029"/>
      <c r="W1091" s="1029"/>
      <c r="X1091" s="1029"/>
      <c r="Y1091" s="1029"/>
      <c r="Z1091" s="1029"/>
      <c r="AA1091" s="1029"/>
      <c r="AB1091" s="1040"/>
    </row>
    <row r="1092" spans="1:28" ht="19" customHeight="1" thickBot="1">
      <c r="A1092" s="1054" t="s">
        <v>236</v>
      </c>
      <c r="B1092" s="1055"/>
      <c r="C1092" s="1055"/>
      <c r="D1092" s="1055"/>
      <c r="E1092" s="1055"/>
      <c r="F1092" s="1064">
        <f>'statement of marks'!$GY$107</f>
        <v>42460</v>
      </c>
      <c r="G1092" s="1064"/>
      <c r="H1092" s="1065" t="s">
        <v>239</v>
      </c>
      <c r="I1092" s="1066"/>
      <c r="J1092" s="1041"/>
      <c r="K1092" s="1041"/>
      <c r="L1092" s="1041"/>
      <c r="M1092" s="1042"/>
      <c r="N1092" s="1058"/>
      <c r="O1092" s="1057"/>
      <c r="P1092" s="1054" t="s">
        <v>236</v>
      </c>
      <c r="Q1092" s="1055"/>
      <c r="R1092" s="1055"/>
      <c r="S1092" s="1055"/>
      <c r="T1092" s="1055"/>
      <c r="U1092" s="1064">
        <f>'statement of marks'!$GY$107</f>
        <v>42460</v>
      </c>
      <c r="V1092" s="1064"/>
      <c r="W1092" s="1065" t="s">
        <v>239</v>
      </c>
      <c r="X1092" s="1066"/>
      <c r="Y1092" s="1041"/>
      <c r="Z1092" s="1041"/>
      <c r="AA1092" s="1041"/>
      <c r="AB1092" s="1042"/>
    </row>
    <row r="1093" spans="1:28" ht="19" customHeight="1" thickTop="1">
      <c r="A1093" s="1017" t="s">
        <v>220</v>
      </c>
      <c r="B1093" s="1018"/>
      <c r="C1093" s="1018"/>
      <c r="D1093" s="1018"/>
      <c r="E1093" s="1018"/>
      <c r="F1093" s="1018"/>
      <c r="G1093" s="1018"/>
      <c r="H1093" s="1018"/>
      <c r="I1093" s="1018"/>
      <c r="J1093" s="1018"/>
      <c r="K1093" s="1018"/>
      <c r="L1093" s="1018"/>
      <c r="M1093" s="1019"/>
      <c r="N1093" s="1058"/>
      <c r="O1093" s="1057"/>
      <c r="P1093" s="1017" t="s">
        <v>220</v>
      </c>
      <c r="Q1093" s="1018"/>
      <c r="R1093" s="1018"/>
      <c r="S1093" s="1018"/>
      <c r="T1093" s="1018"/>
      <c r="U1093" s="1018"/>
      <c r="V1093" s="1018"/>
      <c r="W1093" s="1018"/>
      <c r="X1093" s="1018"/>
      <c r="Y1093" s="1018"/>
      <c r="Z1093" s="1018"/>
      <c r="AA1093" s="1018"/>
      <c r="AB1093" s="1019"/>
    </row>
    <row r="1094" spans="1:28" ht="19" customHeight="1">
      <c r="A1094" s="1020" t="str">
        <f>IF('statement of marks'!$A$2="","",'statement of marks'!$A$2)</f>
        <v xml:space="preserve">GOVT. </v>
      </c>
      <c r="B1094" s="1021"/>
      <c r="C1094" s="1021"/>
      <c r="D1094" s="1021"/>
      <c r="E1094" s="1021"/>
      <c r="F1094" s="1021"/>
      <c r="G1094" s="1021"/>
      <c r="H1094" s="1021"/>
      <c r="I1094" s="1021"/>
      <c r="J1094" s="1021"/>
      <c r="K1094" s="1021"/>
      <c r="L1094" s="1021"/>
      <c r="M1094" s="1022"/>
      <c r="N1094" s="1058"/>
      <c r="O1094" s="1057"/>
      <c r="P1094" s="1020" t="str">
        <f>IF('statement of marks'!$A$2="","",'statement of marks'!$A$2)</f>
        <v xml:space="preserve">GOVT. </v>
      </c>
      <c r="Q1094" s="1021"/>
      <c r="R1094" s="1021"/>
      <c r="S1094" s="1021"/>
      <c r="T1094" s="1021"/>
      <c r="U1094" s="1021"/>
      <c r="V1094" s="1021"/>
      <c r="W1094" s="1021"/>
      <c r="X1094" s="1021"/>
      <c r="Y1094" s="1021"/>
      <c r="Z1094" s="1021"/>
      <c r="AA1094" s="1021"/>
      <c r="AB1094" s="1022"/>
    </row>
    <row r="1095" spans="1:28" ht="19" customHeight="1">
      <c r="A1095" s="1020"/>
      <c r="B1095" s="1021"/>
      <c r="C1095" s="1021"/>
      <c r="D1095" s="1021"/>
      <c r="E1095" s="1021"/>
      <c r="F1095" s="1021"/>
      <c r="G1095" s="1021"/>
      <c r="H1095" s="1021"/>
      <c r="I1095" s="1021"/>
      <c r="J1095" s="1021"/>
      <c r="K1095" s="1021"/>
      <c r="L1095" s="1021"/>
      <c r="M1095" s="1022"/>
      <c r="N1095" s="1058"/>
      <c r="O1095" s="1057"/>
      <c r="P1095" s="1020"/>
      <c r="Q1095" s="1021"/>
      <c r="R1095" s="1021"/>
      <c r="S1095" s="1021"/>
      <c r="T1095" s="1021"/>
      <c r="U1095" s="1021"/>
      <c r="V1095" s="1021"/>
      <c r="W1095" s="1021"/>
      <c r="X1095" s="1021"/>
      <c r="Y1095" s="1021"/>
      <c r="Z1095" s="1021"/>
      <c r="AA1095" s="1021"/>
      <c r="AB1095" s="1022"/>
    </row>
    <row r="1096" spans="1:28" ht="19" customHeight="1">
      <c r="A1096" s="1023" t="s">
        <v>221</v>
      </c>
      <c r="B1096" s="1024"/>
      <c r="C1096" s="1025" t="str">
        <f>IF(L1117="","MAIN EXAM.",IF(C1123="SUPPL.","SUPPL. EXAM.",IF(C1123="RE-EXAM.","RE-EXAM.",)))</f>
        <v>MAIN EXAM.</v>
      </c>
      <c r="D1096" s="1025"/>
      <c r="E1096" s="1025"/>
      <c r="F1096" s="1025"/>
      <c r="G1096" s="475" t="s">
        <v>153</v>
      </c>
      <c r="H1096" s="1025" t="str">
        <f>IF('statement of marks'!$F$3="","",'statement of marks'!$F$3)</f>
        <v>2015-16</v>
      </c>
      <c r="I1096" s="1025"/>
      <c r="J1096" s="1025" t="s">
        <v>82</v>
      </c>
      <c r="K1096" s="1025"/>
      <c r="L1096" s="1025">
        <f>IF('statement of marks'!D63="","",'statement of marks'!D63)</f>
        <v>9157</v>
      </c>
      <c r="M1096" s="1026"/>
      <c r="N1096" s="1058"/>
      <c r="O1096" s="1057"/>
      <c r="P1096" s="1023" t="s">
        <v>221</v>
      </c>
      <c r="Q1096" s="1024"/>
      <c r="R1096" s="1025" t="str">
        <f>IF(AA1117="","MAIN EXAM.",IF(R1123="SUPPL.","SUPPL. EXAM.",IF(R1123="RE-EXAM.","RE-EXAM.",)))</f>
        <v>MAIN EXAM.</v>
      </c>
      <c r="S1096" s="1025"/>
      <c r="T1096" s="1025"/>
      <c r="U1096" s="1025"/>
      <c r="V1096" s="475" t="s">
        <v>153</v>
      </c>
      <c r="W1096" s="1025" t="str">
        <f>IF('statement of marks'!$F$3="","",'statement of marks'!$F$3)</f>
        <v>2015-16</v>
      </c>
      <c r="X1096" s="1025"/>
      <c r="Y1096" s="1025" t="s">
        <v>82</v>
      </c>
      <c r="Z1096" s="1025"/>
      <c r="AA1096" s="1025">
        <f>IF('statement of marks'!D64="","",'statement of marks'!D64)</f>
        <v>9158</v>
      </c>
      <c r="AB1096" s="1026"/>
    </row>
    <row r="1097" spans="1:28" ht="19" customHeight="1">
      <c r="A1097" s="1023" t="s">
        <v>40</v>
      </c>
      <c r="B1097" s="1024"/>
      <c r="C1097" s="1024" t="str">
        <f>IF('statement of marks'!G63="","",'statement of marks'!G63)</f>
        <v>A 057</v>
      </c>
      <c r="D1097" s="1024"/>
      <c r="E1097" s="1024"/>
      <c r="F1097" s="1024"/>
      <c r="G1097" s="1024"/>
      <c r="H1097" s="1024"/>
      <c r="I1097" s="1024"/>
      <c r="J1097" s="1024"/>
      <c r="K1097" s="1024"/>
      <c r="L1097" s="1024"/>
      <c r="M1097" s="1036"/>
      <c r="N1097" s="1058"/>
      <c r="O1097" s="1057"/>
      <c r="P1097" s="1023" t="s">
        <v>40</v>
      </c>
      <c r="Q1097" s="1024"/>
      <c r="R1097" s="1024" t="str">
        <f>IF('statement of marks'!G64="","",'statement of marks'!G64)</f>
        <v>A 058</v>
      </c>
      <c r="S1097" s="1024"/>
      <c r="T1097" s="1024"/>
      <c r="U1097" s="1024"/>
      <c r="V1097" s="1024"/>
      <c r="W1097" s="1024"/>
      <c r="X1097" s="1024"/>
      <c r="Y1097" s="1024"/>
      <c r="Z1097" s="1024"/>
      <c r="AA1097" s="1024"/>
      <c r="AB1097" s="1036"/>
    </row>
    <row r="1098" spans="1:28" ht="19" customHeight="1">
      <c r="A1098" s="1023" t="s">
        <v>41</v>
      </c>
      <c r="B1098" s="1024"/>
      <c r="C1098" s="1024" t="str">
        <f>IF('statement of marks'!H63="","",'statement of marks'!H63)</f>
        <v>B 057</v>
      </c>
      <c r="D1098" s="1024"/>
      <c r="E1098" s="1024"/>
      <c r="F1098" s="1024"/>
      <c r="G1098" s="1024"/>
      <c r="H1098" s="1024"/>
      <c r="I1098" s="1024"/>
      <c r="J1098" s="1024"/>
      <c r="K1098" s="1024"/>
      <c r="L1098" s="1024"/>
      <c r="M1098" s="1036"/>
      <c r="N1098" s="1058"/>
      <c r="O1098" s="1057"/>
      <c r="P1098" s="1023" t="s">
        <v>41</v>
      </c>
      <c r="Q1098" s="1024"/>
      <c r="R1098" s="1024" t="str">
        <f>IF('statement of marks'!H64="","",'statement of marks'!H64)</f>
        <v>B 058</v>
      </c>
      <c r="S1098" s="1024"/>
      <c r="T1098" s="1024"/>
      <c r="U1098" s="1024"/>
      <c r="V1098" s="1024"/>
      <c r="W1098" s="1024"/>
      <c r="X1098" s="1024"/>
      <c r="Y1098" s="1024"/>
      <c r="Z1098" s="1024"/>
      <c r="AA1098" s="1024"/>
      <c r="AB1098" s="1036"/>
    </row>
    <row r="1099" spans="1:28" ht="19" customHeight="1">
      <c r="A1099" s="1023" t="s">
        <v>42</v>
      </c>
      <c r="B1099" s="1024"/>
      <c r="C1099" s="1024" t="str">
        <f>IF('statement of marks'!I63="","",'statement of marks'!I63)</f>
        <v>C 057</v>
      </c>
      <c r="D1099" s="1024"/>
      <c r="E1099" s="1024"/>
      <c r="F1099" s="1024"/>
      <c r="G1099" s="1024"/>
      <c r="H1099" s="1024"/>
      <c r="I1099" s="1024"/>
      <c r="J1099" s="1024"/>
      <c r="K1099" s="1024"/>
      <c r="L1099" s="1024"/>
      <c r="M1099" s="1036"/>
      <c r="N1099" s="1058"/>
      <c r="O1099" s="1057"/>
      <c r="P1099" s="1023" t="s">
        <v>42</v>
      </c>
      <c r="Q1099" s="1024"/>
      <c r="R1099" s="1024" t="str">
        <f>IF('statement of marks'!I64="","",'statement of marks'!I64)</f>
        <v>C 058</v>
      </c>
      <c r="S1099" s="1024"/>
      <c r="T1099" s="1024"/>
      <c r="U1099" s="1024"/>
      <c r="V1099" s="1024"/>
      <c r="W1099" s="1024"/>
      <c r="X1099" s="1024"/>
      <c r="Y1099" s="1024"/>
      <c r="Z1099" s="1024"/>
      <c r="AA1099" s="1024"/>
      <c r="AB1099" s="1036"/>
    </row>
    <row r="1100" spans="1:28" ht="19" customHeight="1">
      <c r="A1100" s="1023" t="s">
        <v>274</v>
      </c>
      <c r="B1100" s="1024"/>
      <c r="C1100" s="1024" t="str">
        <f>IF('statement of marks'!$A$3="","",'statement of marks'!$A$3)</f>
        <v>9 'A'</v>
      </c>
      <c r="D1100" s="1024"/>
      <c r="E1100" s="1025" t="s">
        <v>83</v>
      </c>
      <c r="F1100" s="1025"/>
      <c r="G1100" s="1025">
        <f>IF('statement of marks'!E63="","",'statement of marks'!E63)</f>
        <v>10850</v>
      </c>
      <c r="H1100" s="1025"/>
      <c r="I1100" s="1025" t="s">
        <v>78</v>
      </c>
      <c r="J1100" s="1025"/>
      <c r="K1100" s="1014">
        <f>IF('statement of marks'!F63="","",'statement of marks'!F63)</f>
        <v>35976</v>
      </c>
      <c r="L1100" s="1014"/>
      <c r="M1100" s="1015"/>
      <c r="N1100" s="1058"/>
      <c r="O1100" s="1057"/>
      <c r="P1100" s="1023" t="s">
        <v>274</v>
      </c>
      <c r="Q1100" s="1024"/>
      <c r="R1100" s="1024" t="str">
        <f>IF('statement of marks'!$A$3="","",'statement of marks'!$A$3)</f>
        <v>9 'A'</v>
      </c>
      <c r="S1100" s="1024"/>
      <c r="T1100" s="1025" t="s">
        <v>83</v>
      </c>
      <c r="U1100" s="1025"/>
      <c r="V1100" s="1025">
        <f>IF('statement of marks'!E64="","",'statement of marks'!E64)</f>
        <v>11258</v>
      </c>
      <c r="W1100" s="1025"/>
      <c r="X1100" s="1025" t="s">
        <v>78</v>
      </c>
      <c r="Y1100" s="1025"/>
      <c r="Z1100" s="1014">
        <f>IF('statement of marks'!F64="","",'statement of marks'!F64)</f>
        <v>36689</v>
      </c>
      <c r="AA1100" s="1014"/>
      <c r="AB1100" s="1015"/>
    </row>
    <row r="1101" spans="1:28" ht="19" customHeight="1">
      <c r="A1101" s="1037" t="s">
        <v>222</v>
      </c>
      <c r="B1101" s="1034" t="s">
        <v>223</v>
      </c>
      <c r="C1101" s="865" t="s">
        <v>87</v>
      </c>
      <c r="D1101" s="865" t="s">
        <v>88</v>
      </c>
      <c r="E1101" s="865" t="s">
        <v>89</v>
      </c>
      <c r="F1101" s="865" t="s">
        <v>245</v>
      </c>
      <c r="G1101" s="865" t="s">
        <v>242</v>
      </c>
      <c r="H1101" s="865" t="s">
        <v>99</v>
      </c>
      <c r="I1101" s="865" t="s">
        <v>193</v>
      </c>
      <c r="J1101" s="1016" t="s">
        <v>146</v>
      </c>
      <c r="K1101" s="1016" t="s">
        <v>224</v>
      </c>
      <c r="L1101" s="1016" t="s">
        <v>225</v>
      </c>
      <c r="M1101" s="1035" t="s">
        <v>243</v>
      </c>
      <c r="N1101" s="1058"/>
      <c r="O1101" s="1057"/>
      <c r="P1101" s="1037" t="s">
        <v>222</v>
      </c>
      <c r="Q1101" s="1034" t="s">
        <v>223</v>
      </c>
      <c r="R1101" s="865" t="s">
        <v>87</v>
      </c>
      <c r="S1101" s="865" t="s">
        <v>88</v>
      </c>
      <c r="T1101" s="865" t="s">
        <v>89</v>
      </c>
      <c r="U1101" s="865" t="s">
        <v>245</v>
      </c>
      <c r="V1101" s="865" t="s">
        <v>242</v>
      </c>
      <c r="W1101" s="865" t="s">
        <v>99</v>
      </c>
      <c r="X1101" s="865" t="s">
        <v>193</v>
      </c>
      <c r="Y1101" s="1016" t="s">
        <v>146</v>
      </c>
      <c r="Z1101" s="1016" t="s">
        <v>224</v>
      </c>
      <c r="AA1101" s="1016" t="s">
        <v>225</v>
      </c>
      <c r="AB1101" s="1035" t="s">
        <v>243</v>
      </c>
    </row>
    <row r="1102" spans="1:28" ht="19" customHeight="1">
      <c r="A1102" s="1037"/>
      <c r="B1102" s="1034"/>
      <c r="C1102" s="865"/>
      <c r="D1102" s="865"/>
      <c r="E1102" s="865"/>
      <c r="F1102" s="865"/>
      <c r="G1102" s="865"/>
      <c r="H1102" s="865"/>
      <c r="I1102" s="865"/>
      <c r="J1102" s="865"/>
      <c r="K1102" s="865"/>
      <c r="L1102" s="865"/>
      <c r="M1102" s="1035"/>
      <c r="N1102" s="1058"/>
      <c r="O1102" s="1057"/>
      <c r="P1102" s="1037"/>
      <c r="Q1102" s="1034"/>
      <c r="R1102" s="865"/>
      <c r="S1102" s="865"/>
      <c r="T1102" s="865"/>
      <c r="U1102" s="865"/>
      <c r="V1102" s="865"/>
      <c r="W1102" s="865"/>
      <c r="X1102" s="865"/>
      <c r="Y1102" s="865"/>
      <c r="Z1102" s="865"/>
      <c r="AA1102" s="865"/>
      <c r="AB1102" s="1035"/>
    </row>
    <row r="1103" spans="1:28" ht="19" customHeight="1">
      <c r="A1103" s="1037"/>
      <c r="B1103" s="1034"/>
      <c r="C1103" s="865"/>
      <c r="D1103" s="865"/>
      <c r="E1103" s="865"/>
      <c r="F1103" s="865"/>
      <c r="G1103" s="865"/>
      <c r="H1103" s="865"/>
      <c r="I1103" s="865"/>
      <c r="J1103" s="865"/>
      <c r="K1103" s="865"/>
      <c r="L1103" s="865"/>
      <c r="M1103" s="1035"/>
      <c r="N1103" s="1058"/>
      <c r="O1103" s="1057"/>
      <c r="P1103" s="1037"/>
      <c r="Q1103" s="1034"/>
      <c r="R1103" s="865"/>
      <c r="S1103" s="865"/>
      <c r="T1103" s="865"/>
      <c r="U1103" s="865"/>
      <c r="V1103" s="865"/>
      <c r="W1103" s="865"/>
      <c r="X1103" s="865"/>
      <c r="Y1103" s="865"/>
      <c r="Z1103" s="865"/>
      <c r="AA1103" s="865"/>
      <c r="AB1103" s="1035"/>
    </row>
    <row r="1104" spans="1:28" ht="19" customHeight="1">
      <c r="A1104" s="1038" t="s">
        <v>169</v>
      </c>
      <c r="B1104" s="1039"/>
      <c r="C1104" s="474">
        <v>10</v>
      </c>
      <c r="D1104" s="474">
        <v>10</v>
      </c>
      <c r="E1104" s="474">
        <v>10</v>
      </c>
      <c r="F1104" s="474">
        <v>70</v>
      </c>
      <c r="G1104" s="478">
        <v>100</v>
      </c>
      <c r="H1104" s="478">
        <v>100</v>
      </c>
      <c r="I1104" s="478">
        <v>200</v>
      </c>
      <c r="J1104" s="484"/>
      <c r="K1104" s="478" t="str">
        <f>IF(L1112=0,"",100)</f>
        <v/>
      </c>
      <c r="L1104" s="478"/>
      <c r="M1104" s="251" t="str">
        <f>IF(L1112=0,"","200/100")</f>
        <v/>
      </c>
      <c r="N1104" s="1058"/>
      <c r="O1104" s="1057"/>
      <c r="P1104" s="1038" t="s">
        <v>169</v>
      </c>
      <c r="Q1104" s="1039"/>
      <c r="R1104" s="474">
        <v>10</v>
      </c>
      <c r="S1104" s="474">
        <v>10</v>
      </c>
      <c r="T1104" s="474">
        <v>10</v>
      </c>
      <c r="U1104" s="474">
        <v>70</v>
      </c>
      <c r="V1104" s="478">
        <v>100</v>
      </c>
      <c r="W1104" s="478">
        <v>100</v>
      </c>
      <c r="X1104" s="478">
        <v>200</v>
      </c>
      <c r="Y1104" s="484"/>
      <c r="Z1104" s="478" t="str">
        <f>IF(AA1112=0,"",100)</f>
        <v/>
      </c>
      <c r="AA1104" s="478"/>
      <c r="AB1104" s="251" t="str">
        <f>IF(AA1112=0,"","200/100")</f>
        <v/>
      </c>
    </row>
    <row r="1105" spans="1:28" ht="19" customHeight="1">
      <c r="A1105" s="1023" t="s">
        <v>61</v>
      </c>
      <c r="B1105" s="1024"/>
      <c r="C1105" s="482" t="str">
        <f>IF('statement of marks'!J63="","",'statement of marks'!J63)</f>
        <v/>
      </c>
      <c r="D1105" s="482" t="str">
        <f>IF('statement of marks'!K63="","",'statement of marks'!K63)</f>
        <v/>
      </c>
      <c r="E1105" s="482" t="str">
        <f>IF('statement of marks'!L63="","",'statement of marks'!L63)</f>
        <v/>
      </c>
      <c r="F1105" s="482" t="str">
        <f>IF('statement of marks'!N63="","",'statement of marks'!N63)</f>
        <v/>
      </c>
      <c r="G1105" s="478" t="str">
        <f t="shared" ref="G1105:G1110" si="224">IF(F1105="","",SUM(C1105:F1105))</f>
        <v/>
      </c>
      <c r="H1105" s="252" t="str">
        <f>IF('statement of marks'!P63="","",'statement of marks'!P63)</f>
        <v/>
      </c>
      <c r="I1105" s="253" t="str">
        <f t="shared" ref="I1105:I1110" si="225">IF(H1105="","",SUM(G1105:H1105))</f>
        <v/>
      </c>
      <c r="J1105" s="479" t="str">
        <f>CONCATENATE('statement of marks'!HB63,'statement of marks'!HC63,'statement of marks'!HD63)</f>
        <v/>
      </c>
      <c r="K1105" s="482" t="str">
        <f>IF('result subject-wise'!AB63="","",'result subject-wise'!AB63)</f>
        <v/>
      </c>
      <c r="L1105" s="482" t="str">
        <f>IF('result subject-wise'!AK63="","",'result subject-wise'!AK63)</f>
        <v/>
      </c>
      <c r="M1105" s="480" t="str">
        <f>IF(L1112=0,"",IF(J1105="S",K1105,IF(K1105="",I1105,I1105+K1105)))</f>
        <v/>
      </c>
      <c r="N1105" s="1058"/>
      <c r="O1105" s="1057"/>
      <c r="P1105" s="1023" t="s">
        <v>61</v>
      </c>
      <c r="Q1105" s="1024"/>
      <c r="R1105" s="482" t="str">
        <f>IF('statement of marks'!J64="","",'statement of marks'!J64)</f>
        <v/>
      </c>
      <c r="S1105" s="482" t="str">
        <f>IF('statement of marks'!K64="","",'statement of marks'!K64)</f>
        <v/>
      </c>
      <c r="T1105" s="482" t="str">
        <f>IF('statement of marks'!L64="","",'statement of marks'!L64)</f>
        <v/>
      </c>
      <c r="U1105" s="482" t="str">
        <f>IF('statement of marks'!N64="","",'statement of marks'!N64)</f>
        <v/>
      </c>
      <c r="V1105" s="478" t="str">
        <f t="shared" ref="V1105:V1110" si="226">IF(U1105="","",SUM(R1105:U1105))</f>
        <v/>
      </c>
      <c r="W1105" s="252" t="str">
        <f>IF('statement of marks'!P64="","",'statement of marks'!P64)</f>
        <v/>
      </c>
      <c r="X1105" s="253" t="str">
        <f t="shared" ref="X1105:X1110" si="227">IF(W1105="","",SUM(V1105:W1105))</f>
        <v/>
      </c>
      <c r="Y1105" s="479" t="str">
        <f>CONCATENATE('statement of marks'!HB64,'statement of marks'!HC64,'statement of marks'!HD64)</f>
        <v/>
      </c>
      <c r="Z1105" s="482" t="str">
        <f>IF('result subject-wise'!AB64="","",'result subject-wise'!AB64)</f>
        <v/>
      </c>
      <c r="AA1105" s="482" t="str">
        <f>IF('result subject-wise'!AK64="","",'result subject-wise'!AK64)</f>
        <v/>
      </c>
      <c r="AB1105" s="480" t="str">
        <f>IF(AA1112=0,"",IF(Y1105="S",Z1105,IF(Z1105="",X1105,X1105+Z1105)))</f>
        <v/>
      </c>
    </row>
    <row r="1106" spans="1:28" ht="19" customHeight="1">
      <c r="A1106" s="1023" t="s">
        <v>63</v>
      </c>
      <c r="B1106" s="1024"/>
      <c r="C1106" s="482" t="str">
        <f>IF('statement of marks'!X63="","",'statement of marks'!X63)</f>
        <v/>
      </c>
      <c r="D1106" s="482" t="str">
        <f>IF('statement of marks'!Y63="","",'statement of marks'!Y63)</f>
        <v/>
      </c>
      <c r="E1106" s="482" t="str">
        <f>IF('statement of marks'!Z63="","",'statement of marks'!Z63)</f>
        <v/>
      </c>
      <c r="F1106" s="482" t="str">
        <f>IF('statement of marks'!AB63="","",'statement of marks'!AB63)</f>
        <v/>
      </c>
      <c r="G1106" s="478" t="str">
        <f t="shared" si="224"/>
        <v/>
      </c>
      <c r="H1106" s="252" t="str">
        <f>IF('statement of marks'!AD63="","",'statement of marks'!AD63)</f>
        <v/>
      </c>
      <c r="I1106" s="253" t="str">
        <f t="shared" si="225"/>
        <v/>
      </c>
      <c r="J1106" s="479" t="str">
        <f>CONCATENATE('statement of marks'!HE63,'statement of marks'!HF63,'statement of marks'!HG63,)</f>
        <v/>
      </c>
      <c r="K1106" s="482" t="str">
        <f>IF('result subject-wise'!AC63="","",'result subject-wise'!AC63)</f>
        <v/>
      </c>
      <c r="L1106" s="482" t="str">
        <f>IF('result subject-wise'!AL63="","",'result subject-wise'!AL63)</f>
        <v/>
      </c>
      <c r="M1106" s="480" t="str">
        <f>IF(L1112=0,"",IF(J1106="S",K1106,IF(K1106="",I1106,I1106+K1106)))</f>
        <v/>
      </c>
      <c r="N1106" s="1058"/>
      <c r="O1106" s="1057"/>
      <c r="P1106" s="1023" t="s">
        <v>63</v>
      </c>
      <c r="Q1106" s="1024"/>
      <c r="R1106" s="482" t="str">
        <f>IF('statement of marks'!X64="","",'statement of marks'!X64)</f>
        <v/>
      </c>
      <c r="S1106" s="482" t="str">
        <f>IF('statement of marks'!Y64="","",'statement of marks'!Y64)</f>
        <v/>
      </c>
      <c r="T1106" s="482" t="str">
        <f>IF('statement of marks'!Z64="","",'statement of marks'!Z64)</f>
        <v/>
      </c>
      <c r="U1106" s="482" t="str">
        <f>IF('statement of marks'!AB64="","",'statement of marks'!AB64)</f>
        <v/>
      </c>
      <c r="V1106" s="478" t="str">
        <f t="shared" si="226"/>
        <v/>
      </c>
      <c r="W1106" s="252" t="str">
        <f>IF('statement of marks'!AD64="","",'statement of marks'!AD64)</f>
        <v/>
      </c>
      <c r="X1106" s="253" t="str">
        <f t="shared" si="227"/>
        <v/>
      </c>
      <c r="Y1106" s="479" t="str">
        <f>CONCATENATE('statement of marks'!HE64,'statement of marks'!HF64,'statement of marks'!HG64,)</f>
        <v/>
      </c>
      <c r="Z1106" s="482" t="str">
        <f>IF('result subject-wise'!AC64="","",'result subject-wise'!AC64)</f>
        <v/>
      </c>
      <c r="AA1106" s="482" t="str">
        <f>IF('result subject-wise'!AL64="","",'result subject-wise'!AL64)</f>
        <v/>
      </c>
      <c r="AB1106" s="480" t="str">
        <f>IF(AA1112=0,"",IF(Y1106="S",Z1106,IF(Z1106="",X1106,X1106+Z1106)))</f>
        <v/>
      </c>
    </row>
    <row r="1107" spans="1:28" ht="19" customHeight="1">
      <c r="A1107" s="1023" t="str">
        <f>'statement of marks'!AM63</f>
        <v/>
      </c>
      <c r="B1107" s="1024"/>
      <c r="C1107" s="482" t="str">
        <f>IF('statement of marks'!AN63="","",'statement of marks'!AN63)</f>
        <v/>
      </c>
      <c r="D1107" s="482" t="str">
        <f>IF('statement of marks'!AO63="","",'statement of marks'!AO63)</f>
        <v/>
      </c>
      <c r="E1107" s="482" t="str">
        <f>IF('statement of marks'!AP63="","",'statement of marks'!AP63)</f>
        <v/>
      </c>
      <c r="F1107" s="482" t="str">
        <f>IF('statement of marks'!AR63="","",'statement of marks'!AR63)</f>
        <v/>
      </c>
      <c r="G1107" s="478" t="str">
        <f t="shared" si="224"/>
        <v/>
      </c>
      <c r="H1107" s="252" t="str">
        <f>IF('statement of marks'!AT63="","",'statement of marks'!AT63)</f>
        <v/>
      </c>
      <c r="I1107" s="253" t="str">
        <f t="shared" si="225"/>
        <v/>
      </c>
      <c r="J1107" s="479" t="str">
        <f>CONCATENATE('statement of marks'!HH63,'statement of marks'!HN63,'statement of marks'!HO63)</f>
        <v/>
      </c>
      <c r="K1107" s="482" t="str">
        <f>IF('result subject-wise'!AD63="","",'result subject-wise'!AD63)</f>
        <v/>
      </c>
      <c r="L1107" s="482" t="str">
        <f>IF('result subject-wise'!AM63="","",'result subject-wise'!AM63)</f>
        <v/>
      </c>
      <c r="M1107" s="480" t="str">
        <f>IF(L1112=0,"",IF(J1107="S",K1107,IF(K1107="",I1107,I1107+K1107)))</f>
        <v/>
      </c>
      <c r="N1107" s="1058"/>
      <c r="O1107" s="1057"/>
      <c r="P1107" s="1023" t="str">
        <f>'statement of marks'!AM64</f>
        <v/>
      </c>
      <c r="Q1107" s="1024"/>
      <c r="R1107" s="482" t="str">
        <f>IF('statement of marks'!AN64="","",'statement of marks'!AN64)</f>
        <v/>
      </c>
      <c r="S1107" s="482" t="str">
        <f>IF('statement of marks'!AO64="","",'statement of marks'!AO64)</f>
        <v/>
      </c>
      <c r="T1107" s="482" t="str">
        <f>IF('statement of marks'!AP64="","",'statement of marks'!AP64)</f>
        <v/>
      </c>
      <c r="U1107" s="482" t="str">
        <f>IF('statement of marks'!AR64="","",'statement of marks'!AR64)</f>
        <v/>
      </c>
      <c r="V1107" s="478" t="str">
        <f t="shared" si="226"/>
        <v/>
      </c>
      <c r="W1107" s="252" t="str">
        <f>IF('statement of marks'!AT64="","",'statement of marks'!AT64)</f>
        <v/>
      </c>
      <c r="X1107" s="253" t="str">
        <f t="shared" si="227"/>
        <v/>
      </c>
      <c r="Y1107" s="479" t="str">
        <f>CONCATENATE('statement of marks'!HH64,'statement of marks'!HN64,'statement of marks'!HO64)</f>
        <v/>
      </c>
      <c r="Z1107" s="482" t="str">
        <f>IF('result subject-wise'!AD64="","",'result subject-wise'!AD64)</f>
        <v/>
      </c>
      <c r="AA1107" s="482" t="str">
        <f>IF('result subject-wise'!AM64="","",'result subject-wise'!AM64)</f>
        <v/>
      </c>
      <c r="AB1107" s="480" t="str">
        <f>IF(AA1112=0,"",IF(Y1107="S",Z1107,IF(Z1107="",X1107,X1107+Z1107)))</f>
        <v/>
      </c>
    </row>
    <row r="1108" spans="1:28" ht="19" customHeight="1">
      <c r="A1108" s="1023" t="s">
        <v>65</v>
      </c>
      <c r="B1108" s="1024"/>
      <c r="C1108" s="482" t="str">
        <f>IF('statement of marks'!BB63="","",'statement of marks'!BB63)</f>
        <v/>
      </c>
      <c r="D1108" s="482" t="str">
        <f>IF('statement of marks'!BC63="","",'statement of marks'!BC63)</f>
        <v/>
      </c>
      <c r="E1108" s="482" t="str">
        <f>IF('statement of marks'!BD63="","",'statement of marks'!BD63)</f>
        <v/>
      </c>
      <c r="F1108" s="482" t="str">
        <f>IF('statement of marks'!BF63="","",'statement of marks'!BF63)</f>
        <v/>
      </c>
      <c r="G1108" s="478" t="str">
        <f t="shared" si="224"/>
        <v/>
      </c>
      <c r="H1108" s="252" t="str">
        <f>IF('statement of marks'!BH63="","",'statement of marks'!BH63)</f>
        <v/>
      </c>
      <c r="I1108" s="253" t="str">
        <f t="shared" si="225"/>
        <v/>
      </c>
      <c r="J1108" s="479" t="str">
        <f>CONCATENATE('statement of marks'!HP63,'statement of marks'!HQ63,'statement of marks'!HR63)</f>
        <v/>
      </c>
      <c r="K1108" s="482" t="str">
        <f>IF('result subject-wise'!AE63="","",'result subject-wise'!AE63)</f>
        <v/>
      </c>
      <c r="L1108" s="482" t="str">
        <f>IF('result subject-wise'!AN63="","",'result subject-wise'!AN63)</f>
        <v/>
      </c>
      <c r="M1108" s="480" t="str">
        <f>IF(L1112=0,"",IF(J1108="S",K1108,IF(K1108="",I1108,I1108+K1108)))</f>
        <v/>
      </c>
      <c r="N1108" s="1058"/>
      <c r="O1108" s="1057"/>
      <c r="P1108" s="1023" t="s">
        <v>65</v>
      </c>
      <c r="Q1108" s="1024"/>
      <c r="R1108" s="482" t="str">
        <f>IF('statement of marks'!BB64="","",'statement of marks'!BB64)</f>
        <v/>
      </c>
      <c r="S1108" s="482" t="str">
        <f>IF('statement of marks'!BC64="","",'statement of marks'!BC64)</f>
        <v/>
      </c>
      <c r="T1108" s="482" t="str">
        <f>IF('statement of marks'!BD64="","",'statement of marks'!BD64)</f>
        <v/>
      </c>
      <c r="U1108" s="482" t="str">
        <f>IF('statement of marks'!BF64="","",'statement of marks'!BF64)</f>
        <v/>
      </c>
      <c r="V1108" s="478" t="str">
        <f t="shared" si="226"/>
        <v/>
      </c>
      <c r="W1108" s="252" t="str">
        <f>IF('statement of marks'!BH64="","",'statement of marks'!BH64)</f>
        <v/>
      </c>
      <c r="X1108" s="253" t="str">
        <f t="shared" si="227"/>
        <v/>
      </c>
      <c r="Y1108" s="479" t="str">
        <f>CONCATENATE('statement of marks'!HP64,'statement of marks'!HQ64,'statement of marks'!HR64)</f>
        <v/>
      </c>
      <c r="Z1108" s="482" t="str">
        <f>IF('result subject-wise'!AE64="","",'result subject-wise'!AE64)</f>
        <v/>
      </c>
      <c r="AA1108" s="482" t="str">
        <f>IF('result subject-wise'!AN64="","",'result subject-wise'!AN64)</f>
        <v/>
      </c>
      <c r="AB1108" s="480" t="str">
        <f>IF(AA1112=0,"",IF(Y1108="S",Z1108,IF(Z1108="",X1108,X1108+Z1108)))</f>
        <v/>
      </c>
    </row>
    <row r="1109" spans="1:28" ht="19" customHeight="1">
      <c r="A1109" s="1023" t="s">
        <v>71</v>
      </c>
      <c r="B1109" s="1024"/>
      <c r="C1109" s="482" t="str">
        <f>IF('statement of marks'!BP63="","",'statement of marks'!BP63)</f>
        <v/>
      </c>
      <c r="D1109" s="482" t="str">
        <f>IF('statement of marks'!BQ63="","",'statement of marks'!BQ63)</f>
        <v/>
      </c>
      <c r="E1109" s="482" t="str">
        <f>IF('statement of marks'!BR63="","",'statement of marks'!BR63)</f>
        <v/>
      </c>
      <c r="F1109" s="482" t="str">
        <f>IF('statement of marks'!BT63="","",'statement of marks'!BT63)</f>
        <v/>
      </c>
      <c r="G1109" s="478" t="str">
        <f t="shared" si="224"/>
        <v/>
      </c>
      <c r="H1109" s="252" t="str">
        <f>IF('statement of marks'!BV63="","",'statement of marks'!BV63)</f>
        <v/>
      </c>
      <c r="I1109" s="253" t="str">
        <f t="shared" si="225"/>
        <v/>
      </c>
      <c r="J1109" s="479" t="str">
        <f>CONCATENATE('statement of marks'!HS63,'statement of marks'!HT63,'statement of marks'!HU63)</f>
        <v/>
      </c>
      <c r="K1109" s="482" t="str">
        <f>IF('result subject-wise'!AF63="","",'result subject-wise'!AF63)</f>
        <v/>
      </c>
      <c r="L1109" s="482" t="str">
        <f>IF('result subject-wise'!AO63="","",'result subject-wise'!AO63)</f>
        <v/>
      </c>
      <c r="M1109" s="480" t="str">
        <f>IF(L1112=0,"",IF(J1109="S",K1109,IF(K1109="",I1109,I1109+K1109)))</f>
        <v/>
      </c>
      <c r="N1109" s="1058"/>
      <c r="O1109" s="1057"/>
      <c r="P1109" s="1023" t="s">
        <v>71</v>
      </c>
      <c r="Q1109" s="1024"/>
      <c r="R1109" s="482" t="str">
        <f>IF('statement of marks'!BP64="","",'statement of marks'!BP64)</f>
        <v/>
      </c>
      <c r="S1109" s="482" t="str">
        <f>IF('statement of marks'!BQ64="","",'statement of marks'!BQ64)</f>
        <v/>
      </c>
      <c r="T1109" s="482" t="str">
        <f>IF('statement of marks'!BR64="","",'statement of marks'!BR64)</f>
        <v/>
      </c>
      <c r="U1109" s="482" t="str">
        <f>IF('statement of marks'!BT64="","",'statement of marks'!BT64)</f>
        <v/>
      </c>
      <c r="V1109" s="478" t="str">
        <f t="shared" si="226"/>
        <v/>
      </c>
      <c r="W1109" s="252" t="str">
        <f>IF('statement of marks'!BV64="","",'statement of marks'!BV64)</f>
        <v/>
      </c>
      <c r="X1109" s="253" t="str">
        <f t="shared" si="227"/>
        <v/>
      </c>
      <c r="Y1109" s="479" t="str">
        <f>CONCATENATE('statement of marks'!HS64,'statement of marks'!HT64,'statement of marks'!HU64)</f>
        <v/>
      </c>
      <c r="Z1109" s="482" t="str">
        <f>IF('result subject-wise'!AF64="","",'result subject-wise'!AF64)</f>
        <v/>
      </c>
      <c r="AA1109" s="482" t="str">
        <f>IF('result subject-wise'!AO64="","",'result subject-wise'!AO64)</f>
        <v/>
      </c>
      <c r="AB1109" s="480" t="str">
        <f>IF(AA1112=0,"",IF(Y1109="S",Z1109,IF(Z1109="",X1109,X1109+Z1109)))</f>
        <v/>
      </c>
    </row>
    <row r="1110" spans="1:28" ht="19" customHeight="1">
      <c r="A1110" s="1023" t="s">
        <v>48</v>
      </c>
      <c r="B1110" s="1024"/>
      <c r="C1110" s="482" t="str">
        <f>IF('statement of marks'!CD63="","",'statement of marks'!CD63)</f>
        <v/>
      </c>
      <c r="D1110" s="482" t="str">
        <f>IF('statement of marks'!CE63="","",'statement of marks'!CE63)</f>
        <v/>
      </c>
      <c r="E1110" s="482" t="str">
        <f>IF('statement of marks'!CF63="","",'statement of marks'!CF63)</f>
        <v/>
      </c>
      <c r="F1110" s="482" t="str">
        <f>IF('statement of marks'!CH63="","",'statement of marks'!CH63)</f>
        <v/>
      </c>
      <c r="G1110" s="478" t="str">
        <f t="shared" si="224"/>
        <v/>
      </c>
      <c r="H1110" s="252" t="str">
        <f>IF('statement of marks'!CJ63="","",'statement of marks'!CJ63)</f>
        <v/>
      </c>
      <c r="I1110" s="253" t="str">
        <f t="shared" si="225"/>
        <v/>
      </c>
      <c r="J1110" s="479" t="str">
        <f>CONCATENATE('statement of marks'!HV63,'statement of marks'!HW63,'statement of marks'!HX63)</f>
        <v/>
      </c>
      <c r="K1110" s="482" t="str">
        <f>IF('result subject-wise'!AG63="","",'result subject-wise'!AG63)</f>
        <v/>
      </c>
      <c r="L1110" s="482" t="str">
        <f>IF('result subject-wise'!AP63="","",'result subject-wise'!AP63)</f>
        <v/>
      </c>
      <c r="M1110" s="480" t="str">
        <f>IF(L1112=0,"",IF(J1110="S",K1110,IF(K1110="",I1110,I1110+K1110)))</f>
        <v/>
      </c>
      <c r="N1110" s="1058"/>
      <c r="O1110" s="1057"/>
      <c r="P1110" s="1023" t="s">
        <v>48</v>
      </c>
      <c r="Q1110" s="1024"/>
      <c r="R1110" s="482" t="str">
        <f>IF('statement of marks'!CD64="","",'statement of marks'!CD64)</f>
        <v/>
      </c>
      <c r="S1110" s="482" t="str">
        <f>IF('statement of marks'!CE64="","",'statement of marks'!CE64)</f>
        <v/>
      </c>
      <c r="T1110" s="482" t="str">
        <f>IF('statement of marks'!CF64="","",'statement of marks'!CF64)</f>
        <v/>
      </c>
      <c r="U1110" s="482" t="str">
        <f>IF('statement of marks'!CH64="","",'statement of marks'!CH64)</f>
        <v/>
      </c>
      <c r="V1110" s="478" t="str">
        <f t="shared" si="226"/>
        <v/>
      </c>
      <c r="W1110" s="252" t="str">
        <f>IF('statement of marks'!CJ64="","",'statement of marks'!CJ64)</f>
        <v/>
      </c>
      <c r="X1110" s="253" t="str">
        <f t="shared" si="227"/>
        <v/>
      </c>
      <c r="Y1110" s="479" t="str">
        <f>CONCATENATE('statement of marks'!HV64,'statement of marks'!HW64,'statement of marks'!HX64)</f>
        <v/>
      </c>
      <c r="Z1110" s="482" t="str">
        <f>IF('result subject-wise'!AG64="","",'result subject-wise'!AG64)</f>
        <v/>
      </c>
      <c r="AA1110" s="482" t="str">
        <f>IF('result subject-wise'!AP64="","",'result subject-wise'!AP64)</f>
        <v/>
      </c>
      <c r="AB1110" s="480" t="str">
        <f>IF(AA1112=0,"",IF(Y1110="S",Z1110,IF(Z1110="",X1110,X1110+Z1110)))</f>
        <v/>
      </c>
    </row>
    <row r="1111" spans="1:28" ht="19" customHeight="1">
      <c r="A1111" s="1027" t="s">
        <v>244</v>
      </c>
      <c r="B1111" s="1028"/>
      <c r="C1111" s="477" t="str">
        <f t="shared" ref="C1111:I1111" si="228">IF(C1110="","",SUM(C1105:C1110))</f>
        <v/>
      </c>
      <c r="D1111" s="477" t="str">
        <f t="shared" si="228"/>
        <v/>
      </c>
      <c r="E1111" s="477" t="str">
        <f t="shared" si="228"/>
        <v/>
      </c>
      <c r="F1111" s="477" t="str">
        <f t="shared" si="228"/>
        <v/>
      </c>
      <c r="G1111" s="477" t="str">
        <f t="shared" si="228"/>
        <v/>
      </c>
      <c r="H1111" s="477" t="str">
        <f t="shared" si="228"/>
        <v/>
      </c>
      <c r="I1111" s="477" t="str">
        <f t="shared" si="228"/>
        <v/>
      </c>
      <c r="J1111" s="254" t="e">
        <f>IF(AND(L1117="PASS",M1113&gt;=60),"FIRST",IF(AND(L1117="PASS",M1113&gt;=48),"SECOND",IF(AND(L1117="PASS",M1113&gt;=36),"THIRD","")))</f>
        <v>#VALUE!</v>
      </c>
      <c r="K1111" s="254">
        <f>COUNTIF(K1105:K1110,"AB")</f>
        <v>0</v>
      </c>
      <c r="L1111" s="482"/>
      <c r="M1111" s="476" t="str">
        <f>IF(K1111&gt;0,"",IF(M1110="","",SUM(M1105:M1110)))</f>
        <v/>
      </c>
      <c r="N1111" s="1058"/>
      <c r="O1111" s="1057"/>
      <c r="P1111" s="1027" t="s">
        <v>244</v>
      </c>
      <c r="Q1111" s="1028"/>
      <c r="R1111" s="477" t="str">
        <f t="shared" ref="R1111:X1111" si="229">IF(R1110="","",SUM(R1105:R1110))</f>
        <v/>
      </c>
      <c r="S1111" s="477" t="str">
        <f t="shared" si="229"/>
        <v/>
      </c>
      <c r="T1111" s="477" t="str">
        <f t="shared" si="229"/>
        <v/>
      </c>
      <c r="U1111" s="477" t="str">
        <f t="shared" si="229"/>
        <v/>
      </c>
      <c r="V1111" s="477" t="str">
        <f t="shared" si="229"/>
        <v/>
      </c>
      <c r="W1111" s="477" t="str">
        <f t="shared" si="229"/>
        <v/>
      </c>
      <c r="X1111" s="477" t="str">
        <f t="shared" si="229"/>
        <v/>
      </c>
      <c r="Y1111" s="254" t="e">
        <f>IF(AND(AA1117="PASS",AB1113&gt;=60),"FIRST",IF(AND(AA1117="PASS",AB1113&gt;=48),"SECOND",IF(AND(AA1117="PASS",AB1113&gt;=36),"THIRD","")))</f>
        <v>#VALUE!</v>
      </c>
      <c r="Z1111" s="254">
        <f>COUNTIF(Z1105:Z1110,"AB")</f>
        <v>0</v>
      </c>
      <c r="AA1111" s="482"/>
      <c r="AB1111" s="476" t="str">
        <f>IF(Z1111&gt;0,"",IF(AB1110="","",SUM(AB1105:AB1110)))</f>
        <v/>
      </c>
    </row>
    <row r="1112" spans="1:28" ht="19" customHeight="1">
      <c r="A1112" s="1027" t="s">
        <v>226</v>
      </c>
      <c r="B1112" s="1028"/>
      <c r="C1112" s="474">
        <f>60-(COUNTIF(C1105:C1110,"NA")*10+COUNTIF(C1105:C1110,"ML")*10)</f>
        <v>60</v>
      </c>
      <c r="D1112" s="474">
        <f>60-(COUNTIF(D1105:D1110,"NA")*10+COUNTIF(D1105:D1110,"ML")*10)</f>
        <v>60</v>
      </c>
      <c r="E1112" s="474">
        <f>60-(COUNTIF(E1105:E1110,"NA")*10+COUNTIF(E1105:E1110,"ML")*10)</f>
        <v>60</v>
      </c>
      <c r="F1112" s="474">
        <f>420-(COUNTIF(F1105:F1110,"NA")*70+COUNTIF(F1105:F1110,"ML")*70)</f>
        <v>420</v>
      </c>
      <c r="G1112" s="474">
        <f>SUM(C1112:F1112)</f>
        <v>600</v>
      </c>
      <c r="H1112" s="474">
        <f>600-(COUNTIF(H1105:H1110,"ML")*100)</f>
        <v>600</v>
      </c>
      <c r="I1112" s="478">
        <f>SUM(G1112:H1112)</f>
        <v>1200</v>
      </c>
      <c r="J1112" s="254" t="e">
        <f>IF(AND(L1117="PASS",I1113&gt;=60),"FIRST",IF(AND(L1117="PASS",I1113&gt;=48),"SECOND",IF(AND(L1117="PASS",I1113&gt;=36),"THIRD","")))</f>
        <v>#VALUE!</v>
      </c>
      <c r="K1112" s="482"/>
      <c r="L1112" s="254">
        <f>COUNTIF(L1105:L1110,"P")+COUNTIF(L1105:L1110,"F")</f>
        <v>0</v>
      </c>
      <c r="M1112" s="251" t="str">
        <f>IF(K1111&gt;0,"",IF(L1112=0,"",1200-L1113*100))</f>
        <v/>
      </c>
      <c r="N1112" s="1058"/>
      <c r="O1112" s="1057"/>
      <c r="P1112" s="1027" t="s">
        <v>226</v>
      </c>
      <c r="Q1112" s="1028"/>
      <c r="R1112" s="474">
        <f>60-(COUNTIF(R1105:R1110,"NA")*10+COUNTIF(R1105:R1110,"ML")*10)</f>
        <v>60</v>
      </c>
      <c r="S1112" s="474">
        <f>60-(COUNTIF(S1105:S1110,"NA")*10+COUNTIF(S1105:S1110,"ML")*10)</f>
        <v>60</v>
      </c>
      <c r="T1112" s="474">
        <f>60-(COUNTIF(T1105:T1110,"NA")*10+COUNTIF(T1105:T1110,"ML")*10)</f>
        <v>60</v>
      </c>
      <c r="U1112" s="474">
        <f>420-(COUNTIF(U1105:U1110,"NA")*70+COUNTIF(U1105:U1110,"ML")*70)</f>
        <v>420</v>
      </c>
      <c r="V1112" s="474">
        <f>SUM(R1112:U1112)</f>
        <v>600</v>
      </c>
      <c r="W1112" s="474">
        <f>600-(COUNTIF(W1105:W1110,"ML")*100)</f>
        <v>600</v>
      </c>
      <c r="X1112" s="478">
        <f>SUM(V1112:W1112)</f>
        <v>1200</v>
      </c>
      <c r="Y1112" s="254" t="e">
        <f>IF(AND(AA1117="PASS",X1113&gt;=60),"FIRST",IF(AND(AA1117="PASS",X1113&gt;=48),"SECOND",IF(AND(AA1117="PASS",X1113&gt;=36),"THIRD","")))</f>
        <v>#VALUE!</v>
      </c>
      <c r="Z1112" s="482"/>
      <c r="AA1112" s="254">
        <f>COUNTIF(AA1105:AA1110,"P")+COUNTIF(AA1105:AA1110,"F")</f>
        <v>0</v>
      </c>
      <c r="AB1112" s="251" t="str">
        <f>IF(Z1111&gt;0,"",IF(AA1112=0,"",1200-AA1113*100))</f>
        <v/>
      </c>
    </row>
    <row r="1113" spans="1:28" ht="19" customHeight="1">
      <c r="A1113" s="1056" t="s">
        <v>150</v>
      </c>
      <c r="B1113" s="1039"/>
      <c r="C1113" s="255" t="e">
        <f t="shared" ref="C1113:I1113" si="230">C1111/C1112*100</f>
        <v>#VALUE!</v>
      </c>
      <c r="D1113" s="255" t="e">
        <f t="shared" si="230"/>
        <v>#VALUE!</v>
      </c>
      <c r="E1113" s="255" t="e">
        <f t="shared" si="230"/>
        <v>#VALUE!</v>
      </c>
      <c r="F1113" s="255" t="e">
        <f t="shared" si="230"/>
        <v>#VALUE!</v>
      </c>
      <c r="G1113" s="255" t="e">
        <f t="shared" si="230"/>
        <v>#VALUE!</v>
      </c>
      <c r="H1113" s="255" t="e">
        <f t="shared" si="230"/>
        <v>#VALUE!</v>
      </c>
      <c r="I1113" s="255" t="e">
        <f t="shared" si="230"/>
        <v>#VALUE!</v>
      </c>
      <c r="J1113" s="254" t="e">
        <f>IF(M1112="",J1112,J1111)</f>
        <v>#VALUE!</v>
      </c>
      <c r="K1113" s="482"/>
      <c r="L1113" s="254">
        <f>COUNTIF(J1105:J1110,"S")</f>
        <v>0</v>
      </c>
      <c r="M1113" s="256" t="e">
        <f>M1111/M1112*100</f>
        <v>#VALUE!</v>
      </c>
      <c r="N1113" s="1058"/>
      <c r="O1113" s="1057"/>
      <c r="P1113" s="1056" t="s">
        <v>150</v>
      </c>
      <c r="Q1113" s="1039"/>
      <c r="R1113" s="255" t="e">
        <f t="shared" ref="R1113:X1113" si="231">R1111/R1112*100</f>
        <v>#VALUE!</v>
      </c>
      <c r="S1113" s="255" t="e">
        <f t="shared" si="231"/>
        <v>#VALUE!</v>
      </c>
      <c r="T1113" s="255" t="e">
        <f t="shared" si="231"/>
        <v>#VALUE!</v>
      </c>
      <c r="U1113" s="255" t="e">
        <f t="shared" si="231"/>
        <v>#VALUE!</v>
      </c>
      <c r="V1113" s="255" t="e">
        <f t="shared" si="231"/>
        <v>#VALUE!</v>
      </c>
      <c r="W1113" s="255" t="e">
        <f t="shared" si="231"/>
        <v>#VALUE!</v>
      </c>
      <c r="X1113" s="255" t="e">
        <f t="shared" si="231"/>
        <v>#VALUE!</v>
      </c>
      <c r="Y1113" s="254" t="e">
        <f>IF(AB1112="",Y1112,Y1111)</f>
        <v>#VALUE!</v>
      </c>
      <c r="Z1113" s="482"/>
      <c r="AA1113" s="254">
        <f>COUNTIF(Y1105:Y1110,"S")</f>
        <v>0</v>
      </c>
      <c r="AB1113" s="256" t="e">
        <f>AB1111/AB1112*100</f>
        <v>#VALUE!</v>
      </c>
    </row>
    <row r="1114" spans="1:28" ht="19" customHeight="1">
      <c r="A1114" s="1023" t="s">
        <v>73</v>
      </c>
      <c r="B1114" s="1024"/>
      <c r="C1114" s="475" t="str">
        <f>IF('statement of marks'!CV63="","",'statement of marks'!CV63)</f>
        <v/>
      </c>
      <c r="D1114" s="475" t="str">
        <f>IF('statement of marks'!CW63="","",'statement of marks'!CW63)</f>
        <v/>
      </c>
      <c r="E1114" s="475" t="str">
        <f>IF('statement of marks'!CX63="","",'statement of marks'!CX63)</f>
        <v/>
      </c>
      <c r="F1114" s="475" t="str">
        <f>IF('statement of marks'!CZ63="","",'statement of marks'!CZ63)</f>
        <v/>
      </c>
      <c r="G1114" s="478" t="str">
        <f>IF(F1114="","",SUM(C1114:F1114))</f>
        <v/>
      </c>
      <c r="H1114" s="475" t="str">
        <f>IF('statement of marks'!DB63="","",'statement of marks'!DB63)</f>
        <v/>
      </c>
      <c r="I1114" s="478" t="str">
        <f>IF(H1114="","",SUM(G1114:H1114))</f>
        <v/>
      </c>
      <c r="J1114" s="479" t="str">
        <f>IF('statement of marks'!HY63="","",'statement of marks'!HY63)</f>
        <v/>
      </c>
      <c r="K1114" s="485" t="str">
        <f>IF('result subject-wise'!AQ63="","",'result subject-wise'!AQ63)</f>
        <v/>
      </c>
      <c r="L1114" s="1046" t="s">
        <v>238</v>
      </c>
      <c r="M1114" s="1061"/>
      <c r="N1114" s="1058"/>
      <c r="O1114" s="1057"/>
      <c r="P1114" s="1023" t="s">
        <v>73</v>
      </c>
      <c r="Q1114" s="1024"/>
      <c r="R1114" s="475" t="str">
        <f>IF('statement of marks'!CV64="","",'statement of marks'!CV64)</f>
        <v/>
      </c>
      <c r="S1114" s="475" t="str">
        <f>IF('statement of marks'!CW64="","",'statement of marks'!CW64)</f>
        <v/>
      </c>
      <c r="T1114" s="475" t="str">
        <f>IF('statement of marks'!CX64="","",'statement of marks'!CX64)</f>
        <v/>
      </c>
      <c r="U1114" s="475" t="str">
        <f>IF('statement of marks'!CZ64="","",'statement of marks'!CZ64)</f>
        <v/>
      </c>
      <c r="V1114" s="478" t="str">
        <f>IF(U1114="","",SUM(R1114:U1114))</f>
        <v/>
      </c>
      <c r="W1114" s="475" t="str">
        <f>IF('statement of marks'!DB64="","",'statement of marks'!DB64)</f>
        <v/>
      </c>
      <c r="X1114" s="478" t="str">
        <f>IF(W1114="","",SUM(V1114:W1114))</f>
        <v/>
      </c>
      <c r="Y1114" s="479" t="str">
        <f>IF('statement of marks'!HY64="","",'statement of marks'!HY64)</f>
        <v/>
      </c>
      <c r="Z1114" s="485" t="str">
        <f>IF('result subject-wise'!AQ64="","",'result subject-wise'!AQ64)</f>
        <v/>
      </c>
      <c r="AA1114" s="1046" t="s">
        <v>238</v>
      </c>
      <c r="AB1114" s="1061"/>
    </row>
    <row r="1115" spans="1:28" ht="19" customHeight="1">
      <c r="A1115" s="1023" t="s">
        <v>74</v>
      </c>
      <c r="B1115" s="1024"/>
      <c r="C1115" s="475" t="str">
        <f>IF('statement of marks'!DL63="","",'statement of marks'!DL63)</f>
        <v/>
      </c>
      <c r="D1115" s="475" t="str">
        <f>IF('statement of marks'!DO63="","",'statement of marks'!DO63)</f>
        <v/>
      </c>
      <c r="E1115" s="475" t="str">
        <f>IF('statement of marks'!DR63="","",'statement of marks'!DR63)</f>
        <v/>
      </c>
      <c r="F1115" s="475" t="str">
        <f>IF('statement of marks'!DX63="","",'statement of marks'!DX63)</f>
        <v/>
      </c>
      <c r="G1115" s="478" t="str">
        <f>IF(F1115="","",SUM(C1115:F1115))</f>
        <v/>
      </c>
      <c r="H1115" s="475" t="str">
        <f>IF('statement of marks'!EC63="","",'statement of marks'!EC63)</f>
        <v/>
      </c>
      <c r="I1115" s="478" t="str">
        <f>IF(H1115="","",SUM(G1115:H1115))</f>
        <v/>
      </c>
      <c r="J1115" s="479" t="str">
        <f>IF('statement of marks'!HZ63="","",'statement of marks'!HZ63)</f>
        <v/>
      </c>
      <c r="K1115" s="477" t="str">
        <f>IF('result subject-wise'!AR63="","",'result subject-wise'!AR63)</f>
        <v/>
      </c>
      <c r="L1115" s="1030"/>
      <c r="M1115" s="1061"/>
      <c r="N1115" s="1058"/>
      <c r="O1115" s="1057"/>
      <c r="P1115" s="1023" t="s">
        <v>74</v>
      </c>
      <c r="Q1115" s="1024"/>
      <c r="R1115" s="475" t="str">
        <f>IF('statement of marks'!DL64="","",'statement of marks'!DL64)</f>
        <v/>
      </c>
      <c r="S1115" s="475" t="str">
        <f>IF('statement of marks'!DO64="","",'statement of marks'!DO64)</f>
        <v/>
      </c>
      <c r="T1115" s="475" t="str">
        <f>IF('statement of marks'!DR64="","",'statement of marks'!DR64)</f>
        <v/>
      </c>
      <c r="U1115" s="475" t="str">
        <f>IF('statement of marks'!DX64="","",'statement of marks'!DX64)</f>
        <v/>
      </c>
      <c r="V1115" s="478" t="str">
        <f>IF(U1115="","",SUM(R1115:U1115))</f>
        <v/>
      </c>
      <c r="W1115" s="475" t="str">
        <f>IF('statement of marks'!EC64="","",'statement of marks'!EC64)</f>
        <v/>
      </c>
      <c r="X1115" s="478" t="str">
        <f>IF(W1115="","",SUM(V1115:W1115))</f>
        <v/>
      </c>
      <c r="Y1115" s="479" t="str">
        <f>IF('statement of marks'!HZ64="","",'statement of marks'!HZ64)</f>
        <v/>
      </c>
      <c r="Z1115" s="477" t="str">
        <f>IF('result subject-wise'!AR64="","",'result subject-wise'!AR64)</f>
        <v/>
      </c>
      <c r="AA1115" s="1030"/>
      <c r="AB1115" s="1061"/>
    </row>
    <row r="1116" spans="1:28" ht="19" customHeight="1">
      <c r="A1116" s="1023" t="s">
        <v>56</v>
      </c>
      <c r="B1116" s="1024"/>
      <c r="C1116" s="475" t="str">
        <f>IF('statement of marks'!EM63="","",'statement of marks'!EM63)</f>
        <v/>
      </c>
      <c r="D1116" s="475" t="str">
        <f>IF('statement of marks'!EN63="","",'statement of marks'!EN63)</f>
        <v/>
      </c>
      <c r="E1116" s="475" t="str">
        <f>IF('statement of marks'!EO63="","",'statement of marks'!EO63)</f>
        <v/>
      </c>
      <c r="F1116" s="475" t="str">
        <f>IF('statement of marks'!ES63="","",'statement of marks'!ES63)</f>
        <v/>
      </c>
      <c r="G1116" s="478" t="str">
        <f>IF(F1116="","",SUM(C1116:F1116))</f>
        <v/>
      </c>
      <c r="H1116" s="475" t="str">
        <f>IF('statement of marks'!EX63="","",'statement of marks'!EX63)</f>
        <v/>
      </c>
      <c r="I1116" s="478" t="str">
        <f>IF(H1116="","",SUM(G1116:H1116))</f>
        <v/>
      </c>
      <c r="J1116" s="479" t="str">
        <f>IF('statement of marks'!IA63="","",'statement of marks'!IA63)</f>
        <v/>
      </c>
      <c r="K1116" s="477" t="str">
        <f>IF('result subject-wise'!AS63="","",'result subject-wise'!AS63)</f>
        <v/>
      </c>
      <c r="L1116" s="1030"/>
      <c r="M1116" s="1061"/>
      <c r="N1116" s="1058"/>
      <c r="O1116" s="1057"/>
      <c r="P1116" s="1023" t="s">
        <v>56</v>
      </c>
      <c r="Q1116" s="1024"/>
      <c r="R1116" s="475" t="str">
        <f>IF('statement of marks'!EM64="","",'statement of marks'!EM64)</f>
        <v/>
      </c>
      <c r="S1116" s="475" t="str">
        <f>IF('statement of marks'!EN64="","",'statement of marks'!EN64)</f>
        <v/>
      </c>
      <c r="T1116" s="475" t="str">
        <f>IF('statement of marks'!EO64="","",'statement of marks'!EO64)</f>
        <v/>
      </c>
      <c r="U1116" s="475" t="str">
        <f>IF('statement of marks'!ES64="","",'statement of marks'!ES64)</f>
        <v/>
      </c>
      <c r="V1116" s="478" t="str">
        <f>IF(U1116="","",SUM(R1116:U1116))</f>
        <v/>
      </c>
      <c r="W1116" s="475" t="str">
        <f>IF('statement of marks'!EX64="","",'statement of marks'!EX64)</f>
        <v/>
      </c>
      <c r="X1116" s="478" t="str">
        <f>IF(W1116="","",SUM(V1116:W1116))</f>
        <v/>
      </c>
      <c r="Y1116" s="479" t="str">
        <f>IF('statement of marks'!IA64="","",'statement of marks'!IA64)</f>
        <v/>
      </c>
      <c r="Z1116" s="477" t="str">
        <f>IF('result subject-wise'!AS64="","",'result subject-wise'!AS64)</f>
        <v/>
      </c>
      <c r="AA1116" s="1030"/>
      <c r="AB1116" s="1061"/>
    </row>
    <row r="1117" spans="1:28" ht="19" customHeight="1">
      <c r="A1117" s="1023" t="s">
        <v>26</v>
      </c>
      <c r="B1117" s="1024"/>
      <c r="C1117" s="1046" t="s">
        <v>275</v>
      </c>
      <c r="D1117" s="1021"/>
      <c r="E1117" s="1046" t="s">
        <v>94</v>
      </c>
      <c r="F1117" s="1021"/>
      <c r="G1117" s="1048" t="s">
        <v>95</v>
      </c>
      <c r="H1117" s="1021"/>
      <c r="I1117" s="478" t="s">
        <v>39</v>
      </c>
      <c r="J1117" s="477" t="s">
        <v>57</v>
      </c>
      <c r="K1117" s="1050"/>
      <c r="L1117" s="1049" t="str">
        <f>IF('result subject-wise'!AV63="","",'result subject-wise'!AV63)</f>
        <v/>
      </c>
      <c r="M1117" s="1052"/>
      <c r="N1117" s="1058"/>
      <c r="O1117" s="1057"/>
      <c r="P1117" s="1023" t="s">
        <v>26</v>
      </c>
      <c r="Q1117" s="1024"/>
      <c r="R1117" s="1046" t="s">
        <v>275</v>
      </c>
      <c r="S1117" s="1021"/>
      <c r="T1117" s="1046" t="s">
        <v>94</v>
      </c>
      <c r="U1117" s="1021"/>
      <c r="V1117" s="1048" t="s">
        <v>95</v>
      </c>
      <c r="W1117" s="1021"/>
      <c r="X1117" s="478" t="s">
        <v>39</v>
      </c>
      <c r="Y1117" s="477" t="s">
        <v>57</v>
      </c>
      <c r="Z1117" s="1050"/>
      <c r="AA1117" s="1049" t="str">
        <f>IF('result subject-wise'!AV64="","",'result subject-wise'!AV64)</f>
        <v/>
      </c>
      <c r="AB1117" s="1052"/>
    </row>
    <row r="1118" spans="1:28" ht="19" customHeight="1">
      <c r="A1118" s="1023"/>
      <c r="B1118" s="1024"/>
      <c r="C1118" s="1021">
        <f>'statement of marks'!$FH$6</f>
        <v>25</v>
      </c>
      <c r="D1118" s="1021"/>
      <c r="E1118" s="1021">
        <f>'statement of marks'!$FI$6</f>
        <v>45</v>
      </c>
      <c r="F1118" s="1021"/>
      <c r="G1118" s="1021">
        <f>'statement of marks'!$FJ$6</f>
        <v>30</v>
      </c>
      <c r="H1118" s="1021"/>
      <c r="I1118" s="478">
        <f>SUM(C1118,E1118,G1118)</f>
        <v>100</v>
      </c>
      <c r="J1118" s="477"/>
      <c r="K1118" s="1050"/>
      <c r="L1118" s="1049"/>
      <c r="M1118" s="1052"/>
      <c r="N1118" s="1058"/>
      <c r="O1118" s="1057"/>
      <c r="P1118" s="1023"/>
      <c r="Q1118" s="1024"/>
      <c r="R1118" s="1021">
        <f>'statement of marks'!$FH$6</f>
        <v>25</v>
      </c>
      <c r="S1118" s="1021"/>
      <c r="T1118" s="1021">
        <f>'statement of marks'!$FI$6</f>
        <v>45</v>
      </c>
      <c r="U1118" s="1021"/>
      <c r="V1118" s="1021">
        <f>'statement of marks'!$FJ$6</f>
        <v>30</v>
      </c>
      <c r="W1118" s="1021"/>
      <c r="X1118" s="478">
        <f>SUM(R1118,T1118,V1118)</f>
        <v>100</v>
      </c>
      <c r="Y1118" s="477"/>
      <c r="Z1118" s="1050"/>
      <c r="AA1118" s="1049"/>
      <c r="AB1118" s="1052"/>
    </row>
    <row r="1119" spans="1:28" ht="19" customHeight="1">
      <c r="A1119" s="1023"/>
      <c r="B1119" s="1024"/>
      <c r="C1119" s="1025" t="str">
        <f>IF('statement of marks'!FH63="","",'statement of marks'!FH63)</f>
        <v/>
      </c>
      <c r="D1119" s="1025"/>
      <c r="E1119" s="1025" t="str">
        <f>'statement of marks'!FI63</f>
        <v/>
      </c>
      <c r="F1119" s="1025"/>
      <c r="G1119" s="1025" t="str">
        <f>'statement of marks'!FJ63</f>
        <v/>
      </c>
      <c r="H1119" s="1025"/>
      <c r="I1119" s="481" t="str">
        <f>IF(G1119="","",SUM(C1119,E1119,G1119))</f>
        <v/>
      </c>
      <c r="J1119" s="479" t="str">
        <f>IF('statement of marks'!IB63="","",'statement of marks'!IB63)</f>
        <v/>
      </c>
      <c r="K1119" s="1050"/>
      <c r="L1119" s="1051" t="s">
        <v>241</v>
      </c>
      <c r="M1119" s="1052"/>
      <c r="N1119" s="1058"/>
      <c r="O1119" s="1057"/>
      <c r="P1119" s="1023"/>
      <c r="Q1119" s="1024"/>
      <c r="R1119" s="1025" t="str">
        <f>IF('statement of marks'!FH64="","",'statement of marks'!FH64)</f>
        <v/>
      </c>
      <c r="S1119" s="1025"/>
      <c r="T1119" s="1025" t="str">
        <f>'statement of marks'!FI64</f>
        <v/>
      </c>
      <c r="U1119" s="1025"/>
      <c r="V1119" s="1025" t="str">
        <f>'statement of marks'!FJ64</f>
        <v/>
      </c>
      <c r="W1119" s="1025"/>
      <c r="X1119" s="481" t="str">
        <f>IF(V1119="","",SUM(R1119,T1119,V1119))</f>
        <v/>
      </c>
      <c r="Y1119" s="479" t="str">
        <f>IF('statement of marks'!IB64="","",'statement of marks'!IB64)</f>
        <v/>
      </c>
      <c r="Z1119" s="1050"/>
      <c r="AA1119" s="1051" t="s">
        <v>241</v>
      </c>
      <c r="AB1119" s="1052"/>
    </row>
    <row r="1120" spans="1:28" ht="19" customHeight="1">
      <c r="A1120" s="1023" t="s">
        <v>77</v>
      </c>
      <c r="B1120" s="1024"/>
      <c r="C1120" s="1048" t="s">
        <v>96</v>
      </c>
      <c r="D1120" s="1021"/>
      <c r="E1120" s="1048" t="s">
        <v>97</v>
      </c>
      <c r="F1120" s="1021"/>
      <c r="G1120" s="1048" t="s">
        <v>98</v>
      </c>
      <c r="H1120" s="1021"/>
      <c r="I1120" s="478" t="s">
        <v>39</v>
      </c>
      <c r="J1120" s="477" t="s">
        <v>57</v>
      </c>
      <c r="K1120" s="1050"/>
      <c r="L1120" s="1049" t="e">
        <f>J1113</f>
        <v>#VALUE!</v>
      </c>
      <c r="M1120" s="1052"/>
      <c r="N1120" s="1058"/>
      <c r="O1120" s="1057"/>
      <c r="P1120" s="1023" t="s">
        <v>77</v>
      </c>
      <c r="Q1120" s="1024"/>
      <c r="R1120" s="1048" t="s">
        <v>96</v>
      </c>
      <c r="S1120" s="1021"/>
      <c r="T1120" s="1048" t="s">
        <v>97</v>
      </c>
      <c r="U1120" s="1021"/>
      <c r="V1120" s="1048" t="s">
        <v>98</v>
      </c>
      <c r="W1120" s="1021"/>
      <c r="X1120" s="478" t="s">
        <v>39</v>
      </c>
      <c r="Y1120" s="477" t="s">
        <v>57</v>
      </c>
      <c r="Z1120" s="1050"/>
      <c r="AA1120" s="1049" t="e">
        <f>Y1113</f>
        <v>#VALUE!</v>
      </c>
      <c r="AB1120" s="1052"/>
    </row>
    <row r="1121" spans="1:28" ht="19" customHeight="1">
      <c r="A1121" s="1023"/>
      <c r="B1121" s="1024"/>
      <c r="C1121" s="1021">
        <f>'statement of marks'!$FQ$6</f>
        <v>25</v>
      </c>
      <c r="D1121" s="1021"/>
      <c r="E1121" s="474">
        <f>'statement of marks'!$FR$6</f>
        <v>30</v>
      </c>
      <c r="F1121" s="474">
        <f>'statement of marks'!$FS$6</f>
        <v>30</v>
      </c>
      <c r="G1121" s="1021">
        <f>'statement of marks'!$FT$6</f>
        <v>15</v>
      </c>
      <c r="H1121" s="1021"/>
      <c r="I1121" s="478">
        <f>SUM(C1121,E1121,F1121,G1121)</f>
        <v>100</v>
      </c>
      <c r="J1121" s="477"/>
      <c r="K1121" s="1050"/>
      <c r="L1121" s="1049"/>
      <c r="M1121" s="1052"/>
      <c r="N1121" s="1058"/>
      <c r="O1121" s="1057"/>
      <c r="P1121" s="1023"/>
      <c r="Q1121" s="1024"/>
      <c r="R1121" s="1021">
        <f>'statement of marks'!$FQ$6</f>
        <v>25</v>
      </c>
      <c r="S1121" s="1021"/>
      <c r="T1121" s="474">
        <f>'statement of marks'!$FR$6</f>
        <v>30</v>
      </c>
      <c r="U1121" s="474">
        <f>'statement of marks'!$FS$6</f>
        <v>30</v>
      </c>
      <c r="V1121" s="1021">
        <f>'statement of marks'!$FT$6</f>
        <v>15</v>
      </c>
      <c r="W1121" s="1021"/>
      <c r="X1121" s="478">
        <f>SUM(R1121,T1121,U1121,V1121)</f>
        <v>100</v>
      </c>
      <c r="Y1121" s="477"/>
      <c r="Z1121" s="1050"/>
      <c r="AA1121" s="1049"/>
      <c r="AB1121" s="1052"/>
    </row>
    <row r="1122" spans="1:28" ht="19" customHeight="1">
      <c r="A1122" s="1023"/>
      <c r="B1122" s="1024"/>
      <c r="C1122" s="1025" t="str">
        <f>IF('statement of marks'!FQ63="","",'statement of marks'!FQ63)</f>
        <v/>
      </c>
      <c r="D1122" s="1025"/>
      <c r="E1122" s="475" t="str">
        <f>'statement of marks'!FR63</f>
        <v/>
      </c>
      <c r="F1122" s="475" t="str">
        <f>'statement of marks'!FS63</f>
        <v/>
      </c>
      <c r="G1122" s="1025" t="str">
        <f>'statement of marks'!FT63</f>
        <v/>
      </c>
      <c r="H1122" s="1025"/>
      <c r="I1122" s="478" t="str">
        <f>IF(G1122="","",SUM(C1122:G1122))</f>
        <v/>
      </c>
      <c r="J1122" s="479" t="str">
        <f>IF('statement of marks'!IC63="","",'statement of marks'!IC63)</f>
        <v/>
      </c>
      <c r="K1122" s="1043" t="s">
        <v>240</v>
      </c>
      <c r="L1122" s="1044"/>
      <c r="M1122" s="1045"/>
      <c r="N1122" s="1058"/>
      <c r="O1122" s="1057"/>
      <c r="P1122" s="1023"/>
      <c r="Q1122" s="1024"/>
      <c r="R1122" s="1025" t="str">
        <f>IF('statement of marks'!FQ64="","",'statement of marks'!FQ64)</f>
        <v/>
      </c>
      <c r="S1122" s="1025"/>
      <c r="T1122" s="475" t="str">
        <f>'statement of marks'!FR64</f>
        <v/>
      </c>
      <c r="U1122" s="475" t="str">
        <f>'statement of marks'!FS64</f>
        <v/>
      </c>
      <c r="V1122" s="1025" t="str">
        <f>'statement of marks'!FT64</f>
        <v/>
      </c>
      <c r="W1122" s="1025"/>
      <c r="X1122" s="478" t="str">
        <f>IF(V1122="","",SUM(R1122:V1122))</f>
        <v/>
      </c>
      <c r="Y1122" s="479" t="str">
        <f>IF('statement of marks'!IC64="","",'statement of marks'!IC64)</f>
        <v/>
      </c>
      <c r="Z1122" s="1043" t="s">
        <v>240</v>
      </c>
      <c r="AA1122" s="1044"/>
      <c r="AB1122" s="1045"/>
    </row>
    <row r="1123" spans="1:28" ht="19" customHeight="1">
      <c r="A1123" s="1038" t="s">
        <v>135</v>
      </c>
      <c r="B1123" s="1039"/>
      <c r="C1123" s="1029" t="str">
        <f>'statement of marks'!GN63</f>
        <v/>
      </c>
      <c r="D1123" s="1029"/>
      <c r="E1123" s="1029"/>
      <c r="F1123" s="483" t="s">
        <v>241</v>
      </c>
      <c r="G1123" s="479" t="str">
        <f>IF('statement of marks'!CU63="","",'statement of marks'!CU63)</f>
        <v/>
      </c>
      <c r="H1123" s="1049" t="s">
        <v>237</v>
      </c>
      <c r="I1123" s="1049"/>
      <c r="J1123" s="475" t="str">
        <f>IF('statement of marks'!GP63="","",'statement of marks'!GP63)</f>
        <v/>
      </c>
      <c r="K1123" s="1044"/>
      <c r="L1123" s="1044"/>
      <c r="M1123" s="1045"/>
      <c r="N1123" s="1058"/>
      <c r="O1123" s="1057"/>
      <c r="P1123" s="1038" t="s">
        <v>135</v>
      </c>
      <c r="Q1123" s="1039"/>
      <c r="R1123" s="1029" t="str">
        <f>'statement of marks'!GN64</f>
        <v/>
      </c>
      <c r="S1123" s="1029"/>
      <c r="T1123" s="1029"/>
      <c r="U1123" s="483" t="s">
        <v>241</v>
      </c>
      <c r="V1123" s="479" t="str">
        <f>IF('statement of marks'!CU64="","",'statement of marks'!CU64)</f>
        <v/>
      </c>
      <c r="W1123" s="1049" t="s">
        <v>237</v>
      </c>
      <c r="X1123" s="1049"/>
      <c r="Y1123" s="475" t="str">
        <f>IF('statement of marks'!GP64="","",'statement of marks'!GP64)</f>
        <v/>
      </c>
      <c r="Z1123" s="1044"/>
      <c r="AA1123" s="1044"/>
      <c r="AB1123" s="1045"/>
    </row>
    <row r="1124" spans="1:28" ht="19" customHeight="1">
      <c r="A1124" s="257" t="s">
        <v>230</v>
      </c>
      <c r="B1124" s="1059" t="s">
        <v>229</v>
      </c>
      <c r="C1124" s="1060"/>
      <c r="D1124" s="1047" t="s">
        <v>231</v>
      </c>
      <c r="E1124" s="1025"/>
      <c r="F1124" s="1047" t="s">
        <v>232</v>
      </c>
      <c r="G1124" s="1025"/>
      <c r="H1124" s="1047" t="s">
        <v>233</v>
      </c>
      <c r="I1124" s="1025"/>
      <c r="J1124" s="481" t="s">
        <v>376</v>
      </c>
      <c r="K1124" s="1044"/>
      <c r="L1124" s="1044"/>
      <c r="M1124" s="1045"/>
      <c r="N1124" s="1058"/>
      <c r="O1124" s="1057"/>
      <c r="P1124" s="257" t="s">
        <v>230</v>
      </c>
      <c r="Q1124" s="1059" t="s">
        <v>229</v>
      </c>
      <c r="R1124" s="1060"/>
      <c r="S1124" s="1047" t="s">
        <v>231</v>
      </c>
      <c r="T1124" s="1025"/>
      <c r="U1124" s="1047" t="s">
        <v>232</v>
      </c>
      <c r="V1124" s="1025"/>
      <c r="W1124" s="1047" t="s">
        <v>233</v>
      </c>
      <c r="X1124" s="1025"/>
      <c r="Y1124" s="481" t="s">
        <v>376</v>
      </c>
      <c r="Z1124" s="1044"/>
      <c r="AA1124" s="1044"/>
      <c r="AB1124" s="1045"/>
    </row>
    <row r="1125" spans="1:28" ht="19" customHeight="1">
      <c r="A1125" s="1033" t="s">
        <v>227</v>
      </c>
      <c r="B1125" s="1024"/>
      <c r="C1125" s="482" t="str">
        <f>IF('statement of marks'!GR63="","",'statement of marks'!GR63)</f>
        <v/>
      </c>
      <c r="D1125" s="1053" t="str">
        <f>IF('statement of marks'!GT63="","",'statement of marks'!GT63)</f>
        <v/>
      </c>
      <c r="E1125" s="1053"/>
      <c r="F1125" s="1053" t="str">
        <f>IF('statement of marks'!GV63="","",'statement of marks'!GV63)</f>
        <v/>
      </c>
      <c r="G1125" s="1053"/>
      <c r="H1125" s="1053" t="str">
        <f>IF('statement of marks'!GX63="","",'statement of marks'!GX63)</f>
        <v/>
      </c>
      <c r="I1125" s="1053"/>
      <c r="J1125" s="479" t="str">
        <f>'statement of marks'!GZ63</f>
        <v/>
      </c>
      <c r="K1125" s="1062" t="str">
        <f>IF(OR(L1117="PASS",L1117="FAIL"),'result subject-wise'!$AV$112,"")</f>
        <v/>
      </c>
      <c r="L1125" s="1062"/>
      <c r="M1125" s="1063"/>
      <c r="N1125" s="1058"/>
      <c r="O1125" s="1057"/>
      <c r="P1125" s="1033" t="s">
        <v>227</v>
      </c>
      <c r="Q1125" s="1024"/>
      <c r="R1125" s="482" t="str">
        <f>IF('statement of marks'!GR64="","",'statement of marks'!GR64)</f>
        <v/>
      </c>
      <c r="S1125" s="1053" t="str">
        <f>IF('statement of marks'!GT64="","",'statement of marks'!GT64)</f>
        <v/>
      </c>
      <c r="T1125" s="1053"/>
      <c r="U1125" s="1053" t="str">
        <f>IF('statement of marks'!GV64="","",'statement of marks'!GV64)</f>
        <v/>
      </c>
      <c r="V1125" s="1053"/>
      <c r="W1125" s="1053" t="str">
        <f>IF('statement of marks'!GX64="","",'statement of marks'!GX64)</f>
        <v/>
      </c>
      <c r="X1125" s="1053"/>
      <c r="Y1125" s="479" t="str">
        <f>'statement of marks'!GZ64</f>
        <v/>
      </c>
      <c r="Z1125" s="1062" t="str">
        <f>IF(OR(AA1117="PASS",AA1117="FAIL"),'result subject-wise'!$AV$112,"")</f>
        <v/>
      </c>
      <c r="AA1125" s="1062"/>
      <c r="AB1125" s="1063"/>
    </row>
    <row r="1126" spans="1:28" ht="19" customHeight="1">
      <c r="A1126" s="1031" t="s">
        <v>228</v>
      </c>
      <c r="B1126" s="1032"/>
      <c r="C1126" s="477" t="str">
        <f>IF('statement of marks'!GQ63="","",'statement of marks'!GQ63)</f>
        <v/>
      </c>
      <c r="D1126" s="1030" t="str">
        <f>IF('statement of marks'!GS63="","",'statement of marks'!GS63)</f>
        <v/>
      </c>
      <c r="E1126" s="1030"/>
      <c r="F1126" s="1030" t="str">
        <f>IF('statement of marks'!GU63="","",'statement of marks'!GU63)</f>
        <v/>
      </c>
      <c r="G1126" s="1030"/>
      <c r="H1126" s="1030" t="str">
        <f>IF('statement of marks'!GW63="","",'statement of marks'!GW63)</f>
        <v/>
      </c>
      <c r="I1126" s="1030"/>
      <c r="J1126" s="477" t="str">
        <f>'statement of marks'!GY63</f>
        <v/>
      </c>
      <c r="K1126" s="1062"/>
      <c r="L1126" s="1062"/>
      <c r="M1126" s="1063"/>
      <c r="N1126" s="1058"/>
      <c r="O1126" s="1057"/>
      <c r="P1126" s="1031" t="s">
        <v>228</v>
      </c>
      <c r="Q1126" s="1032"/>
      <c r="R1126" s="477" t="str">
        <f>IF('statement of marks'!GQ64="","",'statement of marks'!GQ64)</f>
        <v/>
      </c>
      <c r="S1126" s="1030" t="str">
        <f>IF('statement of marks'!GS64="","",'statement of marks'!GS64)</f>
        <v/>
      </c>
      <c r="T1126" s="1030"/>
      <c r="U1126" s="1030" t="str">
        <f>IF('statement of marks'!GU64="","",'statement of marks'!GU64)</f>
        <v/>
      </c>
      <c r="V1126" s="1030"/>
      <c r="W1126" s="1030" t="str">
        <f>IF('statement of marks'!GW64="","",'statement of marks'!GW64)</f>
        <v/>
      </c>
      <c r="X1126" s="1030"/>
      <c r="Y1126" s="477" t="str">
        <f>'statement of marks'!GY64</f>
        <v/>
      </c>
      <c r="Z1126" s="1062"/>
      <c r="AA1126" s="1062"/>
      <c r="AB1126" s="1063"/>
    </row>
    <row r="1127" spans="1:28" ht="19" customHeight="1">
      <c r="A1127" s="1067" t="s">
        <v>375</v>
      </c>
      <c r="B1127" s="1024"/>
      <c r="C1127" s="52"/>
      <c r="D1127" s="1029"/>
      <c r="E1127" s="1029"/>
      <c r="F1127" s="1029"/>
      <c r="G1127" s="1029"/>
      <c r="H1127" s="1029"/>
      <c r="I1127" s="1029"/>
      <c r="J1127" s="1029"/>
      <c r="K1127" s="1029"/>
      <c r="L1127" s="1029"/>
      <c r="M1127" s="1040"/>
      <c r="N1127" s="1058"/>
      <c r="O1127" s="1057"/>
      <c r="P1127" s="1067" t="s">
        <v>375</v>
      </c>
      <c r="Q1127" s="1024"/>
      <c r="R1127" s="52"/>
      <c r="S1127" s="1029"/>
      <c r="T1127" s="1029"/>
      <c r="U1127" s="1029"/>
      <c r="V1127" s="1029"/>
      <c r="W1127" s="1029"/>
      <c r="X1127" s="1029"/>
      <c r="Y1127" s="1029"/>
      <c r="Z1127" s="1029"/>
      <c r="AA1127" s="1029"/>
      <c r="AB1127" s="1040"/>
    </row>
    <row r="1128" spans="1:28" ht="19" customHeight="1">
      <c r="A1128" s="1033" t="s">
        <v>234</v>
      </c>
      <c r="B1128" s="1024"/>
      <c r="C1128" s="52"/>
      <c r="D1128" s="1029"/>
      <c r="E1128" s="1029"/>
      <c r="F1128" s="1029"/>
      <c r="G1128" s="1029"/>
      <c r="H1128" s="1029"/>
      <c r="I1128" s="1029"/>
      <c r="J1128" s="1029"/>
      <c r="K1128" s="1029"/>
      <c r="L1128" s="1029"/>
      <c r="M1128" s="1040"/>
      <c r="N1128" s="1058"/>
      <c r="O1128" s="1057"/>
      <c r="P1128" s="1033" t="s">
        <v>234</v>
      </c>
      <c r="Q1128" s="1024"/>
      <c r="R1128" s="52"/>
      <c r="S1128" s="1029"/>
      <c r="T1128" s="1029"/>
      <c r="U1128" s="1029"/>
      <c r="V1128" s="1029"/>
      <c r="W1128" s="1029"/>
      <c r="X1128" s="1029"/>
      <c r="Y1128" s="1029"/>
      <c r="Z1128" s="1029"/>
      <c r="AA1128" s="1029"/>
      <c r="AB1128" s="1040"/>
    </row>
    <row r="1129" spans="1:28" ht="19" customHeight="1">
      <c r="A1129" s="1033" t="s">
        <v>374</v>
      </c>
      <c r="B1129" s="1024"/>
      <c r="C1129" s="52"/>
      <c r="D1129" s="1029"/>
      <c r="E1129" s="1029"/>
      <c r="F1129" s="1029"/>
      <c r="G1129" s="1029"/>
      <c r="H1129" s="1029"/>
      <c r="I1129" s="1029"/>
      <c r="J1129" s="1051" t="s">
        <v>374</v>
      </c>
      <c r="K1129" s="1029"/>
      <c r="L1129" s="1029"/>
      <c r="M1129" s="1040"/>
      <c r="N1129" s="1058"/>
      <c r="O1129" s="1057"/>
      <c r="P1129" s="1033" t="s">
        <v>374</v>
      </c>
      <c r="Q1129" s="1024"/>
      <c r="R1129" s="52"/>
      <c r="S1129" s="1029"/>
      <c r="T1129" s="1029"/>
      <c r="U1129" s="1029"/>
      <c r="V1129" s="1029"/>
      <c r="W1129" s="1029"/>
      <c r="X1129" s="1029"/>
      <c r="Y1129" s="1051" t="s">
        <v>374</v>
      </c>
      <c r="Z1129" s="1029"/>
      <c r="AA1129" s="1029"/>
      <c r="AB1129" s="1040"/>
    </row>
    <row r="1130" spans="1:28" ht="19" customHeight="1">
      <c r="A1130" s="1033" t="s">
        <v>235</v>
      </c>
      <c r="B1130" s="1024"/>
      <c r="C1130" s="52"/>
      <c r="D1130" s="1029"/>
      <c r="E1130" s="1029"/>
      <c r="F1130" s="1029"/>
      <c r="G1130" s="1029"/>
      <c r="H1130" s="1029"/>
      <c r="I1130" s="1029"/>
      <c r="J1130" s="1029"/>
      <c r="K1130" s="1029"/>
      <c r="L1130" s="1029"/>
      <c r="M1130" s="1040"/>
      <c r="N1130" s="1058"/>
      <c r="O1130" s="1057"/>
      <c r="P1130" s="1033" t="s">
        <v>235</v>
      </c>
      <c r="Q1130" s="1024"/>
      <c r="R1130" s="52"/>
      <c r="S1130" s="1029"/>
      <c r="T1130" s="1029"/>
      <c r="U1130" s="1029"/>
      <c r="V1130" s="1029"/>
      <c r="W1130" s="1029"/>
      <c r="X1130" s="1029"/>
      <c r="Y1130" s="1029"/>
      <c r="Z1130" s="1029"/>
      <c r="AA1130" s="1029"/>
      <c r="AB1130" s="1040"/>
    </row>
    <row r="1131" spans="1:28" ht="19" customHeight="1" thickBot="1">
      <c r="A1131" s="1054" t="s">
        <v>236</v>
      </c>
      <c r="B1131" s="1055"/>
      <c r="C1131" s="1055"/>
      <c r="D1131" s="1055"/>
      <c r="E1131" s="1055"/>
      <c r="F1131" s="1064">
        <f>'statement of marks'!$GY$107</f>
        <v>42460</v>
      </c>
      <c r="G1131" s="1064"/>
      <c r="H1131" s="1065" t="s">
        <v>239</v>
      </c>
      <c r="I1131" s="1066"/>
      <c r="J1131" s="1041"/>
      <c r="K1131" s="1041"/>
      <c r="L1131" s="1041"/>
      <c r="M1131" s="1042"/>
      <c r="N1131" s="1058"/>
      <c r="O1131" s="1057"/>
      <c r="P1131" s="1054" t="s">
        <v>236</v>
      </c>
      <c r="Q1131" s="1055"/>
      <c r="R1131" s="1055"/>
      <c r="S1131" s="1055"/>
      <c r="T1131" s="1055"/>
      <c r="U1131" s="1064">
        <f>'statement of marks'!$GY$107</f>
        <v>42460</v>
      </c>
      <c r="V1131" s="1064"/>
      <c r="W1131" s="1065" t="s">
        <v>239</v>
      </c>
      <c r="X1131" s="1066"/>
      <c r="Y1131" s="1041"/>
      <c r="Z1131" s="1041"/>
      <c r="AA1131" s="1041"/>
      <c r="AB1131" s="1042"/>
    </row>
    <row r="1132" spans="1:28" ht="19" customHeight="1" thickTop="1">
      <c r="A1132" s="1017" t="s">
        <v>220</v>
      </c>
      <c r="B1132" s="1018"/>
      <c r="C1132" s="1018"/>
      <c r="D1132" s="1018"/>
      <c r="E1132" s="1018"/>
      <c r="F1132" s="1018"/>
      <c r="G1132" s="1018"/>
      <c r="H1132" s="1018"/>
      <c r="I1132" s="1018"/>
      <c r="J1132" s="1018"/>
      <c r="K1132" s="1018"/>
      <c r="L1132" s="1018"/>
      <c r="M1132" s="1019"/>
      <c r="N1132" s="1058"/>
      <c r="O1132" s="1057"/>
      <c r="P1132" s="1017" t="s">
        <v>220</v>
      </c>
      <c r="Q1132" s="1018"/>
      <c r="R1132" s="1018"/>
      <c r="S1132" s="1018"/>
      <c r="T1132" s="1018"/>
      <c r="U1132" s="1018"/>
      <c r="V1132" s="1018"/>
      <c r="W1132" s="1018"/>
      <c r="X1132" s="1018"/>
      <c r="Y1132" s="1018"/>
      <c r="Z1132" s="1018"/>
      <c r="AA1132" s="1018"/>
      <c r="AB1132" s="1019"/>
    </row>
    <row r="1133" spans="1:28" ht="19" customHeight="1">
      <c r="A1133" s="1020" t="str">
        <f>IF('statement of marks'!$A$2="","",'statement of marks'!$A$2)</f>
        <v xml:space="preserve">GOVT. </v>
      </c>
      <c r="B1133" s="1021"/>
      <c r="C1133" s="1021"/>
      <c r="D1133" s="1021"/>
      <c r="E1133" s="1021"/>
      <c r="F1133" s="1021"/>
      <c r="G1133" s="1021"/>
      <c r="H1133" s="1021"/>
      <c r="I1133" s="1021"/>
      <c r="J1133" s="1021"/>
      <c r="K1133" s="1021"/>
      <c r="L1133" s="1021"/>
      <c r="M1133" s="1022"/>
      <c r="N1133" s="1058"/>
      <c r="O1133" s="1057"/>
      <c r="P1133" s="1020" t="str">
        <f>IF('statement of marks'!$A$2="","",'statement of marks'!$A$2)</f>
        <v xml:space="preserve">GOVT. </v>
      </c>
      <c r="Q1133" s="1021"/>
      <c r="R1133" s="1021"/>
      <c r="S1133" s="1021"/>
      <c r="T1133" s="1021"/>
      <c r="U1133" s="1021"/>
      <c r="V1133" s="1021"/>
      <c r="W1133" s="1021"/>
      <c r="X1133" s="1021"/>
      <c r="Y1133" s="1021"/>
      <c r="Z1133" s="1021"/>
      <c r="AA1133" s="1021"/>
      <c r="AB1133" s="1022"/>
    </row>
    <row r="1134" spans="1:28" ht="19" customHeight="1">
      <c r="A1134" s="1020"/>
      <c r="B1134" s="1021"/>
      <c r="C1134" s="1021"/>
      <c r="D1134" s="1021"/>
      <c r="E1134" s="1021"/>
      <c r="F1134" s="1021"/>
      <c r="G1134" s="1021"/>
      <c r="H1134" s="1021"/>
      <c r="I1134" s="1021"/>
      <c r="J1134" s="1021"/>
      <c r="K1134" s="1021"/>
      <c r="L1134" s="1021"/>
      <c r="M1134" s="1022"/>
      <c r="N1134" s="1058"/>
      <c r="O1134" s="1057"/>
      <c r="P1134" s="1020"/>
      <c r="Q1134" s="1021"/>
      <c r="R1134" s="1021"/>
      <c r="S1134" s="1021"/>
      <c r="T1134" s="1021"/>
      <c r="U1134" s="1021"/>
      <c r="V1134" s="1021"/>
      <c r="W1134" s="1021"/>
      <c r="X1134" s="1021"/>
      <c r="Y1134" s="1021"/>
      <c r="Z1134" s="1021"/>
      <c r="AA1134" s="1021"/>
      <c r="AB1134" s="1022"/>
    </row>
    <row r="1135" spans="1:28" ht="19" customHeight="1">
      <c r="A1135" s="1023" t="s">
        <v>221</v>
      </c>
      <c r="B1135" s="1024"/>
      <c r="C1135" s="1025" t="str">
        <f>IF(L1156="","MAIN EXAM.",IF(C1162="SUPPL.","SUPPL. EXAM.",IF(C1162="RE-EXAM.","RE-EXAM.",)))</f>
        <v>MAIN EXAM.</v>
      </c>
      <c r="D1135" s="1025"/>
      <c r="E1135" s="1025"/>
      <c r="F1135" s="1025"/>
      <c r="G1135" s="475" t="s">
        <v>153</v>
      </c>
      <c r="H1135" s="1025" t="str">
        <f>IF('statement of marks'!$F$3="","",'statement of marks'!$F$3)</f>
        <v>2015-16</v>
      </c>
      <c r="I1135" s="1025"/>
      <c r="J1135" s="1025" t="s">
        <v>82</v>
      </c>
      <c r="K1135" s="1025"/>
      <c r="L1135" s="1025">
        <f>IF('statement of marks'!D65="","",'statement of marks'!D65)</f>
        <v>9159</v>
      </c>
      <c r="M1135" s="1026"/>
      <c r="N1135" s="1058"/>
      <c r="O1135" s="1057"/>
      <c r="P1135" s="1023" t="s">
        <v>221</v>
      </c>
      <c r="Q1135" s="1024"/>
      <c r="R1135" s="1025" t="str">
        <f>IF(AA1156="","MAIN EXAM.",IF(R1162="SUPPL.","SUPPL. EXAM.",IF(R1162="RE-EXAM.","RE-EXAM.",)))</f>
        <v>MAIN EXAM.</v>
      </c>
      <c r="S1135" s="1025"/>
      <c r="T1135" s="1025"/>
      <c r="U1135" s="1025"/>
      <c r="V1135" s="475" t="s">
        <v>153</v>
      </c>
      <c r="W1135" s="1025" t="str">
        <f>IF('statement of marks'!$F$3="","",'statement of marks'!$F$3)</f>
        <v>2015-16</v>
      </c>
      <c r="X1135" s="1025"/>
      <c r="Y1135" s="1025" t="s">
        <v>82</v>
      </c>
      <c r="Z1135" s="1025"/>
      <c r="AA1135" s="1025">
        <f>IF('statement of marks'!D66="","",'statement of marks'!D66)</f>
        <v>9160</v>
      </c>
      <c r="AB1135" s="1026"/>
    </row>
    <row r="1136" spans="1:28" ht="19" customHeight="1">
      <c r="A1136" s="1023" t="s">
        <v>40</v>
      </c>
      <c r="B1136" s="1024"/>
      <c r="C1136" s="1024" t="str">
        <f>IF('statement of marks'!G65="","",'statement of marks'!G65)</f>
        <v>A 059</v>
      </c>
      <c r="D1136" s="1024"/>
      <c r="E1136" s="1024"/>
      <c r="F1136" s="1024"/>
      <c r="G1136" s="1024"/>
      <c r="H1136" s="1024"/>
      <c r="I1136" s="1024"/>
      <c r="J1136" s="1024"/>
      <c r="K1136" s="1024"/>
      <c r="L1136" s="1024"/>
      <c r="M1136" s="1036"/>
      <c r="N1136" s="1058"/>
      <c r="O1136" s="1057"/>
      <c r="P1136" s="1023" t="s">
        <v>40</v>
      </c>
      <c r="Q1136" s="1024"/>
      <c r="R1136" s="1024" t="str">
        <f>IF('statement of marks'!G66="","",'statement of marks'!G66)</f>
        <v>A 060</v>
      </c>
      <c r="S1136" s="1024"/>
      <c r="T1136" s="1024"/>
      <c r="U1136" s="1024"/>
      <c r="V1136" s="1024"/>
      <c r="W1136" s="1024"/>
      <c r="X1136" s="1024"/>
      <c r="Y1136" s="1024"/>
      <c r="Z1136" s="1024"/>
      <c r="AA1136" s="1024"/>
      <c r="AB1136" s="1036"/>
    </row>
    <row r="1137" spans="1:28" ht="19" customHeight="1">
      <c r="A1137" s="1023" t="s">
        <v>41</v>
      </c>
      <c r="B1137" s="1024"/>
      <c r="C1137" s="1024" t="str">
        <f>IF('statement of marks'!H65="","",'statement of marks'!H65)</f>
        <v>B 059</v>
      </c>
      <c r="D1137" s="1024"/>
      <c r="E1137" s="1024"/>
      <c r="F1137" s="1024"/>
      <c r="G1137" s="1024"/>
      <c r="H1137" s="1024"/>
      <c r="I1137" s="1024"/>
      <c r="J1137" s="1024"/>
      <c r="K1137" s="1024"/>
      <c r="L1137" s="1024"/>
      <c r="M1137" s="1036"/>
      <c r="N1137" s="1058"/>
      <c r="O1137" s="1057"/>
      <c r="P1137" s="1023" t="s">
        <v>41</v>
      </c>
      <c r="Q1137" s="1024"/>
      <c r="R1137" s="1024" t="str">
        <f>IF('statement of marks'!H66="","",'statement of marks'!H66)</f>
        <v>B 060</v>
      </c>
      <c r="S1137" s="1024"/>
      <c r="T1137" s="1024"/>
      <c r="U1137" s="1024"/>
      <c r="V1137" s="1024"/>
      <c r="W1137" s="1024"/>
      <c r="X1137" s="1024"/>
      <c r="Y1137" s="1024"/>
      <c r="Z1137" s="1024"/>
      <c r="AA1137" s="1024"/>
      <c r="AB1137" s="1036"/>
    </row>
    <row r="1138" spans="1:28" ht="19" customHeight="1">
      <c r="A1138" s="1023" t="s">
        <v>42</v>
      </c>
      <c r="B1138" s="1024"/>
      <c r="C1138" s="1024" t="str">
        <f>IF('statement of marks'!I65="","",'statement of marks'!I65)</f>
        <v>C 059</v>
      </c>
      <c r="D1138" s="1024"/>
      <c r="E1138" s="1024"/>
      <c r="F1138" s="1024"/>
      <c r="G1138" s="1024"/>
      <c r="H1138" s="1024"/>
      <c r="I1138" s="1024"/>
      <c r="J1138" s="1024"/>
      <c r="K1138" s="1024"/>
      <c r="L1138" s="1024"/>
      <c r="M1138" s="1036"/>
      <c r="N1138" s="1058"/>
      <c r="O1138" s="1057"/>
      <c r="P1138" s="1023" t="s">
        <v>42</v>
      </c>
      <c r="Q1138" s="1024"/>
      <c r="R1138" s="1024" t="str">
        <f>IF('statement of marks'!I66="","",'statement of marks'!I66)</f>
        <v>C 060</v>
      </c>
      <c r="S1138" s="1024"/>
      <c r="T1138" s="1024"/>
      <c r="U1138" s="1024"/>
      <c r="V1138" s="1024"/>
      <c r="W1138" s="1024"/>
      <c r="X1138" s="1024"/>
      <c r="Y1138" s="1024"/>
      <c r="Z1138" s="1024"/>
      <c r="AA1138" s="1024"/>
      <c r="AB1138" s="1036"/>
    </row>
    <row r="1139" spans="1:28" ht="19" customHeight="1">
      <c r="A1139" s="1023" t="s">
        <v>274</v>
      </c>
      <c r="B1139" s="1024"/>
      <c r="C1139" s="1024" t="str">
        <f>IF('statement of marks'!$A$3="","",'statement of marks'!$A$3)</f>
        <v>9 'A'</v>
      </c>
      <c r="D1139" s="1024"/>
      <c r="E1139" s="1025" t="s">
        <v>83</v>
      </c>
      <c r="F1139" s="1025"/>
      <c r="G1139" s="1025">
        <f>IF('statement of marks'!E65="","",'statement of marks'!E65)</f>
        <v>11048</v>
      </c>
      <c r="H1139" s="1025"/>
      <c r="I1139" s="1025" t="s">
        <v>78</v>
      </c>
      <c r="J1139" s="1025"/>
      <c r="K1139" s="1014">
        <f>IF('statement of marks'!F65="","",'statement of marks'!F65)</f>
        <v>36758</v>
      </c>
      <c r="L1139" s="1014"/>
      <c r="M1139" s="1015"/>
      <c r="N1139" s="1058"/>
      <c r="O1139" s="1057"/>
      <c r="P1139" s="1023" t="s">
        <v>274</v>
      </c>
      <c r="Q1139" s="1024"/>
      <c r="R1139" s="1024" t="str">
        <f>IF('statement of marks'!$A$3="","",'statement of marks'!$A$3)</f>
        <v>9 'A'</v>
      </c>
      <c r="S1139" s="1024"/>
      <c r="T1139" s="1025" t="s">
        <v>83</v>
      </c>
      <c r="U1139" s="1025"/>
      <c r="V1139" s="1025">
        <f>IF('statement of marks'!E66="","",'statement of marks'!E66)</f>
        <v>11215</v>
      </c>
      <c r="W1139" s="1025"/>
      <c r="X1139" s="1025" t="s">
        <v>78</v>
      </c>
      <c r="Y1139" s="1025"/>
      <c r="Z1139" s="1014">
        <f>IF('statement of marks'!F66="","",'statement of marks'!F66)</f>
        <v>37037</v>
      </c>
      <c r="AA1139" s="1014"/>
      <c r="AB1139" s="1015"/>
    </row>
    <row r="1140" spans="1:28" ht="19" customHeight="1">
      <c r="A1140" s="1037" t="s">
        <v>222</v>
      </c>
      <c r="B1140" s="1034" t="s">
        <v>223</v>
      </c>
      <c r="C1140" s="865" t="s">
        <v>87</v>
      </c>
      <c r="D1140" s="865" t="s">
        <v>88</v>
      </c>
      <c r="E1140" s="865" t="s">
        <v>89</v>
      </c>
      <c r="F1140" s="865" t="s">
        <v>245</v>
      </c>
      <c r="G1140" s="865" t="s">
        <v>242</v>
      </c>
      <c r="H1140" s="865" t="s">
        <v>99</v>
      </c>
      <c r="I1140" s="865" t="s">
        <v>193</v>
      </c>
      <c r="J1140" s="1016" t="s">
        <v>146</v>
      </c>
      <c r="K1140" s="1016" t="s">
        <v>224</v>
      </c>
      <c r="L1140" s="1016" t="s">
        <v>225</v>
      </c>
      <c r="M1140" s="1035" t="s">
        <v>243</v>
      </c>
      <c r="N1140" s="1058"/>
      <c r="O1140" s="1057"/>
      <c r="P1140" s="1037" t="s">
        <v>222</v>
      </c>
      <c r="Q1140" s="1034" t="s">
        <v>223</v>
      </c>
      <c r="R1140" s="865" t="s">
        <v>87</v>
      </c>
      <c r="S1140" s="865" t="s">
        <v>88</v>
      </c>
      <c r="T1140" s="865" t="s">
        <v>89</v>
      </c>
      <c r="U1140" s="865" t="s">
        <v>245</v>
      </c>
      <c r="V1140" s="865" t="s">
        <v>242</v>
      </c>
      <c r="W1140" s="865" t="s">
        <v>99</v>
      </c>
      <c r="X1140" s="865" t="s">
        <v>193</v>
      </c>
      <c r="Y1140" s="1016" t="s">
        <v>146</v>
      </c>
      <c r="Z1140" s="1016" t="s">
        <v>224</v>
      </c>
      <c r="AA1140" s="1016" t="s">
        <v>225</v>
      </c>
      <c r="AB1140" s="1035" t="s">
        <v>243</v>
      </c>
    </row>
    <row r="1141" spans="1:28" ht="19" customHeight="1">
      <c r="A1141" s="1037"/>
      <c r="B1141" s="1034"/>
      <c r="C1141" s="865"/>
      <c r="D1141" s="865"/>
      <c r="E1141" s="865"/>
      <c r="F1141" s="865"/>
      <c r="G1141" s="865"/>
      <c r="H1141" s="865"/>
      <c r="I1141" s="865"/>
      <c r="J1141" s="865"/>
      <c r="K1141" s="865"/>
      <c r="L1141" s="865"/>
      <c r="M1141" s="1035"/>
      <c r="N1141" s="1058"/>
      <c r="O1141" s="1057"/>
      <c r="P1141" s="1037"/>
      <c r="Q1141" s="1034"/>
      <c r="R1141" s="865"/>
      <c r="S1141" s="865"/>
      <c r="T1141" s="865"/>
      <c r="U1141" s="865"/>
      <c r="V1141" s="865"/>
      <c r="W1141" s="865"/>
      <c r="X1141" s="865"/>
      <c r="Y1141" s="865"/>
      <c r="Z1141" s="865"/>
      <c r="AA1141" s="865"/>
      <c r="AB1141" s="1035"/>
    </row>
    <row r="1142" spans="1:28" ht="19" customHeight="1">
      <c r="A1142" s="1037"/>
      <c r="B1142" s="1034"/>
      <c r="C1142" s="865"/>
      <c r="D1142" s="865"/>
      <c r="E1142" s="865"/>
      <c r="F1142" s="865"/>
      <c r="G1142" s="865"/>
      <c r="H1142" s="865"/>
      <c r="I1142" s="865"/>
      <c r="J1142" s="865"/>
      <c r="K1142" s="865"/>
      <c r="L1142" s="865"/>
      <c r="M1142" s="1035"/>
      <c r="N1142" s="1058"/>
      <c r="O1142" s="1057"/>
      <c r="P1142" s="1037"/>
      <c r="Q1142" s="1034"/>
      <c r="R1142" s="865"/>
      <c r="S1142" s="865"/>
      <c r="T1142" s="865"/>
      <c r="U1142" s="865"/>
      <c r="V1142" s="865"/>
      <c r="W1142" s="865"/>
      <c r="X1142" s="865"/>
      <c r="Y1142" s="865"/>
      <c r="Z1142" s="865"/>
      <c r="AA1142" s="865"/>
      <c r="AB1142" s="1035"/>
    </row>
    <row r="1143" spans="1:28" ht="19" customHeight="1">
      <c r="A1143" s="1038" t="s">
        <v>169</v>
      </c>
      <c r="B1143" s="1039"/>
      <c r="C1143" s="474">
        <v>10</v>
      </c>
      <c r="D1143" s="474">
        <v>10</v>
      </c>
      <c r="E1143" s="474">
        <v>10</v>
      </c>
      <c r="F1143" s="474">
        <v>70</v>
      </c>
      <c r="G1143" s="478">
        <v>100</v>
      </c>
      <c r="H1143" s="478">
        <v>100</v>
      </c>
      <c r="I1143" s="478">
        <v>200</v>
      </c>
      <c r="J1143" s="484"/>
      <c r="K1143" s="478" t="str">
        <f>IF(L1151=0,"",100)</f>
        <v/>
      </c>
      <c r="L1143" s="478"/>
      <c r="M1143" s="251" t="str">
        <f>IF(L1151=0,"","200/100")</f>
        <v/>
      </c>
      <c r="N1143" s="1058"/>
      <c r="O1143" s="1057"/>
      <c r="P1143" s="1038" t="s">
        <v>169</v>
      </c>
      <c r="Q1143" s="1039"/>
      <c r="R1143" s="474">
        <v>10</v>
      </c>
      <c r="S1143" s="474">
        <v>10</v>
      </c>
      <c r="T1143" s="474">
        <v>10</v>
      </c>
      <c r="U1143" s="474">
        <v>70</v>
      </c>
      <c r="V1143" s="478">
        <v>100</v>
      </c>
      <c r="W1143" s="478">
        <v>100</v>
      </c>
      <c r="X1143" s="478">
        <v>200</v>
      </c>
      <c r="Y1143" s="484"/>
      <c r="Z1143" s="478" t="str">
        <f>IF(AA1151=0,"",100)</f>
        <v/>
      </c>
      <c r="AA1143" s="478"/>
      <c r="AB1143" s="251" t="str">
        <f>IF(AA1151=0,"","200/100")</f>
        <v/>
      </c>
    </row>
    <row r="1144" spans="1:28" ht="19" customHeight="1">
      <c r="A1144" s="1023" t="s">
        <v>61</v>
      </c>
      <c r="B1144" s="1024"/>
      <c r="C1144" s="482" t="str">
        <f>IF('statement of marks'!J65="","",'statement of marks'!J65)</f>
        <v/>
      </c>
      <c r="D1144" s="482" t="str">
        <f>IF('statement of marks'!K65="","",'statement of marks'!K65)</f>
        <v/>
      </c>
      <c r="E1144" s="482" t="str">
        <f>IF('statement of marks'!L65="","",'statement of marks'!L65)</f>
        <v/>
      </c>
      <c r="F1144" s="482" t="str">
        <f>IF('statement of marks'!N65="","",'statement of marks'!N65)</f>
        <v/>
      </c>
      <c r="G1144" s="478" t="str">
        <f t="shared" ref="G1144:G1149" si="232">IF(F1144="","",SUM(C1144:F1144))</f>
        <v/>
      </c>
      <c r="H1144" s="252" t="str">
        <f>IF('statement of marks'!P65="","",'statement of marks'!P65)</f>
        <v/>
      </c>
      <c r="I1144" s="253" t="str">
        <f t="shared" ref="I1144:I1149" si="233">IF(H1144="","",SUM(G1144:H1144))</f>
        <v/>
      </c>
      <c r="J1144" s="479" t="str">
        <f>CONCATENATE('statement of marks'!HB65,'statement of marks'!HC65,'statement of marks'!HD65)</f>
        <v/>
      </c>
      <c r="K1144" s="482" t="str">
        <f>IF('result subject-wise'!AB65="","",'result subject-wise'!AB65)</f>
        <v/>
      </c>
      <c r="L1144" s="482" t="str">
        <f>IF('result subject-wise'!AK65="","",'result subject-wise'!AK65)</f>
        <v/>
      </c>
      <c r="M1144" s="480" t="str">
        <f>IF(L1151=0,"",IF(J1144="S",K1144,IF(K1144="",I1144,I1144+K1144)))</f>
        <v/>
      </c>
      <c r="N1144" s="1058"/>
      <c r="O1144" s="1057"/>
      <c r="P1144" s="1023" t="s">
        <v>61</v>
      </c>
      <c r="Q1144" s="1024"/>
      <c r="R1144" s="482" t="str">
        <f>IF('statement of marks'!J66="","",'statement of marks'!J66)</f>
        <v/>
      </c>
      <c r="S1144" s="482" t="str">
        <f>IF('statement of marks'!K66="","",'statement of marks'!K66)</f>
        <v/>
      </c>
      <c r="T1144" s="482" t="str">
        <f>IF('statement of marks'!L66="","",'statement of marks'!L66)</f>
        <v/>
      </c>
      <c r="U1144" s="482" t="str">
        <f>IF('statement of marks'!N66="","",'statement of marks'!N66)</f>
        <v/>
      </c>
      <c r="V1144" s="478" t="str">
        <f t="shared" ref="V1144:V1149" si="234">IF(U1144="","",SUM(R1144:U1144))</f>
        <v/>
      </c>
      <c r="W1144" s="252" t="str">
        <f>IF('statement of marks'!P66="","",'statement of marks'!P66)</f>
        <v/>
      </c>
      <c r="X1144" s="253" t="str">
        <f t="shared" ref="X1144:X1149" si="235">IF(W1144="","",SUM(V1144:W1144))</f>
        <v/>
      </c>
      <c r="Y1144" s="479" t="str">
        <f>CONCATENATE('statement of marks'!HB66,'statement of marks'!HC66,'statement of marks'!HD66)</f>
        <v/>
      </c>
      <c r="Z1144" s="482" t="str">
        <f>IF('result subject-wise'!AB66="","",'result subject-wise'!AB66)</f>
        <v/>
      </c>
      <c r="AA1144" s="482" t="str">
        <f>IF('result subject-wise'!AK66="","",'result subject-wise'!AK66)</f>
        <v/>
      </c>
      <c r="AB1144" s="480" t="str">
        <f>IF(AA1151=0,"",IF(Y1144="S",Z1144,IF(Z1144="",X1144,X1144+Z1144)))</f>
        <v/>
      </c>
    </row>
    <row r="1145" spans="1:28" ht="19" customHeight="1">
      <c r="A1145" s="1023" t="s">
        <v>63</v>
      </c>
      <c r="B1145" s="1024"/>
      <c r="C1145" s="482" t="str">
        <f>IF('statement of marks'!X65="","",'statement of marks'!X65)</f>
        <v/>
      </c>
      <c r="D1145" s="482" t="str">
        <f>IF('statement of marks'!Y65="","",'statement of marks'!Y65)</f>
        <v/>
      </c>
      <c r="E1145" s="482" t="str">
        <f>IF('statement of marks'!Z65="","",'statement of marks'!Z65)</f>
        <v/>
      </c>
      <c r="F1145" s="482" t="str">
        <f>IF('statement of marks'!AB65="","",'statement of marks'!AB65)</f>
        <v/>
      </c>
      <c r="G1145" s="478" t="str">
        <f t="shared" si="232"/>
        <v/>
      </c>
      <c r="H1145" s="252" t="str">
        <f>IF('statement of marks'!AD65="","",'statement of marks'!AD65)</f>
        <v/>
      </c>
      <c r="I1145" s="253" t="str">
        <f t="shared" si="233"/>
        <v/>
      </c>
      <c r="J1145" s="479" t="str">
        <f>CONCATENATE('statement of marks'!HE65,'statement of marks'!HF65,'statement of marks'!HG65,)</f>
        <v/>
      </c>
      <c r="K1145" s="482" t="str">
        <f>IF('result subject-wise'!AC65="","",'result subject-wise'!AC65)</f>
        <v/>
      </c>
      <c r="L1145" s="482" t="str">
        <f>IF('result subject-wise'!AL65="","",'result subject-wise'!AL65)</f>
        <v/>
      </c>
      <c r="M1145" s="480" t="str">
        <f>IF(L1151=0,"",IF(J1145="S",K1145,IF(K1145="",I1145,I1145+K1145)))</f>
        <v/>
      </c>
      <c r="N1145" s="1058"/>
      <c r="O1145" s="1057"/>
      <c r="P1145" s="1023" t="s">
        <v>63</v>
      </c>
      <c r="Q1145" s="1024"/>
      <c r="R1145" s="482" t="str">
        <f>IF('statement of marks'!X66="","",'statement of marks'!X66)</f>
        <v/>
      </c>
      <c r="S1145" s="482" t="str">
        <f>IF('statement of marks'!Y66="","",'statement of marks'!Y66)</f>
        <v/>
      </c>
      <c r="T1145" s="482" t="str">
        <f>IF('statement of marks'!Z66="","",'statement of marks'!Z66)</f>
        <v/>
      </c>
      <c r="U1145" s="482" t="str">
        <f>IF('statement of marks'!AB66="","",'statement of marks'!AB66)</f>
        <v/>
      </c>
      <c r="V1145" s="478" t="str">
        <f t="shared" si="234"/>
        <v/>
      </c>
      <c r="W1145" s="252" t="str">
        <f>IF('statement of marks'!AD66="","",'statement of marks'!AD66)</f>
        <v/>
      </c>
      <c r="X1145" s="253" t="str">
        <f t="shared" si="235"/>
        <v/>
      </c>
      <c r="Y1145" s="479" t="str">
        <f>CONCATENATE('statement of marks'!HE66,'statement of marks'!HF66,'statement of marks'!HG66,)</f>
        <v/>
      </c>
      <c r="Z1145" s="482" t="str">
        <f>IF('result subject-wise'!AC66="","",'result subject-wise'!AC66)</f>
        <v/>
      </c>
      <c r="AA1145" s="482" t="str">
        <f>IF('result subject-wise'!AL66="","",'result subject-wise'!AL66)</f>
        <v/>
      </c>
      <c r="AB1145" s="480" t="str">
        <f>IF(AA1151=0,"",IF(Y1145="S",Z1145,IF(Z1145="",X1145,X1145+Z1145)))</f>
        <v/>
      </c>
    </row>
    <row r="1146" spans="1:28" ht="19" customHeight="1">
      <c r="A1146" s="1023" t="str">
        <f>'statement of marks'!AM65</f>
        <v/>
      </c>
      <c r="B1146" s="1024"/>
      <c r="C1146" s="482" t="str">
        <f>IF('statement of marks'!AN65="","",'statement of marks'!AN65)</f>
        <v/>
      </c>
      <c r="D1146" s="482" t="str">
        <f>IF('statement of marks'!AO65="","",'statement of marks'!AO65)</f>
        <v/>
      </c>
      <c r="E1146" s="482" t="str">
        <f>IF('statement of marks'!AP65="","",'statement of marks'!AP65)</f>
        <v/>
      </c>
      <c r="F1146" s="482" t="str">
        <f>IF('statement of marks'!AR65="","",'statement of marks'!AR65)</f>
        <v/>
      </c>
      <c r="G1146" s="478" t="str">
        <f t="shared" si="232"/>
        <v/>
      </c>
      <c r="H1146" s="252" t="str">
        <f>IF('statement of marks'!AT65="","",'statement of marks'!AT65)</f>
        <v/>
      </c>
      <c r="I1146" s="253" t="str">
        <f t="shared" si="233"/>
        <v/>
      </c>
      <c r="J1146" s="479" t="str">
        <f>CONCATENATE('statement of marks'!HH65,'statement of marks'!HN65,'statement of marks'!HO65)</f>
        <v/>
      </c>
      <c r="K1146" s="482" t="str">
        <f>IF('result subject-wise'!AD65="","",'result subject-wise'!AD65)</f>
        <v/>
      </c>
      <c r="L1146" s="482" t="str">
        <f>IF('result subject-wise'!AM65="","",'result subject-wise'!AM65)</f>
        <v/>
      </c>
      <c r="M1146" s="480" t="str">
        <f>IF(L1151=0,"",IF(J1146="S",K1146,IF(K1146="",I1146,I1146+K1146)))</f>
        <v/>
      </c>
      <c r="N1146" s="1058"/>
      <c r="O1146" s="1057"/>
      <c r="P1146" s="1023" t="str">
        <f>'statement of marks'!AM66</f>
        <v/>
      </c>
      <c r="Q1146" s="1024"/>
      <c r="R1146" s="482" t="str">
        <f>IF('statement of marks'!AN66="","",'statement of marks'!AN66)</f>
        <v/>
      </c>
      <c r="S1146" s="482" t="str">
        <f>IF('statement of marks'!AO66="","",'statement of marks'!AO66)</f>
        <v/>
      </c>
      <c r="T1146" s="482" t="str">
        <f>IF('statement of marks'!AP66="","",'statement of marks'!AP66)</f>
        <v/>
      </c>
      <c r="U1146" s="482" t="str">
        <f>IF('statement of marks'!AR66="","",'statement of marks'!AR66)</f>
        <v/>
      </c>
      <c r="V1146" s="478" t="str">
        <f t="shared" si="234"/>
        <v/>
      </c>
      <c r="W1146" s="252" t="str">
        <f>IF('statement of marks'!AT66="","",'statement of marks'!AT66)</f>
        <v/>
      </c>
      <c r="X1146" s="253" t="str">
        <f t="shared" si="235"/>
        <v/>
      </c>
      <c r="Y1146" s="479" t="str">
        <f>CONCATENATE('statement of marks'!HH66,'statement of marks'!HN66,'statement of marks'!HO66)</f>
        <v/>
      </c>
      <c r="Z1146" s="482" t="str">
        <f>IF('result subject-wise'!AD66="","",'result subject-wise'!AD66)</f>
        <v/>
      </c>
      <c r="AA1146" s="482" t="str">
        <f>IF('result subject-wise'!AM66="","",'result subject-wise'!AM66)</f>
        <v/>
      </c>
      <c r="AB1146" s="480" t="str">
        <f>IF(AA1151=0,"",IF(Y1146="S",Z1146,IF(Z1146="",X1146,X1146+Z1146)))</f>
        <v/>
      </c>
    </row>
    <row r="1147" spans="1:28" ht="19" customHeight="1">
      <c r="A1147" s="1023" t="s">
        <v>65</v>
      </c>
      <c r="B1147" s="1024"/>
      <c r="C1147" s="482" t="str">
        <f>IF('statement of marks'!BB65="","",'statement of marks'!BB65)</f>
        <v/>
      </c>
      <c r="D1147" s="482" t="str">
        <f>IF('statement of marks'!BC65="","",'statement of marks'!BC65)</f>
        <v/>
      </c>
      <c r="E1147" s="482" t="str">
        <f>IF('statement of marks'!BD65="","",'statement of marks'!BD65)</f>
        <v/>
      </c>
      <c r="F1147" s="482" t="str">
        <f>IF('statement of marks'!BF65="","",'statement of marks'!BF65)</f>
        <v/>
      </c>
      <c r="G1147" s="478" t="str">
        <f t="shared" si="232"/>
        <v/>
      </c>
      <c r="H1147" s="252" t="str">
        <f>IF('statement of marks'!BH65="","",'statement of marks'!BH65)</f>
        <v/>
      </c>
      <c r="I1147" s="253" t="str">
        <f t="shared" si="233"/>
        <v/>
      </c>
      <c r="J1147" s="479" t="str">
        <f>CONCATENATE('statement of marks'!HP65,'statement of marks'!HQ65,'statement of marks'!HR65)</f>
        <v/>
      </c>
      <c r="K1147" s="482" t="str">
        <f>IF('result subject-wise'!AE65="","",'result subject-wise'!AE65)</f>
        <v/>
      </c>
      <c r="L1147" s="482" t="str">
        <f>IF('result subject-wise'!AN65="","",'result subject-wise'!AN65)</f>
        <v/>
      </c>
      <c r="M1147" s="480" t="str">
        <f>IF(L1151=0,"",IF(J1147="S",K1147,IF(K1147="",I1147,I1147+K1147)))</f>
        <v/>
      </c>
      <c r="N1147" s="1058"/>
      <c r="O1147" s="1057"/>
      <c r="P1147" s="1023" t="s">
        <v>65</v>
      </c>
      <c r="Q1147" s="1024"/>
      <c r="R1147" s="482" t="str">
        <f>IF('statement of marks'!BB66="","",'statement of marks'!BB66)</f>
        <v/>
      </c>
      <c r="S1147" s="482" t="str">
        <f>IF('statement of marks'!BC66="","",'statement of marks'!BC66)</f>
        <v/>
      </c>
      <c r="T1147" s="482" t="str">
        <f>IF('statement of marks'!BD66="","",'statement of marks'!BD66)</f>
        <v/>
      </c>
      <c r="U1147" s="482" t="str">
        <f>IF('statement of marks'!BF66="","",'statement of marks'!BF66)</f>
        <v/>
      </c>
      <c r="V1147" s="478" t="str">
        <f t="shared" si="234"/>
        <v/>
      </c>
      <c r="W1147" s="252" t="str">
        <f>IF('statement of marks'!BH66="","",'statement of marks'!BH66)</f>
        <v/>
      </c>
      <c r="X1147" s="253" t="str">
        <f t="shared" si="235"/>
        <v/>
      </c>
      <c r="Y1147" s="479" t="str">
        <f>CONCATENATE('statement of marks'!HP66,'statement of marks'!HQ66,'statement of marks'!HR66)</f>
        <v/>
      </c>
      <c r="Z1147" s="482" t="str">
        <f>IF('result subject-wise'!AE66="","",'result subject-wise'!AE66)</f>
        <v/>
      </c>
      <c r="AA1147" s="482" t="str">
        <f>IF('result subject-wise'!AN66="","",'result subject-wise'!AN66)</f>
        <v/>
      </c>
      <c r="AB1147" s="480" t="str">
        <f>IF(AA1151=0,"",IF(Y1147="S",Z1147,IF(Z1147="",X1147,X1147+Z1147)))</f>
        <v/>
      </c>
    </row>
    <row r="1148" spans="1:28" ht="19" customHeight="1">
      <c r="A1148" s="1023" t="s">
        <v>71</v>
      </c>
      <c r="B1148" s="1024"/>
      <c r="C1148" s="482" t="str">
        <f>IF('statement of marks'!BP65="","",'statement of marks'!BP65)</f>
        <v/>
      </c>
      <c r="D1148" s="482" t="str">
        <f>IF('statement of marks'!BQ65="","",'statement of marks'!BQ65)</f>
        <v/>
      </c>
      <c r="E1148" s="482" t="str">
        <f>IF('statement of marks'!BR65="","",'statement of marks'!BR65)</f>
        <v/>
      </c>
      <c r="F1148" s="482" t="str">
        <f>IF('statement of marks'!BT65="","",'statement of marks'!BT65)</f>
        <v/>
      </c>
      <c r="G1148" s="478" t="str">
        <f t="shared" si="232"/>
        <v/>
      </c>
      <c r="H1148" s="252" t="str">
        <f>IF('statement of marks'!BV65="","",'statement of marks'!BV65)</f>
        <v/>
      </c>
      <c r="I1148" s="253" t="str">
        <f t="shared" si="233"/>
        <v/>
      </c>
      <c r="J1148" s="479" t="str">
        <f>CONCATENATE('statement of marks'!HS65,'statement of marks'!HT65,'statement of marks'!HU65)</f>
        <v/>
      </c>
      <c r="K1148" s="482" t="str">
        <f>IF('result subject-wise'!AF65="","",'result subject-wise'!AF65)</f>
        <v/>
      </c>
      <c r="L1148" s="482" t="str">
        <f>IF('result subject-wise'!AO65="","",'result subject-wise'!AO65)</f>
        <v/>
      </c>
      <c r="M1148" s="480" t="str">
        <f>IF(L1151=0,"",IF(J1148="S",K1148,IF(K1148="",I1148,I1148+K1148)))</f>
        <v/>
      </c>
      <c r="N1148" s="1058"/>
      <c r="O1148" s="1057"/>
      <c r="P1148" s="1023" t="s">
        <v>71</v>
      </c>
      <c r="Q1148" s="1024"/>
      <c r="R1148" s="482" t="str">
        <f>IF('statement of marks'!BP66="","",'statement of marks'!BP66)</f>
        <v/>
      </c>
      <c r="S1148" s="482" t="str">
        <f>IF('statement of marks'!BQ66="","",'statement of marks'!BQ66)</f>
        <v/>
      </c>
      <c r="T1148" s="482" t="str">
        <f>IF('statement of marks'!BR66="","",'statement of marks'!BR66)</f>
        <v/>
      </c>
      <c r="U1148" s="482" t="str">
        <f>IF('statement of marks'!BT66="","",'statement of marks'!BT66)</f>
        <v/>
      </c>
      <c r="V1148" s="478" t="str">
        <f t="shared" si="234"/>
        <v/>
      </c>
      <c r="W1148" s="252" t="str">
        <f>IF('statement of marks'!BV66="","",'statement of marks'!BV66)</f>
        <v/>
      </c>
      <c r="X1148" s="253" t="str">
        <f t="shared" si="235"/>
        <v/>
      </c>
      <c r="Y1148" s="479" t="str">
        <f>CONCATENATE('statement of marks'!HS66,'statement of marks'!HT66,'statement of marks'!HU66)</f>
        <v/>
      </c>
      <c r="Z1148" s="482" t="str">
        <f>IF('result subject-wise'!AF66="","",'result subject-wise'!AF66)</f>
        <v/>
      </c>
      <c r="AA1148" s="482" t="str">
        <f>IF('result subject-wise'!AO66="","",'result subject-wise'!AO66)</f>
        <v/>
      </c>
      <c r="AB1148" s="480" t="str">
        <f>IF(AA1151=0,"",IF(Y1148="S",Z1148,IF(Z1148="",X1148,X1148+Z1148)))</f>
        <v/>
      </c>
    </row>
    <row r="1149" spans="1:28" ht="19" customHeight="1">
      <c r="A1149" s="1023" t="s">
        <v>48</v>
      </c>
      <c r="B1149" s="1024"/>
      <c r="C1149" s="482" t="str">
        <f>IF('statement of marks'!CD65="","",'statement of marks'!CD65)</f>
        <v/>
      </c>
      <c r="D1149" s="482" t="str">
        <f>IF('statement of marks'!CE65="","",'statement of marks'!CE65)</f>
        <v/>
      </c>
      <c r="E1149" s="482" t="str">
        <f>IF('statement of marks'!CF65="","",'statement of marks'!CF65)</f>
        <v/>
      </c>
      <c r="F1149" s="482" t="str">
        <f>IF('statement of marks'!CH65="","",'statement of marks'!CH65)</f>
        <v/>
      </c>
      <c r="G1149" s="478" t="str">
        <f t="shared" si="232"/>
        <v/>
      </c>
      <c r="H1149" s="252" t="str">
        <f>IF('statement of marks'!CJ65="","",'statement of marks'!CJ65)</f>
        <v/>
      </c>
      <c r="I1149" s="253" t="str">
        <f t="shared" si="233"/>
        <v/>
      </c>
      <c r="J1149" s="479" t="str">
        <f>CONCATENATE('statement of marks'!HV65,'statement of marks'!HW65,'statement of marks'!HX65)</f>
        <v/>
      </c>
      <c r="K1149" s="482" t="str">
        <f>IF('result subject-wise'!AG65="","",'result subject-wise'!AG65)</f>
        <v/>
      </c>
      <c r="L1149" s="482" t="str">
        <f>IF('result subject-wise'!AP65="","",'result subject-wise'!AP65)</f>
        <v/>
      </c>
      <c r="M1149" s="480" t="str">
        <f>IF(L1151=0,"",IF(J1149="S",K1149,IF(K1149="",I1149,I1149+K1149)))</f>
        <v/>
      </c>
      <c r="N1149" s="1058"/>
      <c r="O1149" s="1057"/>
      <c r="P1149" s="1023" t="s">
        <v>48</v>
      </c>
      <c r="Q1149" s="1024"/>
      <c r="R1149" s="482" t="str">
        <f>IF('statement of marks'!CD66="","",'statement of marks'!CD66)</f>
        <v/>
      </c>
      <c r="S1149" s="482" t="str">
        <f>IF('statement of marks'!CE66="","",'statement of marks'!CE66)</f>
        <v/>
      </c>
      <c r="T1149" s="482" t="str">
        <f>IF('statement of marks'!CF66="","",'statement of marks'!CF66)</f>
        <v/>
      </c>
      <c r="U1149" s="482" t="str">
        <f>IF('statement of marks'!CH66="","",'statement of marks'!CH66)</f>
        <v/>
      </c>
      <c r="V1149" s="478" t="str">
        <f t="shared" si="234"/>
        <v/>
      </c>
      <c r="W1149" s="252" t="str">
        <f>IF('statement of marks'!CJ66="","",'statement of marks'!CJ66)</f>
        <v/>
      </c>
      <c r="X1149" s="253" t="str">
        <f t="shared" si="235"/>
        <v/>
      </c>
      <c r="Y1149" s="479" t="str">
        <f>CONCATENATE('statement of marks'!HV66,'statement of marks'!HW66,'statement of marks'!HX66)</f>
        <v/>
      </c>
      <c r="Z1149" s="482" t="str">
        <f>IF('result subject-wise'!AG66="","",'result subject-wise'!AG66)</f>
        <v/>
      </c>
      <c r="AA1149" s="482" t="str">
        <f>IF('result subject-wise'!AP66="","",'result subject-wise'!AP66)</f>
        <v/>
      </c>
      <c r="AB1149" s="480" t="str">
        <f>IF(AA1151=0,"",IF(Y1149="S",Z1149,IF(Z1149="",X1149,X1149+Z1149)))</f>
        <v/>
      </c>
    </row>
    <row r="1150" spans="1:28" ht="19" customHeight="1">
      <c r="A1150" s="1027" t="s">
        <v>244</v>
      </c>
      <c r="B1150" s="1028"/>
      <c r="C1150" s="477" t="str">
        <f t="shared" ref="C1150:I1150" si="236">IF(C1149="","",SUM(C1144:C1149))</f>
        <v/>
      </c>
      <c r="D1150" s="477" t="str">
        <f t="shared" si="236"/>
        <v/>
      </c>
      <c r="E1150" s="477" t="str">
        <f t="shared" si="236"/>
        <v/>
      </c>
      <c r="F1150" s="477" t="str">
        <f t="shared" si="236"/>
        <v/>
      </c>
      <c r="G1150" s="477" t="str">
        <f t="shared" si="236"/>
        <v/>
      </c>
      <c r="H1150" s="477" t="str">
        <f t="shared" si="236"/>
        <v/>
      </c>
      <c r="I1150" s="477" t="str">
        <f t="shared" si="236"/>
        <v/>
      </c>
      <c r="J1150" s="254" t="e">
        <f>IF(AND(L1156="PASS",M1152&gt;=60),"FIRST",IF(AND(L1156="PASS",M1152&gt;=48),"SECOND",IF(AND(L1156="PASS",M1152&gt;=36),"THIRD","")))</f>
        <v>#VALUE!</v>
      </c>
      <c r="K1150" s="254">
        <f>COUNTIF(K1144:K1149,"AB")</f>
        <v>0</v>
      </c>
      <c r="L1150" s="482"/>
      <c r="M1150" s="476" t="str">
        <f>IF(K1150&gt;0,"",IF(M1149="","",SUM(M1144:M1149)))</f>
        <v/>
      </c>
      <c r="N1150" s="1058"/>
      <c r="O1150" s="1057"/>
      <c r="P1150" s="1027" t="s">
        <v>244</v>
      </c>
      <c r="Q1150" s="1028"/>
      <c r="R1150" s="477" t="str">
        <f t="shared" ref="R1150:X1150" si="237">IF(R1149="","",SUM(R1144:R1149))</f>
        <v/>
      </c>
      <c r="S1150" s="477" t="str">
        <f t="shared" si="237"/>
        <v/>
      </c>
      <c r="T1150" s="477" t="str">
        <f t="shared" si="237"/>
        <v/>
      </c>
      <c r="U1150" s="477" t="str">
        <f t="shared" si="237"/>
        <v/>
      </c>
      <c r="V1150" s="477" t="str">
        <f t="shared" si="237"/>
        <v/>
      </c>
      <c r="W1150" s="477" t="str">
        <f t="shared" si="237"/>
        <v/>
      </c>
      <c r="X1150" s="477" t="str">
        <f t="shared" si="237"/>
        <v/>
      </c>
      <c r="Y1150" s="254" t="e">
        <f>IF(AND(AA1156="PASS",AB1152&gt;=60),"FIRST",IF(AND(AA1156="PASS",AB1152&gt;=48),"SECOND",IF(AND(AA1156="PASS",AB1152&gt;=36),"THIRD","")))</f>
        <v>#VALUE!</v>
      </c>
      <c r="Z1150" s="254">
        <f>COUNTIF(Z1144:Z1149,"AB")</f>
        <v>0</v>
      </c>
      <c r="AA1150" s="482"/>
      <c r="AB1150" s="476" t="str">
        <f>IF(Z1150&gt;0,"",IF(AB1149="","",SUM(AB1144:AB1149)))</f>
        <v/>
      </c>
    </row>
    <row r="1151" spans="1:28" ht="19" customHeight="1">
      <c r="A1151" s="1027" t="s">
        <v>226</v>
      </c>
      <c r="B1151" s="1028"/>
      <c r="C1151" s="474">
        <f>60-(COUNTIF(C1144:C1149,"NA")*10+COUNTIF(C1144:C1149,"ML")*10)</f>
        <v>60</v>
      </c>
      <c r="D1151" s="474">
        <f>60-(COUNTIF(D1144:D1149,"NA")*10+COUNTIF(D1144:D1149,"ML")*10)</f>
        <v>60</v>
      </c>
      <c r="E1151" s="474">
        <f>60-(COUNTIF(E1144:E1149,"NA")*10+COUNTIF(E1144:E1149,"ML")*10)</f>
        <v>60</v>
      </c>
      <c r="F1151" s="474">
        <f>420-(COUNTIF(F1144:F1149,"NA")*70+COUNTIF(F1144:F1149,"ML")*70)</f>
        <v>420</v>
      </c>
      <c r="G1151" s="474">
        <f>SUM(C1151:F1151)</f>
        <v>600</v>
      </c>
      <c r="H1151" s="474">
        <f>600-(COUNTIF(H1144:H1149,"ML")*100)</f>
        <v>600</v>
      </c>
      <c r="I1151" s="478">
        <f>SUM(G1151:H1151)</f>
        <v>1200</v>
      </c>
      <c r="J1151" s="254" t="e">
        <f>IF(AND(L1156="PASS",I1152&gt;=60),"FIRST",IF(AND(L1156="PASS",I1152&gt;=48),"SECOND",IF(AND(L1156="PASS",I1152&gt;=36),"THIRD","")))</f>
        <v>#VALUE!</v>
      </c>
      <c r="K1151" s="482"/>
      <c r="L1151" s="254">
        <f>COUNTIF(L1144:L1149,"P")+COUNTIF(L1144:L1149,"F")</f>
        <v>0</v>
      </c>
      <c r="M1151" s="251" t="str">
        <f>IF(K1150&gt;0,"",IF(L1151=0,"",1200-L1152*100))</f>
        <v/>
      </c>
      <c r="N1151" s="1058"/>
      <c r="O1151" s="1057"/>
      <c r="P1151" s="1027" t="s">
        <v>226</v>
      </c>
      <c r="Q1151" s="1028"/>
      <c r="R1151" s="474">
        <f>60-(COUNTIF(R1144:R1149,"NA")*10+COUNTIF(R1144:R1149,"ML")*10)</f>
        <v>60</v>
      </c>
      <c r="S1151" s="474">
        <f>60-(COUNTIF(S1144:S1149,"NA")*10+COUNTIF(S1144:S1149,"ML")*10)</f>
        <v>60</v>
      </c>
      <c r="T1151" s="474">
        <f>60-(COUNTIF(T1144:T1149,"NA")*10+COUNTIF(T1144:T1149,"ML")*10)</f>
        <v>60</v>
      </c>
      <c r="U1151" s="474">
        <f>420-(COUNTIF(U1144:U1149,"NA")*70+COUNTIF(U1144:U1149,"ML")*70)</f>
        <v>420</v>
      </c>
      <c r="V1151" s="474">
        <f>SUM(R1151:U1151)</f>
        <v>600</v>
      </c>
      <c r="W1151" s="474">
        <f>600-(COUNTIF(W1144:W1149,"ML")*100)</f>
        <v>600</v>
      </c>
      <c r="X1151" s="478">
        <f>SUM(V1151:W1151)</f>
        <v>1200</v>
      </c>
      <c r="Y1151" s="254" t="e">
        <f>IF(AND(AA1156="PASS",X1152&gt;=60),"FIRST",IF(AND(AA1156="PASS",X1152&gt;=48),"SECOND",IF(AND(AA1156="PASS",X1152&gt;=36),"THIRD","")))</f>
        <v>#VALUE!</v>
      </c>
      <c r="Z1151" s="482"/>
      <c r="AA1151" s="254">
        <f>COUNTIF(AA1144:AA1149,"P")+COUNTIF(AA1144:AA1149,"F")</f>
        <v>0</v>
      </c>
      <c r="AB1151" s="251" t="str">
        <f>IF(Z1150&gt;0,"",IF(AA1151=0,"",1200-AA1152*100))</f>
        <v/>
      </c>
    </row>
    <row r="1152" spans="1:28" ht="19" customHeight="1">
      <c r="A1152" s="1056" t="s">
        <v>150</v>
      </c>
      <c r="B1152" s="1039"/>
      <c r="C1152" s="255" t="e">
        <f t="shared" ref="C1152:I1152" si="238">C1150/C1151*100</f>
        <v>#VALUE!</v>
      </c>
      <c r="D1152" s="255" t="e">
        <f t="shared" si="238"/>
        <v>#VALUE!</v>
      </c>
      <c r="E1152" s="255" t="e">
        <f t="shared" si="238"/>
        <v>#VALUE!</v>
      </c>
      <c r="F1152" s="255" t="e">
        <f t="shared" si="238"/>
        <v>#VALUE!</v>
      </c>
      <c r="G1152" s="255" t="e">
        <f t="shared" si="238"/>
        <v>#VALUE!</v>
      </c>
      <c r="H1152" s="255" t="e">
        <f t="shared" si="238"/>
        <v>#VALUE!</v>
      </c>
      <c r="I1152" s="255" t="e">
        <f t="shared" si="238"/>
        <v>#VALUE!</v>
      </c>
      <c r="J1152" s="254" t="e">
        <f>IF(M1151="",J1151,J1150)</f>
        <v>#VALUE!</v>
      </c>
      <c r="K1152" s="482"/>
      <c r="L1152" s="254">
        <f>COUNTIF(J1144:J1149,"S")</f>
        <v>0</v>
      </c>
      <c r="M1152" s="256" t="e">
        <f>M1150/M1151*100</f>
        <v>#VALUE!</v>
      </c>
      <c r="N1152" s="1058"/>
      <c r="O1152" s="1057"/>
      <c r="P1152" s="1056" t="s">
        <v>150</v>
      </c>
      <c r="Q1152" s="1039"/>
      <c r="R1152" s="255" t="e">
        <f t="shared" ref="R1152:X1152" si="239">R1150/R1151*100</f>
        <v>#VALUE!</v>
      </c>
      <c r="S1152" s="255" t="e">
        <f t="shared" si="239"/>
        <v>#VALUE!</v>
      </c>
      <c r="T1152" s="255" t="e">
        <f t="shared" si="239"/>
        <v>#VALUE!</v>
      </c>
      <c r="U1152" s="255" t="e">
        <f t="shared" si="239"/>
        <v>#VALUE!</v>
      </c>
      <c r="V1152" s="255" t="e">
        <f t="shared" si="239"/>
        <v>#VALUE!</v>
      </c>
      <c r="W1152" s="255" t="e">
        <f t="shared" si="239"/>
        <v>#VALUE!</v>
      </c>
      <c r="X1152" s="255" t="e">
        <f t="shared" si="239"/>
        <v>#VALUE!</v>
      </c>
      <c r="Y1152" s="254" t="e">
        <f>IF(AB1151="",Y1151,Y1150)</f>
        <v>#VALUE!</v>
      </c>
      <c r="Z1152" s="482"/>
      <c r="AA1152" s="254">
        <f>COUNTIF(Y1144:Y1149,"S")</f>
        <v>0</v>
      </c>
      <c r="AB1152" s="256" t="e">
        <f>AB1150/AB1151*100</f>
        <v>#VALUE!</v>
      </c>
    </row>
    <row r="1153" spans="1:28" ht="19" customHeight="1">
      <c r="A1153" s="1023" t="s">
        <v>73</v>
      </c>
      <c r="B1153" s="1024"/>
      <c r="C1153" s="475" t="str">
        <f>IF('statement of marks'!CV65="","",'statement of marks'!CV65)</f>
        <v/>
      </c>
      <c r="D1153" s="475" t="str">
        <f>IF('statement of marks'!CW65="","",'statement of marks'!CW65)</f>
        <v/>
      </c>
      <c r="E1153" s="475" t="str">
        <f>IF('statement of marks'!CX65="","",'statement of marks'!CX65)</f>
        <v/>
      </c>
      <c r="F1153" s="475" t="str">
        <f>IF('statement of marks'!CZ65="","",'statement of marks'!CZ65)</f>
        <v/>
      </c>
      <c r="G1153" s="478" t="str">
        <f>IF(F1153="","",SUM(C1153:F1153))</f>
        <v/>
      </c>
      <c r="H1153" s="475" t="str">
        <f>IF('statement of marks'!DB65="","",'statement of marks'!DB65)</f>
        <v/>
      </c>
      <c r="I1153" s="478" t="str">
        <f>IF(H1153="","",SUM(G1153:H1153))</f>
        <v/>
      </c>
      <c r="J1153" s="479" t="str">
        <f>IF('statement of marks'!HY65="","",'statement of marks'!HY65)</f>
        <v/>
      </c>
      <c r="K1153" s="485" t="str">
        <f>IF('result subject-wise'!AQ65="","",'result subject-wise'!AQ65)</f>
        <v/>
      </c>
      <c r="L1153" s="1046" t="s">
        <v>238</v>
      </c>
      <c r="M1153" s="1061"/>
      <c r="N1153" s="1058"/>
      <c r="O1153" s="1057"/>
      <c r="P1153" s="1023" t="s">
        <v>73</v>
      </c>
      <c r="Q1153" s="1024"/>
      <c r="R1153" s="475" t="str">
        <f>IF('statement of marks'!CV66="","",'statement of marks'!CV66)</f>
        <v/>
      </c>
      <c r="S1153" s="475" t="str">
        <f>IF('statement of marks'!CW66="","",'statement of marks'!CW66)</f>
        <v/>
      </c>
      <c r="T1153" s="475" t="str">
        <f>IF('statement of marks'!CX66="","",'statement of marks'!CX66)</f>
        <v/>
      </c>
      <c r="U1153" s="475" t="str">
        <f>IF('statement of marks'!CZ66="","",'statement of marks'!CZ66)</f>
        <v/>
      </c>
      <c r="V1153" s="478" t="str">
        <f>IF(U1153="","",SUM(R1153:U1153))</f>
        <v/>
      </c>
      <c r="W1153" s="475" t="str">
        <f>IF('statement of marks'!DB66="","",'statement of marks'!DB66)</f>
        <v/>
      </c>
      <c r="X1153" s="478" t="str">
        <f>IF(W1153="","",SUM(V1153:W1153))</f>
        <v/>
      </c>
      <c r="Y1153" s="479" t="str">
        <f>IF('statement of marks'!HY66="","",'statement of marks'!HY66)</f>
        <v/>
      </c>
      <c r="Z1153" s="485" t="str">
        <f>IF('result subject-wise'!AQ66="","",'result subject-wise'!AQ66)</f>
        <v/>
      </c>
      <c r="AA1153" s="1046" t="s">
        <v>238</v>
      </c>
      <c r="AB1153" s="1061"/>
    </row>
    <row r="1154" spans="1:28" ht="19" customHeight="1">
      <c r="A1154" s="1023" t="s">
        <v>74</v>
      </c>
      <c r="B1154" s="1024"/>
      <c r="C1154" s="475" t="str">
        <f>IF('statement of marks'!DL65="","",'statement of marks'!DL65)</f>
        <v/>
      </c>
      <c r="D1154" s="475" t="str">
        <f>IF('statement of marks'!DO65="","",'statement of marks'!DO65)</f>
        <v/>
      </c>
      <c r="E1154" s="475" t="str">
        <f>IF('statement of marks'!DR65="","",'statement of marks'!DR65)</f>
        <v/>
      </c>
      <c r="F1154" s="475" t="str">
        <f>IF('statement of marks'!DX65="","",'statement of marks'!DX65)</f>
        <v/>
      </c>
      <c r="G1154" s="478" t="str">
        <f>IF(F1154="","",SUM(C1154:F1154))</f>
        <v/>
      </c>
      <c r="H1154" s="475" t="str">
        <f>IF('statement of marks'!EC65="","",'statement of marks'!EC65)</f>
        <v/>
      </c>
      <c r="I1154" s="478" t="str">
        <f>IF(H1154="","",SUM(G1154:H1154))</f>
        <v/>
      </c>
      <c r="J1154" s="479" t="str">
        <f>IF('statement of marks'!HZ65="","",'statement of marks'!HZ65)</f>
        <v/>
      </c>
      <c r="K1154" s="477" t="str">
        <f>IF('result subject-wise'!AR65="","",'result subject-wise'!AR65)</f>
        <v/>
      </c>
      <c r="L1154" s="1030"/>
      <c r="M1154" s="1061"/>
      <c r="N1154" s="1058"/>
      <c r="O1154" s="1057"/>
      <c r="P1154" s="1023" t="s">
        <v>74</v>
      </c>
      <c r="Q1154" s="1024"/>
      <c r="R1154" s="475" t="str">
        <f>IF('statement of marks'!DL66="","",'statement of marks'!DL66)</f>
        <v/>
      </c>
      <c r="S1154" s="475" t="str">
        <f>IF('statement of marks'!DO66="","",'statement of marks'!DO66)</f>
        <v/>
      </c>
      <c r="T1154" s="475" t="str">
        <f>IF('statement of marks'!DR66="","",'statement of marks'!DR66)</f>
        <v/>
      </c>
      <c r="U1154" s="475" t="str">
        <f>IF('statement of marks'!DX66="","",'statement of marks'!DX66)</f>
        <v/>
      </c>
      <c r="V1154" s="478" t="str">
        <f>IF(U1154="","",SUM(R1154:U1154))</f>
        <v/>
      </c>
      <c r="W1154" s="475" t="str">
        <f>IF('statement of marks'!EC66="","",'statement of marks'!EC66)</f>
        <v/>
      </c>
      <c r="X1154" s="478" t="str">
        <f>IF(W1154="","",SUM(V1154:W1154))</f>
        <v/>
      </c>
      <c r="Y1154" s="479" t="str">
        <f>IF('statement of marks'!HZ66="","",'statement of marks'!HZ66)</f>
        <v/>
      </c>
      <c r="Z1154" s="477" t="str">
        <f>IF('result subject-wise'!AR66="","",'result subject-wise'!AR66)</f>
        <v/>
      </c>
      <c r="AA1154" s="1030"/>
      <c r="AB1154" s="1061"/>
    </row>
    <row r="1155" spans="1:28" ht="19" customHeight="1">
      <c r="A1155" s="1023" t="s">
        <v>56</v>
      </c>
      <c r="B1155" s="1024"/>
      <c r="C1155" s="475" t="str">
        <f>IF('statement of marks'!EM65="","",'statement of marks'!EM65)</f>
        <v/>
      </c>
      <c r="D1155" s="475" t="str">
        <f>IF('statement of marks'!EN65="","",'statement of marks'!EN65)</f>
        <v/>
      </c>
      <c r="E1155" s="475" t="str">
        <f>IF('statement of marks'!EO65="","",'statement of marks'!EO65)</f>
        <v/>
      </c>
      <c r="F1155" s="475" t="str">
        <f>IF('statement of marks'!ES65="","",'statement of marks'!ES65)</f>
        <v/>
      </c>
      <c r="G1155" s="478" t="str">
        <f>IF(F1155="","",SUM(C1155:F1155))</f>
        <v/>
      </c>
      <c r="H1155" s="475" t="str">
        <f>IF('statement of marks'!EX65="","",'statement of marks'!EX65)</f>
        <v/>
      </c>
      <c r="I1155" s="478" t="str">
        <f>IF(H1155="","",SUM(G1155:H1155))</f>
        <v/>
      </c>
      <c r="J1155" s="479" t="str">
        <f>IF('statement of marks'!IA65="","",'statement of marks'!IA65)</f>
        <v/>
      </c>
      <c r="K1155" s="477" t="str">
        <f>IF('result subject-wise'!AS65="","",'result subject-wise'!AS65)</f>
        <v/>
      </c>
      <c r="L1155" s="1030"/>
      <c r="M1155" s="1061"/>
      <c r="N1155" s="1058"/>
      <c r="O1155" s="1057"/>
      <c r="P1155" s="1023" t="s">
        <v>56</v>
      </c>
      <c r="Q1155" s="1024"/>
      <c r="R1155" s="475" t="str">
        <f>IF('statement of marks'!EM66="","",'statement of marks'!EM66)</f>
        <v/>
      </c>
      <c r="S1155" s="475" t="str">
        <f>IF('statement of marks'!EN66="","",'statement of marks'!EN66)</f>
        <v/>
      </c>
      <c r="T1155" s="475" t="str">
        <f>IF('statement of marks'!EO66="","",'statement of marks'!EO66)</f>
        <v/>
      </c>
      <c r="U1155" s="475" t="str">
        <f>IF('statement of marks'!ES66="","",'statement of marks'!ES66)</f>
        <v/>
      </c>
      <c r="V1155" s="478" t="str">
        <f>IF(U1155="","",SUM(R1155:U1155))</f>
        <v/>
      </c>
      <c r="W1155" s="475" t="str">
        <f>IF('statement of marks'!EX66="","",'statement of marks'!EX66)</f>
        <v/>
      </c>
      <c r="X1155" s="478" t="str">
        <f>IF(W1155="","",SUM(V1155:W1155))</f>
        <v/>
      </c>
      <c r="Y1155" s="479" t="str">
        <f>IF('statement of marks'!IA66="","",'statement of marks'!IA66)</f>
        <v/>
      </c>
      <c r="Z1155" s="477" t="str">
        <f>IF('result subject-wise'!AS66="","",'result subject-wise'!AS66)</f>
        <v/>
      </c>
      <c r="AA1155" s="1030"/>
      <c r="AB1155" s="1061"/>
    </row>
    <row r="1156" spans="1:28" ht="19" customHeight="1">
      <c r="A1156" s="1023" t="s">
        <v>26</v>
      </c>
      <c r="B1156" s="1024"/>
      <c r="C1156" s="1046" t="s">
        <v>275</v>
      </c>
      <c r="D1156" s="1021"/>
      <c r="E1156" s="1046" t="s">
        <v>94</v>
      </c>
      <c r="F1156" s="1021"/>
      <c r="G1156" s="1048" t="s">
        <v>95</v>
      </c>
      <c r="H1156" s="1021"/>
      <c r="I1156" s="478" t="s">
        <v>39</v>
      </c>
      <c r="J1156" s="477" t="s">
        <v>57</v>
      </c>
      <c r="K1156" s="1050"/>
      <c r="L1156" s="1049" t="str">
        <f>IF('result subject-wise'!AV65="","",'result subject-wise'!AV65)</f>
        <v/>
      </c>
      <c r="M1156" s="1052"/>
      <c r="N1156" s="1058"/>
      <c r="O1156" s="1057"/>
      <c r="P1156" s="1023" t="s">
        <v>26</v>
      </c>
      <c r="Q1156" s="1024"/>
      <c r="R1156" s="1046" t="s">
        <v>275</v>
      </c>
      <c r="S1156" s="1021"/>
      <c r="T1156" s="1046" t="s">
        <v>94</v>
      </c>
      <c r="U1156" s="1021"/>
      <c r="V1156" s="1048" t="s">
        <v>95</v>
      </c>
      <c r="W1156" s="1021"/>
      <c r="X1156" s="478" t="s">
        <v>39</v>
      </c>
      <c r="Y1156" s="477" t="s">
        <v>57</v>
      </c>
      <c r="Z1156" s="1050"/>
      <c r="AA1156" s="1049" t="str">
        <f>IF('result subject-wise'!AV66="","",'result subject-wise'!AV66)</f>
        <v/>
      </c>
      <c r="AB1156" s="1052"/>
    </row>
    <row r="1157" spans="1:28" ht="19" customHeight="1">
      <c r="A1157" s="1023"/>
      <c r="B1157" s="1024"/>
      <c r="C1157" s="1021">
        <f>'statement of marks'!$FH$6</f>
        <v>25</v>
      </c>
      <c r="D1157" s="1021"/>
      <c r="E1157" s="1021">
        <f>'statement of marks'!$FI$6</f>
        <v>45</v>
      </c>
      <c r="F1157" s="1021"/>
      <c r="G1157" s="1021">
        <f>'statement of marks'!$FJ$6</f>
        <v>30</v>
      </c>
      <c r="H1157" s="1021"/>
      <c r="I1157" s="478">
        <f>SUM(C1157,E1157,G1157)</f>
        <v>100</v>
      </c>
      <c r="J1157" s="477"/>
      <c r="K1157" s="1050"/>
      <c r="L1157" s="1049"/>
      <c r="M1157" s="1052"/>
      <c r="N1157" s="1058"/>
      <c r="O1157" s="1057"/>
      <c r="P1157" s="1023"/>
      <c r="Q1157" s="1024"/>
      <c r="R1157" s="1021">
        <f>'statement of marks'!$FH$6</f>
        <v>25</v>
      </c>
      <c r="S1157" s="1021"/>
      <c r="T1157" s="1021">
        <f>'statement of marks'!$FI$6</f>
        <v>45</v>
      </c>
      <c r="U1157" s="1021"/>
      <c r="V1157" s="1021">
        <f>'statement of marks'!$FJ$6</f>
        <v>30</v>
      </c>
      <c r="W1157" s="1021"/>
      <c r="X1157" s="478">
        <f>SUM(R1157,T1157,V1157)</f>
        <v>100</v>
      </c>
      <c r="Y1157" s="477"/>
      <c r="Z1157" s="1050"/>
      <c r="AA1157" s="1049"/>
      <c r="AB1157" s="1052"/>
    </row>
    <row r="1158" spans="1:28" ht="19" customHeight="1">
      <c r="A1158" s="1023"/>
      <c r="B1158" s="1024"/>
      <c r="C1158" s="1025" t="str">
        <f>IF('statement of marks'!FH65="","",'statement of marks'!FH65)</f>
        <v/>
      </c>
      <c r="D1158" s="1025"/>
      <c r="E1158" s="1025" t="str">
        <f>'statement of marks'!FI65</f>
        <v/>
      </c>
      <c r="F1158" s="1025"/>
      <c r="G1158" s="1025" t="str">
        <f>'statement of marks'!FJ65</f>
        <v/>
      </c>
      <c r="H1158" s="1025"/>
      <c r="I1158" s="481" t="str">
        <f>IF(G1158="","",SUM(C1158,E1158,G1158))</f>
        <v/>
      </c>
      <c r="J1158" s="479" t="str">
        <f>IF('statement of marks'!IB65="","",'statement of marks'!IB65)</f>
        <v/>
      </c>
      <c r="K1158" s="1050"/>
      <c r="L1158" s="1051" t="s">
        <v>241</v>
      </c>
      <c r="M1158" s="1052"/>
      <c r="N1158" s="1058"/>
      <c r="O1158" s="1057"/>
      <c r="P1158" s="1023"/>
      <c r="Q1158" s="1024"/>
      <c r="R1158" s="1025" t="str">
        <f>IF('statement of marks'!FH66="","",'statement of marks'!FH66)</f>
        <v/>
      </c>
      <c r="S1158" s="1025"/>
      <c r="T1158" s="1025" t="str">
        <f>'statement of marks'!FI66</f>
        <v/>
      </c>
      <c r="U1158" s="1025"/>
      <c r="V1158" s="1025" t="str">
        <f>'statement of marks'!FJ66</f>
        <v/>
      </c>
      <c r="W1158" s="1025"/>
      <c r="X1158" s="481" t="str">
        <f>IF(V1158="","",SUM(R1158,T1158,V1158))</f>
        <v/>
      </c>
      <c r="Y1158" s="479" t="str">
        <f>IF('statement of marks'!IB66="","",'statement of marks'!IB66)</f>
        <v/>
      </c>
      <c r="Z1158" s="1050"/>
      <c r="AA1158" s="1051" t="s">
        <v>241</v>
      </c>
      <c r="AB1158" s="1052"/>
    </row>
    <row r="1159" spans="1:28" ht="19" customHeight="1">
      <c r="A1159" s="1023" t="s">
        <v>77</v>
      </c>
      <c r="B1159" s="1024"/>
      <c r="C1159" s="1048" t="s">
        <v>96</v>
      </c>
      <c r="D1159" s="1021"/>
      <c r="E1159" s="1048" t="s">
        <v>97</v>
      </c>
      <c r="F1159" s="1021"/>
      <c r="G1159" s="1048" t="s">
        <v>98</v>
      </c>
      <c r="H1159" s="1021"/>
      <c r="I1159" s="478" t="s">
        <v>39</v>
      </c>
      <c r="J1159" s="477" t="s">
        <v>57</v>
      </c>
      <c r="K1159" s="1050"/>
      <c r="L1159" s="1049" t="e">
        <f>J1152</f>
        <v>#VALUE!</v>
      </c>
      <c r="M1159" s="1052"/>
      <c r="N1159" s="1058"/>
      <c r="O1159" s="1057"/>
      <c r="P1159" s="1023" t="s">
        <v>77</v>
      </c>
      <c r="Q1159" s="1024"/>
      <c r="R1159" s="1048" t="s">
        <v>96</v>
      </c>
      <c r="S1159" s="1021"/>
      <c r="T1159" s="1048" t="s">
        <v>97</v>
      </c>
      <c r="U1159" s="1021"/>
      <c r="V1159" s="1048" t="s">
        <v>98</v>
      </c>
      <c r="W1159" s="1021"/>
      <c r="X1159" s="478" t="s">
        <v>39</v>
      </c>
      <c r="Y1159" s="477" t="s">
        <v>57</v>
      </c>
      <c r="Z1159" s="1050"/>
      <c r="AA1159" s="1049" t="e">
        <f>Y1152</f>
        <v>#VALUE!</v>
      </c>
      <c r="AB1159" s="1052"/>
    </row>
    <row r="1160" spans="1:28" ht="19" customHeight="1">
      <c r="A1160" s="1023"/>
      <c r="B1160" s="1024"/>
      <c r="C1160" s="1021">
        <f>'statement of marks'!$FQ$6</f>
        <v>25</v>
      </c>
      <c r="D1160" s="1021"/>
      <c r="E1160" s="474">
        <f>'statement of marks'!$FR$6</f>
        <v>30</v>
      </c>
      <c r="F1160" s="474">
        <f>'statement of marks'!$FS$6</f>
        <v>30</v>
      </c>
      <c r="G1160" s="1021">
        <f>'statement of marks'!$FT$6</f>
        <v>15</v>
      </c>
      <c r="H1160" s="1021"/>
      <c r="I1160" s="478">
        <f>SUM(C1160,E1160,F1160,G1160)</f>
        <v>100</v>
      </c>
      <c r="J1160" s="477"/>
      <c r="K1160" s="1050"/>
      <c r="L1160" s="1049"/>
      <c r="M1160" s="1052"/>
      <c r="N1160" s="1058"/>
      <c r="O1160" s="1057"/>
      <c r="P1160" s="1023"/>
      <c r="Q1160" s="1024"/>
      <c r="R1160" s="1021">
        <f>'statement of marks'!$FQ$6</f>
        <v>25</v>
      </c>
      <c r="S1160" s="1021"/>
      <c r="T1160" s="474">
        <f>'statement of marks'!$FR$6</f>
        <v>30</v>
      </c>
      <c r="U1160" s="474">
        <f>'statement of marks'!$FS$6</f>
        <v>30</v>
      </c>
      <c r="V1160" s="1021">
        <f>'statement of marks'!$FT$6</f>
        <v>15</v>
      </c>
      <c r="W1160" s="1021"/>
      <c r="X1160" s="478">
        <f>SUM(R1160,T1160,U1160,V1160)</f>
        <v>100</v>
      </c>
      <c r="Y1160" s="477"/>
      <c r="Z1160" s="1050"/>
      <c r="AA1160" s="1049"/>
      <c r="AB1160" s="1052"/>
    </row>
    <row r="1161" spans="1:28" ht="19" customHeight="1">
      <c r="A1161" s="1023"/>
      <c r="B1161" s="1024"/>
      <c r="C1161" s="1025" t="str">
        <f>IF('statement of marks'!FQ65="","",'statement of marks'!FQ65)</f>
        <v/>
      </c>
      <c r="D1161" s="1025"/>
      <c r="E1161" s="475" t="str">
        <f>'statement of marks'!FR65</f>
        <v/>
      </c>
      <c r="F1161" s="475" t="str">
        <f>'statement of marks'!FS65</f>
        <v/>
      </c>
      <c r="G1161" s="1025" t="str">
        <f>'statement of marks'!FT65</f>
        <v/>
      </c>
      <c r="H1161" s="1025"/>
      <c r="I1161" s="478" t="str">
        <f>IF(G1161="","",SUM(C1161:G1161))</f>
        <v/>
      </c>
      <c r="J1161" s="479" t="str">
        <f>IF('statement of marks'!IC65="","",'statement of marks'!IC65)</f>
        <v/>
      </c>
      <c r="K1161" s="1043" t="s">
        <v>240</v>
      </c>
      <c r="L1161" s="1044"/>
      <c r="M1161" s="1045"/>
      <c r="N1161" s="1058"/>
      <c r="O1161" s="1057"/>
      <c r="P1161" s="1023"/>
      <c r="Q1161" s="1024"/>
      <c r="R1161" s="1025" t="str">
        <f>IF('statement of marks'!FQ66="","",'statement of marks'!FQ66)</f>
        <v/>
      </c>
      <c r="S1161" s="1025"/>
      <c r="T1161" s="475" t="str">
        <f>'statement of marks'!FR66</f>
        <v/>
      </c>
      <c r="U1161" s="475" t="str">
        <f>'statement of marks'!FS66</f>
        <v/>
      </c>
      <c r="V1161" s="1025" t="str">
        <f>'statement of marks'!FT66</f>
        <v/>
      </c>
      <c r="W1161" s="1025"/>
      <c r="X1161" s="478" t="str">
        <f>IF(V1161="","",SUM(R1161:V1161))</f>
        <v/>
      </c>
      <c r="Y1161" s="479" t="str">
        <f>IF('statement of marks'!IC66="","",'statement of marks'!IC66)</f>
        <v/>
      </c>
      <c r="Z1161" s="1043" t="s">
        <v>240</v>
      </c>
      <c r="AA1161" s="1044"/>
      <c r="AB1161" s="1045"/>
    </row>
    <row r="1162" spans="1:28" ht="19" customHeight="1">
      <c r="A1162" s="1038" t="s">
        <v>135</v>
      </c>
      <c r="B1162" s="1039"/>
      <c r="C1162" s="1029" t="str">
        <f>'statement of marks'!GN65</f>
        <v/>
      </c>
      <c r="D1162" s="1029"/>
      <c r="E1162" s="1029"/>
      <c r="F1162" s="483" t="s">
        <v>241</v>
      </c>
      <c r="G1162" s="479" t="str">
        <f>IF('statement of marks'!CU65="","",'statement of marks'!CU65)</f>
        <v/>
      </c>
      <c r="H1162" s="1049" t="s">
        <v>237</v>
      </c>
      <c r="I1162" s="1049"/>
      <c r="J1162" s="475" t="str">
        <f>IF('statement of marks'!GP65="","",'statement of marks'!GP65)</f>
        <v/>
      </c>
      <c r="K1162" s="1044"/>
      <c r="L1162" s="1044"/>
      <c r="M1162" s="1045"/>
      <c r="N1162" s="1058"/>
      <c r="O1162" s="1057"/>
      <c r="P1162" s="1038" t="s">
        <v>135</v>
      </c>
      <c r="Q1162" s="1039"/>
      <c r="R1162" s="1029" t="str">
        <f>'statement of marks'!GN66</f>
        <v/>
      </c>
      <c r="S1162" s="1029"/>
      <c r="T1162" s="1029"/>
      <c r="U1162" s="483" t="s">
        <v>241</v>
      </c>
      <c r="V1162" s="479" t="str">
        <f>IF('statement of marks'!CU66="","",'statement of marks'!CU66)</f>
        <v/>
      </c>
      <c r="W1162" s="1049" t="s">
        <v>237</v>
      </c>
      <c r="X1162" s="1049"/>
      <c r="Y1162" s="475" t="str">
        <f>IF('statement of marks'!GP66="","",'statement of marks'!GP66)</f>
        <v/>
      </c>
      <c r="Z1162" s="1044"/>
      <c r="AA1162" s="1044"/>
      <c r="AB1162" s="1045"/>
    </row>
    <row r="1163" spans="1:28" ht="19" customHeight="1">
      <c r="A1163" s="257" t="s">
        <v>230</v>
      </c>
      <c r="B1163" s="1059" t="s">
        <v>229</v>
      </c>
      <c r="C1163" s="1060"/>
      <c r="D1163" s="1047" t="s">
        <v>231</v>
      </c>
      <c r="E1163" s="1025"/>
      <c r="F1163" s="1047" t="s">
        <v>232</v>
      </c>
      <c r="G1163" s="1025"/>
      <c r="H1163" s="1047" t="s">
        <v>233</v>
      </c>
      <c r="I1163" s="1025"/>
      <c r="J1163" s="481" t="s">
        <v>376</v>
      </c>
      <c r="K1163" s="1044"/>
      <c r="L1163" s="1044"/>
      <c r="M1163" s="1045"/>
      <c r="N1163" s="1058"/>
      <c r="O1163" s="1057"/>
      <c r="P1163" s="257" t="s">
        <v>230</v>
      </c>
      <c r="Q1163" s="1059" t="s">
        <v>229</v>
      </c>
      <c r="R1163" s="1060"/>
      <c r="S1163" s="1047" t="s">
        <v>231</v>
      </c>
      <c r="T1163" s="1025"/>
      <c r="U1163" s="1047" t="s">
        <v>232</v>
      </c>
      <c r="V1163" s="1025"/>
      <c r="W1163" s="1047" t="s">
        <v>233</v>
      </c>
      <c r="X1163" s="1025"/>
      <c r="Y1163" s="481" t="s">
        <v>376</v>
      </c>
      <c r="Z1163" s="1044"/>
      <c r="AA1163" s="1044"/>
      <c r="AB1163" s="1045"/>
    </row>
    <row r="1164" spans="1:28" ht="19" customHeight="1">
      <c r="A1164" s="1033" t="s">
        <v>227</v>
      </c>
      <c r="B1164" s="1024"/>
      <c r="C1164" s="482" t="str">
        <f>IF('statement of marks'!GR65="","",'statement of marks'!GR65)</f>
        <v/>
      </c>
      <c r="D1164" s="1053" t="str">
        <f>IF('statement of marks'!GT65="","",'statement of marks'!GT65)</f>
        <v/>
      </c>
      <c r="E1164" s="1053"/>
      <c r="F1164" s="1053" t="str">
        <f>IF('statement of marks'!GV65="","",'statement of marks'!GV65)</f>
        <v/>
      </c>
      <c r="G1164" s="1053"/>
      <c r="H1164" s="1053" t="str">
        <f>IF('statement of marks'!GX65="","",'statement of marks'!GX65)</f>
        <v/>
      </c>
      <c r="I1164" s="1053"/>
      <c r="J1164" s="479" t="str">
        <f>'statement of marks'!GZ65</f>
        <v/>
      </c>
      <c r="K1164" s="1062" t="str">
        <f>IF(OR(L1156="PASS",L1156="FAIL"),'result subject-wise'!$AV$112,"")</f>
        <v/>
      </c>
      <c r="L1164" s="1062"/>
      <c r="M1164" s="1063"/>
      <c r="N1164" s="1058"/>
      <c r="O1164" s="1057"/>
      <c r="P1164" s="1033" t="s">
        <v>227</v>
      </c>
      <c r="Q1164" s="1024"/>
      <c r="R1164" s="482" t="str">
        <f>IF('statement of marks'!GR66="","",'statement of marks'!GR66)</f>
        <v/>
      </c>
      <c r="S1164" s="1053" t="str">
        <f>IF('statement of marks'!GT66="","",'statement of marks'!GT66)</f>
        <v/>
      </c>
      <c r="T1164" s="1053"/>
      <c r="U1164" s="1053" t="str">
        <f>IF('statement of marks'!GV66="","",'statement of marks'!GV66)</f>
        <v/>
      </c>
      <c r="V1164" s="1053"/>
      <c r="W1164" s="1053" t="str">
        <f>IF('statement of marks'!GX66="","",'statement of marks'!GX66)</f>
        <v/>
      </c>
      <c r="X1164" s="1053"/>
      <c r="Y1164" s="479" t="str">
        <f>'statement of marks'!GZ66</f>
        <v/>
      </c>
      <c r="Z1164" s="1062" t="str">
        <f>IF(OR(AA1156="PASS",AA1156="FAIL"),'result subject-wise'!$AV$112,"")</f>
        <v/>
      </c>
      <c r="AA1164" s="1062"/>
      <c r="AB1164" s="1063"/>
    </row>
    <row r="1165" spans="1:28" ht="19" customHeight="1">
      <c r="A1165" s="1031" t="s">
        <v>228</v>
      </c>
      <c r="B1165" s="1032"/>
      <c r="C1165" s="477" t="str">
        <f>IF('statement of marks'!GQ65="","",'statement of marks'!GQ65)</f>
        <v/>
      </c>
      <c r="D1165" s="1030" t="str">
        <f>IF('statement of marks'!GS65="","",'statement of marks'!GS65)</f>
        <v/>
      </c>
      <c r="E1165" s="1030"/>
      <c r="F1165" s="1030" t="str">
        <f>IF('statement of marks'!GU65="","",'statement of marks'!GU65)</f>
        <v/>
      </c>
      <c r="G1165" s="1030"/>
      <c r="H1165" s="1030" t="str">
        <f>IF('statement of marks'!GW65="","",'statement of marks'!GW65)</f>
        <v/>
      </c>
      <c r="I1165" s="1030"/>
      <c r="J1165" s="477" t="str">
        <f>'statement of marks'!GY65</f>
        <v/>
      </c>
      <c r="K1165" s="1062"/>
      <c r="L1165" s="1062"/>
      <c r="M1165" s="1063"/>
      <c r="N1165" s="1058"/>
      <c r="O1165" s="1057"/>
      <c r="P1165" s="1031" t="s">
        <v>228</v>
      </c>
      <c r="Q1165" s="1032"/>
      <c r="R1165" s="477" t="str">
        <f>IF('statement of marks'!GQ66="","",'statement of marks'!GQ66)</f>
        <v/>
      </c>
      <c r="S1165" s="1030" t="str">
        <f>IF('statement of marks'!GS66="","",'statement of marks'!GS66)</f>
        <v/>
      </c>
      <c r="T1165" s="1030"/>
      <c r="U1165" s="1030" t="str">
        <f>IF('statement of marks'!GU66="","",'statement of marks'!GU66)</f>
        <v/>
      </c>
      <c r="V1165" s="1030"/>
      <c r="W1165" s="1030" t="str">
        <f>IF('statement of marks'!GW66="","",'statement of marks'!GW66)</f>
        <v/>
      </c>
      <c r="X1165" s="1030"/>
      <c r="Y1165" s="477" t="str">
        <f>'statement of marks'!GY66</f>
        <v/>
      </c>
      <c r="Z1165" s="1062"/>
      <c r="AA1165" s="1062"/>
      <c r="AB1165" s="1063"/>
    </row>
    <row r="1166" spans="1:28" ht="19" customHeight="1">
      <c r="A1166" s="1067" t="s">
        <v>375</v>
      </c>
      <c r="B1166" s="1024"/>
      <c r="C1166" s="52"/>
      <c r="D1166" s="1029"/>
      <c r="E1166" s="1029"/>
      <c r="F1166" s="1029"/>
      <c r="G1166" s="1029"/>
      <c r="H1166" s="1029"/>
      <c r="I1166" s="1029"/>
      <c r="J1166" s="1029"/>
      <c r="K1166" s="1029"/>
      <c r="L1166" s="1029"/>
      <c r="M1166" s="1040"/>
      <c r="N1166" s="1058"/>
      <c r="O1166" s="1057"/>
      <c r="P1166" s="1067" t="s">
        <v>375</v>
      </c>
      <c r="Q1166" s="1024"/>
      <c r="R1166" s="52"/>
      <c r="S1166" s="1029"/>
      <c r="T1166" s="1029"/>
      <c r="U1166" s="1029"/>
      <c r="V1166" s="1029"/>
      <c r="W1166" s="1029"/>
      <c r="X1166" s="1029"/>
      <c r="Y1166" s="1029"/>
      <c r="Z1166" s="1029"/>
      <c r="AA1166" s="1029"/>
      <c r="AB1166" s="1040"/>
    </row>
    <row r="1167" spans="1:28" ht="19" customHeight="1">
      <c r="A1167" s="1033" t="s">
        <v>234</v>
      </c>
      <c r="B1167" s="1024"/>
      <c r="C1167" s="52"/>
      <c r="D1167" s="1029"/>
      <c r="E1167" s="1029"/>
      <c r="F1167" s="1029"/>
      <c r="G1167" s="1029"/>
      <c r="H1167" s="1029"/>
      <c r="I1167" s="1029"/>
      <c r="J1167" s="1029"/>
      <c r="K1167" s="1029"/>
      <c r="L1167" s="1029"/>
      <c r="M1167" s="1040"/>
      <c r="N1167" s="1058"/>
      <c r="O1167" s="1057"/>
      <c r="P1167" s="1033" t="s">
        <v>234</v>
      </c>
      <c r="Q1167" s="1024"/>
      <c r="R1167" s="52"/>
      <c r="S1167" s="1029"/>
      <c r="T1167" s="1029"/>
      <c r="U1167" s="1029"/>
      <c r="V1167" s="1029"/>
      <c r="W1167" s="1029"/>
      <c r="X1167" s="1029"/>
      <c r="Y1167" s="1029"/>
      <c r="Z1167" s="1029"/>
      <c r="AA1167" s="1029"/>
      <c r="AB1167" s="1040"/>
    </row>
    <row r="1168" spans="1:28" ht="19" customHeight="1">
      <c r="A1168" s="1033" t="s">
        <v>374</v>
      </c>
      <c r="B1168" s="1024"/>
      <c r="C1168" s="52"/>
      <c r="D1168" s="1029"/>
      <c r="E1168" s="1029"/>
      <c r="F1168" s="1029"/>
      <c r="G1168" s="1029"/>
      <c r="H1168" s="1029"/>
      <c r="I1168" s="1029"/>
      <c r="J1168" s="1051" t="s">
        <v>374</v>
      </c>
      <c r="K1168" s="1029"/>
      <c r="L1168" s="1029"/>
      <c r="M1168" s="1040"/>
      <c r="N1168" s="1058"/>
      <c r="O1168" s="1057"/>
      <c r="P1168" s="1033" t="s">
        <v>374</v>
      </c>
      <c r="Q1168" s="1024"/>
      <c r="R1168" s="52"/>
      <c r="S1168" s="1029"/>
      <c r="T1168" s="1029"/>
      <c r="U1168" s="1029"/>
      <c r="V1168" s="1029"/>
      <c r="W1168" s="1029"/>
      <c r="X1168" s="1029"/>
      <c r="Y1168" s="1051" t="s">
        <v>374</v>
      </c>
      <c r="Z1168" s="1029"/>
      <c r="AA1168" s="1029"/>
      <c r="AB1168" s="1040"/>
    </row>
    <row r="1169" spans="1:28" ht="19" customHeight="1">
      <c r="A1169" s="1033" t="s">
        <v>235</v>
      </c>
      <c r="B1169" s="1024"/>
      <c r="C1169" s="52"/>
      <c r="D1169" s="1029"/>
      <c r="E1169" s="1029"/>
      <c r="F1169" s="1029"/>
      <c r="G1169" s="1029"/>
      <c r="H1169" s="1029"/>
      <c r="I1169" s="1029"/>
      <c r="J1169" s="1029"/>
      <c r="K1169" s="1029"/>
      <c r="L1169" s="1029"/>
      <c r="M1169" s="1040"/>
      <c r="N1169" s="1058"/>
      <c r="O1169" s="1057"/>
      <c r="P1169" s="1033" t="s">
        <v>235</v>
      </c>
      <c r="Q1169" s="1024"/>
      <c r="R1169" s="52"/>
      <c r="S1169" s="1029"/>
      <c r="T1169" s="1029"/>
      <c r="U1169" s="1029"/>
      <c r="V1169" s="1029"/>
      <c r="W1169" s="1029"/>
      <c r="X1169" s="1029"/>
      <c r="Y1169" s="1029"/>
      <c r="Z1169" s="1029"/>
      <c r="AA1169" s="1029"/>
      <c r="AB1169" s="1040"/>
    </row>
    <row r="1170" spans="1:28" ht="19" customHeight="1" thickBot="1">
      <c r="A1170" s="1054" t="s">
        <v>236</v>
      </c>
      <c r="B1170" s="1055"/>
      <c r="C1170" s="1055"/>
      <c r="D1170" s="1055"/>
      <c r="E1170" s="1055"/>
      <c r="F1170" s="1064">
        <f>'statement of marks'!$GY$107</f>
        <v>42460</v>
      </c>
      <c r="G1170" s="1064"/>
      <c r="H1170" s="1065" t="s">
        <v>239</v>
      </c>
      <c r="I1170" s="1066"/>
      <c r="J1170" s="1041"/>
      <c r="K1170" s="1041"/>
      <c r="L1170" s="1041"/>
      <c r="M1170" s="1042"/>
      <c r="N1170" s="1058"/>
      <c r="O1170" s="1057"/>
      <c r="P1170" s="1054" t="s">
        <v>236</v>
      </c>
      <c r="Q1170" s="1055"/>
      <c r="R1170" s="1055"/>
      <c r="S1170" s="1055"/>
      <c r="T1170" s="1055"/>
      <c r="U1170" s="1064">
        <f>'statement of marks'!$GY$107</f>
        <v>42460</v>
      </c>
      <c r="V1170" s="1064"/>
      <c r="W1170" s="1065" t="s">
        <v>239</v>
      </c>
      <c r="X1170" s="1066"/>
      <c r="Y1170" s="1041"/>
      <c r="Z1170" s="1041"/>
      <c r="AA1170" s="1041"/>
      <c r="AB1170" s="1042"/>
    </row>
    <row r="1171" spans="1:28" ht="19" customHeight="1" thickTop="1">
      <c r="A1171" s="1017" t="s">
        <v>220</v>
      </c>
      <c r="B1171" s="1018"/>
      <c r="C1171" s="1018"/>
      <c r="D1171" s="1018"/>
      <c r="E1171" s="1018"/>
      <c r="F1171" s="1018"/>
      <c r="G1171" s="1018"/>
      <c r="H1171" s="1018"/>
      <c r="I1171" s="1018"/>
      <c r="J1171" s="1018"/>
      <c r="K1171" s="1018"/>
      <c r="L1171" s="1018"/>
      <c r="M1171" s="1019"/>
      <c r="N1171" s="1058"/>
      <c r="O1171" s="1057"/>
      <c r="P1171" s="1017" t="s">
        <v>220</v>
      </c>
      <c r="Q1171" s="1018"/>
      <c r="R1171" s="1018"/>
      <c r="S1171" s="1018"/>
      <c r="T1171" s="1018"/>
      <c r="U1171" s="1018"/>
      <c r="V1171" s="1018"/>
      <c r="W1171" s="1018"/>
      <c r="X1171" s="1018"/>
      <c r="Y1171" s="1018"/>
      <c r="Z1171" s="1018"/>
      <c r="AA1171" s="1018"/>
      <c r="AB1171" s="1019"/>
    </row>
    <row r="1172" spans="1:28" ht="19" customHeight="1">
      <c r="A1172" s="1020" t="str">
        <f>IF('statement of marks'!$A$2="","",'statement of marks'!$A$2)</f>
        <v xml:space="preserve">GOVT. </v>
      </c>
      <c r="B1172" s="1021"/>
      <c r="C1172" s="1021"/>
      <c r="D1172" s="1021"/>
      <c r="E1172" s="1021"/>
      <c r="F1172" s="1021"/>
      <c r="G1172" s="1021"/>
      <c r="H1172" s="1021"/>
      <c r="I1172" s="1021"/>
      <c r="J1172" s="1021"/>
      <c r="K1172" s="1021"/>
      <c r="L1172" s="1021"/>
      <c r="M1172" s="1022"/>
      <c r="N1172" s="1058"/>
      <c r="O1172" s="1057"/>
      <c r="P1172" s="1020" t="str">
        <f>IF('statement of marks'!$A$2="","",'statement of marks'!$A$2)</f>
        <v xml:space="preserve">GOVT. </v>
      </c>
      <c r="Q1172" s="1021"/>
      <c r="R1172" s="1021"/>
      <c r="S1172" s="1021"/>
      <c r="T1172" s="1021"/>
      <c r="U1172" s="1021"/>
      <c r="V1172" s="1021"/>
      <c r="W1172" s="1021"/>
      <c r="X1172" s="1021"/>
      <c r="Y1172" s="1021"/>
      <c r="Z1172" s="1021"/>
      <c r="AA1172" s="1021"/>
      <c r="AB1172" s="1022"/>
    </row>
    <row r="1173" spans="1:28" ht="19" customHeight="1">
      <c r="A1173" s="1020"/>
      <c r="B1173" s="1021"/>
      <c r="C1173" s="1021"/>
      <c r="D1173" s="1021"/>
      <c r="E1173" s="1021"/>
      <c r="F1173" s="1021"/>
      <c r="G1173" s="1021"/>
      <c r="H1173" s="1021"/>
      <c r="I1173" s="1021"/>
      <c r="J1173" s="1021"/>
      <c r="K1173" s="1021"/>
      <c r="L1173" s="1021"/>
      <c r="M1173" s="1022"/>
      <c r="N1173" s="1058"/>
      <c r="O1173" s="1057"/>
      <c r="P1173" s="1020"/>
      <c r="Q1173" s="1021"/>
      <c r="R1173" s="1021"/>
      <c r="S1173" s="1021"/>
      <c r="T1173" s="1021"/>
      <c r="U1173" s="1021"/>
      <c r="V1173" s="1021"/>
      <c r="W1173" s="1021"/>
      <c r="X1173" s="1021"/>
      <c r="Y1173" s="1021"/>
      <c r="Z1173" s="1021"/>
      <c r="AA1173" s="1021"/>
      <c r="AB1173" s="1022"/>
    </row>
    <row r="1174" spans="1:28" ht="19" customHeight="1">
      <c r="A1174" s="1023" t="s">
        <v>221</v>
      </c>
      <c r="B1174" s="1024"/>
      <c r="C1174" s="1025" t="str">
        <f>IF(L1195="","MAIN EXAM.",IF(C1201="SUPPL.","SUPPL. EXAM.",IF(C1201="RE-EXAM.","RE-EXAM.",)))</f>
        <v>MAIN EXAM.</v>
      </c>
      <c r="D1174" s="1025"/>
      <c r="E1174" s="1025"/>
      <c r="F1174" s="1025"/>
      <c r="G1174" s="475" t="s">
        <v>153</v>
      </c>
      <c r="H1174" s="1025" t="str">
        <f>IF('statement of marks'!$F$3="","",'statement of marks'!$F$3)</f>
        <v>2015-16</v>
      </c>
      <c r="I1174" s="1025"/>
      <c r="J1174" s="1025" t="s">
        <v>82</v>
      </c>
      <c r="K1174" s="1025"/>
      <c r="L1174" s="1025">
        <f>IF('statement of marks'!D67="","",'statement of marks'!D67)</f>
        <v>9161</v>
      </c>
      <c r="M1174" s="1026"/>
      <c r="N1174" s="1058"/>
      <c r="O1174" s="1057"/>
      <c r="P1174" s="1023" t="s">
        <v>221</v>
      </c>
      <c r="Q1174" s="1024"/>
      <c r="R1174" s="1025" t="str">
        <f>IF(AA1195="","MAIN EXAM.",IF(R1201="SUPPL.","SUPPL. EXAM.",IF(R1201="RE-EXAM.","RE-EXAM.",)))</f>
        <v>MAIN EXAM.</v>
      </c>
      <c r="S1174" s="1025"/>
      <c r="T1174" s="1025"/>
      <c r="U1174" s="1025"/>
      <c r="V1174" s="475" t="s">
        <v>153</v>
      </c>
      <c r="W1174" s="1025" t="str">
        <f>IF('statement of marks'!$F$3="","",'statement of marks'!$F$3)</f>
        <v>2015-16</v>
      </c>
      <c r="X1174" s="1025"/>
      <c r="Y1174" s="1025" t="s">
        <v>82</v>
      </c>
      <c r="Z1174" s="1025"/>
      <c r="AA1174" s="1025">
        <f>IF('statement of marks'!D68="","",'statement of marks'!D68)</f>
        <v>9162</v>
      </c>
      <c r="AB1174" s="1026"/>
    </row>
    <row r="1175" spans="1:28" ht="19" customHeight="1">
      <c r="A1175" s="1023" t="s">
        <v>40</v>
      </c>
      <c r="B1175" s="1024"/>
      <c r="C1175" s="1024" t="str">
        <f>IF('statement of marks'!G67="","",'statement of marks'!G67)</f>
        <v>A 061</v>
      </c>
      <c r="D1175" s="1024"/>
      <c r="E1175" s="1024"/>
      <c r="F1175" s="1024"/>
      <c r="G1175" s="1024"/>
      <c r="H1175" s="1024"/>
      <c r="I1175" s="1024"/>
      <c r="J1175" s="1024"/>
      <c r="K1175" s="1024"/>
      <c r="L1175" s="1024"/>
      <c r="M1175" s="1036"/>
      <c r="N1175" s="1058"/>
      <c r="O1175" s="1057"/>
      <c r="P1175" s="1023" t="s">
        <v>40</v>
      </c>
      <c r="Q1175" s="1024"/>
      <c r="R1175" s="1024" t="str">
        <f>IF('statement of marks'!G68="","",'statement of marks'!G68)</f>
        <v>A 062</v>
      </c>
      <c r="S1175" s="1024"/>
      <c r="T1175" s="1024"/>
      <c r="U1175" s="1024"/>
      <c r="V1175" s="1024"/>
      <c r="W1175" s="1024"/>
      <c r="X1175" s="1024"/>
      <c r="Y1175" s="1024"/>
      <c r="Z1175" s="1024"/>
      <c r="AA1175" s="1024"/>
      <c r="AB1175" s="1036"/>
    </row>
    <row r="1176" spans="1:28" ht="19" customHeight="1">
      <c r="A1176" s="1023" t="s">
        <v>41</v>
      </c>
      <c r="B1176" s="1024"/>
      <c r="C1176" s="1024" t="str">
        <f>IF('statement of marks'!H67="","",'statement of marks'!H67)</f>
        <v>B 061</v>
      </c>
      <c r="D1176" s="1024"/>
      <c r="E1176" s="1024"/>
      <c r="F1176" s="1024"/>
      <c r="G1176" s="1024"/>
      <c r="H1176" s="1024"/>
      <c r="I1176" s="1024"/>
      <c r="J1176" s="1024"/>
      <c r="K1176" s="1024"/>
      <c r="L1176" s="1024"/>
      <c r="M1176" s="1036"/>
      <c r="N1176" s="1058"/>
      <c r="O1176" s="1057"/>
      <c r="P1176" s="1023" t="s">
        <v>41</v>
      </c>
      <c r="Q1176" s="1024"/>
      <c r="R1176" s="1024" t="str">
        <f>IF('statement of marks'!H68="","",'statement of marks'!H68)</f>
        <v>B 062</v>
      </c>
      <c r="S1176" s="1024"/>
      <c r="T1176" s="1024"/>
      <c r="U1176" s="1024"/>
      <c r="V1176" s="1024"/>
      <c r="W1176" s="1024"/>
      <c r="X1176" s="1024"/>
      <c r="Y1176" s="1024"/>
      <c r="Z1176" s="1024"/>
      <c r="AA1176" s="1024"/>
      <c r="AB1176" s="1036"/>
    </row>
    <row r="1177" spans="1:28" ht="19" customHeight="1">
      <c r="A1177" s="1023" t="s">
        <v>42</v>
      </c>
      <c r="B1177" s="1024"/>
      <c r="C1177" s="1024" t="str">
        <f>IF('statement of marks'!I67="","",'statement of marks'!I67)</f>
        <v>C 061</v>
      </c>
      <c r="D1177" s="1024"/>
      <c r="E1177" s="1024"/>
      <c r="F1177" s="1024"/>
      <c r="G1177" s="1024"/>
      <c r="H1177" s="1024"/>
      <c r="I1177" s="1024"/>
      <c r="J1177" s="1024"/>
      <c r="K1177" s="1024"/>
      <c r="L1177" s="1024"/>
      <c r="M1177" s="1036"/>
      <c r="N1177" s="1058"/>
      <c r="O1177" s="1057"/>
      <c r="P1177" s="1023" t="s">
        <v>42</v>
      </c>
      <c r="Q1177" s="1024"/>
      <c r="R1177" s="1024" t="str">
        <f>IF('statement of marks'!I68="","",'statement of marks'!I68)</f>
        <v>C 062</v>
      </c>
      <c r="S1177" s="1024"/>
      <c r="T1177" s="1024"/>
      <c r="U1177" s="1024"/>
      <c r="V1177" s="1024"/>
      <c r="W1177" s="1024"/>
      <c r="X1177" s="1024"/>
      <c r="Y1177" s="1024"/>
      <c r="Z1177" s="1024"/>
      <c r="AA1177" s="1024"/>
      <c r="AB1177" s="1036"/>
    </row>
    <row r="1178" spans="1:28" ht="19" customHeight="1">
      <c r="A1178" s="1023" t="s">
        <v>274</v>
      </c>
      <c r="B1178" s="1024"/>
      <c r="C1178" s="1024" t="str">
        <f>IF('statement of marks'!$A$3="","",'statement of marks'!$A$3)</f>
        <v>9 'A'</v>
      </c>
      <c r="D1178" s="1024"/>
      <c r="E1178" s="1025" t="s">
        <v>83</v>
      </c>
      <c r="F1178" s="1025"/>
      <c r="G1178" s="1025">
        <f>IF('statement of marks'!E67="","",'statement of marks'!E67)</f>
        <v>11070</v>
      </c>
      <c r="H1178" s="1025"/>
      <c r="I1178" s="1025" t="s">
        <v>78</v>
      </c>
      <c r="J1178" s="1025"/>
      <c r="K1178" s="1014">
        <f>IF('statement of marks'!F67="","",'statement of marks'!F67)</f>
        <v>36109</v>
      </c>
      <c r="L1178" s="1014"/>
      <c r="M1178" s="1015"/>
      <c r="N1178" s="1058"/>
      <c r="O1178" s="1057"/>
      <c r="P1178" s="1023" t="s">
        <v>274</v>
      </c>
      <c r="Q1178" s="1024"/>
      <c r="R1178" s="1024" t="str">
        <f>IF('statement of marks'!$A$3="","",'statement of marks'!$A$3)</f>
        <v>9 'A'</v>
      </c>
      <c r="S1178" s="1024"/>
      <c r="T1178" s="1025" t="s">
        <v>83</v>
      </c>
      <c r="U1178" s="1025"/>
      <c r="V1178" s="1025">
        <f>IF('statement of marks'!E68="","",'statement of marks'!E68)</f>
        <v>10826</v>
      </c>
      <c r="W1178" s="1025"/>
      <c r="X1178" s="1025" t="s">
        <v>78</v>
      </c>
      <c r="Y1178" s="1025"/>
      <c r="Z1178" s="1014">
        <f>IF('statement of marks'!F68="","",'statement of marks'!F68)</f>
        <v>36578</v>
      </c>
      <c r="AA1178" s="1014"/>
      <c r="AB1178" s="1015"/>
    </row>
    <row r="1179" spans="1:28" ht="19" customHeight="1">
      <c r="A1179" s="1037" t="s">
        <v>222</v>
      </c>
      <c r="B1179" s="1034" t="s">
        <v>223</v>
      </c>
      <c r="C1179" s="865" t="s">
        <v>87</v>
      </c>
      <c r="D1179" s="865" t="s">
        <v>88</v>
      </c>
      <c r="E1179" s="865" t="s">
        <v>89</v>
      </c>
      <c r="F1179" s="865" t="s">
        <v>245</v>
      </c>
      <c r="G1179" s="865" t="s">
        <v>242</v>
      </c>
      <c r="H1179" s="865" t="s">
        <v>99</v>
      </c>
      <c r="I1179" s="865" t="s">
        <v>193</v>
      </c>
      <c r="J1179" s="1016" t="s">
        <v>146</v>
      </c>
      <c r="K1179" s="1016" t="s">
        <v>224</v>
      </c>
      <c r="L1179" s="1016" t="s">
        <v>225</v>
      </c>
      <c r="M1179" s="1035" t="s">
        <v>243</v>
      </c>
      <c r="N1179" s="1058"/>
      <c r="O1179" s="1057"/>
      <c r="P1179" s="1037" t="s">
        <v>222</v>
      </c>
      <c r="Q1179" s="1034" t="s">
        <v>223</v>
      </c>
      <c r="R1179" s="865" t="s">
        <v>87</v>
      </c>
      <c r="S1179" s="865" t="s">
        <v>88</v>
      </c>
      <c r="T1179" s="865" t="s">
        <v>89</v>
      </c>
      <c r="U1179" s="865" t="s">
        <v>245</v>
      </c>
      <c r="V1179" s="865" t="s">
        <v>242</v>
      </c>
      <c r="W1179" s="865" t="s">
        <v>99</v>
      </c>
      <c r="X1179" s="865" t="s">
        <v>193</v>
      </c>
      <c r="Y1179" s="1016" t="s">
        <v>146</v>
      </c>
      <c r="Z1179" s="1016" t="s">
        <v>224</v>
      </c>
      <c r="AA1179" s="1016" t="s">
        <v>225</v>
      </c>
      <c r="AB1179" s="1035" t="s">
        <v>243</v>
      </c>
    </row>
    <row r="1180" spans="1:28" ht="19" customHeight="1">
      <c r="A1180" s="1037"/>
      <c r="B1180" s="1034"/>
      <c r="C1180" s="865"/>
      <c r="D1180" s="865"/>
      <c r="E1180" s="865"/>
      <c r="F1180" s="865"/>
      <c r="G1180" s="865"/>
      <c r="H1180" s="865"/>
      <c r="I1180" s="865"/>
      <c r="J1180" s="865"/>
      <c r="K1180" s="865"/>
      <c r="L1180" s="865"/>
      <c r="M1180" s="1035"/>
      <c r="N1180" s="1058"/>
      <c r="O1180" s="1057"/>
      <c r="P1180" s="1037"/>
      <c r="Q1180" s="1034"/>
      <c r="R1180" s="865"/>
      <c r="S1180" s="865"/>
      <c r="T1180" s="865"/>
      <c r="U1180" s="865"/>
      <c r="V1180" s="865"/>
      <c r="W1180" s="865"/>
      <c r="X1180" s="865"/>
      <c r="Y1180" s="865"/>
      <c r="Z1180" s="865"/>
      <c r="AA1180" s="865"/>
      <c r="AB1180" s="1035"/>
    </row>
    <row r="1181" spans="1:28" ht="19" customHeight="1">
      <c r="A1181" s="1037"/>
      <c r="B1181" s="1034"/>
      <c r="C1181" s="865"/>
      <c r="D1181" s="865"/>
      <c r="E1181" s="865"/>
      <c r="F1181" s="865"/>
      <c r="G1181" s="865"/>
      <c r="H1181" s="865"/>
      <c r="I1181" s="865"/>
      <c r="J1181" s="865"/>
      <c r="K1181" s="865"/>
      <c r="L1181" s="865"/>
      <c r="M1181" s="1035"/>
      <c r="N1181" s="1058"/>
      <c r="O1181" s="1057"/>
      <c r="P1181" s="1037"/>
      <c r="Q1181" s="1034"/>
      <c r="R1181" s="865"/>
      <c r="S1181" s="865"/>
      <c r="T1181" s="865"/>
      <c r="U1181" s="865"/>
      <c r="V1181" s="865"/>
      <c r="W1181" s="865"/>
      <c r="X1181" s="865"/>
      <c r="Y1181" s="865"/>
      <c r="Z1181" s="865"/>
      <c r="AA1181" s="865"/>
      <c r="AB1181" s="1035"/>
    </row>
    <row r="1182" spans="1:28" ht="19" customHeight="1">
      <c r="A1182" s="1038" t="s">
        <v>169</v>
      </c>
      <c r="B1182" s="1039"/>
      <c r="C1182" s="474">
        <v>10</v>
      </c>
      <c r="D1182" s="474">
        <v>10</v>
      </c>
      <c r="E1182" s="474">
        <v>10</v>
      </c>
      <c r="F1182" s="474">
        <v>70</v>
      </c>
      <c r="G1182" s="478">
        <v>100</v>
      </c>
      <c r="H1182" s="478">
        <v>100</v>
      </c>
      <c r="I1182" s="478">
        <v>200</v>
      </c>
      <c r="J1182" s="484"/>
      <c r="K1182" s="478" t="str">
        <f>IF(L1190=0,"",100)</f>
        <v/>
      </c>
      <c r="L1182" s="478"/>
      <c r="M1182" s="251" t="str">
        <f>IF(L1190=0,"","200/100")</f>
        <v/>
      </c>
      <c r="N1182" s="1058"/>
      <c r="O1182" s="1057"/>
      <c r="P1182" s="1038" t="s">
        <v>169</v>
      </c>
      <c r="Q1182" s="1039"/>
      <c r="R1182" s="474">
        <v>10</v>
      </c>
      <c r="S1182" s="474">
        <v>10</v>
      </c>
      <c r="T1182" s="474">
        <v>10</v>
      </c>
      <c r="U1182" s="474">
        <v>70</v>
      </c>
      <c r="V1182" s="478">
        <v>100</v>
      </c>
      <c r="W1182" s="478">
        <v>100</v>
      </c>
      <c r="X1182" s="478">
        <v>200</v>
      </c>
      <c r="Y1182" s="484"/>
      <c r="Z1182" s="478" t="str">
        <f>IF(AA1190=0,"",100)</f>
        <v/>
      </c>
      <c r="AA1182" s="478"/>
      <c r="AB1182" s="251" t="str">
        <f>IF(AA1190=0,"","200/100")</f>
        <v/>
      </c>
    </row>
    <row r="1183" spans="1:28" ht="19" customHeight="1">
      <c r="A1183" s="1023" t="s">
        <v>61</v>
      </c>
      <c r="B1183" s="1024"/>
      <c r="C1183" s="482" t="str">
        <f>IF('statement of marks'!J67="","",'statement of marks'!J67)</f>
        <v/>
      </c>
      <c r="D1183" s="482" t="str">
        <f>IF('statement of marks'!K67="","",'statement of marks'!K67)</f>
        <v/>
      </c>
      <c r="E1183" s="482" t="str">
        <f>IF('statement of marks'!L67="","",'statement of marks'!L67)</f>
        <v/>
      </c>
      <c r="F1183" s="482" t="str">
        <f>IF('statement of marks'!N67="","",'statement of marks'!N67)</f>
        <v/>
      </c>
      <c r="G1183" s="478" t="str">
        <f t="shared" ref="G1183:G1188" si="240">IF(F1183="","",SUM(C1183:F1183))</f>
        <v/>
      </c>
      <c r="H1183" s="252" t="str">
        <f>IF('statement of marks'!P67="","",'statement of marks'!P67)</f>
        <v/>
      </c>
      <c r="I1183" s="253" t="str">
        <f t="shared" ref="I1183:I1188" si="241">IF(H1183="","",SUM(G1183:H1183))</f>
        <v/>
      </c>
      <c r="J1183" s="479" t="str">
        <f>CONCATENATE('statement of marks'!HB67,'statement of marks'!HC67,'statement of marks'!HD67)</f>
        <v/>
      </c>
      <c r="K1183" s="482" t="str">
        <f>IF('result subject-wise'!AB67="","",'result subject-wise'!AB67)</f>
        <v/>
      </c>
      <c r="L1183" s="482" t="str">
        <f>IF('result subject-wise'!AK67="","",'result subject-wise'!AK67)</f>
        <v/>
      </c>
      <c r="M1183" s="480" t="str">
        <f>IF(L1190=0,"",IF(J1183="S",K1183,IF(K1183="",I1183,I1183+K1183)))</f>
        <v/>
      </c>
      <c r="N1183" s="1058"/>
      <c r="O1183" s="1057"/>
      <c r="P1183" s="1023" t="s">
        <v>61</v>
      </c>
      <c r="Q1183" s="1024"/>
      <c r="R1183" s="482" t="str">
        <f>IF('statement of marks'!J68="","",'statement of marks'!J68)</f>
        <v/>
      </c>
      <c r="S1183" s="482" t="str">
        <f>IF('statement of marks'!K68="","",'statement of marks'!K68)</f>
        <v/>
      </c>
      <c r="T1183" s="482" t="str">
        <f>IF('statement of marks'!L68="","",'statement of marks'!L68)</f>
        <v/>
      </c>
      <c r="U1183" s="482" t="str">
        <f>IF('statement of marks'!N68="","",'statement of marks'!N68)</f>
        <v/>
      </c>
      <c r="V1183" s="478" t="str">
        <f t="shared" ref="V1183:V1188" si="242">IF(U1183="","",SUM(R1183:U1183))</f>
        <v/>
      </c>
      <c r="W1183" s="252" t="str">
        <f>IF('statement of marks'!P68="","",'statement of marks'!P68)</f>
        <v/>
      </c>
      <c r="X1183" s="253" t="str">
        <f t="shared" ref="X1183:X1188" si="243">IF(W1183="","",SUM(V1183:W1183))</f>
        <v/>
      </c>
      <c r="Y1183" s="479" t="str">
        <f>CONCATENATE('statement of marks'!HB68,'statement of marks'!HC68,'statement of marks'!HD68)</f>
        <v/>
      </c>
      <c r="Z1183" s="482" t="str">
        <f>IF('result subject-wise'!AB68="","",'result subject-wise'!AB68)</f>
        <v/>
      </c>
      <c r="AA1183" s="482" t="str">
        <f>IF('result subject-wise'!AK68="","",'result subject-wise'!AK68)</f>
        <v/>
      </c>
      <c r="AB1183" s="480" t="str">
        <f>IF(AA1190=0,"",IF(Y1183="S",Z1183,IF(Z1183="",X1183,X1183+Z1183)))</f>
        <v/>
      </c>
    </row>
    <row r="1184" spans="1:28" ht="19" customHeight="1">
      <c r="A1184" s="1023" t="s">
        <v>63</v>
      </c>
      <c r="B1184" s="1024"/>
      <c r="C1184" s="482" t="str">
        <f>IF('statement of marks'!X67="","",'statement of marks'!X67)</f>
        <v/>
      </c>
      <c r="D1184" s="482" t="str">
        <f>IF('statement of marks'!Y67="","",'statement of marks'!Y67)</f>
        <v/>
      </c>
      <c r="E1184" s="482" t="str">
        <f>IF('statement of marks'!Z67="","",'statement of marks'!Z67)</f>
        <v/>
      </c>
      <c r="F1184" s="482" t="str">
        <f>IF('statement of marks'!AB67="","",'statement of marks'!AB67)</f>
        <v/>
      </c>
      <c r="G1184" s="478" t="str">
        <f t="shared" si="240"/>
        <v/>
      </c>
      <c r="H1184" s="252" t="str">
        <f>IF('statement of marks'!AD67="","",'statement of marks'!AD67)</f>
        <v/>
      </c>
      <c r="I1184" s="253" t="str">
        <f t="shared" si="241"/>
        <v/>
      </c>
      <c r="J1184" s="479" t="str">
        <f>CONCATENATE('statement of marks'!HE67,'statement of marks'!HF67,'statement of marks'!HG67,)</f>
        <v/>
      </c>
      <c r="K1184" s="482" t="str">
        <f>IF('result subject-wise'!AC67="","",'result subject-wise'!AC67)</f>
        <v/>
      </c>
      <c r="L1184" s="482" t="str">
        <f>IF('result subject-wise'!AL67="","",'result subject-wise'!AL67)</f>
        <v/>
      </c>
      <c r="M1184" s="480" t="str">
        <f>IF(L1190=0,"",IF(J1184="S",K1184,IF(K1184="",I1184,I1184+K1184)))</f>
        <v/>
      </c>
      <c r="N1184" s="1058"/>
      <c r="O1184" s="1057"/>
      <c r="P1184" s="1023" t="s">
        <v>63</v>
      </c>
      <c r="Q1184" s="1024"/>
      <c r="R1184" s="482" t="str">
        <f>IF('statement of marks'!X68="","",'statement of marks'!X68)</f>
        <v/>
      </c>
      <c r="S1184" s="482" t="str">
        <f>IF('statement of marks'!Y68="","",'statement of marks'!Y68)</f>
        <v/>
      </c>
      <c r="T1184" s="482" t="str">
        <f>IF('statement of marks'!Z68="","",'statement of marks'!Z68)</f>
        <v/>
      </c>
      <c r="U1184" s="482" t="str">
        <f>IF('statement of marks'!AB68="","",'statement of marks'!AB68)</f>
        <v/>
      </c>
      <c r="V1184" s="478" t="str">
        <f t="shared" si="242"/>
        <v/>
      </c>
      <c r="W1184" s="252" t="str">
        <f>IF('statement of marks'!AD68="","",'statement of marks'!AD68)</f>
        <v/>
      </c>
      <c r="X1184" s="253" t="str">
        <f t="shared" si="243"/>
        <v/>
      </c>
      <c r="Y1184" s="479" t="str">
        <f>CONCATENATE('statement of marks'!HE68,'statement of marks'!HF68,'statement of marks'!HG68,)</f>
        <v/>
      </c>
      <c r="Z1184" s="482" t="str">
        <f>IF('result subject-wise'!AC68="","",'result subject-wise'!AC68)</f>
        <v/>
      </c>
      <c r="AA1184" s="482" t="str">
        <f>IF('result subject-wise'!AL68="","",'result subject-wise'!AL68)</f>
        <v/>
      </c>
      <c r="AB1184" s="480" t="str">
        <f>IF(AA1190=0,"",IF(Y1184="S",Z1184,IF(Z1184="",X1184,X1184+Z1184)))</f>
        <v/>
      </c>
    </row>
    <row r="1185" spans="1:28" ht="19" customHeight="1">
      <c r="A1185" s="1023" t="str">
        <f>'statement of marks'!AM67</f>
        <v/>
      </c>
      <c r="B1185" s="1024"/>
      <c r="C1185" s="482" t="str">
        <f>IF('statement of marks'!AN67="","",'statement of marks'!AN67)</f>
        <v/>
      </c>
      <c r="D1185" s="482" t="str">
        <f>IF('statement of marks'!AO67="","",'statement of marks'!AO67)</f>
        <v/>
      </c>
      <c r="E1185" s="482" t="str">
        <f>IF('statement of marks'!AP67="","",'statement of marks'!AP67)</f>
        <v/>
      </c>
      <c r="F1185" s="482" t="str">
        <f>IF('statement of marks'!AR67="","",'statement of marks'!AR67)</f>
        <v/>
      </c>
      <c r="G1185" s="478" t="str">
        <f t="shared" si="240"/>
        <v/>
      </c>
      <c r="H1185" s="252" t="str">
        <f>IF('statement of marks'!AT67="","",'statement of marks'!AT67)</f>
        <v/>
      </c>
      <c r="I1185" s="253" t="str">
        <f t="shared" si="241"/>
        <v/>
      </c>
      <c r="J1185" s="479" t="str">
        <f>CONCATENATE('statement of marks'!HH67,'statement of marks'!HN67,'statement of marks'!HO67)</f>
        <v/>
      </c>
      <c r="K1185" s="482" t="str">
        <f>IF('result subject-wise'!AD67="","",'result subject-wise'!AD67)</f>
        <v/>
      </c>
      <c r="L1185" s="482" t="str">
        <f>IF('result subject-wise'!AM67="","",'result subject-wise'!AM67)</f>
        <v/>
      </c>
      <c r="M1185" s="480" t="str">
        <f>IF(L1190=0,"",IF(J1185="S",K1185,IF(K1185="",I1185,I1185+K1185)))</f>
        <v/>
      </c>
      <c r="N1185" s="1058"/>
      <c r="O1185" s="1057"/>
      <c r="P1185" s="1023" t="str">
        <f>'statement of marks'!AM68</f>
        <v/>
      </c>
      <c r="Q1185" s="1024"/>
      <c r="R1185" s="482" t="str">
        <f>IF('statement of marks'!AN68="","",'statement of marks'!AN68)</f>
        <v/>
      </c>
      <c r="S1185" s="482" t="str">
        <f>IF('statement of marks'!AO68="","",'statement of marks'!AO68)</f>
        <v/>
      </c>
      <c r="T1185" s="482" t="str">
        <f>IF('statement of marks'!AP68="","",'statement of marks'!AP68)</f>
        <v/>
      </c>
      <c r="U1185" s="482" t="str">
        <f>IF('statement of marks'!AR68="","",'statement of marks'!AR68)</f>
        <v/>
      </c>
      <c r="V1185" s="478" t="str">
        <f t="shared" si="242"/>
        <v/>
      </c>
      <c r="W1185" s="252" t="str">
        <f>IF('statement of marks'!AT68="","",'statement of marks'!AT68)</f>
        <v/>
      </c>
      <c r="X1185" s="253" t="str">
        <f t="shared" si="243"/>
        <v/>
      </c>
      <c r="Y1185" s="479" t="str">
        <f>CONCATENATE('statement of marks'!HH68,'statement of marks'!HN68,'statement of marks'!HO68)</f>
        <v/>
      </c>
      <c r="Z1185" s="482" t="str">
        <f>IF('result subject-wise'!AD68="","",'result subject-wise'!AD68)</f>
        <v/>
      </c>
      <c r="AA1185" s="482" t="str">
        <f>IF('result subject-wise'!AM68="","",'result subject-wise'!AM68)</f>
        <v/>
      </c>
      <c r="AB1185" s="480" t="str">
        <f>IF(AA1190=0,"",IF(Y1185="S",Z1185,IF(Z1185="",X1185,X1185+Z1185)))</f>
        <v/>
      </c>
    </row>
    <row r="1186" spans="1:28" ht="19" customHeight="1">
      <c r="A1186" s="1023" t="s">
        <v>65</v>
      </c>
      <c r="B1186" s="1024"/>
      <c r="C1186" s="482" t="str">
        <f>IF('statement of marks'!BB67="","",'statement of marks'!BB67)</f>
        <v/>
      </c>
      <c r="D1186" s="482" t="str">
        <f>IF('statement of marks'!BC67="","",'statement of marks'!BC67)</f>
        <v/>
      </c>
      <c r="E1186" s="482" t="str">
        <f>IF('statement of marks'!BD67="","",'statement of marks'!BD67)</f>
        <v/>
      </c>
      <c r="F1186" s="482" t="str">
        <f>IF('statement of marks'!BF67="","",'statement of marks'!BF67)</f>
        <v/>
      </c>
      <c r="G1186" s="478" t="str">
        <f t="shared" si="240"/>
        <v/>
      </c>
      <c r="H1186" s="252" t="str">
        <f>IF('statement of marks'!BH67="","",'statement of marks'!BH67)</f>
        <v/>
      </c>
      <c r="I1186" s="253" t="str">
        <f t="shared" si="241"/>
        <v/>
      </c>
      <c r="J1186" s="479" t="str">
        <f>CONCATENATE('statement of marks'!HP67,'statement of marks'!HQ67,'statement of marks'!HR67)</f>
        <v/>
      </c>
      <c r="K1186" s="482" t="str">
        <f>IF('result subject-wise'!AE67="","",'result subject-wise'!AE67)</f>
        <v/>
      </c>
      <c r="L1186" s="482" t="str">
        <f>IF('result subject-wise'!AN67="","",'result subject-wise'!AN67)</f>
        <v/>
      </c>
      <c r="M1186" s="480" t="str">
        <f>IF(L1190=0,"",IF(J1186="S",K1186,IF(K1186="",I1186,I1186+K1186)))</f>
        <v/>
      </c>
      <c r="N1186" s="1058"/>
      <c r="O1186" s="1057"/>
      <c r="P1186" s="1023" t="s">
        <v>65</v>
      </c>
      <c r="Q1186" s="1024"/>
      <c r="R1186" s="482" t="str">
        <f>IF('statement of marks'!BB68="","",'statement of marks'!BB68)</f>
        <v/>
      </c>
      <c r="S1186" s="482" t="str">
        <f>IF('statement of marks'!BC68="","",'statement of marks'!BC68)</f>
        <v/>
      </c>
      <c r="T1186" s="482" t="str">
        <f>IF('statement of marks'!BD68="","",'statement of marks'!BD68)</f>
        <v/>
      </c>
      <c r="U1186" s="482" t="str">
        <f>IF('statement of marks'!BF68="","",'statement of marks'!BF68)</f>
        <v/>
      </c>
      <c r="V1186" s="478" t="str">
        <f t="shared" si="242"/>
        <v/>
      </c>
      <c r="W1186" s="252" t="str">
        <f>IF('statement of marks'!BH68="","",'statement of marks'!BH68)</f>
        <v/>
      </c>
      <c r="X1186" s="253" t="str">
        <f t="shared" si="243"/>
        <v/>
      </c>
      <c r="Y1186" s="479" t="str">
        <f>CONCATENATE('statement of marks'!HP68,'statement of marks'!HQ68,'statement of marks'!HR68)</f>
        <v/>
      </c>
      <c r="Z1186" s="482" t="str">
        <f>IF('result subject-wise'!AE68="","",'result subject-wise'!AE68)</f>
        <v/>
      </c>
      <c r="AA1186" s="482" t="str">
        <f>IF('result subject-wise'!AN68="","",'result subject-wise'!AN68)</f>
        <v/>
      </c>
      <c r="AB1186" s="480" t="str">
        <f>IF(AA1190=0,"",IF(Y1186="S",Z1186,IF(Z1186="",X1186,X1186+Z1186)))</f>
        <v/>
      </c>
    </row>
    <row r="1187" spans="1:28" ht="19" customHeight="1">
      <c r="A1187" s="1023" t="s">
        <v>71</v>
      </c>
      <c r="B1187" s="1024"/>
      <c r="C1187" s="482" t="str">
        <f>IF('statement of marks'!BP67="","",'statement of marks'!BP67)</f>
        <v/>
      </c>
      <c r="D1187" s="482" t="str">
        <f>IF('statement of marks'!BQ67="","",'statement of marks'!BQ67)</f>
        <v/>
      </c>
      <c r="E1187" s="482" t="str">
        <f>IF('statement of marks'!BR67="","",'statement of marks'!BR67)</f>
        <v/>
      </c>
      <c r="F1187" s="482" t="str">
        <f>IF('statement of marks'!BT67="","",'statement of marks'!BT67)</f>
        <v/>
      </c>
      <c r="G1187" s="478" t="str">
        <f t="shared" si="240"/>
        <v/>
      </c>
      <c r="H1187" s="252" t="str">
        <f>IF('statement of marks'!BV67="","",'statement of marks'!BV67)</f>
        <v/>
      </c>
      <c r="I1187" s="253" t="str">
        <f t="shared" si="241"/>
        <v/>
      </c>
      <c r="J1187" s="479" t="str">
        <f>CONCATENATE('statement of marks'!HS67,'statement of marks'!HT67,'statement of marks'!HU67)</f>
        <v/>
      </c>
      <c r="K1187" s="482" t="str">
        <f>IF('result subject-wise'!AF67="","",'result subject-wise'!AF67)</f>
        <v/>
      </c>
      <c r="L1187" s="482" t="str">
        <f>IF('result subject-wise'!AO67="","",'result subject-wise'!AO67)</f>
        <v/>
      </c>
      <c r="M1187" s="480" t="str">
        <f>IF(L1190=0,"",IF(J1187="S",K1187,IF(K1187="",I1187,I1187+K1187)))</f>
        <v/>
      </c>
      <c r="N1187" s="1058"/>
      <c r="O1187" s="1057"/>
      <c r="P1187" s="1023" t="s">
        <v>71</v>
      </c>
      <c r="Q1187" s="1024"/>
      <c r="R1187" s="482" t="str">
        <f>IF('statement of marks'!BP68="","",'statement of marks'!BP68)</f>
        <v/>
      </c>
      <c r="S1187" s="482" t="str">
        <f>IF('statement of marks'!BQ68="","",'statement of marks'!BQ68)</f>
        <v/>
      </c>
      <c r="T1187" s="482" t="str">
        <f>IF('statement of marks'!BR68="","",'statement of marks'!BR68)</f>
        <v/>
      </c>
      <c r="U1187" s="482" t="str">
        <f>IF('statement of marks'!BT68="","",'statement of marks'!BT68)</f>
        <v/>
      </c>
      <c r="V1187" s="478" t="str">
        <f t="shared" si="242"/>
        <v/>
      </c>
      <c r="W1187" s="252" t="str">
        <f>IF('statement of marks'!BV68="","",'statement of marks'!BV68)</f>
        <v/>
      </c>
      <c r="X1187" s="253" t="str">
        <f t="shared" si="243"/>
        <v/>
      </c>
      <c r="Y1187" s="479" t="str">
        <f>CONCATENATE('statement of marks'!HS68,'statement of marks'!HT68,'statement of marks'!HU68)</f>
        <v/>
      </c>
      <c r="Z1187" s="482" t="str">
        <f>IF('result subject-wise'!AF68="","",'result subject-wise'!AF68)</f>
        <v/>
      </c>
      <c r="AA1187" s="482" t="str">
        <f>IF('result subject-wise'!AO68="","",'result subject-wise'!AO68)</f>
        <v/>
      </c>
      <c r="AB1187" s="480" t="str">
        <f>IF(AA1190=0,"",IF(Y1187="S",Z1187,IF(Z1187="",X1187,X1187+Z1187)))</f>
        <v/>
      </c>
    </row>
    <row r="1188" spans="1:28" ht="19" customHeight="1">
      <c r="A1188" s="1023" t="s">
        <v>48</v>
      </c>
      <c r="B1188" s="1024"/>
      <c r="C1188" s="482" t="str">
        <f>IF('statement of marks'!CD67="","",'statement of marks'!CD67)</f>
        <v/>
      </c>
      <c r="D1188" s="482" t="str">
        <f>IF('statement of marks'!CE67="","",'statement of marks'!CE67)</f>
        <v/>
      </c>
      <c r="E1188" s="482" t="str">
        <f>IF('statement of marks'!CF67="","",'statement of marks'!CF67)</f>
        <v/>
      </c>
      <c r="F1188" s="482" t="str">
        <f>IF('statement of marks'!CH67="","",'statement of marks'!CH67)</f>
        <v/>
      </c>
      <c r="G1188" s="478" t="str">
        <f t="shared" si="240"/>
        <v/>
      </c>
      <c r="H1188" s="252" t="str">
        <f>IF('statement of marks'!CJ67="","",'statement of marks'!CJ67)</f>
        <v/>
      </c>
      <c r="I1188" s="253" t="str">
        <f t="shared" si="241"/>
        <v/>
      </c>
      <c r="J1188" s="479" t="str">
        <f>CONCATENATE('statement of marks'!HV67,'statement of marks'!HW67,'statement of marks'!HX67)</f>
        <v/>
      </c>
      <c r="K1188" s="482" t="str">
        <f>IF('result subject-wise'!AG67="","",'result subject-wise'!AG67)</f>
        <v/>
      </c>
      <c r="L1188" s="482" t="str">
        <f>IF('result subject-wise'!AP67="","",'result subject-wise'!AP67)</f>
        <v/>
      </c>
      <c r="M1188" s="480" t="str">
        <f>IF(L1190=0,"",IF(J1188="S",K1188,IF(K1188="",I1188,I1188+K1188)))</f>
        <v/>
      </c>
      <c r="N1188" s="1058"/>
      <c r="O1188" s="1057"/>
      <c r="P1188" s="1023" t="s">
        <v>48</v>
      </c>
      <c r="Q1188" s="1024"/>
      <c r="R1188" s="482" t="str">
        <f>IF('statement of marks'!CD68="","",'statement of marks'!CD68)</f>
        <v/>
      </c>
      <c r="S1188" s="482" t="str">
        <f>IF('statement of marks'!CE68="","",'statement of marks'!CE68)</f>
        <v/>
      </c>
      <c r="T1188" s="482" t="str">
        <f>IF('statement of marks'!CF68="","",'statement of marks'!CF68)</f>
        <v/>
      </c>
      <c r="U1188" s="482" t="str">
        <f>IF('statement of marks'!CH68="","",'statement of marks'!CH68)</f>
        <v/>
      </c>
      <c r="V1188" s="478" t="str">
        <f t="shared" si="242"/>
        <v/>
      </c>
      <c r="W1188" s="252" t="str">
        <f>IF('statement of marks'!CJ68="","",'statement of marks'!CJ68)</f>
        <v/>
      </c>
      <c r="X1188" s="253" t="str">
        <f t="shared" si="243"/>
        <v/>
      </c>
      <c r="Y1188" s="479" t="str">
        <f>CONCATENATE('statement of marks'!HV68,'statement of marks'!HW68,'statement of marks'!HX68)</f>
        <v/>
      </c>
      <c r="Z1188" s="482" t="str">
        <f>IF('result subject-wise'!AG68="","",'result subject-wise'!AG68)</f>
        <v/>
      </c>
      <c r="AA1188" s="482" t="str">
        <f>IF('result subject-wise'!AP68="","",'result subject-wise'!AP68)</f>
        <v/>
      </c>
      <c r="AB1188" s="480" t="str">
        <f>IF(AA1190=0,"",IF(Y1188="S",Z1188,IF(Z1188="",X1188,X1188+Z1188)))</f>
        <v/>
      </c>
    </row>
    <row r="1189" spans="1:28" ht="19" customHeight="1">
      <c r="A1189" s="1027" t="s">
        <v>244</v>
      </c>
      <c r="B1189" s="1028"/>
      <c r="C1189" s="477" t="str">
        <f t="shared" ref="C1189:I1189" si="244">IF(C1188="","",SUM(C1183:C1188))</f>
        <v/>
      </c>
      <c r="D1189" s="477" t="str">
        <f t="shared" si="244"/>
        <v/>
      </c>
      <c r="E1189" s="477" t="str">
        <f t="shared" si="244"/>
        <v/>
      </c>
      <c r="F1189" s="477" t="str">
        <f t="shared" si="244"/>
        <v/>
      </c>
      <c r="G1189" s="477" t="str">
        <f t="shared" si="244"/>
        <v/>
      </c>
      <c r="H1189" s="477" t="str">
        <f t="shared" si="244"/>
        <v/>
      </c>
      <c r="I1189" s="477" t="str">
        <f t="shared" si="244"/>
        <v/>
      </c>
      <c r="J1189" s="254" t="e">
        <f>IF(AND(L1195="PASS",M1191&gt;=60),"FIRST",IF(AND(L1195="PASS",M1191&gt;=48),"SECOND",IF(AND(L1195="PASS",M1191&gt;=36),"THIRD","")))</f>
        <v>#VALUE!</v>
      </c>
      <c r="K1189" s="254">
        <f>COUNTIF(K1183:K1188,"AB")</f>
        <v>0</v>
      </c>
      <c r="L1189" s="482"/>
      <c r="M1189" s="476" t="str">
        <f>IF(K1189&gt;0,"",IF(M1188="","",SUM(M1183:M1188)))</f>
        <v/>
      </c>
      <c r="N1189" s="1058"/>
      <c r="O1189" s="1057"/>
      <c r="P1189" s="1027" t="s">
        <v>244</v>
      </c>
      <c r="Q1189" s="1028"/>
      <c r="R1189" s="477" t="str">
        <f t="shared" ref="R1189:X1189" si="245">IF(R1188="","",SUM(R1183:R1188))</f>
        <v/>
      </c>
      <c r="S1189" s="477" t="str">
        <f t="shared" si="245"/>
        <v/>
      </c>
      <c r="T1189" s="477" t="str">
        <f t="shared" si="245"/>
        <v/>
      </c>
      <c r="U1189" s="477" t="str">
        <f t="shared" si="245"/>
        <v/>
      </c>
      <c r="V1189" s="477" t="str">
        <f t="shared" si="245"/>
        <v/>
      </c>
      <c r="W1189" s="477" t="str">
        <f t="shared" si="245"/>
        <v/>
      </c>
      <c r="X1189" s="477" t="str">
        <f t="shared" si="245"/>
        <v/>
      </c>
      <c r="Y1189" s="254" t="e">
        <f>IF(AND(AA1195="PASS",AB1191&gt;=60),"FIRST",IF(AND(AA1195="PASS",AB1191&gt;=48),"SECOND",IF(AND(AA1195="PASS",AB1191&gt;=36),"THIRD","")))</f>
        <v>#VALUE!</v>
      </c>
      <c r="Z1189" s="254">
        <f>COUNTIF(Z1183:Z1188,"AB")</f>
        <v>0</v>
      </c>
      <c r="AA1189" s="482"/>
      <c r="AB1189" s="476" t="str">
        <f>IF(Z1189&gt;0,"",IF(AB1188="","",SUM(AB1183:AB1188)))</f>
        <v/>
      </c>
    </row>
    <row r="1190" spans="1:28" ht="19" customHeight="1">
      <c r="A1190" s="1027" t="s">
        <v>226</v>
      </c>
      <c r="B1190" s="1028"/>
      <c r="C1190" s="474">
        <f>60-(COUNTIF(C1183:C1188,"NA")*10+COUNTIF(C1183:C1188,"ML")*10)</f>
        <v>60</v>
      </c>
      <c r="D1190" s="474">
        <f>60-(COUNTIF(D1183:D1188,"NA")*10+COUNTIF(D1183:D1188,"ML")*10)</f>
        <v>60</v>
      </c>
      <c r="E1190" s="474">
        <f>60-(COUNTIF(E1183:E1188,"NA")*10+COUNTIF(E1183:E1188,"ML")*10)</f>
        <v>60</v>
      </c>
      <c r="F1190" s="474">
        <f>420-(COUNTIF(F1183:F1188,"NA")*70+COUNTIF(F1183:F1188,"ML")*70)</f>
        <v>420</v>
      </c>
      <c r="G1190" s="474">
        <f>SUM(C1190:F1190)</f>
        <v>600</v>
      </c>
      <c r="H1190" s="474">
        <f>600-(COUNTIF(H1183:H1188,"ML")*100)</f>
        <v>600</v>
      </c>
      <c r="I1190" s="478">
        <f>SUM(G1190:H1190)</f>
        <v>1200</v>
      </c>
      <c r="J1190" s="254" t="e">
        <f>IF(AND(L1195="PASS",I1191&gt;=60),"FIRST",IF(AND(L1195="PASS",I1191&gt;=48),"SECOND",IF(AND(L1195="PASS",I1191&gt;=36),"THIRD","")))</f>
        <v>#VALUE!</v>
      </c>
      <c r="K1190" s="482"/>
      <c r="L1190" s="254">
        <f>COUNTIF(L1183:L1188,"P")+COUNTIF(L1183:L1188,"F")</f>
        <v>0</v>
      </c>
      <c r="M1190" s="251" t="str">
        <f>IF(K1189&gt;0,"",IF(L1190=0,"",1200-L1191*100))</f>
        <v/>
      </c>
      <c r="N1190" s="1058"/>
      <c r="O1190" s="1057"/>
      <c r="P1190" s="1027" t="s">
        <v>226</v>
      </c>
      <c r="Q1190" s="1028"/>
      <c r="R1190" s="474">
        <f>60-(COUNTIF(R1183:R1188,"NA")*10+COUNTIF(R1183:R1188,"ML")*10)</f>
        <v>60</v>
      </c>
      <c r="S1190" s="474">
        <f>60-(COUNTIF(S1183:S1188,"NA")*10+COUNTIF(S1183:S1188,"ML")*10)</f>
        <v>60</v>
      </c>
      <c r="T1190" s="474">
        <f>60-(COUNTIF(T1183:T1188,"NA")*10+COUNTIF(T1183:T1188,"ML")*10)</f>
        <v>60</v>
      </c>
      <c r="U1190" s="474">
        <f>420-(COUNTIF(U1183:U1188,"NA")*70+COUNTIF(U1183:U1188,"ML")*70)</f>
        <v>420</v>
      </c>
      <c r="V1190" s="474">
        <f>SUM(R1190:U1190)</f>
        <v>600</v>
      </c>
      <c r="W1190" s="474">
        <f>600-(COUNTIF(W1183:W1188,"ML")*100)</f>
        <v>600</v>
      </c>
      <c r="X1190" s="478">
        <f>SUM(V1190:W1190)</f>
        <v>1200</v>
      </c>
      <c r="Y1190" s="254" t="e">
        <f>IF(AND(AA1195="PASS",X1191&gt;=60),"FIRST",IF(AND(AA1195="PASS",X1191&gt;=48),"SECOND",IF(AND(AA1195="PASS",X1191&gt;=36),"THIRD","")))</f>
        <v>#VALUE!</v>
      </c>
      <c r="Z1190" s="482"/>
      <c r="AA1190" s="254">
        <f>COUNTIF(AA1183:AA1188,"P")+COUNTIF(AA1183:AA1188,"F")</f>
        <v>0</v>
      </c>
      <c r="AB1190" s="251" t="str">
        <f>IF(Z1189&gt;0,"",IF(AA1190=0,"",1200-AA1191*100))</f>
        <v/>
      </c>
    </row>
    <row r="1191" spans="1:28" ht="19" customHeight="1">
      <c r="A1191" s="1056" t="s">
        <v>150</v>
      </c>
      <c r="B1191" s="1039"/>
      <c r="C1191" s="255" t="e">
        <f t="shared" ref="C1191:I1191" si="246">C1189/C1190*100</f>
        <v>#VALUE!</v>
      </c>
      <c r="D1191" s="255" t="e">
        <f t="shared" si="246"/>
        <v>#VALUE!</v>
      </c>
      <c r="E1191" s="255" t="e">
        <f t="shared" si="246"/>
        <v>#VALUE!</v>
      </c>
      <c r="F1191" s="255" t="e">
        <f t="shared" si="246"/>
        <v>#VALUE!</v>
      </c>
      <c r="G1191" s="255" t="e">
        <f t="shared" si="246"/>
        <v>#VALUE!</v>
      </c>
      <c r="H1191" s="255" t="e">
        <f t="shared" si="246"/>
        <v>#VALUE!</v>
      </c>
      <c r="I1191" s="255" t="e">
        <f t="shared" si="246"/>
        <v>#VALUE!</v>
      </c>
      <c r="J1191" s="254" t="e">
        <f>IF(M1190="",J1190,J1189)</f>
        <v>#VALUE!</v>
      </c>
      <c r="K1191" s="482"/>
      <c r="L1191" s="254">
        <f>COUNTIF(J1183:J1188,"S")</f>
        <v>0</v>
      </c>
      <c r="M1191" s="256" t="e">
        <f>M1189/M1190*100</f>
        <v>#VALUE!</v>
      </c>
      <c r="N1191" s="1058"/>
      <c r="O1191" s="1057"/>
      <c r="P1191" s="1056" t="s">
        <v>150</v>
      </c>
      <c r="Q1191" s="1039"/>
      <c r="R1191" s="255" t="e">
        <f t="shared" ref="R1191:X1191" si="247">R1189/R1190*100</f>
        <v>#VALUE!</v>
      </c>
      <c r="S1191" s="255" t="e">
        <f t="shared" si="247"/>
        <v>#VALUE!</v>
      </c>
      <c r="T1191" s="255" t="e">
        <f t="shared" si="247"/>
        <v>#VALUE!</v>
      </c>
      <c r="U1191" s="255" t="e">
        <f t="shared" si="247"/>
        <v>#VALUE!</v>
      </c>
      <c r="V1191" s="255" t="e">
        <f t="shared" si="247"/>
        <v>#VALUE!</v>
      </c>
      <c r="W1191" s="255" t="e">
        <f t="shared" si="247"/>
        <v>#VALUE!</v>
      </c>
      <c r="X1191" s="255" t="e">
        <f t="shared" si="247"/>
        <v>#VALUE!</v>
      </c>
      <c r="Y1191" s="254" t="e">
        <f>IF(AB1190="",Y1190,Y1189)</f>
        <v>#VALUE!</v>
      </c>
      <c r="Z1191" s="482"/>
      <c r="AA1191" s="254">
        <f>COUNTIF(Y1183:Y1188,"S")</f>
        <v>0</v>
      </c>
      <c r="AB1191" s="256" t="e">
        <f>AB1189/AB1190*100</f>
        <v>#VALUE!</v>
      </c>
    </row>
    <row r="1192" spans="1:28" ht="19" customHeight="1">
      <c r="A1192" s="1023" t="s">
        <v>73</v>
      </c>
      <c r="B1192" s="1024"/>
      <c r="C1192" s="475" t="str">
        <f>IF('statement of marks'!CV67="","",'statement of marks'!CV67)</f>
        <v/>
      </c>
      <c r="D1192" s="475" t="str">
        <f>IF('statement of marks'!CW67="","",'statement of marks'!CW67)</f>
        <v/>
      </c>
      <c r="E1192" s="475" t="str">
        <f>IF('statement of marks'!CX67="","",'statement of marks'!CX67)</f>
        <v/>
      </c>
      <c r="F1192" s="475" t="str">
        <f>IF('statement of marks'!CZ67="","",'statement of marks'!CZ67)</f>
        <v/>
      </c>
      <c r="G1192" s="478" t="str">
        <f>IF(F1192="","",SUM(C1192:F1192))</f>
        <v/>
      </c>
      <c r="H1192" s="475" t="str">
        <f>IF('statement of marks'!DB67="","",'statement of marks'!DB67)</f>
        <v/>
      </c>
      <c r="I1192" s="478" t="str">
        <f>IF(H1192="","",SUM(G1192:H1192))</f>
        <v/>
      </c>
      <c r="J1192" s="479" t="str">
        <f>IF('statement of marks'!HY67="","",'statement of marks'!HY67)</f>
        <v/>
      </c>
      <c r="K1192" s="485" t="str">
        <f>IF('result subject-wise'!AQ67="","",'result subject-wise'!AQ67)</f>
        <v/>
      </c>
      <c r="L1192" s="1046" t="s">
        <v>238</v>
      </c>
      <c r="M1192" s="1061"/>
      <c r="N1192" s="1058"/>
      <c r="O1192" s="1057"/>
      <c r="P1192" s="1023" t="s">
        <v>73</v>
      </c>
      <c r="Q1192" s="1024"/>
      <c r="R1192" s="475" t="str">
        <f>IF('statement of marks'!CV68="","",'statement of marks'!CV68)</f>
        <v/>
      </c>
      <c r="S1192" s="475" t="str">
        <f>IF('statement of marks'!CW68="","",'statement of marks'!CW68)</f>
        <v/>
      </c>
      <c r="T1192" s="475" t="str">
        <f>IF('statement of marks'!CX68="","",'statement of marks'!CX68)</f>
        <v/>
      </c>
      <c r="U1192" s="475" t="str">
        <f>IF('statement of marks'!CZ68="","",'statement of marks'!CZ68)</f>
        <v/>
      </c>
      <c r="V1192" s="478" t="str">
        <f>IF(U1192="","",SUM(R1192:U1192))</f>
        <v/>
      </c>
      <c r="W1192" s="475" t="str">
        <f>IF('statement of marks'!DB68="","",'statement of marks'!DB68)</f>
        <v/>
      </c>
      <c r="X1192" s="478" t="str">
        <f>IF(W1192="","",SUM(V1192:W1192))</f>
        <v/>
      </c>
      <c r="Y1192" s="479" t="str">
        <f>IF('statement of marks'!HY68="","",'statement of marks'!HY68)</f>
        <v/>
      </c>
      <c r="Z1192" s="485" t="str">
        <f>IF('result subject-wise'!AQ68="","",'result subject-wise'!AQ68)</f>
        <v/>
      </c>
      <c r="AA1192" s="1046" t="s">
        <v>238</v>
      </c>
      <c r="AB1192" s="1061"/>
    </row>
    <row r="1193" spans="1:28" ht="19" customHeight="1">
      <c r="A1193" s="1023" t="s">
        <v>74</v>
      </c>
      <c r="B1193" s="1024"/>
      <c r="C1193" s="475" t="str">
        <f>IF('statement of marks'!DL67="","",'statement of marks'!DL67)</f>
        <v/>
      </c>
      <c r="D1193" s="475" t="str">
        <f>IF('statement of marks'!DO67="","",'statement of marks'!DO67)</f>
        <v/>
      </c>
      <c r="E1193" s="475" t="str">
        <f>IF('statement of marks'!DR67="","",'statement of marks'!DR67)</f>
        <v/>
      </c>
      <c r="F1193" s="475" t="str">
        <f>IF('statement of marks'!DX67="","",'statement of marks'!DX67)</f>
        <v/>
      </c>
      <c r="G1193" s="478" t="str">
        <f>IF(F1193="","",SUM(C1193:F1193))</f>
        <v/>
      </c>
      <c r="H1193" s="475" t="str">
        <f>IF('statement of marks'!EC67="","",'statement of marks'!EC67)</f>
        <v/>
      </c>
      <c r="I1193" s="478" t="str">
        <f>IF(H1193="","",SUM(G1193:H1193))</f>
        <v/>
      </c>
      <c r="J1193" s="479" t="str">
        <f>IF('statement of marks'!HZ67="","",'statement of marks'!HZ67)</f>
        <v/>
      </c>
      <c r="K1193" s="477" t="str">
        <f>IF('result subject-wise'!AR67="","",'result subject-wise'!AR67)</f>
        <v/>
      </c>
      <c r="L1193" s="1030"/>
      <c r="M1193" s="1061"/>
      <c r="N1193" s="1058"/>
      <c r="O1193" s="1057"/>
      <c r="P1193" s="1023" t="s">
        <v>74</v>
      </c>
      <c r="Q1193" s="1024"/>
      <c r="R1193" s="475" t="str">
        <f>IF('statement of marks'!DL68="","",'statement of marks'!DL68)</f>
        <v/>
      </c>
      <c r="S1193" s="475" t="str">
        <f>IF('statement of marks'!DO68="","",'statement of marks'!DO68)</f>
        <v/>
      </c>
      <c r="T1193" s="475" t="str">
        <f>IF('statement of marks'!DR68="","",'statement of marks'!DR68)</f>
        <v/>
      </c>
      <c r="U1193" s="475" t="str">
        <f>IF('statement of marks'!DX68="","",'statement of marks'!DX68)</f>
        <v/>
      </c>
      <c r="V1193" s="478" t="str">
        <f>IF(U1193="","",SUM(R1193:U1193))</f>
        <v/>
      </c>
      <c r="W1193" s="475" t="str">
        <f>IF('statement of marks'!EC68="","",'statement of marks'!EC68)</f>
        <v/>
      </c>
      <c r="X1193" s="478" t="str">
        <f>IF(W1193="","",SUM(V1193:W1193))</f>
        <v/>
      </c>
      <c r="Y1193" s="479" t="str">
        <f>IF('statement of marks'!HZ68="","",'statement of marks'!HZ68)</f>
        <v/>
      </c>
      <c r="Z1193" s="477" t="str">
        <f>IF('result subject-wise'!AR68="","",'result subject-wise'!AR68)</f>
        <v/>
      </c>
      <c r="AA1193" s="1030"/>
      <c r="AB1193" s="1061"/>
    </row>
    <row r="1194" spans="1:28" ht="19" customHeight="1">
      <c r="A1194" s="1023" t="s">
        <v>56</v>
      </c>
      <c r="B1194" s="1024"/>
      <c r="C1194" s="475" t="str">
        <f>IF('statement of marks'!EM67="","",'statement of marks'!EM67)</f>
        <v/>
      </c>
      <c r="D1194" s="475" t="str">
        <f>IF('statement of marks'!EN67="","",'statement of marks'!EN67)</f>
        <v/>
      </c>
      <c r="E1194" s="475" t="str">
        <f>IF('statement of marks'!EO67="","",'statement of marks'!EO67)</f>
        <v/>
      </c>
      <c r="F1194" s="475" t="str">
        <f>IF('statement of marks'!ES67="","",'statement of marks'!ES67)</f>
        <v/>
      </c>
      <c r="G1194" s="478" t="str">
        <f>IF(F1194="","",SUM(C1194:F1194))</f>
        <v/>
      </c>
      <c r="H1194" s="475" t="str">
        <f>IF('statement of marks'!EX67="","",'statement of marks'!EX67)</f>
        <v/>
      </c>
      <c r="I1194" s="478" t="str">
        <f>IF(H1194="","",SUM(G1194:H1194))</f>
        <v/>
      </c>
      <c r="J1194" s="479" t="str">
        <f>IF('statement of marks'!IA67="","",'statement of marks'!IA67)</f>
        <v/>
      </c>
      <c r="K1194" s="477" t="str">
        <f>IF('result subject-wise'!AS67="","",'result subject-wise'!AS67)</f>
        <v/>
      </c>
      <c r="L1194" s="1030"/>
      <c r="M1194" s="1061"/>
      <c r="N1194" s="1058"/>
      <c r="O1194" s="1057"/>
      <c r="P1194" s="1023" t="s">
        <v>56</v>
      </c>
      <c r="Q1194" s="1024"/>
      <c r="R1194" s="475" t="str">
        <f>IF('statement of marks'!EM68="","",'statement of marks'!EM68)</f>
        <v/>
      </c>
      <c r="S1194" s="475" t="str">
        <f>IF('statement of marks'!EN68="","",'statement of marks'!EN68)</f>
        <v/>
      </c>
      <c r="T1194" s="475" t="str">
        <f>IF('statement of marks'!EO68="","",'statement of marks'!EO68)</f>
        <v/>
      </c>
      <c r="U1194" s="475" t="str">
        <f>IF('statement of marks'!ES68="","",'statement of marks'!ES68)</f>
        <v/>
      </c>
      <c r="V1194" s="478" t="str">
        <f>IF(U1194="","",SUM(R1194:U1194))</f>
        <v/>
      </c>
      <c r="W1194" s="475" t="str">
        <f>IF('statement of marks'!EX68="","",'statement of marks'!EX68)</f>
        <v/>
      </c>
      <c r="X1194" s="478" t="str">
        <f>IF(W1194="","",SUM(V1194:W1194))</f>
        <v/>
      </c>
      <c r="Y1194" s="479" t="str">
        <f>IF('statement of marks'!IA68="","",'statement of marks'!IA68)</f>
        <v/>
      </c>
      <c r="Z1194" s="477" t="str">
        <f>IF('result subject-wise'!AS68="","",'result subject-wise'!AS68)</f>
        <v/>
      </c>
      <c r="AA1194" s="1030"/>
      <c r="AB1194" s="1061"/>
    </row>
    <row r="1195" spans="1:28" ht="19" customHeight="1">
      <c r="A1195" s="1023" t="s">
        <v>26</v>
      </c>
      <c r="B1195" s="1024"/>
      <c r="C1195" s="1046" t="s">
        <v>275</v>
      </c>
      <c r="D1195" s="1021"/>
      <c r="E1195" s="1046" t="s">
        <v>94</v>
      </c>
      <c r="F1195" s="1021"/>
      <c r="G1195" s="1048" t="s">
        <v>95</v>
      </c>
      <c r="H1195" s="1021"/>
      <c r="I1195" s="478" t="s">
        <v>39</v>
      </c>
      <c r="J1195" s="477" t="s">
        <v>57</v>
      </c>
      <c r="K1195" s="1050"/>
      <c r="L1195" s="1049" t="str">
        <f>IF('result subject-wise'!AV67="","",'result subject-wise'!AV67)</f>
        <v/>
      </c>
      <c r="M1195" s="1052"/>
      <c r="N1195" s="1058"/>
      <c r="O1195" s="1057"/>
      <c r="P1195" s="1023" t="s">
        <v>26</v>
      </c>
      <c r="Q1195" s="1024"/>
      <c r="R1195" s="1046" t="s">
        <v>275</v>
      </c>
      <c r="S1195" s="1021"/>
      <c r="T1195" s="1046" t="s">
        <v>94</v>
      </c>
      <c r="U1195" s="1021"/>
      <c r="V1195" s="1048" t="s">
        <v>95</v>
      </c>
      <c r="W1195" s="1021"/>
      <c r="X1195" s="478" t="s">
        <v>39</v>
      </c>
      <c r="Y1195" s="477" t="s">
        <v>57</v>
      </c>
      <c r="Z1195" s="1050"/>
      <c r="AA1195" s="1049" t="str">
        <f>IF('result subject-wise'!AV68="","",'result subject-wise'!AV68)</f>
        <v/>
      </c>
      <c r="AB1195" s="1052"/>
    </row>
    <row r="1196" spans="1:28" ht="19" customHeight="1">
      <c r="A1196" s="1023"/>
      <c r="B1196" s="1024"/>
      <c r="C1196" s="1021">
        <f>'statement of marks'!$FH$6</f>
        <v>25</v>
      </c>
      <c r="D1196" s="1021"/>
      <c r="E1196" s="1021">
        <f>'statement of marks'!$FI$6</f>
        <v>45</v>
      </c>
      <c r="F1196" s="1021"/>
      <c r="G1196" s="1021">
        <f>'statement of marks'!$FJ$6</f>
        <v>30</v>
      </c>
      <c r="H1196" s="1021"/>
      <c r="I1196" s="478">
        <f>SUM(C1196,E1196,G1196)</f>
        <v>100</v>
      </c>
      <c r="J1196" s="477"/>
      <c r="K1196" s="1050"/>
      <c r="L1196" s="1049"/>
      <c r="M1196" s="1052"/>
      <c r="N1196" s="1058"/>
      <c r="O1196" s="1057"/>
      <c r="P1196" s="1023"/>
      <c r="Q1196" s="1024"/>
      <c r="R1196" s="1021">
        <f>'statement of marks'!$FH$6</f>
        <v>25</v>
      </c>
      <c r="S1196" s="1021"/>
      <c r="T1196" s="1021">
        <f>'statement of marks'!$FI$6</f>
        <v>45</v>
      </c>
      <c r="U1196" s="1021"/>
      <c r="V1196" s="1021">
        <f>'statement of marks'!$FJ$6</f>
        <v>30</v>
      </c>
      <c r="W1196" s="1021"/>
      <c r="X1196" s="478">
        <f>SUM(R1196,T1196,V1196)</f>
        <v>100</v>
      </c>
      <c r="Y1196" s="477"/>
      <c r="Z1196" s="1050"/>
      <c r="AA1196" s="1049"/>
      <c r="AB1196" s="1052"/>
    </row>
    <row r="1197" spans="1:28" ht="19" customHeight="1">
      <c r="A1197" s="1023"/>
      <c r="B1197" s="1024"/>
      <c r="C1197" s="1025" t="str">
        <f>IF('statement of marks'!FH67="","",'statement of marks'!FH67)</f>
        <v/>
      </c>
      <c r="D1197" s="1025"/>
      <c r="E1197" s="1025" t="str">
        <f>'statement of marks'!FI67</f>
        <v/>
      </c>
      <c r="F1197" s="1025"/>
      <c r="G1197" s="1025" t="str">
        <f>'statement of marks'!FJ67</f>
        <v/>
      </c>
      <c r="H1197" s="1025"/>
      <c r="I1197" s="481" t="str">
        <f>IF(G1197="","",SUM(C1197,E1197,G1197))</f>
        <v/>
      </c>
      <c r="J1197" s="479" t="str">
        <f>IF('statement of marks'!IB67="","",'statement of marks'!IB67)</f>
        <v/>
      </c>
      <c r="K1197" s="1050"/>
      <c r="L1197" s="1051" t="s">
        <v>241</v>
      </c>
      <c r="M1197" s="1052"/>
      <c r="N1197" s="1058"/>
      <c r="O1197" s="1057"/>
      <c r="P1197" s="1023"/>
      <c r="Q1197" s="1024"/>
      <c r="R1197" s="1025" t="str">
        <f>IF('statement of marks'!FH68="","",'statement of marks'!FH68)</f>
        <v/>
      </c>
      <c r="S1197" s="1025"/>
      <c r="T1197" s="1025" t="str">
        <f>'statement of marks'!FI68</f>
        <v/>
      </c>
      <c r="U1197" s="1025"/>
      <c r="V1197" s="1025" t="str">
        <f>'statement of marks'!FJ68</f>
        <v/>
      </c>
      <c r="W1197" s="1025"/>
      <c r="X1197" s="481" t="str">
        <f>IF(V1197="","",SUM(R1197,T1197,V1197))</f>
        <v/>
      </c>
      <c r="Y1197" s="479" t="str">
        <f>IF('statement of marks'!IB68="","",'statement of marks'!IB68)</f>
        <v/>
      </c>
      <c r="Z1197" s="1050"/>
      <c r="AA1197" s="1051" t="s">
        <v>241</v>
      </c>
      <c r="AB1197" s="1052"/>
    </row>
    <row r="1198" spans="1:28" ht="19" customHeight="1">
      <c r="A1198" s="1023" t="s">
        <v>77</v>
      </c>
      <c r="B1198" s="1024"/>
      <c r="C1198" s="1048" t="s">
        <v>96</v>
      </c>
      <c r="D1198" s="1021"/>
      <c r="E1198" s="1048" t="s">
        <v>97</v>
      </c>
      <c r="F1198" s="1021"/>
      <c r="G1198" s="1048" t="s">
        <v>98</v>
      </c>
      <c r="H1198" s="1021"/>
      <c r="I1198" s="478" t="s">
        <v>39</v>
      </c>
      <c r="J1198" s="477" t="s">
        <v>57</v>
      </c>
      <c r="K1198" s="1050"/>
      <c r="L1198" s="1049" t="e">
        <f>J1191</f>
        <v>#VALUE!</v>
      </c>
      <c r="M1198" s="1052"/>
      <c r="N1198" s="1058"/>
      <c r="O1198" s="1057"/>
      <c r="P1198" s="1023" t="s">
        <v>77</v>
      </c>
      <c r="Q1198" s="1024"/>
      <c r="R1198" s="1048" t="s">
        <v>96</v>
      </c>
      <c r="S1198" s="1021"/>
      <c r="T1198" s="1048" t="s">
        <v>97</v>
      </c>
      <c r="U1198" s="1021"/>
      <c r="V1198" s="1048" t="s">
        <v>98</v>
      </c>
      <c r="W1198" s="1021"/>
      <c r="X1198" s="478" t="s">
        <v>39</v>
      </c>
      <c r="Y1198" s="477" t="s">
        <v>57</v>
      </c>
      <c r="Z1198" s="1050"/>
      <c r="AA1198" s="1049" t="e">
        <f>Y1191</f>
        <v>#VALUE!</v>
      </c>
      <c r="AB1198" s="1052"/>
    </row>
    <row r="1199" spans="1:28" ht="19" customHeight="1">
      <c r="A1199" s="1023"/>
      <c r="B1199" s="1024"/>
      <c r="C1199" s="1021">
        <f>'statement of marks'!$FQ$6</f>
        <v>25</v>
      </c>
      <c r="D1199" s="1021"/>
      <c r="E1199" s="474">
        <f>'statement of marks'!$FR$6</f>
        <v>30</v>
      </c>
      <c r="F1199" s="474">
        <f>'statement of marks'!$FS$6</f>
        <v>30</v>
      </c>
      <c r="G1199" s="1021">
        <f>'statement of marks'!$FT$6</f>
        <v>15</v>
      </c>
      <c r="H1199" s="1021"/>
      <c r="I1199" s="478">
        <f>SUM(C1199,E1199,F1199,G1199)</f>
        <v>100</v>
      </c>
      <c r="J1199" s="477"/>
      <c r="K1199" s="1050"/>
      <c r="L1199" s="1049"/>
      <c r="M1199" s="1052"/>
      <c r="N1199" s="1058"/>
      <c r="O1199" s="1057"/>
      <c r="P1199" s="1023"/>
      <c r="Q1199" s="1024"/>
      <c r="R1199" s="1021">
        <f>'statement of marks'!$FQ$6</f>
        <v>25</v>
      </c>
      <c r="S1199" s="1021"/>
      <c r="T1199" s="474">
        <f>'statement of marks'!$FR$6</f>
        <v>30</v>
      </c>
      <c r="U1199" s="474">
        <f>'statement of marks'!$FS$6</f>
        <v>30</v>
      </c>
      <c r="V1199" s="1021">
        <f>'statement of marks'!$FT$6</f>
        <v>15</v>
      </c>
      <c r="W1199" s="1021"/>
      <c r="X1199" s="478">
        <f>SUM(R1199,T1199,U1199,V1199)</f>
        <v>100</v>
      </c>
      <c r="Y1199" s="477"/>
      <c r="Z1199" s="1050"/>
      <c r="AA1199" s="1049"/>
      <c r="AB1199" s="1052"/>
    </row>
    <row r="1200" spans="1:28" ht="19" customHeight="1">
      <c r="A1200" s="1023"/>
      <c r="B1200" s="1024"/>
      <c r="C1200" s="1025" t="str">
        <f>IF('statement of marks'!FQ67="","",'statement of marks'!FQ67)</f>
        <v/>
      </c>
      <c r="D1200" s="1025"/>
      <c r="E1200" s="475" t="str">
        <f>'statement of marks'!FR67</f>
        <v/>
      </c>
      <c r="F1200" s="475" t="str">
        <f>'statement of marks'!FS67</f>
        <v/>
      </c>
      <c r="G1200" s="1025" t="str">
        <f>'statement of marks'!FT67</f>
        <v/>
      </c>
      <c r="H1200" s="1025"/>
      <c r="I1200" s="478" t="str">
        <f>IF(G1200="","",SUM(C1200:G1200))</f>
        <v/>
      </c>
      <c r="J1200" s="479" t="str">
        <f>IF('statement of marks'!IC67="","",'statement of marks'!IC67)</f>
        <v/>
      </c>
      <c r="K1200" s="1043" t="s">
        <v>240</v>
      </c>
      <c r="L1200" s="1044"/>
      <c r="M1200" s="1045"/>
      <c r="N1200" s="1058"/>
      <c r="O1200" s="1057"/>
      <c r="P1200" s="1023"/>
      <c r="Q1200" s="1024"/>
      <c r="R1200" s="1025" t="str">
        <f>IF('statement of marks'!FQ68="","",'statement of marks'!FQ68)</f>
        <v/>
      </c>
      <c r="S1200" s="1025"/>
      <c r="T1200" s="475" t="str">
        <f>'statement of marks'!FR68</f>
        <v/>
      </c>
      <c r="U1200" s="475" t="str">
        <f>'statement of marks'!FS68</f>
        <v/>
      </c>
      <c r="V1200" s="1025" t="str">
        <f>'statement of marks'!FT68</f>
        <v/>
      </c>
      <c r="W1200" s="1025"/>
      <c r="X1200" s="478" t="str">
        <f>IF(V1200="","",SUM(R1200:V1200))</f>
        <v/>
      </c>
      <c r="Y1200" s="479" t="str">
        <f>IF('statement of marks'!IC68="","",'statement of marks'!IC68)</f>
        <v/>
      </c>
      <c r="Z1200" s="1043" t="s">
        <v>240</v>
      </c>
      <c r="AA1200" s="1044"/>
      <c r="AB1200" s="1045"/>
    </row>
    <row r="1201" spans="1:28" ht="19" customHeight="1">
      <c r="A1201" s="1038" t="s">
        <v>135</v>
      </c>
      <c r="B1201" s="1039"/>
      <c r="C1201" s="1029" t="str">
        <f>'statement of marks'!GN67</f>
        <v/>
      </c>
      <c r="D1201" s="1029"/>
      <c r="E1201" s="1029"/>
      <c r="F1201" s="483" t="s">
        <v>241</v>
      </c>
      <c r="G1201" s="479" t="str">
        <f>IF('statement of marks'!CU67="","",'statement of marks'!CU67)</f>
        <v/>
      </c>
      <c r="H1201" s="1049" t="s">
        <v>237</v>
      </c>
      <c r="I1201" s="1049"/>
      <c r="J1201" s="475" t="str">
        <f>IF('statement of marks'!GP67="","",'statement of marks'!GP67)</f>
        <v/>
      </c>
      <c r="K1201" s="1044"/>
      <c r="L1201" s="1044"/>
      <c r="M1201" s="1045"/>
      <c r="N1201" s="1058"/>
      <c r="O1201" s="1057"/>
      <c r="P1201" s="1038" t="s">
        <v>135</v>
      </c>
      <c r="Q1201" s="1039"/>
      <c r="R1201" s="1029" t="str">
        <f>'statement of marks'!GN68</f>
        <v/>
      </c>
      <c r="S1201" s="1029"/>
      <c r="T1201" s="1029"/>
      <c r="U1201" s="483" t="s">
        <v>241</v>
      </c>
      <c r="V1201" s="479" t="str">
        <f>IF('statement of marks'!CU68="","",'statement of marks'!CU68)</f>
        <v/>
      </c>
      <c r="W1201" s="1049" t="s">
        <v>237</v>
      </c>
      <c r="X1201" s="1049"/>
      <c r="Y1201" s="475" t="str">
        <f>IF('statement of marks'!GP68="","",'statement of marks'!GP68)</f>
        <v/>
      </c>
      <c r="Z1201" s="1044"/>
      <c r="AA1201" s="1044"/>
      <c r="AB1201" s="1045"/>
    </row>
    <row r="1202" spans="1:28" ht="19" customHeight="1">
      <c r="A1202" s="257" t="s">
        <v>230</v>
      </c>
      <c r="B1202" s="1059" t="s">
        <v>229</v>
      </c>
      <c r="C1202" s="1060"/>
      <c r="D1202" s="1047" t="s">
        <v>231</v>
      </c>
      <c r="E1202" s="1025"/>
      <c r="F1202" s="1047" t="s">
        <v>232</v>
      </c>
      <c r="G1202" s="1025"/>
      <c r="H1202" s="1047" t="s">
        <v>233</v>
      </c>
      <c r="I1202" s="1025"/>
      <c r="J1202" s="481" t="s">
        <v>376</v>
      </c>
      <c r="K1202" s="1044"/>
      <c r="L1202" s="1044"/>
      <c r="M1202" s="1045"/>
      <c r="N1202" s="1058"/>
      <c r="O1202" s="1057"/>
      <c r="P1202" s="257" t="s">
        <v>230</v>
      </c>
      <c r="Q1202" s="1059" t="s">
        <v>229</v>
      </c>
      <c r="R1202" s="1060"/>
      <c r="S1202" s="1047" t="s">
        <v>231</v>
      </c>
      <c r="T1202" s="1025"/>
      <c r="U1202" s="1047" t="s">
        <v>232</v>
      </c>
      <c r="V1202" s="1025"/>
      <c r="W1202" s="1047" t="s">
        <v>233</v>
      </c>
      <c r="X1202" s="1025"/>
      <c r="Y1202" s="481" t="s">
        <v>376</v>
      </c>
      <c r="Z1202" s="1044"/>
      <c r="AA1202" s="1044"/>
      <c r="AB1202" s="1045"/>
    </row>
    <row r="1203" spans="1:28" ht="19" customHeight="1">
      <c r="A1203" s="1033" t="s">
        <v>227</v>
      </c>
      <c r="B1203" s="1024"/>
      <c r="C1203" s="482" t="str">
        <f>IF('statement of marks'!GR67="","",'statement of marks'!GR67)</f>
        <v/>
      </c>
      <c r="D1203" s="1053" t="str">
        <f>IF('statement of marks'!GT67="","",'statement of marks'!GT67)</f>
        <v/>
      </c>
      <c r="E1203" s="1053"/>
      <c r="F1203" s="1053" t="str">
        <f>IF('statement of marks'!GV67="","",'statement of marks'!GV67)</f>
        <v/>
      </c>
      <c r="G1203" s="1053"/>
      <c r="H1203" s="1053" t="str">
        <f>IF('statement of marks'!GX67="","",'statement of marks'!GX67)</f>
        <v/>
      </c>
      <c r="I1203" s="1053"/>
      <c r="J1203" s="479" t="str">
        <f>'statement of marks'!GZ67</f>
        <v/>
      </c>
      <c r="K1203" s="1062" t="str">
        <f>IF(OR(L1195="PASS",L1195="FAIL"),'result subject-wise'!$AV$112,"")</f>
        <v/>
      </c>
      <c r="L1203" s="1062"/>
      <c r="M1203" s="1063"/>
      <c r="N1203" s="1058"/>
      <c r="O1203" s="1057"/>
      <c r="P1203" s="1033" t="s">
        <v>227</v>
      </c>
      <c r="Q1203" s="1024"/>
      <c r="R1203" s="482" t="str">
        <f>IF('statement of marks'!GR68="","",'statement of marks'!GR68)</f>
        <v/>
      </c>
      <c r="S1203" s="1053" t="str">
        <f>IF('statement of marks'!GT68="","",'statement of marks'!GT68)</f>
        <v/>
      </c>
      <c r="T1203" s="1053"/>
      <c r="U1203" s="1053" t="str">
        <f>IF('statement of marks'!GV68="","",'statement of marks'!GV68)</f>
        <v/>
      </c>
      <c r="V1203" s="1053"/>
      <c r="W1203" s="1053" t="str">
        <f>IF('statement of marks'!GX68="","",'statement of marks'!GX68)</f>
        <v/>
      </c>
      <c r="X1203" s="1053"/>
      <c r="Y1203" s="479" t="str">
        <f>'statement of marks'!GZ68</f>
        <v/>
      </c>
      <c r="Z1203" s="1062" t="str">
        <f>IF(OR(AA1195="PASS",AA1195="FAIL"),'result subject-wise'!$AV$112,"")</f>
        <v/>
      </c>
      <c r="AA1203" s="1062"/>
      <c r="AB1203" s="1063"/>
    </row>
    <row r="1204" spans="1:28" ht="19" customHeight="1">
      <c r="A1204" s="1031" t="s">
        <v>228</v>
      </c>
      <c r="B1204" s="1032"/>
      <c r="C1204" s="477" t="str">
        <f>IF('statement of marks'!GQ67="","",'statement of marks'!GQ67)</f>
        <v/>
      </c>
      <c r="D1204" s="1030" t="str">
        <f>IF('statement of marks'!GS67="","",'statement of marks'!GS67)</f>
        <v/>
      </c>
      <c r="E1204" s="1030"/>
      <c r="F1204" s="1030" t="str">
        <f>IF('statement of marks'!GU67="","",'statement of marks'!GU67)</f>
        <v/>
      </c>
      <c r="G1204" s="1030"/>
      <c r="H1204" s="1030" t="str">
        <f>IF('statement of marks'!GW67="","",'statement of marks'!GW67)</f>
        <v/>
      </c>
      <c r="I1204" s="1030"/>
      <c r="J1204" s="477" t="str">
        <f>'statement of marks'!GY67</f>
        <v/>
      </c>
      <c r="K1204" s="1062"/>
      <c r="L1204" s="1062"/>
      <c r="M1204" s="1063"/>
      <c r="N1204" s="1058"/>
      <c r="O1204" s="1057"/>
      <c r="P1204" s="1031" t="s">
        <v>228</v>
      </c>
      <c r="Q1204" s="1032"/>
      <c r="R1204" s="477" t="str">
        <f>IF('statement of marks'!GQ68="","",'statement of marks'!GQ68)</f>
        <v/>
      </c>
      <c r="S1204" s="1030" t="str">
        <f>IF('statement of marks'!GS68="","",'statement of marks'!GS68)</f>
        <v/>
      </c>
      <c r="T1204" s="1030"/>
      <c r="U1204" s="1030" t="str">
        <f>IF('statement of marks'!GU68="","",'statement of marks'!GU68)</f>
        <v/>
      </c>
      <c r="V1204" s="1030"/>
      <c r="W1204" s="1030" t="str">
        <f>IF('statement of marks'!GW68="","",'statement of marks'!GW68)</f>
        <v/>
      </c>
      <c r="X1204" s="1030"/>
      <c r="Y1204" s="477" t="str">
        <f>'statement of marks'!GY68</f>
        <v/>
      </c>
      <c r="Z1204" s="1062"/>
      <c r="AA1204" s="1062"/>
      <c r="AB1204" s="1063"/>
    </row>
    <row r="1205" spans="1:28" ht="19" customHeight="1">
      <c r="A1205" s="1067" t="s">
        <v>375</v>
      </c>
      <c r="B1205" s="1024"/>
      <c r="C1205" s="52"/>
      <c r="D1205" s="1029"/>
      <c r="E1205" s="1029"/>
      <c r="F1205" s="1029"/>
      <c r="G1205" s="1029"/>
      <c r="H1205" s="1029"/>
      <c r="I1205" s="1029"/>
      <c r="J1205" s="1029"/>
      <c r="K1205" s="1029"/>
      <c r="L1205" s="1029"/>
      <c r="M1205" s="1040"/>
      <c r="N1205" s="1058"/>
      <c r="O1205" s="1057"/>
      <c r="P1205" s="1067" t="s">
        <v>375</v>
      </c>
      <c r="Q1205" s="1024"/>
      <c r="R1205" s="52"/>
      <c r="S1205" s="1029"/>
      <c r="T1205" s="1029"/>
      <c r="U1205" s="1029"/>
      <c r="V1205" s="1029"/>
      <c r="W1205" s="1029"/>
      <c r="X1205" s="1029"/>
      <c r="Y1205" s="1029"/>
      <c r="Z1205" s="1029"/>
      <c r="AA1205" s="1029"/>
      <c r="AB1205" s="1040"/>
    </row>
    <row r="1206" spans="1:28" ht="19" customHeight="1">
      <c r="A1206" s="1033" t="s">
        <v>234</v>
      </c>
      <c r="B1206" s="1024"/>
      <c r="C1206" s="52"/>
      <c r="D1206" s="1029"/>
      <c r="E1206" s="1029"/>
      <c r="F1206" s="1029"/>
      <c r="G1206" s="1029"/>
      <c r="H1206" s="1029"/>
      <c r="I1206" s="1029"/>
      <c r="J1206" s="1029"/>
      <c r="K1206" s="1029"/>
      <c r="L1206" s="1029"/>
      <c r="M1206" s="1040"/>
      <c r="N1206" s="1058"/>
      <c r="O1206" s="1057"/>
      <c r="P1206" s="1033" t="s">
        <v>234</v>
      </c>
      <c r="Q1206" s="1024"/>
      <c r="R1206" s="52"/>
      <c r="S1206" s="1029"/>
      <c r="T1206" s="1029"/>
      <c r="U1206" s="1029"/>
      <c r="V1206" s="1029"/>
      <c r="W1206" s="1029"/>
      <c r="X1206" s="1029"/>
      <c r="Y1206" s="1029"/>
      <c r="Z1206" s="1029"/>
      <c r="AA1206" s="1029"/>
      <c r="AB1206" s="1040"/>
    </row>
    <row r="1207" spans="1:28" ht="19" customHeight="1">
      <c r="A1207" s="1033" t="s">
        <v>374</v>
      </c>
      <c r="B1207" s="1024"/>
      <c r="C1207" s="52"/>
      <c r="D1207" s="1029"/>
      <c r="E1207" s="1029"/>
      <c r="F1207" s="1029"/>
      <c r="G1207" s="1029"/>
      <c r="H1207" s="1029"/>
      <c r="I1207" s="1029"/>
      <c r="J1207" s="1051" t="s">
        <v>374</v>
      </c>
      <c r="K1207" s="1029"/>
      <c r="L1207" s="1029"/>
      <c r="M1207" s="1040"/>
      <c r="N1207" s="1058"/>
      <c r="O1207" s="1057"/>
      <c r="P1207" s="1033" t="s">
        <v>374</v>
      </c>
      <c r="Q1207" s="1024"/>
      <c r="R1207" s="52"/>
      <c r="S1207" s="1029"/>
      <c r="T1207" s="1029"/>
      <c r="U1207" s="1029"/>
      <c r="V1207" s="1029"/>
      <c r="W1207" s="1029"/>
      <c r="X1207" s="1029"/>
      <c r="Y1207" s="1051" t="s">
        <v>374</v>
      </c>
      <c r="Z1207" s="1029"/>
      <c r="AA1207" s="1029"/>
      <c r="AB1207" s="1040"/>
    </row>
    <row r="1208" spans="1:28" ht="19" customHeight="1">
      <c r="A1208" s="1033" t="s">
        <v>235</v>
      </c>
      <c r="B1208" s="1024"/>
      <c r="C1208" s="52"/>
      <c r="D1208" s="1029"/>
      <c r="E1208" s="1029"/>
      <c r="F1208" s="1029"/>
      <c r="G1208" s="1029"/>
      <c r="H1208" s="1029"/>
      <c r="I1208" s="1029"/>
      <c r="J1208" s="1029"/>
      <c r="K1208" s="1029"/>
      <c r="L1208" s="1029"/>
      <c r="M1208" s="1040"/>
      <c r="N1208" s="1058"/>
      <c r="O1208" s="1057"/>
      <c r="P1208" s="1033" t="s">
        <v>235</v>
      </c>
      <c r="Q1208" s="1024"/>
      <c r="R1208" s="52"/>
      <c r="S1208" s="1029"/>
      <c r="T1208" s="1029"/>
      <c r="U1208" s="1029"/>
      <c r="V1208" s="1029"/>
      <c r="W1208" s="1029"/>
      <c r="X1208" s="1029"/>
      <c r="Y1208" s="1029"/>
      <c r="Z1208" s="1029"/>
      <c r="AA1208" s="1029"/>
      <c r="AB1208" s="1040"/>
    </row>
    <row r="1209" spans="1:28" ht="19" customHeight="1" thickBot="1">
      <c r="A1209" s="1054" t="s">
        <v>236</v>
      </c>
      <c r="B1209" s="1055"/>
      <c r="C1209" s="1055"/>
      <c r="D1209" s="1055"/>
      <c r="E1209" s="1055"/>
      <c r="F1209" s="1064">
        <f>'statement of marks'!$GY$107</f>
        <v>42460</v>
      </c>
      <c r="G1209" s="1064"/>
      <c r="H1209" s="1065" t="s">
        <v>239</v>
      </c>
      <c r="I1209" s="1066"/>
      <c r="J1209" s="1041"/>
      <c r="K1209" s="1041"/>
      <c r="L1209" s="1041"/>
      <c r="M1209" s="1042"/>
      <c r="N1209" s="1058"/>
      <c r="O1209" s="1057"/>
      <c r="P1209" s="1054" t="s">
        <v>236</v>
      </c>
      <c r="Q1209" s="1055"/>
      <c r="R1209" s="1055"/>
      <c r="S1209" s="1055"/>
      <c r="T1209" s="1055"/>
      <c r="U1209" s="1064">
        <f>'statement of marks'!$GY$107</f>
        <v>42460</v>
      </c>
      <c r="V1209" s="1064"/>
      <c r="W1209" s="1065" t="s">
        <v>239</v>
      </c>
      <c r="X1209" s="1066"/>
      <c r="Y1209" s="1041"/>
      <c r="Z1209" s="1041"/>
      <c r="AA1209" s="1041"/>
      <c r="AB1209" s="1042"/>
    </row>
    <row r="1210" spans="1:28" ht="19" customHeight="1" thickTop="1">
      <c r="A1210" s="1017" t="s">
        <v>220</v>
      </c>
      <c r="B1210" s="1018"/>
      <c r="C1210" s="1018"/>
      <c r="D1210" s="1018"/>
      <c r="E1210" s="1018"/>
      <c r="F1210" s="1018"/>
      <c r="G1210" s="1018"/>
      <c r="H1210" s="1018"/>
      <c r="I1210" s="1018"/>
      <c r="J1210" s="1018"/>
      <c r="K1210" s="1018"/>
      <c r="L1210" s="1018"/>
      <c r="M1210" s="1019"/>
      <c r="N1210" s="1058"/>
      <c r="O1210" s="1057"/>
      <c r="P1210" s="1017" t="s">
        <v>220</v>
      </c>
      <c r="Q1210" s="1018"/>
      <c r="R1210" s="1018"/>
      <c r="S1210" s="1018"/>
      <c r="T1210" s="1018"/>
      <c r="U1210" s="1018"/>
      <c r="V1210" s="1018"/>
      <c r="W1210" s="1018"/>
      <c r="X1210" s="1018"/>
      <c r="Y1210" s="1018"/>
      <c r="Z1210" s="1018"/>
      <c r="AA1210" s="1018"/>
      <c r="AB1210" s="1019"/>
    </row>
    <row r="1211" spans="1:28" ht="19" customHeight="1">
      <c r="A1211" s="1020" t="str">
        <f>IF('statement of marks'!$A$2="","",'statement of marks'!$A$2)</f>
        <v xml:space="preserve">GOVT. </v>
      </c>
      <c r="B1211" s="1021"/>
      <c r="C1211" s="1021"/>
      <c r="D1211" s="1021"/>
      <c r="E1211" s="1021"/>
      <c r="F1211" s="1021"/>
      <c r="G1211" s="1021"/>
      <c r="H1211" s="1021"/>
      <c r="I1211" s="1021"/>
      <c r="J1211" s="1021"/>
      <c r="K1211" s="1021"/>
      <c r="L1211" s="1021"/>
      <c r="M1211" s="1022"/>
      <c r="N1211" s="1058"/>
      <c r="O1211" s="1057"/>
      <c r="P1211" s="1020" t="str">
        <f>IF('statement of marks'!$A$2="","",'statement of marks'!$A$2)</f>
        <v xml:space="preserve">GOVT. </v>
      </c>
      <c r="Q1211" s="1021"/>
      <c r="R1211" s="1021"/>
      <c r="S1211" s="1021"/>
      <c r="T1211" s="1021"/>
      <c r="U1211" s="1021"/>
      <c r="V1211" s="1021"/>
      <c r="W1211" s="1021"/>
      <c r="X1211" s="1021"/>
      <c r="Y1211" s="1021"/>
      <c r="Z1211" s="1021"/>
      <c r="AA1211" s="1021"/>
      <c r="AB1211" s="1022"/>
    </row>
    <row r="1212" spans="1:28" ht="19" customHeight="1">
      <c r="A1212" s="1020"/>
      <c r="B1212" s="1021"/>
      <c r="C1212" s="1021"/>
      <c r="D1212" s="1021"/>
      <c r="E1212" s="1021"/>
      <c r="F1212" s="1021"/>
      <c r="G1212" s="1021"/>
      <c r="H1212" s="1021"/>
      <c r="I1212" s="1021"/>
      <c r="J1212" s="1021"/>
      <c r="K1212" s="1021"/>
      <c r="L1212" s="1021"/>
      <c r="M1212" s="1022"/>
      <c r="N1212" s="1058"/>
      <c r="O1212" s="1057"/>
      <c r="P1212" s="1020"/>
      <c r="Q1212" s="1021"/>
      <c r="R1212" s="1021"/>
      <c r="S1212" s="1021"/>
      <c r="T1212" s="1021"/>
      <c r="U1212" s="1021"/>
      <c r="V1212" s="1021"/>
      <c r="W1212" s="1021"/>
      <c r="X1212" s="1021"/>
      <c r="Y1212" s="1021"/>
      <c r="Z1212" s="1021"/>
      <c r="AA1212" s="1021"/>
      <c r="AB1212" s="1022"/>
    </row>
    <row r="1213" spans="1:28" ht="19" customHeight="1">
      <c r="A1213" s="1023" t="s">
        <v>221</v>
      </c>
      <c r="B1213" s="1024"/>
      <c r="C1213" s="1025" t="str">
        <f>IF(L1234="","MAIN EXAM.",IF(C1240="SUPPL.","SUPPL. EXAM.",IF(C1240="RE-EXAM.","RE-EXAM.",)))</f>
        <v>MAIN EXAM.</v>
      </c>
      <c r="D1213" s="1025"/>
      <c r="E1213" s="1025"/>
      <c r="F1213" s="1025"/>
      <c r="G1213" s="475" t="s">
        <v>153</v>
      </c>
      <c r="H1213" s="1025" t="str">
        <f>IF('statement of marks'!$F$3="","",'statement of marks'!$F$3)</f>
        <v>2015-16</v>
      </c>
      <c r="I1213" s="1025"/>
      <c r="J1213" s="1025" t="s">
        <v>82</v>
      </c>
      <c r="K1213" s="1025"/>
      <c r="L1213" s="1025">
        <f>IF('statement of marks'!D69="","",'statement of marks'!D69)</f>
        <v>9163</v>
      </c>
      <c r="M1213" s="1026"/>
      <c r="N1213" s="1058"/>
      <c r="O1213" s="1057"/>
      <c r="P1213" s="1023" t="s">
        <v>221</v>
      </c>
      <c r="Q1213" s="1024"/>
      <c r="R1213" s="1025" t="str">
        <f>IF(AA1234="","MAIN EXAM.",IF(R1240="SUPPL.","SUPPL. EXAM.",IF(R1240="RE-EXAM.","RE-EXAM.",)))</f>
        <v>MAIN EXAM.</v>
      </c>
      <c r="S1213" s="1025"/>
      <c r="T1213" s="1025"/>
      <c r="U1213" s="1025"/>
      <c r="V1213" s="475" t="s">
        <v>153</v>
      </c>
      <c r="W1213" s="1025" t="str">
        <f>IF('statement of marks'!$F$3="","",'statement of marks'!$F$3)</f>
        <v>2015-16</v>
      </c>
      <c r="X1213" s="1025"/>
      <c r="Y1213" s="1025" t="s">
        <v>82</v>
      </c>
      <c r="Z1213" s="1025"/>
      <c r="AA1213" s="1025">
        <f>IF('statement of marks'!D70="","",'statement of marks'!D70)</f>
        <v>9164</v>
      </c>
      <c r="AB1213" s="1026"/>
    </row>
    <row r="1214" spans="1:28" ht="19" customHeight="1">
      <c r="A1214" s="1023" t="s">
        <v>40</v>
      </c>
      <c r="B1214" s="1024"/>
      <c r="C1214" s="1024" t="str">
        <f>IF('statement of marks'!G69="","",'statement of marks'!G69)</f>
        <v>A 063</v>
      </c>
      <c r="D1214" s="1024"/>
      <c r="E1214" s="1024"/>
      <c r="F1214" s="1024"/>
      <c r="G1214" s="1024"/>
      <c r="H1214" s="1024"/>
      <c r="I1214" s="1024"/>
      <c r="J1214" s="1024"/>
      <c r="K1214" s="1024"/>
      <c r="L1214" s="1024"/>
      <c r="M1214" s="1036"/>
      <c r="N1214" s="1058"/>
      <c r="O1214" s="1057"/>
      <c r="P1214" s="1023" t="s">
        <v>40</v>
      </c>
      <c r="Q1214" s="1024"/>
      <c r="R1214" s="1024" t="str">
        <f>IF('statement of marks'!G70="","",'statement of marks'!G70)</f>
        <v>A 064</v>
      </c>
      <c r="S1214" s="1024"/>
      <c r="T1214" s="1024"/>
      <c r="U1214" s="1024"/>
      <c r="V1214" s="1024"/>
      <c r="W1214" s="1024"/>
      <c r="X1214" s="1024"/>
      <c r="Y1214" s="1024"/>
      <c r="Z1214" s="1024"/>
      <c r="AA1214" s="1024"/>
      <c r="AB1214" s="1036"/>
    </row>
    <row r="1215" spans="1:28" ht="19" customHeight="1">
      <c r="A1215" s="1023" t="s">
        <v>41</v>
      </c>
      <c r="B1215" s="1024"/>
      <c r="C1215" s="1024" t="str">
        <f>IF('statement of marks'!H69="","",'statement of marks'!H69)</f>
        <v>B 063</v>
      </c>
      <c r="D1215" s="1024"/>
      <c r="E1215" s="1024"/>
      <c r="F1215" s="1024"/>
      <c r="G1215" s="1024"/>
      <c r="H1215" s="1024"/>
      <c r="I1215" s="1024"/>
      <c r="J1215" s="1024"/>
      <c r="K1215" s="1024"/>
      <c r="L1215" s="1024"/>
      <c r="M1215" s="1036"/>
      <c r="N1215" s="1058"/>
      <c r="O1215" s="1057"/>
      <c r="P1215" s="1023" t="s">
        <v>41</v>
      </c>
      <c r="Q1215" s="1024"/>
      <c r="R1215" s="1024" t="str">
        <f>IF('statement of marks'!H70="","",'statement of marks'!H70)</f>
        <v>B 064</v>
      </c>
      <c r="S1215" s="1024"/>
      <c r="T1215" s="1024"/>
      <c r="U1215" s="1024"/>
      <c r="V1215" s="1024"/>
      <c r="W1215" s="1024"/>
      <c r="X1215" s="1024"/>
      <c r="Y1215" s="1024"/>
      <c r="Z1215" s="1024"/>
      <c r="AA1215" s="1024"/>
      <c r="AB1215" s="1036"/>
    </row>
    <row r="1216" spans="1:28" ht="19" customHeight="1">
      <c r="A1216" s="1023" t="s">
        <v>42</v>
      </c>
      <c r="B1216" s="1024"/>
      <c r="C1216" s="1024" t="str">
        <f>IF('statement of marks'!I69="","",'statement of marks'!I69)</f>
        <v>C 063</v>
      </c>
      <c r="D1216" s="1024"/>
      <c r="E1216" s="1024"/>
      <c r="F1216" s="1024"/>
      <c r="G1216" s="1024"/>
      <c r="H1216" s="1024"/>
      <c r="I1216" s="1024"/>
      <c r="J1216" s="1024"/>
      <c r="K1216" s="1024"/>
      <c r="L1216" s="1024"/>
      <c r="M1216" s="1036"/>
      <c r="N1216" s="1058"/>
      <c r="O1216" s="1057"/>
      <c r="P1216" s="1023" t="s">
        <v>42</v>
      </c>
      <c r="Q1216" s="1024"/>
      <c r="R1216" s="1024" t="str">
        <f>IF('statement of marks'!I70="","",'statement of marks'!I70)</f>
        <v>C 064</v>
      </c>
      <c r="S1216" s="1024"/>
      <c r="T1216" s="1024"/>
      <c r="U1216" s="1024"/>
      <c r="V1216" s="1024"/>
      <c r="W1216" s="1024"/>
      <c r="X1216" s="1024"/>
      <c r="Y1216" s="1024"/>
      <c r="Z1216" s="1024"/>
      <c r="AA1216" s="1024"/>
      <c r="AB1216" s="1036"/>
    </row>
    <row r="1217" spans="1:28" ht="19" customHeight="1">
      <c r="A1217" s="1023" t="s">
        <v>274</v>
      </c>
      <c r="B1217" s="1024"/>
      <c r="C1217" s="1024" t="str">
        <f>IF('statement of marks'!$A$3="","",'statement of marks'!$A$3)</f>
        <v>9 'A'</v>
      </c>
      <c r="D1217" s="1024"/>
      <c r="E1217" s="1025" t="s">
        <v>83</v>
      </c>
      <c r="F1217" s="1025"/>
      <c r="G1217" s="1025">
        <f>IF('statement of marks'!E69="","",'statement of marks'!E69)</f>
        <v>10735</v>
      </c>
      <c r="H1217" s="1025"/>
      <c r="I1217" s="1025" t="s">
        <v>78</v>
      </c>
      <c r="J1217" s="1025"/>
      <c r="K1217" s="1014">
        <f>IF('statement of marks'!F69="","",'statement of marks'!F69)</f>
        <v>35940</v>
      </c>
      <c r="L1217" s="1014"/>
      <c r="M1217" s="1015"/>
      <c r="N1217" s="1058"/>
      <c r="O1217" s="1057"/>
      <c r="P1217" s="1023" t="s">
        <v>274</v>
      </c>
      <c r="Q1217" s="1024"/>
      <c r="R1217" s="1024" t="str">
        <f>IF('statement of marks'!$A$3="","",'statement of marks'!$A$3)</f>
        <v>9 'A'</v>
      </c>
      <c r="S1217" s="1024"/>
      <c r="T1217" s="1025" t="s">
        <v>83</v>
      </c>
      <c r="U1217" s="1025"/>
      <c r="V1217" s="1025">
        <f>IF('statement of marks'!E70="","",'statement of marks'!E70)</f>
        <v>11251</v>
      </c>
      <c r="W1217" s="1025"/>
      <c r="X1217" s="1025" t="s">
        <v>78</v>
      </c>
      <c r="Y1217" s="1025"/>
      <c r="Z1217" s="1014">
        <f>IF('statement of marks'!F70="","",'statement of marks'!F70)</f>
        <v>36948</v>
      </c>
      <c r="AA1217" s="1014"/>
      <c r="AB1217" s="1015"/>
    </row>
    <row r="1218" spans="1:28" ht="19" customHeight="1">
      <c r="A1218" s="1037" t="s">
        <v>222</v>
      </c>
      <c r="B1218" s="1034" t="s">
        <v>223</v>
      </c>
      <c r="C1218" s="865" t="s">
        <v>87</v>
      </c>
      <c r="D1218" s="865" t="s">
        <v>88</v>
      </c>
      <c r="E1218" s="865" t="s">
        <v>89</v>
      </c>
      <c r="F1218" s="865" t="s">
        <v>245</v>
      </c>
      <c r="G1218" s="865" t="s">
        <v>242</v>
      </c>
      <c r="H1218" s="865" t="s">
        <v>99</v>
      </c>
      <c r="I1218" s="865" t="s">
        <v>193</v>
      </c>
      <c r="J1218" s="1016" t="s">
        <v>146</v>
      </c>
      <c r="K1218" s="1016" t="s">
        <v>224</v>
      </c>
      <c r="L1218" s="1016" t="s">
        <v>225</v>
      </c>
      <c r="M1218" s="1035" t="s">
        <v>243</v>
      </c>
      <c r="N1218" s="1058"/>
      <c r="O1218" s="1057"/>
      <c r="P1218" s="1037" t="s">
        <v>222</v>
      </c>
      <c r="Q1218" s="1034" t="s">
        <v>223</v>
      </c>
      <c r="R1218" s="865" t="s">
        <v>87</v>
      </c>
      <c r="S1218" s="865" t="s">
        <v>88</v>
      </c>
      <c r="T1218" s="865" t="s">
        <v>89</v>
      </c>
      <c r="U1218" s="865" t="s">
        <v>245</v>
      </c>
      <c r="V1218" s="865" t="s">
        <v>242</v>
      </c>
      <c r="W1218" s="865" t="s">
        <v>99</v>
      </c>
      <c r="X1218" s="865" t="s">
        <v>193</v>
      </c>
      <c r="Y1218" s="1016" t="s">
        <v>146</v>
      </c>
      <c r="Z1218" s="1016" t="s">
        <v>224</v>
      </c>
      <c r="AA1218" s="1016" t="s">
        <v>225</v>
      </c>
      <c r="AB1218" s="1035" t="s">
        <v>243</v>
      </c>
    </row>
    <row r="1219" spans="1:28" ht="19" customHeight="1">
      <c r="A1219" s="1037"/>
      <c r="B1219" s="1034"/>
      <c r="C1219" s="865"/>
      <c r="D1219" s="865"/>
      <c r="E1219" s="865"/>
      <c r="F1219" s="865"/>
      <c r="G1219" s="865"/>
      <c r="H1219" s="865"/>
      <c r="I1219" s="865"/>
      <c r="J1219" s="865"/>
      <c r="K1219" s="865"/>
      <c r="L1219" s="865"/>
      <c r="M1219" s="1035"/>
      <c r="N1219" s="1058"/>
      <c r="O1219" s="1057"/>
      <c r="P1219" s="1037"/>
      <c r="Q1219" s="1034"/>
      <c r="R1219" s="865"/>
      <c r="S1219" s="865"/>
      <c r="T1219" s="865"/>
      <c r="U1219" s="865"/>
      <c r="V1219" s="865"/>
      <c r="W1219" s="865"/>
      <c r="X1219" s="865"/>
      <c r="Y1219" s="865"/>
      <c r="Z1219" s="865"/>
      <c r="AA1219" s="865"/>
      <c r="AB1219" s="1035"/>
    </row>
    <row r="1220" spans="1:28" ht="19" customHeight="1">
      <c r="A1220" s="1037"/>
      <c r="B1220" s="1034"/>
      <c r="C1220" s="865"/>
      <c r="D1220" s="865"/>
      <c r="E1220" s="865"/>
      <c r="F1220" s="865"/>
      <c r="G1220" s="865"/>
      <c r="H1220" s="865"/>
      <c r="I1220" s="865"/>
      <c r="J1220" s="865"/>
      <c r="K1220" s="865"/>
      <c r="L1220" s="865"/>
      <c r="M1220" s="1035"/>
      <c r="N1220" s="1058"/>
      <c r="O1220" s="1057"/>
      <c r="P1220" s="1037"/>
      <c r="Q1220" s="1034"/>
      <c r="R1220" s="865"/>
      <c r="S1220" s="865"/>
      <c r="T1220" s="865"/>
      <c r="U1220" s="865"/>
      <c r="V1220" s="865"/>
      <c r="W1220" s="865"/>
      <c r="X1220" s="865"/>
      <c r="Y1220" s="865"/>
      <c r="Z1220" s="865"/>
      <c r="AA1220" s="865"/>
      <c r="AB1220" s="1035"/>
    </row>
    <row r="1221" spans="1:28" ht="19" customHeight="1">
      <c r="A1221" s="1038" t="s">
        <v>169</v>
      </c>
      <c r="B1221" s="1039"/>
      <c r="C1221" s="474">
        <v>10</v>
      </c>
      <c r="D1221" s="474">
        <v>10</v>
      </c>
      <c r="E1221" s="474">
        <v>10</v>
      </c>
      <c r="F1221" s="474">
        <v>70</v>
      </c>
      <c r="G1221" s="478">
        <v>100</v>
      </c>
      <c r="H1221" s="478">
        <v>100</v>
      </c>
      <c r="I1221" s="478">
        <v>200</v>
      </c>
      <c r="J1221" s="484"/>
      <c r="K1221" s="478" t="str">
        <f>IF(L1229=0,"",100)</f>
        <v/>
      </c>
      <c r="L1221" s="478"/>
      <c r="M1221" s="251" t="str">
        <f>IF(L1229=0,"","200/100")</f>
        <v/>
      </c>
      <c r="N1221" s="1058"/>
      <c r="O1221" s="1057"/>
      <c r="P1221" s="1038" t="s">
        <v>169</v>
      </c>
      <c r="Q1221" s="1039"/>
      <c r="R1221" s="474">
        <v>10</v>
      </c>
      <c r="S1221" s="474">
        <v>10</v>
      </c>
      <c r="T1221" s="474">
        <v>10</v>
      </c>
      <c r="U1221" s="474">
        <v>70</v>
      </c>
      <c r="V1221" s="478">
        <v>100</v>
      </c>
      <c r="W1221" s="478">
        <v>100</v>
      </c>
      <c r="X1221" s="478">
        <v>200</v>
      </c>
      <c r="Y1221" s="484"/>
      <c r="Z1221" s="478" t="str">
        <f>IF(AA1229=0,"",100)</f>
        <v/>
      </c>
      <c r="AA1221" s="478"/>
      <c r="AB1221" s="251" t="str">
        <f>IF(AA1229=0,"","200/100")</f>
        <v/>
      </c>
    </row>
    <row r="1222" spans="1:28" ht="19" customHeight="1">
      <c r="A1222" s="1023" t="s">
        <v>61</v>
      </c>
      <c r="B1222" s="1024"/>
      <c r="C1222" s="482" t="str">
        <f>IF('statement of marks'!J69="","",'statement of marks'!J69)</f>
        <v/>
      </c>
      <c r="D1222" s="482" t="str">
        <f>IF('statement of marks'!K69="","",'statement of marks'!K69)</f>
        <v/>
      </c>
      <c r="E1222" s="482" t="str">
        <f>IF('statement of marks'!L69="","",'statement of marks'!L69)</f>
        <v/>
      </c>
      <c r="F1222" s="482" t="str">
        <f>IF('statement of marks'!N69="","",'statement of marks'!N69)</f>
        <v/>
      </c>
      <c r="G1222" s="478" t="str">
        <f t="shared" ref="G1222:G1227" si="248">IF(F1222="","",SUM(C1222:F1222))</f>
        <v/>
      </c>
      <c r="H1222" s="252" t="str">
        <f>IF('statement of marks'!P69="","",'statement of marks'!P69)</f>
        <v/>
      </c>
      <c r="I1222" s="253" t="str">
        <f t="shared" ref="I1222:I1227" si="249">IF(H1222="","",SUM(G1222:H1222))</f>
        <v/>
      </c>
      <c r="J1222" s="479" t="str">
        <f>CONCATENATE('statement of marks'!HB69,'statement of marks'!HC69,'statement of marks'!HD69)</f>
        <v/>
      </c>
      <c r="K1222" s="482" t="str">
        <f>IF('result subject-wise'!AB69="","",'result subject-wise'!AB69)</f>
        <v/>
      </c>
      <c r="L1222" s="482" t="str">
        <f>IF('result subject-wise'!AK69="","",'result subject-wise'!AK69)</f>
        <v/>
      </c>
      <c r="M1222" s="480" t="str">
        <f>IF(L1229=0,"",IF(J1222="S",K1222,IF(K1222="",I1222,I1222+K1222)))</f>
        <v/>
      </c>
      <c r="N1222" s="1058"/>
      <c r="O1222" s="1057"/>
      <c r="P1222" s="1023" t="s">
        <v>61</v>
      </c>
      <c r="Q1222" s="1024"/>
      <c r="R1222" s="482" t="str">
        <f>IF('statement of marks'!J70="","",'statement of marks'!J70)</f>
        <v/>
      </c>
      <c r="S1222" s="482" t="str">
        <f>IF('statement of marks'!K70="","",'statement of marks'!K70)</f>
        <v/>
      </c>
      <c r="T1222" s="482" t="str">
        <f>IF('statement of marks'!L70="","",'statement of marks'!L70)</f>
        <v/>
      </c>
      <c r="U1222" s="482" t="str">
        <f>IF('statement of marks'!N70="","",'statement of marks'!N70)</f>
        <v/>
      </c>
      <c r="V1222" s="478" t="str">
        <f t="shared" ref="V1222:V1227" si="250">IF(U1222="","",SUM(R1222:U1222))</f>
        <v/>
      </c>
      <c r="W1222" s="252" t="str">
        <f>IF('statement of marks'!P70="","",'statement of marks'!P70)</f>
        <v/>
      </c>
      <c r="X1222" s="253" t="str">
        <f t="shared" ref="X1222:X1227" si="251">IF(W1222="","",SUM(V1222:W1222))</f>
        <v/>
      </c>
      <c r="Y1222" s="479" t="str">
        <f>CONCATENATE('statement of marks'!HB70,'statement of marks'!HC70,'statement of marks'!HD70)</f>
        <v/>
      </c>
      <c r="Z1222" s="482" t="str">
        <f>IF('result subject-wise'!AB70="","",'result subject-wise'!AB70)</f>
        <v/>
      </c>
      <c r="AA1222" s="482" t="str">
        <f>IF('result subject-wise'!AK70="","",'result subject-wise'!AK70)</f>
        <v/>
      </c>
      <c r="AB1222" s="480" t="str">
        <f>IF(AA1229=0,"",IF(Y1222="S",Z1222,IF(Z1222="",X1222,X1222+Z1222)))</f>
        <v/>
      </c>
    </row>
    <row r="1223" spans="1:28" ht="19" customHeight="1">
      <c r="A1223" s="1023" t="s">
        <v>63</v>
      </c>
      <c r="B1223" s="1024"/>
      <c r="C1223" s="482" t="str">
        <f>IF('statement of marks'!X69="","",'statement of marks'!X69)</f>
        <v/>
      </c>
      <c r="D1223" s="482" t="str">
        <f>IF('statement of marks'!Y69="","",'statement of marks'!Y69)</f>
        <v/>
      </c>
      <c r="E1223" s="482" t="str">
        <f>IF('statement of marks'!Z69="","",'statement of marks'!Z69)</f>
        <v/>
      </c>
      <c r="F1223" s="482" t="str">
        <f>IF('statement of marks'!AB69="","",'statement of marks'!AB69)</f>
        <v/>
      </c>
      <c r="G1223" s="478" t="str">
        <f t="shared" si="248"/>
        <v/>
      </c>
      <c r="H1223" s="252" t="str">
        <f>IF('statement of marks'!AD69="","",'statement of marks'!AD69)</f>
        <v/>
      </c>
      <c r="I1223" s="253" t="str">
        <f t="shared" si="249"/>
        <v/>
      </c>
      <c r="J1223" s="479" t="str">
        <f>CONCATENATE('statement of marks'!HE69,'statement of marks'!HF69,'statement of marks'!HG69,)</f>
        <v/>
      </c>
      <c r="K1223" s="482" t="str">
        <f>IF('result subject-wise'!AC69="","",'result subject-wise'!AC69)</f>
        <v/>
      </c>
      <c r="L1223" s="482" t="str">
        <f>IF('result subject-wise'!AL69="","",'result subject-wise'!AL69)</f>
        <v/>
      </c>
      <c r="M1223" s="480" t="str">
        <f>IF(L1229=0,"",IF(J1223="S",K1223,IF(K1223="",I1223,I1223+K1223)))</f>
        <v/>
      </c>
      <c r="N1223" s="1058"/>
      <c r="O1223" s="1057"/>
      <c r="P1223" s="1023" t="s">
        <v>63</v>
      </c>
      <c r="Q1223" s="1024"/>
      <c r="R1223" s="482" t="str">
        <f>IF('statement of marks'!X70="","",'statement of marks'!X70)</f>
        <v/>
      </c>
      <c r="S1223" s="482" t="str">
        <f>IF('statement of marks'!Y70="","",'statement of marks'!Y70)</f>
        <v/>
      </c>
      <c r="T1223" s="482" t="str">
        <f>IF('statement of marks'!Z70="","",'statement of marks'!Z70)</f>
        <v/>
      </c>
      <c r="U1223" s="482" t="str">
        <f>IF('statement of marks'!AB70="","",'statement of marks'!AB70)</f>
        <v/>
      </c>
      <c r="V1223" s="478" t="str">
        <f t="shared" si="250"/>
        <v/>
      </c>
      <c r="W1223" s="252" t="str">
        <f>IF('statement of marks'!AD70="","",'statement of marks'!AD70)</f>
        <v/>
      </c>
      <c r="X1223" s="253" t="str">
        <f t="shared" si="251"/>
        <v/>
      </c>
      <c r="Y1223" s="479" t="str">
        <f>CONCATENATE('statement of marks'!HE70,'statement of marks'!HF70,'statement of marks'!HG70,)</f>
        <v/>
      </c>
      <c r="Z1223" s="482" t="str">
        <f>IF('result subject-wise'!AC70="","",'result subject-wise'!AC70)</f>
        <v/>
      </c>
      <c r="AA1223" s="482" t="str">
        <f>IF('result subject-wise'!AL70="","",'result subject-wise'!AL70)</f>
        <v/>
      </c>
      <c r="AB1223" s="480" t="str">
        <f>IF(AA1229=0,"",IF(Y1223="S",Z1223,IF(Z1223="",X1223,X1223+Z1223)))</f>
        <v/>
      </c>
    </row>
    <row r="1224" spans="1:28" ht="19" customHeight="1">
      <c r="A1224" s="1023" t="str">
        <f>'statement of marks'!AM69</f>
        <v/>
      </c>
      <c r="B1224" s="1024"/>
      <c r="C1224" s="482" t="str">
        <f>IF('statement of marks'!AN69="","",'statement of marks'!AN69)</f>
        <v/>
      </c>
      <c r="D1224" s="482" t="str">
        <f>IF('statement of marks'!AO69="","",'statement of marks'!AO69)</f>
        <v/>
      </c>
      <c r="E1224" s="482" t="str">
        <f>IF('statement of marks'!AP69="","",'statement of marks'!AP69)</f>
        <v/>
      </c>
      <c r="F1224" s="482" t="str">
        <f>IF('statement of marks'!AR69="","",'statement of marks'!AR69)</f>
        <v/>
      </c>
      <c r="G1224" s="478" t="str">
        <f t="shared" si="248"/>
        <v/>
      </c>
      <c r="H1224" s="252" t="str">
        <f>IF('statement of marks'!AT69="","",'statement of marks'!AT69)</f>
        <v/>
      </c>
      <c r="I1224" s="253" t="str">
        <f t="shared" si="249"/>
        <v/>
      </c>
      <c r="J1224" s="479" t="str">
        <f>CONCATENATE('statement of marks'!HH69,'statement of marks'!HN69,'statement of marks'!HO69)</f>
        <v/>
      </c>
      <c r="K1224" s="482" t="str">
        <f>IF('result subject-wise'!AD69="","",'result subject-wise'!AD69)</f>
        <v/>
      </c>
      <c r="L1224" s="482" t="str">
        <f>IF('result subject-wise'!AM69="","",'result subject-wise'!AM69)</f>
        <v/>
      </c>
      <c r="M1224" s="480" t="str">
        <f>IF(L1229=0,"",IF(J1224="S",K1224,IF(K1224="",I1224,I1224+K1224)))</f>
        <v/>
      </c>
      <c r="N1224" s="1058"/>
      <c r="O1224" s="1057"/>
      <c r="P1224" s="1023" t="str">
        <f>'statement of marks'!AM70</f>
        <v/>
      </c>
      <c r="Q1224" s="1024"/>
      <c r="R1224" s="482" t="str">
        <f>IF('statement of marks'!AN70="","",'statement of marks'!AN70)</f>
        <v/>
      </c>
      <c r="S1224" s="482" t="str">
        <f>IF('statement of marks'!AO70="","",'statement of marks'!AO70)</f>
        <v/>
      </c>
      <c r="T1224" s="482" t="str">
        <f>IF('statement of marks'!AP70="","",'statement of marks'!AP70)</f>
        <v/>
      </c>
      <c r="U1224" s="482" t="str">
        <f>IF('statement of marks'!AR70="","",'statement of marks'!AR70)</f>
        <v/>
      </c>
      <c r="V1224" s="478" t="str">
        <f t="shared" si="250"/>
        <v/>
      </c>
      <c r="W1224" s="252" t="str">
        <f>IF('statement of marks'!AT70="","",'statement of marks'!AT70)</f>
        <v/>
      </c>
      <c r="X1224" s="253" t="str">
        <f t="shared" si="251"/>
        <v/>
      </c>
      <c r="Y1224" s="479" t="str">
        <f>CONCATENATE('statement of marks'!HH70,'statement of marks'!HN70,'statement of marks'!HO70)</f>
        <v/>
      </c>
      <c r="Z1224" s="482" t="str">
        <f>IF('result subject-wise'!AD70="","",'result subject-wise'!AD70)</f>
        <v/>
      </c>
      <c r="AA1224" s="482" t="str">
        <f>IF('result subject-wise'!AM70="","",'result subject-wise'!AM70)</f>
        <v/>
      </c>
      <c r="AB1224" s="480" t="str">
        <f>IF(AA1229=0,"",IF(Y1224="S",Z1224,IF(Z1224="",X1224,X1224+Z1224)))</f>
        <v/>
      </c>
    </row>
    <row r="1225" spans="1:28" ht="19" customHeight="1">
      <c r="A1225" s="1023" t="s">
        <v>65</v>
      </c>
      <c r="B1225" s="1024"/>
      <c r="C1225" s="482" t="str">
        <f>IF('statement of marks'!BB69="","",'statement of marks'!BB69)</f>
        <v/>
      </c>
      <c r="D1225" s="482" t="str">
        <f>IF('statement of marks'!BC69="","",'statement of marks'!BC69)</f>
        <v/>
      </c>
      <c r="E1225" s="482" t="str">
        <f>IF('statement of marks'!BD69="","",'statement of marks'!BD69)</f>
        <v/>
      </c>
      <c r="F1225" s="482" t="str">
        <f>IF('statement of marks'!BF69="","",'statement of marks'!BF69)</f>
        <v/>
      </c>
      <c r="G1225" s="478" t="str">
        <f t="shared" si="248"/>
        <v/>
      </c>
      <c r="H1225" s="252" t="str">
        <f>IF('statement of marks'!BH69="","",'statement of marks'!BH69)</f>
        <v/>
      </c>
      <c r="I1225" s="253" t="str">
        <f t="shared" si="249"/>
        <v/>
      </c>
      <c r="J1225" s="479" t="str">
        <f>CONCATENATE('statement of marks'!HP69,'statement of marks'!HQ69,'statement of marks'!HR69)</f>
        <v/>
      </c>
      <c r="K1225" s="482" t="str">
        <f>IF('result subject-wise'!AE69="","",'result subject-wise'!AE69)</f>
        <v/>
      </c>
      <c r="L1225" s="482" t="str">
        <f>IF('result subject-wise'!AN69="","",'result subject-wise'!AN69)</f>
        <v/>
      </c>
      <c r="M1225" s="480" t="str">
        <f>IF(L1229=0,"",IF(J1225="S",K1225,IF(K1225="",I1225,I1225+K1225)))</f>
        <v/>
      </c>
      <c r="N1225" s="1058"/>
      <c r="O1225" s="1057"/>
      <c r="P1225" s="1023" t="s">
        <v>65</v>
      </c>
      <c r="Q1225" s="1024"/>
      <c r="R1225" s="482" t="str">
        <f>IF('statement of marks'!BB70="","",'statement of marks'!BB70)</f>
        <v/>
      </c>
      <c r="S1225" s="482" t="str">
        <f>IF('statement of marks'!BC70="","",'statement of marks'!BC70)</f>
        <v/>
      </c>
      <c r="T1225" s="482" t="str">
        <f>IF('statement of marks'!BD70="","",'statement of marks'!BD70)</f>
        <v/>
      </c>
      <c r="U1225" s="482" t="str">
        <f>IF('statement of marks'!BF70="","",'statement of marks'!BF70)</f>
        <v/>
      </c>
      <c r="V1225" s="478" t="str">
        <f t="shared" si="250"/>
        <v/>
      </c>
      <c r="W1225" s="252" t="str">
        <f>IF('statement of marks'!BH70="","",'statement of marks'!BH70)</f>
        <v/>
      </c>
      <c r="X1225" s="253" t="str">
        <f t="shared" si="251"/>
        <v/>
      </c>
      <c r="Y1225" s="479" t="str">
        <f>CONCATENATE('statement of marks'!HP70,'statement of marks'!HQ70,'statement of marks'!HR70)</f>
        <v/>
      </c>
      <c r="Z1225" s="482" t="str">
        <f>IF('result subject-wise'!AE70="","",'result subject-wise'!AE70)</f>
        <v/>
      </c>
      <c r="AA1225" s="482" t="str">
        <f>IF('result subject-wise'!AN70="","",'result subject-wise'!AN70)</f>
        <v/>
      </c>
      <c r="AB1225" s="480" t="str">
        <f>IF(AA1229=0,"",IF(Y1225="S",Z1225,IF(Z1225="",X1225,X1225+Z1225)))</f>
        <v/>
      </c>
    </row>
    <row r="1226" spans="1:28" ht="19" customHeight="1">
      <c r="A1226" s="1023" t="s">
        <v>71</v>
      </c>
      <c r="B1226" s="1024"/>
      <c r="C1226" s="482" t="str">
        <f>IF('statement of marks'!BP69="","",'statement of marks'!BP69)</f>
        <v/>
      </c>
      <c r="D1226" s="482" t="str">
        <f>IF('statement of marks'!BQ69="","",'statement of marks'!BQ69)</f>
        <v/>
      </c>
      <c r="E1226" s="482" t="str">
        <f>IF('statement of marks'!BR69="","",'statement of marks'!BR69)</f>
        <v/>
      </c>
      <c r="F1226" s="482" t="str">
        <f>IF('statement of marks'!BT69="","",'statement of marks'!BT69)</f>
        <v/>
      </c>
      <c r="G1226" s="478" t="str">
        <f t="shared" si="248"/>
        <v/>
      </c>
      <c r="H1226" s="252" t="str">
        <f>IF('statement of marks'!BV69="","",'statement of marks'!BV69)</f>
        <v/>
      </c>
      <c r="I1226" s="253" t="str">
        <f t="shared" si="249"/>
        <v/>
      </c>
      <c r="J1226" s="479" t="str">
        <f>CONCATENATE('statement of marks'!HS69,'statement of marks'!HT69,'statement of marks'!HU69)</f>
        <v/>
      </c>
      <c r="K1226" s="482" t="str">
        <f>IF('result subject-wise'!AF69="","",'result subject-wise'!AF69)</f>
        <v/>
      </c>
      <c r="L1226" s="482" t="str">
        <f>IF('result subject-wise'!AO69="","",'result subject-wise'!AO69)</f>
        <v/>
      </c>
      <c r="M1226" s="480" t="str">
        <f>IF(L1229=0,"",IF(J1226="S",K1226,IF(K1226="",I1226,I1226+K1226)))</f>
        <v/>
      </c>
      <c r="N1226" s="1058"/>
      <c r="O1226" s="1057"/>
      <c r="P1226" s="1023" t="s">
        <v>71</v>
      </c>
      <c r="Q1226" s="1024"/>
      <c r="R1226" s="482" t="str">
        <f>IF('statement of marks'!BP70="","",'statement of marks'!BP70)</f>
        <v/>
      </c>
      <c r="S1226" s="482" t="str">
        <f>IF('statement of marks'!BQ70="","",'statement of marks'!BQ70)</f>
        <v/>
      </c>
      <c r="T1226" s="482" t="str">
        <f>IF('statement of marks'!BR70="","",'statement of marks'!BR70)</f>
        <v/>
      </c>
      <c r="U1226" s="482" t="str">
        <f>IF('statement of marks'!BT70="","",'statement of marks'!BT70)</f>
        <v/>
      </c>
      <c r="V1226" s="478" t="str">
        <f t="shared" si="250"/>
        <v/>
      </c>
      <c r="W1226" s="252" t="str">
        <f>IF('statement of marks'!BV70="","",'statement of marks'!BV70)</f>
        <v/>
      </c>
      <c r="X1226" s="253" t="str">
        <f t="shared" si="251"/>
        <v/>
      </c>
      <c r="Y1226" s="479" t="str">
        <f>CONCATENATE('statement of marks'!HS70,'statement of marks'!HT70,'statement of marks'!HU70)</f>
        <v/>
      </c>
      <c r="Z1226" s="482" t="str">
        <f>IF('result subject-wise'!AF70="","",'result subject-wise'!AF70)</f>
        <v/>
      </c>
      <c r="AA1226" s="482" t="str">
        <f>IF('result subject-wise'!AO70="","",'result subject-wise'!AO70)</f>
        <v/>
      </c>
      <c r="AB1226" s="480" t="str">
        <f>IF(AA1229=0,"",IF(Y1226="S",Z1226,IF(Z1226="",X1226,X1226+Z1226)))</f>
        <v/>
      </c>
    </row>
    <row r="1227" spans="1:28" ht="19" customHeight="1">
      <c r="A1227" s="1023" t="s">
        <v>48</v>
      </c>
      <c r="B1227" s="1024"/>
      <c r="C1227" s="482" t="str">
        <f>IF('statement of marks'!CD69="","",'statement of marks'!CD69)</f>
        <v/>
      </c>
      <c r="D1227" s="482" t="str">
        <f>IF('statement of marks'!CE69="","",'statement of marks'!CE69)</f>
        <v/>
      </c>
      <c r="E1227" s="482" t="str">
        <f>IF('statement of marks'!CF69="","",'statement of marks'!CF69)</f>
        <v/>
      </c>
      <c r="F1227" s="482" t="str">
        <f>IF('statement of marks'!CH69="","",'statement of marks'!CH69)</f>
        <v/>
      </c>
      <c r="G1227" s="478" t="str">
        <f t="shared" si="248"/>
        <v/>
      </c>
      <c r="H1227" s="252" t="str">
        <f>IF('statement of marks'!CJ69="","",'statement of marks'!CJ69)</f>
        <v/>
      </c>
      <c r="I1227" s="253" t="str">
        <f t="shared" si="249"/>
        <v/>
      </c>
      <c r="J1227" s="479" t="str">
        <f>CONCATENATE('statement of marks'!HV69,'statement of marks'!HW69,'statement of marks'!HX69)</f>
        <v/>
      </c>
      <c r="K1227" s="482" t="str">
        <f>IF('result subject-wise'!AG69="","",'result subject-wise'!AG69)</f>
        <v/>
      </c>
      <c r="L1227" s="482" t="str">
        <f>IF('result subject-wise'!AP69="","",'result subject-wise'!AP69)</f>
        <v/>
      </c>
      <c r="M1227" s="480" t="str">
        <f>IF(L1229=0,"",IF(J1227="S",K1227,IF(K1227="",I1227,I1227+K1227)))</f>
        <v/>
      </c>
      <c r="N1227" s="1058"/>
      <c r="O1227" s="1057"/>
      <c r="P1227" s="1023" t="s">
        <v>48</v>
      </c>
      <c r="Q1227" s="1024"/>
      <c r="R1227" s="482" t="str">
        <f>IF('statement of marks'!CD70="","",'statement of marks'!CD70)</f>
        <v/>
      </c>
      <c r="S1227" s="482" t="str">
        <f>IF('statement of marks'!CE70="","",'statement of marks'!CE70)</f>
        <v/>
      </c>
      <c r="T1227" s="482" t="str">
        <f>IF('statement of marks'!CF70="","",'statement of marks'!CF70)</f>
        <v/>
      </c>
      <c r="U1227" s="482" t="str">
        <f>IF('statement of marks'!CH70="","",'statement of marks'!CH70)</f>
        <v/>
      </c>
      <c r="V1227" s="478" t="str">
        <f t="shared" si="250"/>
        <v/>
      </c>
      <c r="W1227" s="252" t="str">
        <f>IF('statement of marks'!CJ70="","",'statement of marks'!CJ70)</f>
        <v/>
      </c>
      <c r="X1227" s="253" t="str">
        <f t="shared" si="251"/>
        <v/>
      </c>
      <c r="Y1227" s="479" t="str">
        <f>CONCATENATE('statement of marks'!HV70,'statement of marks'!HW70,'statement of marks'!HX70)</f>
        <v/>
      </c>
      <c r="Z1227" s="482" t="str">
        <f>IF('result subject-wise'!AG70="","",'result subject-wise'!AG70)</f>
        <v/>
      </c>
      <c r="AA1227" s="482" t="str">
        <f>IF('result subject-wise'!AP70="","",'result subject-wise'!AP70)</f>
        <v/>
      </c>
      <c r="AB1227" s="480" t="str">
        <f>IF(AA1229=0,"",IF(Y1227="S",Z1227,IF(Z1227="",X1227,X1227+Z1227)))</f>
        <v/>
      </c>
    </row>
    <row r="1228" spans="1:28" ht="19" customHeight="1">
      <c r="A1228" s="1027" t="s">
        <v>244</v>
      </c>
      <c r="B1228" s="1028"/>
      <c r="C1228" s="477" t="str">
        <f t="shared" ref="C1228:I1228" si="252">IF(C1227="","",SUM(C1222:C1227))</f>
        <v/>
      </c>
      <c r="D1228" s="477" t="str">
        <f t="shared" si="252"/>
        <v/>
      </c>
      <c r="E1228" s="477" t="str">
        <f t="shared" si="252"/>
        <v/>
      </c>
      <c r="F1228" s="477" t="str">
        <f t="shared" si="252"/>
        <v/>
      </c>
      <c r="G1228" s="477" t="str">
        <f t="shared" si="252"/>
        <v/>
      </c>
      <c r="H1228" s="477" t="str">
        <f t="shared" si="252"/>
        <v/>
      </c>
      <c r="I1228" s="477" t="str">
        <f t="shared" si="252"/>
        <v/>
      </c>
      <c r="J1228" s="254" t="e">
        <f>IF(AND(L1234="PASS",M1230&gt;=60),"FIRST",IF(AND(L1234="PASS",M1230&gt;=48),"SECOND",IF(AND(L1234="PASS",M1230&gt;=36),"THIRD","")))</f>
        <v>#VALUE!</v>
      </c>
      <c r="K1228" s="254">
        <f>COUNTIF(K1222:K1227,"AB")</f>
        <v>0</v>
      </c>
      <c r="L1228" s="482"/>
      <c r="M1228" s="476" t="str">
        <f>IF(K1228&gt;0,"",IF(M1227="","",SUM(M1222:M1227)))</f>
        <v/>
      </c>
      <c r="N1228" s="1058"/>
      <c r="O1228" s="1057"/>
      <c r="P1228" s="1027" t="s">
        <v>244</v>
      </c>
      <c r="Q1228" s="1028"/>
      <c r="R1228" s="477" t="str">
        <f t="shared" ref="R1228:X1228" si="253">IF(R1227="","",SUM(R1222:R1227))</f>
        <v/>
      </c>
      <c r="S1228" s="477" t="str">
        <f t="shared" si="253"/>
        <v/>
      </c>
      <c r="T1228" s="477" t="str">
        <f t="shared" si="253"/>
        <v/>
      </c>
      <c r="U1228" s="477" t="str">
        <f t="shared" si="253"/>
        <v/>
      </c>
      <c r="V1228" s="477" t="str">
        <f t="shared" si="253"/>
        <v/>
      </c>
      <c r="W1228" s="477" t="str">
        <f t="shared" si="253"/>
        <v/>
      </c>
      <c r="X1228" s="477" t="str">
        <f t="shared" si="253"/>
        <v/>
      </c>
      <c r="Y1228" s="254" t="e">
        <f>IF(AND(AA1234="PASS",AB1230&gt;=60),"FIRST",IF(AND(AA1234="PASS",AB1230&gt;=48),"SECOND",IF(AND(AA1234="PASS",AB1230&gt;=36),"THIRD","")))</f>
        <v>#VALUE!</v>
      </c>
      <c r="Z1228" s="254">
        <f>COUNTIF(Z1222:Z1227,"AB")</f>
        <v>0</v>
      </c>
      <c r="AA1228" s="482"/>
      <c r="AB1228" s="476" t="str">
        <f>IF(Z1228&gt;0,"",IF(AB1227="","",SUM(AB1222:AB1227)))</f>
        <v/>
      </c>
    </row>
    <row r="1229" spans="1:28" ht="19" customHeight="1">
      <c r="A1229" s="1027" t="s">
        <v>226</v>
      </c>
      <c r="B1229" s="1028"/>
      <c r="C1229" s="474">
        <f>60-(COUNTIF(C1222:C1227,"NA")*10+COUNTIF(C1222:C1227,"ML")*10)</f>
        <v>60</v>
      </c>
      <c r="D1229" s="474">
        <f>60-(COUNTIF(D1222:D1227,"NA")*10+COUNTIF(D1222:D1227,"ML")*10)</f>
        <v>60</v>
      </c>
      <c r="E1229" s="474">
        <f>60-(COUNTIF(E1222:E1227,"NA")*10+COUNTIF(E1222:E1227,"ML")*10)</f>
        <v>60</v>
      </c>
      <c r="F1229" s="474">
        <f>420-(COUNTIF(F1222:F1227,"NA")*70+COUNTIF(F1222:F1227,"ML")*70)</f>
        <v>420</v>
      </c>
      <c r="G1229" s="474">
        <f>SUM(C1229:F1229)</f>
        <v>600</v>
      </c>
      <c r="H1229" s="474">
        <f>600-(COUNTIF(H1222:H1227,"ML")*100)</f>
        <v>600</v>
      </c>
      <c r="I1229" s="478">
        <f>SUM(G1229:H1229)</f>
        <v>1200</v>
      </c>
      <c r="J1229" s="254" t="e">
        <f>IF(AND(L1234="PASS",I1230&gt;=60),"FIRST",IF(AND(L1234="PASS",I1230&gt;=48),"SECOND",IF(AND(L1234="PASS",I1230&gt;=36),"THIRD","")))</f>
        <v>#VALUE!</v>
      </c>
      <c r="K1229" s="482"/>
      <c r="L1229" s="254">
        <f>COUNTIF(L1222:L1227,"P")+COUNTIF(L1222:L1227,"F")</f>
        <v>0</v>
      </c>
      <c r="M1229" s="251" t="str">
        <f>IF(K1228&gt;0,"",IF(L1229=0,"",1200-L1230*100))</f>
        <v/>
      </c>
      <c r="N1229" s="1058"/>
      <c r="O1229" s="1057"/>
      <c r="P1229" s="1027" t="s">
        <v>226</v>
      </c>
      <c r="Q1229" s="1028"/>
      <c r="R1229" s="474">
        <f>60-(COUNTIF(R1222:R1227,"NA")*10+COUNTIF(R1222:R1227,"ML")*10)</f>
        <v>60</v>
      </c>
      <c r="S1229" s="474">
        <f>60-(COUNTIF(S1222:S1227,"NA")*10+COUNTIF(S1222:S1227,"ML")*10)</f>
        <v>60</v>
      </c>
      <c r="T1229" s="474">
        <f>60-(COUNTIF(T1222:T1227,"NA")*10+COUNTIF(T1222:T1227,"ML")*10)</f>
        <v>60</v>
      </c>
      <c r="U1229" s="474">
        <f>420-(COUNTIF(U1222:U1227,"NA")*70+COUNTIF(U1222:U1227,"ML")*70)</f>
        <v>420</v>
      </c>
      <c r="V1229" s="474">
        <f>SUM(R1229:U1229)</f>
        <v>600</v>
      </c>
      <c r="W1229" s="474">
        <f>600-(COUNTIF(W1222:W1227,"ML")*100)</f>
        <v>600</v>
      </c>
      <c r="X1229" s="478">
        <f>SUM(V1229:W1229)</f>
        <v>1200</v>
      </c>
      <c r="Y1229" s="254" t="e">
        <f>IF(AND(AA1234="PASS",X1230&gt;=60),"FIRST",IF(AND(AA1234="PASS",X1230&gt;=48),"SECOND",IF(AND(AA1234="PASS",X1230&gt;=36),"THIRD","")))</f>
        <v>#VALUE!</v>
      </c>
      <c r="Z1229" s="482"/>
      <c r="AA1229" s="254">
        <f>COUNTIF(AA1222:AA1227,"P")+COUNTIF(AA1222:AA1227,"F")</f>
        <v>0</v>
      </c>
      <c r="AB1229" s="251" t="str">
        <f>IF(Z1228&gt;0,"",IF(AA1229=0,"",1200-AA1230*100))</f>
        <v/>
      </c>
    </row>
    <row r="1230" spans="1:28" ht="19" customHeight="1">
      <c r="A1230" s="1056" t="s">
        <v>150</v>
      </c>
      <c r="B1230" s="1039"/>
      <c r="C1230" s="255" t="e">
        <f t="shared" ref="C1230:I1230" si="254">C1228/C1229*100</f>
        <v>#VALUE!</v>
      </c>
      <c r="D1230" s="255" t="e">
        <f t="shared" si="254"/>
        <v>#VALUE!</v>
      </c>
      <c r="E1230" s="255" t="e">
        <f t="shared" si="254"/>
        <v>#VALUE!</v>
      </c>
      <c r="F1230" s="255" t="e">
        <f t="shared" si="254"/>
        <v>#VALUE!</v>
      </c>
      <c r="G1230" s="255" t="e">
        <f t="shared" si="254"/>
        <v>#VALUE!</v>
      </c>
      <c r="H1230" s="255" t="e">
        <f t="shared" si="254"/>
        <v>#VALUE!</v>
      </c>
      <c r="I1230" s="255" t="e">
        <f t="shared" si="254"/>
        <v>#VALUE!</v>
      </c>
      <c r="J1230" s="254" t="e">
        <f>IF(M1229="",J1229,J1228)</f>
        <v>#VALUE!</v>
      </c>
      <c r="K1230" s="482"/>
      <c r="L1230" s="254">
        <f>COUNTIF(J1222:J1227,"S")</f>
        <v>0</v>
      </c>
      <c r="M1230" s="256" t="e">
        <f>M1228/M1229*100</f>
        <v>#VALUE!</v>
      </c>
      <c r="N1230" s="1058"/>
      <c r="O1230" s="1057"/>
      <c r="P1230" s="1056" t="s">
        <v>150</v>
      </c>
      <c r="Q1230" s="1039"/>
      <c r="R1230" s="255" t="e">
        <f t="shared" ref="R1230:X1230" si="255">R1228/R1229*100</f>
        <v>#VALUE!</v>
      </c>
      <c r="S1230" s="255" t="e">
        <f t="shared" si="255"/>
        <v>#VALUE!</v>
      </c>
      <c r="T1230" s="255" t="e">
        <f t="shared" si="255"/>
        <v>#VALUE!</v>
      </c>
      <c r="U1230" s="255" t="e">
        <f t="shared" si="255"/>
        <v>#VALUE!</v>
      </c>
      <c r="V1230" s="255" t="e">
        <f t="shared" si="255"/>
        <v>#VALUE!</v>
      </c>
      <c r="W1230" s="255" t="e">
        <f t="shared" si="255"/>
        <v>#VALUE!</v>
      </c>
      <c r="X1230" s="255" t="e">
        <f t="shared" si="255"/>
        <v>#VALUE!</v>
      </c>
      <c r="Y1230" s="254" t="e">
        <f>IF(AB1229="",Y1229,Y1228)</f>
        <v>#VALUE!</v>
      </c>
      <c r="Z1230" s="482"/>
      <c r="AA1230" s="254">
        <f>COUNTIF(Y1222:Y1227,"S")</f>
        <v>0</v>
      </c>
      <c r="AB1230" s="256" t="e">
        <f>AB1228/AB1229*100</f>
        <v>#VALUE!</v>
      </c>
    </row>
    <row r="1231" spans="1:28" ht="19" customHeight="1">
      <c r="A1231" s="1023" t="s">
        <v>73</v>
      </c>
      <c r="B1231" s="1024"/>
      <c r="C1231" s="475" t="str">
        <f>IF('statement of marks'!CV69="","",'statement of marks'!CV69)</f>
        <v/>
      </c>
      <c r="D1231" s="475" t="str">
        <f>IF('statement of marks'!CW69="","",'statement of marks'!CW69)</f>
        <v/>
      </c>
      <c r="E1231" s="475" t="str">
        <f>IF('statement of marks'!CX69="","",'statement of marks'!CX69)</f>
        <v/>
      </c>
      <c r="F1231" s="475" t="str">
        <f>IF('statement of marks'!CZ69="","",'statement of marks'!CZ69)</f>
        <v/>
      </c>
      <c r="G1231" s="478" t="str">
        <f>IF(F1231="","",SUM(C1231:F1231))</f>
        <v/>
      </c>
      <c r="H1231" s="475" t="str">
        <f>IF('statement of marks'!DB69="","",'statement of marks'!DB69)</f>
        <v/>
      </c>
      <c r="I1231" s="478" t="str">
        <f>IF(H1231="","",SUM(G1231:H1231))</f>
        <v/>
      </c>
      <c r="J1231" s="479" t="str">
        <f>IF('statement of marks'!HY69="","",'statement of marks'!HY69)</f>
        <v/>
      </c>
      <c r="K1231" s="485" t="str">
        <f>IF('result subject-wise'!AQ69="","",'result subject-wise'!AQ69)</f>
        <v/>
      </c>
      <c r="L1231" s="1046" t="s">
        <v>238</v>
      </c>
      <c r="M1231" s="1061"/>
      <c r="N1231" s="1058"/>
      <c r="O1231" s="1057"/>
      <c r="P1231" s="1023" t="s">
        <v>73</v>
      </c>
      <c r="Q1231" s="1024"/>
      <c r="R1231" s="475" t="str">
        <f>IF('statement of marks'!CV70="","",'statement of marks'!CV70)</f>
        <v/>
      </c>
      <c r="S1231" s="475" t="str">
        <f>IF('statement of marks'!CW70="","",'statement of marks'!CW70)</f>
        <v/>
      </c>
      <c r="T1231" s="475" t="str">
        <f>IF('statement of marks'!CX70="","",'statement of marks'!CX70)</f>
        <v/>
      </c>
      <c r="U1231" s="475" t="str">
        <f>IF('statement of marks'!CZ70="","",'statement of marks'!CZ70)</f>
        <v/>
      </c>
      <c r="V1231" s="478" t="str">
        <f>IF(U1231="","",SUM(R1231:U1231))</f>
        <v/>
      </c>
      <c r="W1231" s="475" t="str">
        <f>IF('statement of marks'!DB70="","",'statement of marks'!DB70)</f>
        <v/>
      </c>
      <c r="X1231" s="478" t="str">
        <f>IF(W1231="","",SUM(V1231:W1231))</f>
        <v/>
      </c>
      <c r="Y1231" s="479" t="str">
        <f>IF('statement of marks'!HY70="","",'statement of marks'!HY70)</f>
        <v/>
      </c>
      <c r="Z1231" s="485" t="str">
        <f>IF('result subject-wise'!AQ70="","",'result subject-wise'!AQ70)</f>
        <v/>
      </c>
      <c r="AA1231" s="1046" t="s">
        <v>238</v>
      </c>
      <c r="AB1231" s="1061"/>
    </row>
    <row r="1232" spans="1:28" ht="19" customHeight="1">
      <c r="A1232" s="1023" t="s">
        <v>74</v>
      </c>
      <c r="B1232" s="1024"/>
      <c r="C1232" s="475" t="str">
        <f>IF('statement of marks'!DL69="","",'statement of marks'!DL69)</f>
        <v/>
      </c>
      <c r="D1232" s="475" t="str">
        <f>IF('statement of marks'!DO69="","",'statement of marks'!DO69)</f>
        <v/>
      </c>
      <c r="E1232" s="475" t="str">
        <f>IF('statement of marks'!DR69="","",'statement of marks'!DR69)</f>
        <v/>
      </c>
      <c r="F1232" s="475" t="str">
        <f>IF('statement of marks'!DX69="","",'statement of marks'!DX69)</f>
        <v/>
      </c>
      <c r="G1232" s="478" t="str">
        <f>IF(F1232="","",SUM(C1232:F1232))</f>
        <v/>
      </c>
      <c r="H1232" s="475" t="str">
        <f>IF('statement of marks'!EC69="","",'statement of marks'!EC69)</f>
        <v/>
      </c>
      <c r="I1232" s="478" t="str">
        <f>IF(H1232="","",SUM(G1232:H1232))</f>
        <v/>
      </c>
      <c r="J1232" s="479" t="str">
        <f>IF('statement of marks'!HZ69="","",'statement of marks'!HZ69)</f>
        <v/>
      </c>
      <c r="K1232" s="477" t="str">
        <f>IF('result subject-wise'!AR69="","",'result subject-wise'!AR69)</f>
        <v/>
      </c>
      <c r="L1232" s="1030"/>
      <c r="M1232" s="1061"/>
      <c r="N1232" s="1058"/>
      <c r="O1232" s="1057"/>
      <c r="P1232" s="1023" t="s">
        <v>74</v>
      </c>
      <c r="Q1232" s="1024"/>
      <c r="R1232" s="475" t="str">
        <f>IF('statement of marks'!DL70="","",'statement of marks'!DL70)</f>
        <v/>
      </c>
      <c r="S1232" s="475" t="str">
        <f>IF('statement of marks'!DO70="","",'statement of marks'!DO70)</f>
        <v/>
      </c>
      <c r="T1232" s="475" t="str">
        <f>IF('statement of marks'!DR70="","",'statement of marks'!DR70)</f>
        <v/>
      </c>
      <c r="U1232" s="475" t="str">
        <f>IF('statement of marks'!DX70="","",'statement of marks'!DX70)</f>
        <v/>
      </c>
      <c r="V1232" s="478" t="str">
        <f>IF(U1232="","",SUM(R1232:U1232))</f>
        <v/>
      </c>
      <c r="W1232" s="475" t="str">
        <f>IF('statement of marks'!EC70="","",'statement of marks'!EC70)</f>
        <v/>
      </c>
      <c r="X1232" s="478" t="str">
        <f>IF(W1232="","",SUM(V1232:W1232))</f>
        <v/>
      </c>
      <c r="Y1232" s="479" t="str">
        <f>IF('statement of marks'!HZ70="","",'statement of marks'!HZ70)</f>
        <v/>
      </c>
      <c r="Z1232" s="477" t="str">
        <f>IF('result subject-wise'!AR70="","",'result subject-wise'!AR70)</f>
        <v/>
      </c>
      <c r="AA1232" s="1030"/>
      <c r="AB1232" s="1061"/>
    </row>
    <row r="1233" spans="1:28" ht="19" customHeight="1">
      <c r="A1233" s="1023" t="s">
        <v>56</v>
      </c>
      <c r="B1233" s="1024"/>
      <c r="C1233" s="475" t="str">
        <f>IF('statement of marks'!EM69="","",'statement of marks'!EM69)</f>
        <v/>
      </c>
      <c r="D1233" s="475" t="str">
        <f>IF('statement of marks'!EN69="","",'statement of marks'!EN69)</f>
        <v/>
      </c>
      <c r="E1233" s="475" t="str">
        <f>IF('statement of marks'!EO69="","",'statement of marks'!EO69)</f>
        <v/>
      </c>
      <c r="F1233" s="475" t="str">
        <f>IF('statement of marks'!ES69="","",'statement of marks'!ES69)</f>
        <v/>
      </c>
      <c r="G1233" s="478" t="str">
        <f>IF(F1233="","",SUM(C1233:F1233))</f>
        <v/>
      </c>
      <c r="H1233" s="475" t="str">
        <f>IF('statement of marks'!EX69="","",'statement of marks'!EX69)</f>
        <v/>
      </c>
      <c r="I1233" s="478" t="str">
        <f>IF(H1233="","",SUM(G1233:H1233))</f>
        <v/>
      </c>
      <c r="J1233" s="479" t="str">
        <f>IF('statement of marks'!IA69="","",'statement of marks'!IA69)</f>
        <v/>
      </c>
      <c r="K1233" s="477" t="str">
        <f>IF('result subject-wise'!AS69="","",'result subject-wise'!AS69)</f>
        <v/>
      </c>
      <c r="L1233" s="1030"/>
      <c r="M1233" s="1061"/>
      <c r="N1233" s="1058"/>
      <c r="O1233" s="1057"/>
      <c r="P1233" s="1023" t="s">
        <v>56</v>
      </c>
      <c r="Q1233" s="1024"/>
      <c r="R1233" s="475" t="str">
        <f>IF('statement of marks'!EM70="","",'statement of marks'!EM70)</f>
        <v/>
      </c>
      <c r="S1233" s="475" t="str">
        <f>IF('statement of marks'!EN70="","",'statement of marks'!EN70)</f>
        <v/>
      </c>
      <c r="T1233" s="475" t="str">
        <f>IF('statement of marks'!EO70="","",'statement of marks'!EO70)</f>
        <v/>
      </c>
      <c r="U1233" s="475" t="str">
        <f>IF('statement of marks'!ES70="","",'statement of marks'!ES70)</f>
        <v/>
      </c>
      <c r="V1233" s="478" t="str">
        <f>IF(U1233="","",SUM(R1233:U1233))</f>
        <v/>
      </c>
      <c r="W1233" s="475" t="str">
        <f>IF('statement of marks'!EX70="","",'statement of marks'!EX70)</f>
        <v/>
      </c>
      <c r="X1233" s="478" t="str">
        <f>IF(W1233="","",SUM(V1233:W1233))</f>
        <v/>
      </c>
      <c r="Y1233" s="479" t="str">
        <f>IF('statement of marks'!IA70="","",'statement of marks'!IA70)</f>
        <v/>
      </c>
      <c r="Z1233" s="477" t="str">
        <f>IF('result subject-wise'!AS70="","",'result subject-wise'!AS70)</f>
        <v/>
      </c>
      <c r="AA1233" s="1030"/>
      <c r="AB1233" s="1061"/>
    </row>
    <row r="1234" spans="1:28" ht="19" customHeight="1">
      <c r="A1234" s="1023" t="s">
        <v>26</v>
      </c>
      <c r="B1234" s="1024"/>
      <c r="C1234" s="1046" t="s">
        <v>275</v>
      </c>
      <c r="D1234" s="1021"/>
      <c r="E1234" s="1046" t="s">
        <v>94</v>
      </c>
      <c r="F1234" s="1021"/>
      <c r="G1234" s="1048" t="s">
        <v>95</v>
      </c>
      <c r="H1234" s="1021"/>
      <c r="I1234" s="478" t="s">
        <v>39</v>
      </c>
      <c r="J1234" s="477" t="s">
        <v>57</v>
      </c>
      <c r="K1234" s="1050"/>
      <c r="L1234" s="1049" t="str">
        <f>IF('result subject-wise'!AV69="","",'result subject-wise'!AV69)</f>
        <v/>
      </c>
      <c r="M1234" s="1052"/>
      <c r="N1234" s="1058"/>
      <c r="O1234" s="1057"/>
      <c r="P1234" s="1023" t="s">
        <v>26</v>
      </c>
      <c r="Q1234" s="1024"/>
      <c r="R1234" s="1046" t="s">
        <v>275</v>
      </c>
      <c r="S1234" s="1021"/>
      <c r="T1234" s="1046" t="s">
        <v>94</v>
      </c>
      <c r="U1234" s="1021"/>
      <c r="V1234" s="1048" t="s">
        <v>95</v>
      </c>
      <c r="W1234" s="1021"/>
      <c r="X1234" s="478" t="s">
        <v>39</v>
      </c>
      <c r="Y1234" s="477" t="s">
        <v>57</v>
      </c>
      <c r="Z1234" s="1050"/>
      <c r="AA1234" s="1049" t="str">
        <f>IF('result subject-wise'!AV70="","",'result subject-wise'!AV70)</f>
        <v/>
      </c>
      <c r="AB1234" s="1052"/>
    </row>
    <row r="1235" spans="1:28" ht="19" customHeight="1">
      <c r="A1235" s="1023"/>
      <c r="B1235" s="1024"/>
      <c r="C1235" s="1021">
        <f>'statement of marks'!$FH$6</f>
        <v>25</v>
      </c>
      <c r="D1235" s="1021"/>
      <c r="E1235" s="1021">
        <f>'statement of marks'!$FI$6</f>
        <v>45</v>
      </c>
      <c r="F1235" s="1021"/>
      <c r="G1235" s="1021">
        <f>'statement of marks'!$FJ$6</f>
        <v>30</v>
      </c>
      <c r="H1235" s="1021"/>
      <c r="I1235" s="478">
        <f>SUM(C1235,E1235,G1235)</f>
        <v>100</v>
      </c>
      <c r="J1235" s="477"/>
      <c r="K1235" s="1050"/>
      <c r="L1235" s="1049"/>
      <c r="M1235" s="1052"/>
      <c r="N1235" s="1058"/>
      <c r="O1235" s="1057"/>
      <c r="P1235" s="1023"/>
      <c r="Q1235" s="1024"/>
      <c r="R1235" s="1021">
        <f>'statement of marks'!$FH$6</f>
        <v>25</v>
      </c>
      <c r="S1235" s="1021"/>
      <c r="T1235" s="1021">
        <f>'statement of marks'!$FI$6</f>
        <v>45</v>
      </c>
      <c r="U1235" s="1021"/>
      <c r="V1235" s="1021">
        <f>'statement of marks'!$FJ$6</f>
        <v>30</v>
      </c>
      <c r="W1235" s="1021"/>
      <c r="X1235" s="478">
        <f>SUM(R1235,T1235,V1235)</f>
        <v>100</v>
      </c>
      <c r="Y1235" s="477"/>
      <c r="Z1235" s="1050"/>
      <c r="AA1235" s="1049"/>
      <c r="AB1235" s="1052"/>
    </row>
    <row r="1236" spans="1:28" ht="19" customHeight="1">
      <c r="A1236" s="1023"/>
      <c r="B1236" s="1024"/>
      <c r="C1236" s="1025" t="str">
        <f>IF('statement of marks'!FH69="","",'statement of marks'!FH69)</f>
        <v/>
      </c>
      <c r="D1236" s="1025"/>
      <c r="E1236" s="1025" t="str">
        <f>'statement of marks'!FI69</f>
        <v/>
      </c>
      <c r="F1236" s="1025"/>
      <c r="G1236" s="1025" t="str">
        <f>'statement of marks'!FJ69</f>
        <v/>
      </c>
      <c r="H1236" s="1025"/>
      <c r="I1236" s="481" t="str">
        <f>IF(G1236="","",SUM(C1236,E1236,G1236))</f>
        <v/>
      </c>
      <c r="J1236" s="479" t="str">
        <f>IF('statement of marks'!IB69="","",'statement of marks'!IB69)</f>
        <v/>
      </c>
      <c r="K1236" s="1050"/>
      <c r="L1236" s="1051" t="s">
        <v>241</v>
      </c>
      <c r="M1236" s="1052"/>
      <c r="N1236" s="1058"/>
      <c r="O1236" s="1057"/>
      <c r="P1236" s="1023"/>
      <c r="Q1236" s="1024"/>
      <c r="R1236" s="1025" t="str">
        <f>IF('statement of marks'!FH70="","",'statement of marks'!FH70)</f>
        <v/>
      </c>
      <c r="S1236" s="1025"/>
      <c r="T1236" s="1025" t="str">
        <f>'statement of marks'!FI70</f>
        <v/>
      </c>
      <c r="U1236" s="1025"/>
      <c r="V1236" s="1025" t="str">
        <f>'statement of marks'!FJ70</f>
        <v/>
      </c>
      <c r="W1236" s="1025"/>
      <c r="X1236" s="481" t="str">
        <f>IF(V1236="","",SUM(R1236,T1236,V1236))</f>
        <v/>
      </c>
      <c r="Y1236" s="479" t="str">
        <f>IF('statement of marks'!IB70="","",'statement of marks'!IB70)</f>
        <v/>
      </c>
      <c r="Z1236" s="1050"/>
      <c r="AA1236" s="1051" t="s">
        <v>241</v>
      </c>
      <c r="AB1236" s="1052"/>
    </row>
    <row r="1237" spans="1:28" ht="19" customHeight="1">
      <c r="A1237" s="1023" t="s">
        <v>77</v>
      </c>
      <c r="B1237" s="1024"/>
      <c r="C1237" s="1048" t="s">
        <v>96</v>
      </c>
      <c r="D1237" s="1021"/>
      <c r="E1237" s="1048" t="s">
        <v>97</v>
      </c>
      <c r="F1237" s="1021"/>
      <c r="G1237" s="1048" t="s">
        <v>98</v>
      </c>
      <c r="H1237" s="1021"/>
      <c r="I1237" s="478" t="s">
        <v>39</v>
      </c>
      <c r="J1237" s="477" t="s">
        <v>57</v>
      </c>
      <c r="K1237" s="1050"/>
      <c r="L1237" s="1049" t="e">
        <f>J1230</f>
        <v>#VALUE!</v>
      </c>
      <c r="M1237" s="1052"/>
      <c r="N1237" s="1058"/>
      <c r="O1237" s="1057"/>
      <c r="P1237" s="1023" t="s">
        <v>77</v>
      </c>
      <c r="Q1237" s="1024"/>
      <c r="R1237" s="1048" t="s">
        <v>96</v>
      </c>
      <c r="S1237" s="1021"/>
      <c r="T1237" s="1048" t="s">
        <v>97</v>
      </c>
      <c r="U1237" s="1021"/>
      <c r="V1237" s="1048" t="s">
        <v>98</v>
      </c>
      <c r="W1237" s="1021"/>
      <c r="X1237" s="478" t="s">
        <v>39</v>
      </c>
      <c r="Y1237" s="477" t="s">
        <v>57</v>
      </c>
      <c r="Z1237" s="1050"/>
      <c r="AA1237" s="1049" t="e">
        <f>Y1230</f>
        <v>#VALUE!</v>
      </c>
      <c r="AB1237" s="1052"/>
    </row>
    <row r="1238" spans="1:28" ht="19" customHeight="1">
      <c r="A1238" s="1023"/>
      <c r="B1238" s="1024"/>
      <c r="C1238" s="1021">
        <f>'statement of marks'!$FQ$6</f>
        <v>25</v>
      </c>
      <c r="D1238" s="1021"/>
      <c r="E1238" s="474">
        <f>'statement of marks'!$FR$6</f>
        <v>30</v>
      </c>
      <c r="F1238" s="474">
        <f>'statement of marks'!$FS$6</f>
        <v>30</v>
      </c>
      <c r="G1238" s="1021">
        <f>'statement of marks'!$FT$6</f>
        <v>15</v>
      </c>
      <c r="H1238" s="1021"/>
      <c r="I1238" s="478">
        <f>SUM(C1238,E1238,F1238,G1238)</f>
        <v>100</v>
      </c>
      <c r="J1238" s="477"/>
      <c r="K1238" s="1050"/>
      <c r="L1238" s="1049"/>
      <c r="M1238" s="1052"/>
      <c r="N1238" s="1058"/>
      <c r="O1238" s="1057"/>
      <c r="P1238" s="1023"/>
      <c r="Q1238" s="1024"/>
      <c r="R1238" s="1021">
        <f>'statement of marks'!$FQ$6</f>
        <v>25</v>
      </c>
      <c r="S1238" s="1021"/>
      <c r="T1238" s="474">
        <f>'statement of marks'!$FR$6</f>
        <v>30</v>
      </c>
      <c r="U1238" s="474">
        <f>'statement of marks'!$FS$6</f>
        <v>30</v>
      </c>
      <c r="V1238" s="1021">
        <f>'statement of marks'!$FT$6</f>
        <v>15</v>
      </c>
      <c r="W1238" s="1021"/>
      <c r="X1238" s="478">
        <f>SUM(R1238,T1238,U1238,V1238)</f>
        <v>100</v>
      </c>
      <c r="Y1238" s="477"/>
      <c r="Z1238" s="1050"/>
      <c r="AA1238" s="1049"/>
      <c r="AB1238" s="1052"/>
    </row>
    <row r="1239" spans="1:28" ht="19" customHeight="1">
      <c r="A1239" s="1023"/>
      <c r="B1239" s="1024"/>
      <c r="C1239" s="1025" t="str">
        <f>IF('statement of marks'!FQ69="","",'statement of marks'!FQ69)</f>
        <v/>
      </c>
      <c r="D1239" s="1025"/>
      <c r="E1239" s="475" t="str">
        <f>'statement of marks'!FR69</f>
        <v/>
      </c>
      <c r="F1239" s="475" t="str">
        <f>'statement of marks'!FS69</f>
        <v/>
      </c>
      <c r="G1239" s="1025" t="str">
        <f>'statement of marks'!FT69</f>
        <v/>
      </c>
      <c r="H1239" s="1025"/>
      <c r="I1239" s="478" t="str">
        <f>IF(G1239="","",SUM(C1239:G1239))</f>
        <v/>
      </c>
      <c r="J1239" s="479" t="str">
        <f>IF('statement of marks'!IC69="","",'statement of marks'!IC69)</f>
        <v/>
      </c>
      <c r="K1239" s="1043" t="s">
        <v>240</v>
      </c>
      <c r="L1239" s="1044"/>
      <c r="M1239" s="1045"/>
      <c r="N1239" s="1058"/>
      <c r="O1239" s="1057"/>
      <c r="P1239" s="1023"/>
      <c r="Q1239" s="1024"/>
      <c r="R1239" s="1025" t="str">
        <f>IF('statement of marks'!FQ70="","",'statement of marks'!FQ70)</f>
        <v/>
      </c>
      <c r="S1239" s="1025"/>
      <c r="T1239" s="475" t="str">
        <f>'statement of marks'!FR70</f>
        <v/>
      </c>
      <c r="U1239" s="475" t="str">
        <f>'statement of marks'!FS70</f>
        <v/>
      </c>
      <c r="V1239" s="1025" t="str">
        <f>'statement of marks'!FT70</f>
        <v/>
      </c>
      <c r="W1239" s="1025"/>
      <c r="X1239" s="478" t="str">
        <f>IF(V1239="","",SUM(R1239:V1239))</f>
        <v/>
      </c>
      <c r="Y1239" s="479" t="str">
        <f>IF('statement of marks'!IC70="","",'statement of marks'!IC70)</f>
        <v/>
      </c>
      <c r="Z1239" s="1043" t="s">
        <v>240</v>
      </c>
      <c r="AA1239" s="1044"/>
      <c r="AB1239" s="1045"/>
    </row>
    <row r="1240" spans="1:28" ht="19" customHeight="1">
      <c r="A1240" s="1038" t="s">
        <v>135</v>
      </c>
      <c r="B1240" s="1039"/>
      <c r="C1240" s="1029" t="str">
        <f>'statement of marks'!GN69</f>
        <v/>
      </c>
      <c r="D1240" s="1029"/>
      <c r="E1240" s="1029"/>
      <c r="F1240" s="483" t="s">
        <v>241</v>
      </c>
      <c r="G1240" s="479" t="str">
        <f>IF('statement of marks'!CU69="","",'statement of marks'!CU69)</f>
        <v/>
      </c>
      <c r="H1240" s="1049" t="s">
        <v>237</v>
      </c>
      <c r="I1240" s="1049"/>
      <c r="J1240" s="475" t="str">
        <f>IF('statement of marks'!GP69="","",'statement of marks'!GP69)</f>
        <v/>
      </c>
      <c r="K1240" s="1044"/>
      <c r="L1240" s="1044"/>
      <c r="M1240" s="1045"/>
      <c r="N1240" s="1058"/>
      <c r="O1240" s="1057"/>
      <c r="P1240" s="1038" t="s">
        <v>135</v>
      </c>
      <c r="Q1240" s="1039"/>
      <c r="R1240" s="1029" t="str">
        <f>'statement of marks'!GN70</f>
        <v/>
      </c>
      <c r="S1240" s="1029"/>
      <c r="T1240" s="1029"/>
      <c r="U1240" s="483" t="s">
        <v>241</v>
      </c>
      <c r="V1240" s="479" t="str">
        <f>IF('statement of marks'!CU70="","",'statement of marks'!CU70)</f>
        <v/>
      </c>
      <c r="W1240" s="1049" t="s">
        <v>237</v>
      </c>
      <c r="X1240" s="1049"/>
      <c r="Y1240" s="475" t="str">
        <f>IF('statement of marks'!GP70="","",'statement of marks'!GP70)</f>
        <v/>
      </c>
      <c r="Z1240" s="1044"/>
      <c r="AA1240" s="1044"/>
      <c r="AB1240" s="1045"/>
    </row>
    <row r="1241" spans="1:28" ht="19" customHeight="1">
      <c r="A1241" s="257" t="s">
        <v>230</v>
      </c>
      <c r="B1241" s="1059" t="s">
        <v>229</v>
      </c>
      <c r="C1241" s="1060"/>
      <c r="D1241" s="1047" t="s">
        <v>231</v>
      </c>
      <c r="E1241" s="1025"/>
      <c r="F1241" s="1047" t="s">
        <v>232</v>
      </c>
      <c r="G1241" s="1025"/>
      <c r="H1241" s="1047" t="s">
        <v>233</v>
      </c>
      <c r="I1241" s="1025"/>
      <c r="J1241" s="481" t="s">
        <v>376</v>
      </c>
      <c r="K1241" s="1044"/>
      <c r="L1241" s="1044"/>
      <c r="M1241" s="1045"/>
      <c r="N1241" s="1058"/>
      <c r="O1241" s="1057"/>
      <c r="P1241" s="257" t="s">
        <v>230</v>
      </c>
      <c r="Q1241" s="1059" t="s">
        <v>229</v>
      </c>
      <c r="R1241" s="1060"/>
      <c r="S1241" s="1047" t="s">
        <v>231</v>
      </c>
      <c r="T1241" s="1025"/>
      <c r="U1241" s="1047" t="s">
        <v>232</v>
      </c>
      <c r="V1241" s="1025"/>
      <c r="W1241" s="1047" t="s">
        <v>233</v>
      </c>
      <c r="X1241" s="1025"/>
      <c r="Y1241" s="481" t="s">
        <v>376</v>
      </c>
      <c r="Z1241" s="1044"/>
      <c r="AA1241" s="1044"/>
      <c r="AB1241" s="1045"/>
    </row>
    <row r="1242" spans="1:28" ht="19" customHeight="1">
      <c r="A1242" s="1033" t="s">
        <v>227</v>
      </c>
      <c r="B1242" s="1024"/>
      <c r="C1242" s="482" t="str">
        <f>IF('statement of marks'!GR69="","",'statement of marks'!GR69)</f>
        <v/>
      </c>
      <c r="D1242" s="1053" t="str">
        <f>IF('statement of marks'!GT69="","",'statement of marks'!GT69)</f>
        <v/>
      </c>
      <c r="E1242" s="1053"/>
      <c r="F1242" s="1053" t="str">
        <f>IF('statement of marks'!GV69="","",'statement of marks'!GV69)</f>
        <v/>
      </c>
      <c r="G1242" s="1053"/>
      <c r="H1242" s="1053" t="str">
        <f>IF('statement of marks'!GX69="","",'statement of marks'!GX69)</f>
        <v/>
      </c>
      <c r="I1242" s="1053"/>
      <c r="J1242" s="479" t="str">
        <f>'statement of marks'!GZ69</f>
        <v/>
      </c>
      <c r="K1242" s="1062" t="str">
        <f>IF(OR(L1234="PASS",L1234="FAIL"),'result subject-wise'!$AV$112,"")</f>
        <v/>
      </c>
      <c r="L1242" s="1062"/>
      <c r="M1242" s="1063"/>
      <c r="N1242" s="1058"/>
      <c r="O1242" s="1057"/>
      <c r="P1242" s="1033" t="s">
        <v>227</v>
      </c>
      <c r="Q1242" s="1024"/>
      <c r="R1242" s="482" t="str">
        <f>IF('statement of marks'!GR70="","",'statement of marks'!GR70)</f>
        <v/>
      </c>
      <c r="S1242" s="1053" t="str">
        <f>IF('statement of marks'!GT70="","",'statement of marks'!GT70)</f>
        <v/>
      </c>
      <c r="T1242" s="1053"/>
      <c r="U1242" s="1053" t="str">
        <f>IF('statement of marks'!GV70="","",'statement of marks'!GV70)</f>
        <v/>
      </c>
      <c r="V1242" s="1053"/>
      <c r="W1242" s="1053" t="str">
        <f>IF('statement of marks'!GX70="","",'statement of marks'!GX70)</f>
        <v/>
      </c>
      <c r="X1242" s="1053"/>
      <c r="Y1242" s="479" t="str">
        <f>'statement of marks'!GZ70</f>
        <v/>
      </c>
      <c r="Z1242" s="1062" t="str">
        <f>IF(OR(AA1234="PASS",AA1234="FAIL"),'result subject-wise'!$AV$112,"")</f>
        <v/>
      </c>
      <c r="AA1242" s="1062"/>
      <c r="AB1242" s="1063"/>
    </row>
    <row r="1243" spans="1:28" ht="19" customHeight="1">
      <c r="A1243" s="1031" t="s">
        <v>228</v>
      </c>
      <c r="B1243" s="1032"/>
      <c r="C1243" s="477" t="str">
        <f>IF('statement of marks'!GQ69="","",'statement of marks'!GQ69)</f>
        <v/>
      </c>
      <c r="D1243" s="1030" t="str">
        <f>IF('statement of marks'!GS69="","",'statement of marks'!GS69)</f>
        <v/>
      </c>
      <c r="E1243" s="1030"/>
      <c r="F1243" s="1030" t="str">
        <f>IF('statement of marks'!GU69="","",'statement of marks'!GU69)</f>
        <v/>
      </c>
      <c r="G1243" s="1030"/>
      <c r="H1243" s="1030" t="str">
        <f>IF('statement of marks'!GW69="","",'statement of marks'!GW69)</f>
        <v/>
      </c>
      <c r="I1243" s="1030"/>
      <c r="J1243" s="477" t="str">
        <f>'statement of marks'!GY69</f>
        <v/>
      </c>
      <c r="K1243" s="1062"/>
      <c r="L1243" s="1062"/>
      <c r="M1243" s="1063"/>
      <c r="N1243" s="1058"/>
      <c r="O1243" s="1057"/>
      <c r="P1243" s="1031" t="s">
        <v>228</v>
      </c>
      <c r="Q1243" s="1032"/>
      <c r="R1243" s="477" t="str">
        <f>IF('statement of marks'!GQ70="","",'statement of marks'!GQ70)</f>
        <v/>
      </c>
      <c r="S1243" s="1030" t="str">
        <f>IF('statement of marks'!GS70="","",'statement of marks'!GS70)</f>
        <v/>
      </c>
      <c r="T1243" s="1030"/>
      <c r="U1243" s="1030" t="str">
        <f>IF('statement of marks'!GU70="","",'statement of marks'!GU70)</f>
        <v/>
      </c>
      <c r="V1243" s="1030"/>
      <c r="W1243" s="1030" t="str">
        <f>IF('statement of marks'!GW70="","",'statement of marks'!GW70)</f>
        <v/>
      </c>
      <c r="X1243" s="1030"/>
      <c r="Y1243" s="477" t="str">
        <f>'statement of marks'!GY70</f>
        <v/>
      </c>
      <c r="Z1243" s="1062"/>
      <c r="AA1243" s="1062"/>
      <c r="AB1243" s="1063"/>
    </row>
    <row r="1244" spans="1:28" ht="19" customHeight="1">
      <c r="A1244" s="1067" t="s">
        <v>375</v>
      </c>
      <c r="B1244" s="1024"/>
      <c r="C1244" s="52"/>
      <c r="D1244" s="1029"/>
      <c r="E1244" s="1029"/>
      <c r="F1244" s="1029"/>
      <c r="G1244" s="1029"/>
      <c r="H1244" s="1029"/>
      <c r="I1244" s="1029"/>
      <c r="J1244" s="1029"/>
      <c r="K1244" s="1029"/>
      <c r="L1244" s="1029"/>
      <c r="M1244" s="1040"/>
      <c r="N1244" s="1058"/>
      <c r="O1244" s="1057"/>
      <c r="P1244" s="1067" t="s">
        <v>375</v>
      </c>
      <c r="Q1244" s="1024"/>
      <c r="R1244" s="52"/>
      <c r="S1244" s="1029"/>
      <c r="T1244" s="1029"/>
      <c r="U1244" s="1029"/>
      <c r="V1244" s="1029"/>
      <c r="W1244" s="1029"/>
      <c r="X1244" s="1029"/>
      <c r="Y1244" s="1029"/>
      <c r="Z1244" s="1029"/>
      <c r="AA1244" s="1029"/>
      <c r="AB1244" s="1040"/>
    </row>
    <row r="1245" spans="1:28" ht="19" customHeight="1">
      <c r="A1245" s="1033" t="s">
        <v>234</v>
      </c>
      <c r="B1245" s="1024"/>
      <c r="C1245" s="52"/>
      <c r="D1245" s="1029"/>
      <c r="E1245" s="1029"/>
      <c r="F1245" s="1029"/>
      <c r="G1245" s="1029"/>
      <c r="H1245" s="1029"/>
      <c r="I1245" s="1029"/>
      <c r="J1245" s="1029"/>
      <c r="K1245" s="1029"/>
      <c r="L1245" s="1029"/>
      <c r="M1245" s="1040"/>
      <c r="N1245" s="1058"/>
      <c r="O1245" s="1057"/>
      <c r="P1245" s="1033" t="s">
        <v>234</v>
      </c>
      <c r="Q1245" s="1024"/>
      <c r="R1245" s="52"/>
      <c r="S1245" s="1029"/>
      <c r="T1245" s="1029"/>
      <c r="U1245" s="1029"/>
      <c r="V1245" s="1029"/>
      <c r="W1245" s="1029"/>
      <c r="X1245" s="1029"/>
      <c r="Y1245" s="1029"/>
      <c r="Z1245" s="1029"/>
      <c r="AA1245" s="1029"/>
      <c r="AB1245" s="1040"/>
    </row>
    <row r="1246" spans="1:28" ht="19" customHeight="1">
      <c r="A1246" s="1033" t="s">
        <v>374</v>
      </c>
      <c r="B1246" s="1024"/>
      <c r="C1246" s="52"/>
      <c r="D1246" s="1029"/>
      <c r="E1246" s="1029"/>
      <c r="F1246" s="1029"/>
      <c r="G1246" s="1029"/>
      <c r="H1246" s="1029"/>
      <c r="I1246" s="1029"/>
      <c r="J1246" s="1051" t="s">
        <v>374</v>
      </c>
      <c r="K1246" s="1029"/>
      <c r="L1246" s="1029"/>
      <c r="M1246" s="1040"/>
      <c r="N1246" s="1058"/>
      <c r="O1246" s="1057"/>
      <c r="P1246" s="1033" t="s">
        <v>374</v>
      </c>
      <c r="Q1246" s="1024"/>
      <c r="R1246" s="52"/>
      <c r="S1246" s="1029"/>
      <c r="T1246" s="1029"/>
      <c r="U1246" s="1029"/>
      <c r="V1246" s="1029"/>
      <c r="W1246" s="1029"/>
      <c r="X1246" s="1029"/>
      <c r="Y1246" s="1051" t="s">
        <v>374</v>
      </c>
      <c r="Z1246" s="1029"/>
      <c r="AA1246" s="1029"/>
      <c r="AB1246" s="1040"/>
    </row>
    <row r="1247" spans="1:28" ht="19" customHeight="1">
      <c r="A1247" s="1033" t="s">
        <v>235</v>
      </c>
      <c r="B1247" s="1024"/>
      <c r="C1247" s="52"/>
      <c r="D1247" s="1029"/>
      <c r="E1247" s="1029"/>
      <c r="F1247" s="1029"/>
      <c r="G1247" s="1029"/>
      <c r="H1247" s="1029"/>
      <c r="I1247" s="1029"/>
      <c r="J1247" s="1029"/>
      <c r="K1247" s="1029"/>
      <c r="L1247" s="1029"/>
      <c r="M1247" s="1040"/>
      <c r="N1247" s="1058"/>
      <c r="O1247" s="1057"/>
      <c r="P1247" s="1033" t="s">
        <v>235</v>
      </c>
      <c r="Q1247" s="1024"/>
      <c r="R1247" s="52"/>
      <c r="S1247" s="1029"/>
      <c r="T1247" s="1029"/>
      <c r="U1247" s="1029"/>
      <c r="V1247" s="1029"/>
      <c r="W1247" s="1029"/>
      <c r="X1247" s="1029"/>
      <c r="Y1247" s="1029"/>
      <c r="Z1247" s="1029"/>
      <c r="AA1247" s="1029"/>
      <c r="AB1247" s="1040"/>
    </row>
    <row r="1248" spans="1:28" ht="19" customHeight="1" thickBot="1">
      <c r="A1248" s="1054" t="s">
        <v>236</v>
      </c>
      <c r="B1248" s="1055"/>
      <c r="C1248" s="1055"/>
      <c r="D1248" s="1055"/>
      <c r="E1248" s="1055"/>
      <c r="F1248" s="1064">
        <f>'statement of marks'!$GY$107</f>
        <v>42460</v>
      </c>
      <c r="G1248" s="1064"/>
      <c r="H1248" s="1065" t="s">
        <v>239</v>
      </c>
      <c r="I1248" s="1066"/>
      <c r="J1248" s="1041"/>
      <c r="K1248" s="1041"/>
      <c r="L1248" s="1041"/>
      <c r="M1248" s="1042"/>
      <c r="N1248" s="1058"/>
      <c r="O1248" s="1057"/>
      <c r="P1248" s="1054" t="s">
        <v>236</v>
      </c>
      <c r="Q1248" s="1055"/>
      <c r="R1248" s="1055"/>
      <c r="S1248" s="1055"/>
      <c r="T1248" s="1055"/>
      <c r="U1248" s="1064">
        <f>'statement of marks'!$GY$107</f>
        <v>42460</v>
      </c>
      <c r="V1248" s="1064"/>
      <c r="W1248" s="1065" t="s">
        <v>239</v>
      </c>
      <c r="X1248" s="1066"/>
      <c r="Y1248" s="1041"/>
      <c r="Z1248" s="1041"/>
      <c r="AA1248" s="1041"/>
      <c r="AB1248" s="1042"/>
    </row>
    <row r="1249" spans="1:28" ht="19" customHeight="1" thickTop="1">
      <c r="A1249" s="1017" t="s">
        <v>220</v>
      </c>
      <c r="B1249" s="1018"/>
      <c r="C1249" s="1018"/>
      <c r="D1249" s="1018"/>
      <c r="E1249" s="1018"/>
      <c r="F1249" s="1018"/>
      <c r="G1249" s="1018"/>
      <c r="H1249" s="1018"/>
      <c r="I1249" s="1018"/>
      <c r="J1249" s="1018"/>
      <c r="K1249" s="1018"/>
      <c r="L1249" s="1018"/>
      <c r="M1249" s="1019"/>
      <c r="N1249" s="1058"/>
      <c r="O1249" s="1057"/>
      <c r="P1249" s="1017" t="s">
        <v>220</v>
      </c>
      <c r="Q1249" s="1018"/>
      <c r="R1249" s="1018"/>
      <c r="S1249" s="1018"/>
      <c r="T1249" s="1018"/>
      <c r="U1249" s="1018"/>
      <c r="V1249" s="1018"/>
      <c r="W1249" s="1018"/>
      <c r="X1249" s="1018"/>
      <c r="Y1249" s="1018"/>
      <c r="Z1249" s="1018"/>
      <c r="AA1249" s="1018"/>
      <c r="AB1249" s="1019"/>
    </row>
    <row r="1250" spans="1:28" ht="19" customHeight="1">
      <c r="A1250" s="1020" t="str">
        <f>IF('statement of marks'!$A$2="","",'statement of marks'!$A$2)</f>
        <v xml:space="preserve">GOVT. </v>
      </c>
      <c r="B1250" s="1021"/>
      <c r="C1250" s="1021"/>
      <c r="D1250" s="1021"/>
      <c r="E1250" s="1021"/>
      <c r="F1250" s="1021"/>
      <c r="G1250" s="1021"/>
      <c r="H1250" s="1021"/>
      <c r="I1250" s="1021"/>
      <c r="J1250" s="1021"/>
      <c r="K1250" s="1021"/>
      <c r="L1250" s="1021"/>
      <c r="M1250" s="1022"/>
      <c r="N1250" s="1058"/>
      <c r="O1250" s="1057"/>
      <c r="P1250" s="1020" t="str">
        <f>IF('statement of marks'!$A$2="","",'statement of marks'!$A$2)</f>
        <v xml:space="preserve">GOVT. </v>
      </c>
      <c r="Q1250" s="1021"/>
      <c r="R1250" s="1021"/>
      <c r="S1250" s="1021"/>
      <c r="T1250" s="1021"/>
      <c r="U1250" s="1021"/>
      <c r="V1250" s="1021"/>
      <c r="W1250" s="1021"/>
      <c r="X1250" s="1021"/>
      <c r="Y1250" s="1021"/>
      <c r="Z1250" s="1021"/>
      <c r="AA1250" s="1021"/>
      <c r="AB1250" s="1022"/>
    </row>
    <row r="1251" spans="1:28" ht="19" customHeight="1">
      <c r="A1251" s="1020"/>
      <c r="B1251" s="1021"/>
      <c r="C1251" s="1021"/>
      <c r="D1251" s="1021"/>
      <c r="E1251" s="1021"/>
      <c r="F1251" s="1021"/>
      <c r="G1251" s="1021"/>
      <c r="H1251" s="1021"/>
      <c r="I1251" s="1021"/>
      <c r="J1251" s="1021"/>
      <c r="K1251" s="1021"/>
      <c r="L1251" s="1021"/>
      <c r="M1251" s="1022"/>
      <c r="N1251" s="1058"/>
      <c r="O1251" s="1057"/>
      <c r="P1251" s="1020"/>
      <c r="Q1251" s="1021"/>
      <c r="R1251" s="1021"/>
      <c r="S1251" s="1021"/>
      <c r="T1251" s="1021"/>
      <c r="U1251" s="1021"/>
      <c r="V1251" s="1021"/>
      <c r="W1251" s="1021"/>
      <c r="X1251" s="1021"/>
      <c r="Y1251" s="1021"/>
      <c r="Z1251" s="1021"/>
      <c r="AA1251" s="1021"/>
      <c r="AB1251" s="1022"/>
    </row>
    <row r="1252" spans="1:28" ht="19" customHeight="1">
      <c r="A1252" s="1023" t="s">
        <v>221</v>
      </c>
      <c r="B1252" s="1024"/>
      <c r="C1252" s="1025" t="str">
        <f>IF(L1273="","MAIN EXAM.",IF(C1279="SUPPL.","SUPPL. EXAM.",IF(C1279="RE-EXAM.","RE-EXAM.",)))</f>
        <v>MAIN EXAM.</v>
      </c>
      <c r="D1252" s="1025"/>
      <c r="E1252" s="1025"/>
      <c r="F1252" s="1025"/>
      <c r="G1252" s="475" t="s">
        <v>153</v>
      </c>
      <c r="H1252" s="1025" t="str">
        <f>IF('statement of marks'!$F$3="","",'statement of marks'!$F$3)</f>
        <v>2015-16</v>
      </c>
      <c r="I1252" s="1025"/>
      <c r="J1252" s="1025" t="s">
        <v>82</v>
      </c>
      <c r="K1252" s="1025"/>
      <c r="L1252" s="1025">
        <f>IF('statement of marks'!D71="","",'statement of marks'!D71)</f>
        <v>9165</v>
      </c>
      <c r="M1252" s="1026"/>
      <c r="N1252" s="1058"/>
      <c r="O1252" s="1057"/>
      <c r="P1252" s="1023" t="s">
        <v>221</v>
      </c>
      <c r="Q1252" s="1024"/>
      <c r="R1252" s="1025" t="str">
        <f>IF(AA1273="","MAIN EXAM.",IF(R1279="SUPPL.","SUPPL. EXAM.",IF(R1279="RE-EXAM.","RE-EXAM.",)))</f>
        <v>MAIN EXAM.</v>
      </c>
      <c r="S1252" s="1025"/>
      <c r="T1252" s="1025"/>
      <c r="U1252" s="1025"/>
      <c r="V1252" s="475" t="s">
        <v>153</v>
      </c>
      <c r="W1252" s="1025" t="str">
        <f>IF('statement of marks'!$F$3="","",'statement of marks'!$F$3)</f>
        <v>2015-16</v>
      </c>
      <c r="X1252" s="1025"/>
      <c r="Y1252" s="1025" t="s">
        <v>82</v>
      </c>
      <c r="Z1252" s="1025"/>
      <c r="AA1252" s="1025">
        <f>IF('statement of marks'!D72="","",'statement of marks'!D72)</f>
        <v>9166</v>
      </c>
      <c r="AB1252" s="1026"/>
    </row>
    <row r="1253" spans="1:28" ht="19" customHeight="1">
      <c r="A1253" s="1023" t="s">
        <v>40</v>
      </c>
      <c r="B1253" s="1024"/>
      <c r="C1253" s="1024" t="str">
        <f>IF('statement of marks'!G71="","",'statement of marks'!G71)</f>
        <v>A 065</v>
      </c>
      <c r="D1253" s="1024"/>
      <c r="E1253" s="1024"/>
      <c r="F1253" s="1024"/>
      <c r="G1253" s="1024"/>
      <c r="H1253" s="1024"/>
      <c r="I1253" s="1024"/>
      <c r="J1253" s="1024"/>
      <c r="K1253" s="1024"/>
      <c r="L1253" s="1024"/>
      <c r="M1253" s="1036"/>
      <c r="N1253" s="1058"/>
      <c r="O1253" s="1057"/>
      <c r="P1253" s="1023" t="s">
        <v>40</v>
      </c>
      <c r="Q1253" s="1024"/>
      <c r="R1253" s="1024" t="str">
        <f>IF('statement of marks'!G72="","",'statement of marks'!G72)</f>
        <v>A 066</v>
      </c>
      <c r="S1253" s="1024"/>
      <c r="T1253" s="1024"/>
      <c r="U1253" s="1024"/>
      <c r="V1253" s="1024"/>
      <c r="W1253" s="1024"/>
      <c r="X1253" s="1024"/>
      <c r="Y1253" s="1024"/>
      <c r="Z1253" s="1024"/>
      <c r="AA1253" s="1024"/>
      <c r="AB1253" s="1036"/>
    </row>
    <row r="1254" spans="1:28" ht="19" customHeight="1">
      <c r="A1254" s="1023" t="s">
        <v>41</v>
      </c>
      <c r="B1254" s="1024"/>
      <c r="C1254" s="1024" t="str">
        <f>IF('statement of marks'!H71="","",'statement of marks'!H71)</f>
        <v>B 065</v>
      </c>
      <c r="D1254" s="1024"/>
      <c r="E1254" s="1024"/>
      <c r="F1254" s="1024"/>
      <c r="G1254" s="1024"/>
      <c r="H1254" s="1024"/>
      <c r="I1254" s="1024"/>
      <c r="J1254" s="1024"/>
      <c r="K1254" s="1024"/>
      <c r="L1254" s="1024"/>
      <c r="M1254" s="1036"/>
      <c r="N1254" s="1058"/>
      <c r="O1254" s="1057"/>
      <c r="P1254" s="1023" t="s">
        <v>41</v>
      </c>
      <c r="Q1254" s="1024"/>
      <c r="R1254" s="1024" t="str">
        <f>IF('statement of marks'!H72="","",'statement of marks'!H72)</f>
        <v>B 066</v>
      </c>
      <c r="S1254" s="1024"/>
      <c r="T1254" s="1024"/>
      <c r="U1254" s="1024"/>
      <c r="V1254" s="1024"/>
      <c r="W1254" s="1024"/>
      <c r="X1254" s="1024"/>
      <c r="Y1254" s="1024"/>
      <c r="Z1254" s="1024"/>
      <c r="AA1254" s="1024"/>
      <c r="AB1254" s="1036"/>
    </row>
    <row r="1255" spans="1:28" ht="19" customHeight="1">
      <c r="A1255" s="1023" t="s">
        <v>42</v>
      </c>
      <c r="B1255" s="1024"/>
      <c r="C1255" s="1024" t="str">
        <f>IF('statement of marks'!I71="","",'statement of marks'!I71)</f>
        <v>C 065</v>
      </c>
      <c r="D1255" s="1024"/>
      <c r="E1255" s="1024"/>
      <c r="F1255" s="1024"/>
      <c r="G1255" s="1024"/>
      <c r="H1255" s="1024"/>
      <c r="I1255" s="1024"/>
      <c r="J1255" s="1024"/>
      <c r="K1255" s="1024"/>
      <c r="L1255" s="1024"/>
      <c r="M1255" s="1036"/>
      <c r="N1255" s="1058"/>
      <c r="O1255" s="1057"/>
      <c r="P1255" s="1023" t="s">
        <v>42</v>
      </c>
      <c r="Q1255" s="1024"/>
      <c r="R1255" s="1024" t="str">
        <f>IF('statement of marks'!I72="","",'statement of marks'!I72)</f>
        <v>C 066</v>
      </c>
      <c r="S1255" s="1024"/>
      <c r="T1255" s="1024"/>
      <c r="U1255" s="1024"/>
      <c r="V1255" s="1024"/>
      <c r="W1255" s="1024"/>
      <c r="X1255" s="1024"/>
      <c r="Y1255" s="1024"/>
      <c r="Z1255" s="1024"/>
      <c r="AA1255" s="1024"/>
      <c r="AB1255" s="1036"/>
    </row>
    <row r="1256" spans="1:28" ht="19" customHeight="1">
      <c r="A1256" s="1023" t="s">
        <v>274</v>
      </c>
      <c r="B1256" s="1024"/>
      <c r="C1256" s="1024" t="str">
        <f>IF('statement of marks'!$A$3="","",'statement of marks'!$A$3)</f>
        <v>9 'A'</v>
      </c>
      <c r="D1256" s="1024"/>
      <c r="E1256" s="1025" t="s">
        <v>83</v>
      </c>
      <c r="F1256" s="1025"/>
      <c r="G1256" s="1025">
        <f>IF('statement of marks'!E71="","",'statement of marks'!E71)</f>
        <v>11051</v>
      </c>
      <c r="H1256" s="1025"/>
      <c r="I1256" s="1025" t="s">
        <v>78</v>
      </c>
      <c r="J1256" s="1025"/>
      <c r="K1256" s="1014">
        <f>IF('statement of marks'!F71="","",'statement of marks'!F71)</f>
        <v>36742</v>
      </c>
      <c r="L1256" s="1014"/>
      <c r="M1256" s="1015"/>
      <c r="N1256" s="1058"/>
      <c r="O1256" s="1057"/>
      <c r="P1256" s="1023" t="s">
        <v>274</v>
      </c>
      <c r="Q1256" s="1024"/>
      <c r="R1256" s="1024" t="str">
        <f>IF('statement of marks'!$A$3="","",'statement of marks'!$A$3)</f>
        <v>9 'A'</v>
      </c>
      <c r="S1256" s="1024"/>
      <c r="T1256" s="1025" t="s">
        <v>83</v>
      </c>
      <c r="U1256" s="1025"/>
      <c r="V1256" s="1025">
        <f>IF('statement of marks'!E72="","",'statement of marks'!E72)</f>
        <v>11087</v>
      </c>
      <c r="W1256" s="1025"/>
      <c r="X1256" s="1025" t="s">
        <v>78</v>
      </c>
      <c r="Y1256" s="1025"/>
      <c r="Z1256" s="1014">
        <f>IF('statement of marks'!F72="","",'statement of marks'!F72)</f>
        <v>36860</v>
      </c>
      <c r="AA1256" s="1014"/>
      <c r="AB1256" s="1015"/>
    </row>
    <row r="1257" spans="1:28" ht="19" customHeight="1">
      <c r="A1257" s="1037" t="s">
        <v>222</v>
      </c>
      <c r="B1257" s="1034" t="s">
        <v>223</v>
      </c>
      <c r="C1257" s="865" t="s">
        <v>87</v>
      </c>
      <c r="D1257" s="865" t="s">
        <v>88</v>
      </c>
      <c r="E1257" s="865" t="s">
        <v>89</v>
      </c>
      <c r="F1257" s="865" t="s">
        <v>245</v>
      </c>
      <c r="G1257" s="865" t="s">
        <v>242</v>
      </c>
      <c r="H1257" s="865" t="s">
        <v>99</v>
      </c>
      <c r="I1257" s="865" t="s">
        <v>193</v>
      </c>
      <c r="J1257" s="1016" t="s">
        <v>146</v>
      </c>
      <c r="K1257" s="1016" t="s">
        <v>224</v>
      </c>
      <c r="L1257" s="1016" t="s">
        <v>225</v>
      </c>
      <c r="M1257" s="1035" t="s">
        <v>243</v>
      </c>
      <c r="N1257" s="1058"/>
      <c r="O1257" s="1057"/>
      <c r="P1257" s="1037" t="s">
        <v>222</v>
      </c>
      <c r="Q1257" s="1034" t="s">
        <v>223</v>
      </c>
      <c r="R1257" s="865" t="s">
        <v>87</v>
      </c>
      <c r="S1257" s="865" t="s">
        <v>88</v>
      </c>
      <c r="T1257" s="865" t="s">
        <v>89</v>
      </c>
      <c r="U1257" s="865" t="s">
        <v>245</v>
      </c>
      <c r="V1257" s="865" t="s">
        <v>242</v>
      </c>
      <c r="W1257" s="865" t="s">
        <v>99</v>
      </c>
      <c r="X1257" s="865" t="s">
        <v>193</v>
      </c>
      <c r="Y1257" s="1016" t="s">
        <v>146</v>
      </c>
      <c r="Z1257" s="1016" t="s">
        <v>224</v>
      </c>
      <c r="AA1257" s="1016" t="s">
        <v>225</v>
      </c>
      <c r="AB1257" s="1035" t="s">
        <v>243</v>
      </c>
    </row>
    <row r="1258" spans="1:28" ht="19" customHeight="1">
      <c r="A1258" s="1037"/>
      <c r="B1258" s="1034"/>
      <c r="C1258" s="865"/>
      <c r="D1258" s="865"/>
      <c r="E1258" s="865"/>
      <c r="F1258" s="865"/>
      <c r="G1258" s="865"/>
      <c r="H1258" s="865"/>
      <c r="I1258" s="865"/>
      <c r="J1258" s="865"/>
      <c r="K1258" s="865"/>
      <c r="L1258" s="865"/>
      <c r="M1258" s="1035"/>
      <c r="N1258" s="1058"/>
      <c r="O1258" s="1057"/>
      <c r="P1258" s="1037"/>
      <c r="Q1258" s="1034"/>
      <c r="R1258" s="865"/>
      <c r="S1258" s="865"/>
      <c r="T1258" s="865"/>
      <c r="U1258" s="865"/>
      <c r="V1258" s="865"/>
      <c r="W1258" s="865"/>
      <c r="X1258" s="865"/>
      <c r="Y1258" s="865"/>
      <c r="Z1258" s="865"/>
      <c r="AA1258" s="865"/>
      <c r="AB1258" s="1035"/>
    </row>
    <row r="1259" spans="1:28" ht="19" customHeight="1">
      <c r="A1259" s="1037"/>
      <c r="B1259" s="1034"/>
      <c r="C1259" s="865"/>
      <c r="D1259" s="865"/>
      <c r="E1259" s="865"/>
      <c r="F1259" s="865"/>
      <c r="G1259" s="865"/>
      <c r="H1259" s="865"/>
      <c r="I1259" s="865"/>
      <c r="J1259" s="865"/>
      <c r="K1259" s="865"/>
      <c r="L1259" s="865"/>
      <c r="M1259" s="1035"/>
      <c r="N1259" s="1058"/>
      <c r="O1259" s="1057"/>
      <c r="P1259" s="1037"/>
      <c r="Q1259" s="1034"/>
      <c r="R1259" s="865"/>
      <c r="S1259" s="865"/>
      <c r="T1259" s="865"/>
      <c r="U1259" s="865"/>
      <c r="V1259" s="865"/>
      <c r="W1259" s="865"/>
      <c r="X1259" s="865"/>
      <c r="Y1259" s="865"/>
      <c r="Z1259" s="865"/>
      <c r="AA1259" s="865"/>
      <c r="AB1259" s="1035"/>
    </row>
    <row r="1260" spans="1:28" ht="19" customHeight="1">
      <c r="A1260" s="1038" t="s">
        <v>169</v>
      </c>
      <c r="B1260" s="1039"/>
      <c r="C1260" s="474">
        <v>10</v>
      </c>
      <c r="D1260" s="474">
        <v>10</v>
      </c>
      <c r="E1260" s="474">
        <v>10</v>
      </c>
      <c r="F1260" s="474">
        <v>70</v>
      </c>
      <c r="G1260" s="478">
        <v>100</v>
      </c>
      <c r="H1260" s="478">
        <v>100</v>
      </c>
      <c r="I1260" s="478">
        <v>200</v>
      </c>
      <c r="J1260" s="484"/>
      <c r="K1260" s="478" t="str">
        <f>IF(L1268=0,"",100)</f>
        <v/>
      </c>
      <c r="L1260" s="478"/>
      <c r="M1260" s="251" t="str">
        <f>IF(L1268=0,"","200/100")</f>
        <v/>
      </c>
      <c r="N1260" s="1058"/>
      <c r="O1260" s="1057"/>
      <c r="P1260" s="1038" t="s">
        <v>169</v>
      </c>
      <c r="Q1260" s="1039"/>
      <c r="R1260" s="474">
        <v>10</v>
      </c>
      <c r="S1260" s="474">
        <v>10</v>
      </c>
      <c r="T1260" s="474">
        <v>10</v>
      </c>
      <c r="U1260" s="474">
        <v>70</v>
      </c>
      <c r="V1260" s="478">
        <v>100</v>
      </c>
      <c r="W1260" s="478">
        <v>100</v>
      </c>
      <c r="X1260" s="478">
        <v>200</v>
      </c>
      <c r="Y1260" s="484"/>
      <c r="Z1260" s="478" t="str">
        <f>IF(AA1268=0,"",100)</f>
        <v/>
      </c>
      <c r="AA1260" s="478"/>
      <c r="AB1260" s="251" t="str">
        <f>IF(AA1268=0,"","200/100")</f>
        <v/>
      </c>
    </row>
    <row r="1261" spans="1:28" ht="19" customHeight="1">
      <c r="A1261" s="1023" t="s">
        <v>61</v>
      </c>
      <c r="B1261" s="1024"/>
      <c r="C1261" s="482" t="str">
        <f>IF('statement of marks'!J71="","",'statement of marks'!J71)</f>
        <v/>
      </c>
      <c r="D1261" s="482" t="str">
        <f>IF('statement of marks'!K71="","",'statement of marks'!K71)</f>
        <v/>
      </c>
      <c r="E1261" s="482" t="str">
        <f>IF('statement of marks'!L71="","",'statement of marks'!L71)</f>
        <v/>
      </c>
      <c r="F1261" s="482" t="str">
        <f>IF('statement of marks'!N71="","",'statement of marks'!N71)</f>
        <v/>
      </c>
      <c r="G1261" s="478" t="str">
        <f t="shared" ref="G1261:G1266" si="256">IF(F1261="","",SUM(C1261:F1261))</f>
        <v/>
      </c>
      <c r="H1261" s="252" t="str">
        <f>IF('statement of marks'!P71="","",'statement of marks'!P71)</f>
        <v/>
      </c>
      <c r="I1261" s="253" t="str">
        <f t="shared" ref="I1261:I1266" si="257">IF(H1261="","",SUM(G1261:H1261))</f>
        <v/>
      </c>
      <c r="J1261" s="479" t="str">
        <f>CONCATENATE('statement of marks'!HB71,'statement of marks'!HC71,'statement of marks'!HD71)</f>
        <v/>
      </c>
      <c r="K1261" s="482" t="str">
        <f>IF('result subject-wise'!AB71="","",'result subject-wise'!AB71)</f>
        <v/>
      </c>
      <c r="L1261" s="482" t="str">
        <f>IF('result subject-wise'!AK71="","",'result subject-wise'!AK71)</f>
        <v/>
      </c>
      <c r="M1261" s="480" t="str">
        <f>IF(L1268=0,"",IF(J1261="S",K1261,IF(K1261="",I1261,I1261+K1261)))</f>
        <v/>
      </c>
      <c r="N1261" s="1058"/>
      <c r="O1261" s="1057"/>
      <c r="P1261" s="1023" t="s">
        <v>61</v>
      </c>
      <c r="Q1261" s="1024"/>
      <c r="R1261" s="482" t="str">
        <f>IF('statement of marks'!J72="","",'statement of marks'!J72)</f>
        <v/>
      </c>
      <c r="S1261" s="482" t="str">
        <f>IF('statement of marks'!K72="","",'statement of marks'!K72)</f>
        <v/>
      </c>
      <c r="T1261" s="482" t="str">
        <f>IF('statement of marks'!L72="","",'statement of marks'!L72)</f>
        <v/>
      </c>
      <c r="U1261" s="482" t="str">
        <f>IF('statement of marks'!N72="","",'statement of marks'!N72)</f>
        <v/>
      </c>
      <c r="V1261" s="478" t="str">
        <f t="shared" ref="V1261:V1266" si="258">IF(U1261="","",SUM(R1261:U1261))</f>
        <v/>
      </c>
      <c r="W1261" s="252" t="str">
        <f>IF('statement of marks'!P72="","",'statement of marks'!P72)</f>
        <v/>
      </c>
      <c r="X1261" s="253" t="str">
        <f t="shared" ref="X1261:X1266" si="259">IF(W1261="","",SUM(V1261:W1261))</f>
        <v/>
      </c>
      <c r="Y1261" s="479" t="str">
        <f>CONCATENATE('statement of marks'!HB72,'statement of marks'!HC72,'statement of marks'!HD72)</f>
        <v/>
      </c>
      <c r="Z1261" s="482" t="str">
        <f>IF('result subject-wise'!AB72="","",'result subject-wise'!AB72)</f>
        <v/>
      </c>
      <c r="AA1261" s="482" t="str">
        <f>IF('result subject-wise'!AK72="","",'result subject-wise'!AK72)</f>
        <v/>
      </c>
      <c r="AB1261" s="480" t="str">
        <f>IF(AA1268=0,"",IF(Y1261="S",Z1261,IF(Z1261="",X1261,X1261+Z1261)))</f>
        <v/>
      </c>
    </row>
    <row r="1262" spans="1:28" ht="19" customHeight="1">
      <c r="A1262" s="1023" t="s">
        <v>63</v>
      </c>
      <c r="B1262" s="1024"/>
      <c r="C1262" s="482" t="str">
        <f>IF('statement of marks'!X71="","",'statement of marks'!X71)</f>
        <v/>
      </c>
      <c r="D1262" s="482" t="str">
        <f>IF('statement of marks'!Y71="","",'statement of marks'!Y71)</f>
        <v/>
      </c>
      <c r="E1262" s="482" t="str">
        <f>IF('statement of marks'!Z71="","",'statement of marks'!Z71)</f>
        <v/>
      </c>
      <c r="F1262" s="482" t="str">
        <f>IF('statement of marks'!AB71="","",'statement of marks'!AB71)</f>
        <v/>
      </c>
      <c r="G1262" s="478" t="str">
        <f t="shared" si="256"/>
        <v/>
      </c>
      <c r="H1262" s="252" t="str">
        <f>IF('statement of marks'!AD71="","",'statement of marks'!AD71)</f>
        <v/>
      </c>
      <c r="I1262" s="253" t="str">
        <f t="shared" si="257"/>
        <v/>
      </c>
      <c r="J1262" s="479" t="str">
        <f>CONCATENATE('statement of marks'!HE71,'statement of marks'!HF71,'statement of marks'!HG71,)</f>
        <v/>
      </c>
      <c r="K1262" s="482" t="str">
        <f>IF('result subject-wise'!AC71="","",'result subject-wise'!AC71)</f>
        <v/>
      </c>
      <c r="L1262" s="482" t="str">
        <f>IF('result subject-wise'!AL71="","",'result subject-wise'!AL71)</f>
        <v/>
      </c>
      <c r="M1262" s="480" t="str">
        <f>IF(L1268=0,"",IF(J1262="S",K1262,IF(K1262="",I1262,I1262+K1262)))</f>
        <v/>
      </c>
      <c r="N1262" s="1058"/>
      <c r="O1262" s="1057"/>
      <c r="P1262" s="1023" t="s">
        <v>63</v>
      </c>
      <c r="Q1262" s="1024"/>
      <c r="R1262" s="482" t="str">
        <f>IF('statement of marks'!X72="","",'statement of marks'!X72)</f>
        <v/>
      </c>
      <c r="S1262" s="482" t="str">
        <f>IF('statement of marks'!Y72="","",'statement of marks'!Y72)</f>
        <v/>
      </c>
      <c r="T1262" s="482" t="str">
        <f>IF('statement of marks'!Z72="","",'statement of marks'!Z72)</f>
        <v/>
      </c>
      <c r="U1262" s="482" t="str">
        <f>IF('statement of marks'!AB72="","",'statement of marks'!AB72)</f>
        <v/>
      </c>
      <c r="V1262" s="478" t="str">
        <f t="shared" si="258"/>
        <v/>
      </c>
      <c r="W1262" s="252" t="str">
        <f>IF('statement of marks'!AD72="","",'statement of marks'!AD72)</f>
        <v/>
      </c>
      <c r="X1262" s="253" t="str">
        <f t="shared" si="259"/>
        <v/>
      </c>
      <c r="Y1262" s="479" t="str">
        <f>CONCATENATE('statement of marks'!HE72,'statement of marks'!HF72,'statement of marks'!HG72,)</f>
        <v/>
      </c>
      <c r="Z1262" s="482" t="str">
        <f>IF('result subject-wise'!AC72="","",'result subject-wise'!AC72)</f>
        <v/>
      </c>
      <c r="AA1262" s="482" t="str">
        <f>IF('result subject-wise'!AL72="","",'result subject-wise'!AL72)</f>
        <v/>
      </c>
      <c r="AB1262" s="480" t="str">
        <f>IF(AA1268=0,"",IF(Y1262="S",Z1262,IF(Z1262="",X1262,X1262+Z1262)))</f>
        <v/>
      </c>
    </row>
    <row r="1263" spans="1:28" ht="19" customHeight="1">
      <c r="A1263" s="1023" t="str">
        <f>'statement of marks'!AM71</f>
        <v/>
      </c>
      <c r="B1263" s="1024"/>
      <c r="C1263" s="482" t="str">
        <f>IF('statement of marks'!AN71="","",'statement of marks'!AN71)</f>
        <v/>
      </c>
      <c r="D1263" s="482" t="str">
        <f>IF('statement of marks'!AO71="","",'statement of marks'!AO71)</f>
        <v/>
      </c>
      <c r="E1263" s="482" t="str">
        <f>IF('statement of marks'!AP71="","",'statement of marks'!AP71)</f>
        <v/>
      </c>
      <c r="F1263" s="482" t="str">
        <f>IF('statement of marks'!AR71="","",'statement of marks'!AR71)</f>
        <v/>
      </c>
      <c r="G1263" s="478" t="str">
        <f t="shared" si="256"/>
        <v/>
      </c>
      <c r="H1263" s="252" t="str">
        <f>IF('statement of marks'!AT71="","",'statement of marks'!AT71)</f>
        <v/>
      </c>
      <c r="I1263" s="253" t="str">
        <f t="shared" si="257"/>
        <v/>
      </c>
      <c r="J1263" s="479" t="str">
        <f>CONCATENATE('statement of marks'!HH71,'statement of marks'!HN71,'statement of marks'!HO71)</f>
        <v/>
      </c>
      <c r="K1263" s="482" t="str">
        <f>IF('result subject-wise'!AD71="","",'result subject-wise'!AD71)</f>
        <v/>
      </c>
      <c r="L1263" s="482" t="str">
        <f>IF('result subject-wise'!AM71="","",'result subject-wise'!AM71)</f>
        <v/>
      </c>
      <c r="M1263" s="480" t="str">
        <f>IF(L1268=0,"",IF(J1263="S",K1263,IF(K1263="",I1263,I1263+K1263)))</f>
        <v/>
      </c>
      <c r="N1263" s="1058"/>
      <c r="O1263" s="1057"/>
      <c r="P1263" s="1023" t="str">
        <f>'statement of marks'!AM72</f>
        <v/>
      </c>
      <c r="Q1263" s="1024"/>
      <c r="R1263" s="482" t="str">
        <f>IF('statement of marks'!AN72="","",'statement of marks'!AN72)</f>
        <v/>
      </c>
      <c r="S1263" s="482" t="str">
        <f>IF('statement of marks'!AO72="","",'statement of marks'!AO72)</f>
        <v/>
      </c>
      <c r="T1263" s="482" t="str">
        <f>IF('statement of marks'!AP72="","",'statement of marks'!AP72)</f>
        <v/>
      </c>
      <c r="U1263" s="482" t="str">
        <f>IF('statement of marks'!AR72="","",'statement of marks'!AR72)</f>
        <v/>
      </c>
      <c r="V1263" s="478" t="str">
        <f t="shared" si="258"/>
        <v/>
      </c>
      <c r="W1263" s="252" t="str">
        <f>IF('statement of marks'!AT72="","",'statement of marks'!AT72)</f>
        <v/>
      </c>
      <c r="X1263" s="253" t="str">
        <f t="shared" si="259"/>
        <v/>
      </c>
      <c r="Y1263" s="479" t="str">
        <f>CONCATENATE('statement of marks'!HH72,'statement of marks'!HN72,'statement of marks'!HO72)</f>
        <v/>
      </c>
      <c r="Z1263" s="482" t="str">
        <f>IF('result subject-wise'!AD72="","",'result subject-wise'!AD72)</f>
        <v/>
      </c>
      <c r="AA1263" s="482" t="str">
        <f>IF('result subject-wise'!AM72="","",'result subject-wise'!AM72)</f>
        <v/>
      </c>
      <c r="AB1263" s="480" t="str">
        <f>IF(AA1268=0,"",IF(Y1263="S",Z1263,IF(Z1263="",X1263,X1263+Z1263)))</f>
        <v/>
      </c>
    </row>
    <row r="1264" spans="1:28" ht="19" customHeight="1">
      <c r="A1264" s="1023" t="s">
        <v>65</v>
      </c>
      <c r="B1264" s="1024"/>
      <c r="C1264" s="482" t="str">
        <f>IF('statement of marks'!BB71="","",'statement of marks'!BB71)</f>
        <v/>
      </c>
      <c r="D1264" s="482" t="str">
        <f>IF('statement of marks'!BC71="","",'statement of marks'!BC71)</f>
        <v/>
      </c>
      <c r="E1264" s="482" t="str">
        <f>IF('statement of marks'!BD71="","",'statement of marks'!BD71)</f>
        <v/>
      </c>
      <c r="F1264" s="482" t="str">
        <f>IF('statement of marks'!BF71="","",'statement of marks'!BF71)</f>
        <v/>
      </c>
      <c r="G1264" s="478" t="str">
        <f t="shared" si="256"/>
        <v/>
      </c>
      <c r="H1264" s="252" t="str">
        <f>IF('statement of marks'!BH71="","",'statement of marks'!BH71)</f>
        <v/>
      </c>
      <c r="I1264" s="253" t="str">
        <f t="shared" si="257"/>
        <v/>
      </c>
      <c r="J1264" s="479" t="str">
        <f>CONCATENATE('statement of marks'!HP71,'statement of marks'!HQ71,'statement of marks'!HR71)</f>
        <v/>
      </c>
      <c r="K1264" s="482" t="str">
        <f>IF('result subject-wise'!AE71="","",'result subject-wise'!AE71)</f>
        <v/>
      </c>
      <c r="L1264" s="482" t="str">
        <f>IF('result subject-wise'!AN71="","",'result subject-wise'!AN71)</f>
        <v/>
      </c>
      <c r="M1264" s="480" t="str">
        <f>IF(L1268=0,"",IF(J1264="S",K1264,IF(K1264="",I1264,I1264+K1264)))</f>
        <v/>
      </c>
      <c r="N1264" s="1058"/>
      <c r="O1264" s="1057"/>
      <c r="P1264" s="1023" t="s">
        <v>65</v>
      </c>
      <c r="Q1264" s="1024"/>
      <c r="R1264" s="482" t="str">
        <f>IF('statement of marks'!BB72="","",'statement of marks'!BB72)</f>
        <v/>
      </c>
      <c r="S1264" s="482" t="str">
        <f>IF('statement of marks'!BC72="","",'statement of marks'!BC72)</f>
        <v/>
      </c>
      <c r="T1264" s="482" t="str">
        <f>IF('statement of marks'!BD72="","",'statement of marks'!BD72)</f>
        <v/>
      </c>
      <c r="U1264" s="482" t="str">
        <f>IF('statement of marks'!BF72="","",'statement of marks'!BF72)</f>
        <v/>
      </c>
      <c r="V1264" s="478" t="str">
        <f t="shared" si="258"/>
        <v/>
      </c>
      <c r="W1264" s="252" t="str">
        <f>IF('statement of marks'!BH72="","",'statement of marks'!BH72)</f>
        <v/>
      </c>
      <c r="X1264" s="253" t="str">
        <f t="shared" si="259"/>
        <v/>
      </c>
      <c r="Y1264" s="479" t="str">
        <f>CONCATENATE('statement of marks'!HP72,'statement of marks'!HQ72,'statement of marks'!HR72)</f>
        <v/>
      </c>
      <c r="Z1264" s="482" t="str">
        <f>IF('result subject-wise'!AE72="","",'result subject-wise'!AE72)</f>
        <v/>
      </c>
      <c r="AA1264" s="482" t="str">
        <f>IF('result subject-wise'!AN72="","",'result subject-wise'!AN72)</f>
        <v/>
      </c>
      <c r="AB1264" s="480" t="str">
        <f>IF(AA1268=0,"",IF(Y1264="S",Z1264,IF(Z1264="",X1264,X1264+Z1264)))</f>
        <v/>
      </c>
    </row>
    <row r="1265" spans="1:28" ht="19" customHeight="1">
      <c r="A1265" s="1023" t="s">
        <v>71</v>
      </c>
      <c r="B1265" s="1024"/>
      <c r="C1265" s="482" t="str">
        <f>IF('statement of marks'!BP71="","",'statement of marks'!BP71)</f>
        <v/>
      </c>
      <c r="D1265" s="482" t="str">
        <f>IF('statement of marks'!BQ71="","",'statement of marks'!BQ71)</f>
        <v/>
      </c>
      <c r="E1265" s="482" t="str">
        <f>IF('statement of marks'!BR71="","",'statement of marks'!BR71)</f>
        <v/>
      </c>
      <c r="F1265" s="482" t="str">
        <f>IF('statement of marks'!BT71="","",'statement of marks'!BT71)</f>
        <v/>
      </c>
      <c r="G1265" s="478" t="str">
        <f t="shared" si="256"/>
        <v/>
      </c>
      <c r="H1265" s="252" t="str">
        <f>IF('statement of marks'!BV71="","",'statement of marks'!BV71)</f>
        <v/>
      </c>
      <c r="I1265" s="253" t="str">
        <f t="shared" si="257"/>
        <v/>
      </c>
      <c r="J1265" s="479" t="str">
        <f>CONCATENATE('statement of marks'!HS71,'statement of marks'!HT71,'statement of marks'!HU71)</f>
        <v/>
      </c>
      <c r="K1265" s="482" t="str">
        <f>IF('result subject-wise'!AF71="","",'result subject-wise'!AF71)</f>
        <v/>
      </c>
      <c r="L1265" s="482" t="str">
        <f>IF('result subject-wise'!AO71="","",'result subject-wise'!AO71)</f>
        <v/>
      </c>
      <c r="M1265" s="480" t="str">
        <f>IF(L1268=0,"",IF(J1265="S",K1265,IF(K1265="",I1265,I1265+K1265)))</f>
        <v/>
      </c>
      <c r="N1265" s="1058"/>
      <c r="O1265" s="1057"/>
      <c r="P1265" s="1023" t="s">
        <v>71</v>
      </c>
      <c r="Q1265" s="1024"/>
      <c r="R1265" s="482" t="str">
        <f>IF('statement of marks'!BP72="","",'statement of marks'!BP72)</f>
        <v/>
      </c>
      <c r="S1265" s="482" t="str">
        <f>IF('statement of marks'!BQ72="","",'statement of marks'!BQ72)</f>
        <v/>
      </c>
      <c r="T1265" s="482" t="str">
        <f>IF('statement of marks'!BR72="","",'statement of marks'!BR72)</f>
        <v/>
      </c>
      <c r="U1265" s="482" t="str">
        <f>IF('statement of marks'!BT72="","",'statement of marks'!BT72)</f>
        <v/>
      </c>
      <c r="V1265" s="478" t="str">
        <f t="shared" si="258"/>
        <v/>
      </c>
      <c r="W1265" s="252" t="str">
        <f>IF('statement of marks'!BV72="","",'statement of marks'!BV72)</f>
        <v/>
      </c>
      <c r="X1265" s="253" t="str">
        <f t="shared" si="259"/>
        <v/>
      </c>
      <c r="Y1265" s="479" t="str">
        <f>CONCATENATE('statement of marks'!HS72,'statement of marks'!HT72,'statement of marks'!HU72)</f>
        <v/>
      </c>
      <c r="Z1265" s="482" t="str">
        <f>IF('result subject-wise'!AF72="","",'result subject-wise'!AF72)</f>
        <v/>
      </c>
      <c r="AA1265" s="482" t="str">
        <f>IF('result subject-wise'!AO72="","",'result subject-wise'!AO72)</f>
        <v/>
      </c>
      <c r="AB1265" s="480" t="str">
        <f>IF(AA1268=0,"",IF(Y1265="S",Z1265,IF(Z1265="",X1265,X1265+Z1265)))</f>
        <v/>
      </c>
    </row>
    <row r="1266" spans="1:28" ht="19" customHeight="1">
      <c r="A1266" s="1023" t="s">
        <v>48</v>
      </c>
      <c r="B1266" s="1024"/>
      <c r="C1266" s="482" t="str">
        <f>IF('statement of marks'!CD71="","",'statement of marks'!CD71)</f>
        <v/>
      </c>
      <c r="D1266" s="482" t="str">
        <f>IF('statement of marks'!CE71="","",'statement of marks'!CE71)</f>
        <v/>
      </c>
      <c r="E1266" s="482" t="str">
        <f>IF('statement of marks'!CF71="","",'statement of marks'!CF71)</f>
        <v/>
      </c>
      <c r="F1266" s="482" t="str">
        <f>IF('statement of marks'!CH71="","",'statement of marks'!CH71)</f>
        <v/>
      </c>
      <c r="G1266" s="478" t="str">
        <f t="shared" si="256"/>
        <v/>
      </c>
      <c r="H1266" s="252" t="str">
        <f>IF('statement of marks'!CJ71="","",'statement of marks'!CJ71)</f>
        <v/>
      </c>
      <c r="I1266" s="253" t="str">
        <f t="shared" si="257"/>
        <v/>
      </c>
      <c r="J1266" s="479" t="str">
        <f>CONCATENATE('statement of marks'!HV71,'statement of marks'!HW71,'statement of marks'!HX71)</f>
        <v/>
      </c>
      <c r="K1266" s="482" t="str">
        <f>IF('result subject-wise'!AG71="","",'result subject-wise'!AG71)</f>
        <v/>
      </c>
      <c r="L1266" s="482" t="str">
        <f>IF('result subject-wise'!AP71="","",'result subject-wise'!AP71)</f>
        <v/>
      </c>
      <c r="M1266" s="480" t="str">
        <f>IF(L1268=0,"",IF(J1266="S",K1266,IF(K1266="",I1266,I1266+K1266)))</f>
        <v/>
      </c>
      <c r="N1266" s="1058"/>
      <c r="O1266" s="1057"/>
      <c r="P1266" s="1023" t="s">
        <v>48</v>
      </c>
      <c r="Q1266" s="1024"/>
      <c r="R1266" s="482" t="str">
        <f>IF('statement of marks'!CD72="","",'statement of marks'!CD72)</f>
        <v/>
      </c>
      <c r="S1266" s="482" t="str">
        <f>IF('statement of marks'!CE72="","",'statement of marks'!CE72)</f>
        <v/>
      </c>
      <c r="T1266" s="482" t="str">
        <f>IF('statement of marks'!CF72="","",'statement of marks'!CF72)</f>
        <v/>
      </c>
      <c r="U1266" s="482" t="str">
        <f>IF('statement of marks'!CH72="","",'statement of marks'!CH72)</f>
        <v/>
      </c>
      <c r="V1266" s="478" t="str">
        <f t="shared" si="258"/>
        <v/>
      </c>
      <c r="W1266" s="252" t="str">
        <f>IF('statement of marks'!CJ72="","",'statement of marks'!CJ72)</f>
        <v/>
      </c>
      <c r="X1266" s="253" t="str">
        <f t="shared" si="259"/>
        <v/>
      </c>
      <c r="Y1266" s="479" t="str">
        <f>CONCATENATE('statement of marks'!HV72,'statement of marks'!HW72,'statement of marks'!HX72)</f>
        <v/>
      </c>
      <c r="Z1266" s="482" t="str">
        <f>IF('result subject-wise'!AG72="","",'result subject-wise'!AG72)</f>
        <v/>
      </c>
      <c r="AA1266" s="482" t="str">
        <f>IF('result subject-wise'!AP72="","",'result subject-wise'!AP72)</f>
        <v/>
      </c>
      <c r="AB1266" s="480" t="str">
        <f>IF(AA1268=0,"",IF(Y1266="S",Z1266,IF(Z1266="",X1266,X1266+Z1266)))</f>
        <v/>
      </c>
    </row>
    <row r="1267" spans="1:28" ht="19" customHeight="1">
      <c r="A1267" s="1027" t="s">
        <v>244</v>
      </c>
      <c r="B1267" s="1028"/>
      <c r="C1267" s="477" t="str">
        <f t="shared" ref="C1267:I1267" si="260">IF(C1266="","",SUM(C1261:C1266))</f>
        <v/>
      </c>
      <c r="D1267" s="477" t="str">
        <f t="shared" si="260"/>
        <v/>
      </c>
      <c r="E1267" s="477" t="str">
        <f t="shared" si="260"/>
        <v/>
      </c>
      <c r="F1267" s="477" t="str">
        <f t="shared" si="260"/>
        <v/>
      </c>
      <c r="G1267" s="477" t="str">
        <f t="shared" si="260"/>
        <v/>
      </c>
      <c r="H1267" s="477" t="str">
        <f t="shared" si="260"/>
        <v/>
      </c>
      <c r="I1267" s="477" t="str">
        <f t="shared" si="260"/>
        <v/>
      </c>
      <c r="J1267" s="254" t="e">
        <f>IF(AND(L1273="PASS",M1269&gt;=60),"FIRST",IF(AND(L1273="PASS",M1269&gt;=48),"SECOND",IF(AND(L1273="PASS",M1269&gt;=36),"THIRD","")))</f>
        <v>#VALUE!</v>
      </c>
      <c r="K1267" s="254">
        <f>COUNTIF(K1261:K1266,"AB")</f>
        <v>0</v>
      </c>
      <c r="L1267" s="482"/>
      <c r="M1267" s="476" t="str">
        <f>IF(K1267&gt;0,"",IF(M1266="","",SUM(M1261:M1266)))</f>
        <v/>
      </c>
      <c r="N1267" s="1058"/>
      <c r="O1267" s="1057"/>
      <c r="P1267" s="1027" t="s">
        <v>244</v>
      </c>
      <c r="Q1267" s="1028"/>
      <c r="R1267" s="477" t="str">
        <f t="shared" ref="R1267:X1267" si="261">IF(R1266="","",SUM(R1261:R1266))</f>
        <v/>
      </c>
      <c r="S1267" s="477" t="str">
        <f t="shared" si="261"/>
        <v/>
      </c>
      <c r="T1267" s="477" t="str">
        <f t="shared" si="261"/>
        <v/>
      </c>
      <c r="U1267" s="477" t="str">
        <f t="shared" si="261"/>
        <v/>
      </c>
      <c r="V1267" s="477" t="str">
        <f t="shared" si="261"/>
        <v/>
      </c>
      <c r="W1267" s="477" t="str">
        <f t="shared" si="261"/>
        <v/>
      </c>
      <c r="X1267" s="477" t="str">
        <f t="shared" si="261"/>
        <v/>
      </c>
      <c r="Y1267" s="254" t="e">
        <f>IF(AND(AA1273="PASS",AB1269&gt;=60),"FIRST",IF(AND(AA1273="PASS",AB1269&gt;=48),"SECOND",IF(AND(AA1273="PASS",AB1269&gt;=36),"THIRD","")))</f>
        <v>#VALUE!</v>
      </c>
      <c r="Z1267" s="254">
        <f>COUNTIF(Z1261:Z1266,"AB")</f>
        <v>0</v>
      </c>
      <c r="AA1267" s="482"/>
      <c r="AB1267" s="476" t="str">
        <f>IF(Z1267&gt;0,"",IF(AB1266="","",SUM(AB1261:AB1266)))</f>
        <v/>
      </c>
    </row>
    <row r="1268" spans="1:28" ht="19" customHeight="1">
      <c r="A1268" s="1027" t="s">
        <v>226</v>
      </c>
      <c r="B1268" s="1028"/>
      <c r="C1268" s="474">
        <f>60-(COUNTIF(C1261:C1266,"NA")*10+COUNTIF(C1261:C1266,"ML")*10)</f>
        <v>60</v>
      </c>
      <c r="D1268" s="474">
        <f>60-(COUNTIF(D1261:D1266,"NA")*10+COUNTIF(D1261:D1266,"ML")*10)</f>
        <v>60</v>
      </c>
      <c r="E1268" s="474">
        <f>60-(COUNTIF(E1261:E1266,"NA")*10+COUNTIF(E1261:E1266,"ML")*10)</f>
        <v>60</v>
      </c>
      <c r="F1268" s="474">
        <f>420-(COUNTIF(F1261:F1266,"NA")*70+COUNTIF(F1261:F1266,"ML")*70)</f>
        <v>420</v>
      </c>
      <c r="G1268" s="474">
        <f>SUM(C1268:F1268)</f>
        <v>600</v>
      </c>
      <c r="H1268" s="474">
        <f>600-(COUNTIF(H1261:H1266,"ML")*100)</f>
        <v>600</v>
      </c>
      <c r="I1268" s="478">
        <f>SUM(G1268:H1268)</f>
        <v>1200</v>
      </c>
      <c r="J1268" s="254" t="e">
        <f>IF(AND(L1273="PASS",I1269&gt;=60),"FIRST",IF(AND(L1273="PASS",I1269&gt;=48),"SECOND",IF(AND(L1273="PASS",I1269&gt;=36),"THIRD","")))</f>
        <v>#VALUE!</v>
      </c>
      <c r="K1268" s="482"/>
      <c r="L1268" s="254">
        <f>COUNTIF(L1261:L1266,"P")+COUNTIF(L1261:L1266,"F")</f>
        <v>0</v>
      </c>
      <c r="M1268" s="251" t="str">
        <f>IF(K1267&gt;0,"",IF(L1268=0,"",1200-L1269*100))</f>
        <v/>
      </c>
      <c r="N1268" s="1058"/>
      <c r="O1268" s="1057"/>
      <c r="P1268" s="1027" t="s">
        <v>226</v>
      </c>
      <c r="Q1268" s="1028"/>
      <c r="R1268" s="474">
        <f>60-(COUNTIF(R1261:R1266,"NA")*10+COUNTIF(R1261:R1266,"ML")*10)</f>
        <v>60</v>
      </c>
      <c r="S1268" s="474">
        <f>60-(COUNTIF(S1261:S1266,"NA")*10+COUNTIF(S1261:S1266,"ML")*10)</f>
        <v>60</v>
      </c>
      <c r="T1268" s="474">
        <f>60-(COUNTIF(T1261:T1266,"NA")*10+COUNTIF(T1261:T1266,"ML")*10)</f>
        <v>60</v>
      </c>
      <c r="U1268" s="474">
        <f>420-(COUNTIF(U1261:U1266,"NA")*70+COUNTIF(U1261:U1266,"ML")*70)</f>
        <v>420</v>
      </c>
      <c r="V1268" s="474">
        <f>SUM(R1268:U1268)</f>
        <v>600</v>
      </c>
      <c r="W1268" s="474">
        <f>600-(COUNTIF(W1261:W1266,"ML")*100)</f>
        <v>600</v>
      </c>
      <c r="X1268" s="478">
        <f>SUM(V1268:W1268)</f>
        <v>1200</v>
      </c>
      <c r="Y1268" s="254" t="e">
        <f>IF(AND(AA1273="PASS",X1269&gt;=60),"FIRST",IF(AND(AA1273="PASS",X1269&gt;=48),"SECOND",IF(AND(AA1273="PASS",X1269&gt;=36),"THIRD","")))</f>
        <v>#VALUE!</v>
      </c>
      <c r="Z1268" s="482"/>
      <c r="AA1268" s="254">
        <f>COUNTIF(AA1261:AA1266,"P")+COUNTIF(AA1261:AA1266,"F")</f>
        <v>0</v>
      </c>
      <c r="AB1268" s="251" t="str">
        <f>IF(Z1267&gt;0,"",IF(AA1268=0,"",1200-AA1269*100))</f>
        <v/>
      </c>
    </row>
    <row r="1269" spans="1:28" ht="19" customHeight="1">
      <c r="A1269" s="1056" t="s">
        <v>150</v>
      </c>
      <c r="B1269" s="1039"/>
      <c r="C1269" s="255" t="e">
        <f t="shared" ref="C1269:I1269" si="262">C1267/C1268*100</f>
        <v>#VALUE!</v>
      </c>
      <c r="D1269" s="255" t="e">
        <f t="shared" si="262"/>
        <v>#VALUE!</v>
      </c>
      <c r="E1269" s="255" t="e">
        <f t="shared" si="262"/>
        <v>#VALUE!</v>
      </c>
      <c r="F1269" s="255" t="e">
        <f t="shared" si="262"/>
        <v>#VALUE!</v>
      </c>
      <c r="G1269" s="255" t="e">
        <f t="shared" si="262"/>
        <v>#VALUE!</v>
      </c>
      <c r="H1269" s="255" t="e">
        <f t="shared" si="262"/>
        <v>#VALUE!</v>
      </c>
      <c r="I1269" s="255" t="e">
        <f t="shared" si="262"/>
        <v>#VALUE!</v>
      </c>
      <c r="J1269" s="254" t="e">
        <f>IF(M1268="",J1268,J1267)</f>
        <v>#VALUE!</v>
      </c>
      <c r="K1269" s="482"/>
      <c r="L1269" s="254">
        <f>COUNTIF(J1261:J1266,"S")</f>
        <v>0</v>
      </c>
      <c r="M1269" s="256" t="e">
        <f>M1267/M1268*100</f>
        <v>#VALUE!</v>
      </c>
      <c r="N1269" s="1058"/>
      <c r="O1269" s="1057"/>
      <c r="P1269" s="1056" t="s">
        <v>150</v>
      </c>
      <c r="Q1269" s="1039"/>
      <c r="R1269" s="255" t="e">
        <f t="shared" ref="R1269:X1269" si="263">R1267/R1268*100</f>
        <v>#VALUE!</v>
      </c>
      <c r="S1269" s="255" t="e">
        <f t="shared" si="263"/>
        <v>#VALUE!</v>
      </c>
      <c r="T1269" s="255" t="e">
        <f t="shared" si="263"/>
        <v>#VALUE!</v>
      </c>
      <c r="U1269" s="255" t="e">
        <f t="shared" si="263"/>
        <v>#VALUE!</v>
      </c>
      <c r="V1269" s="255" t="e">
        <f t="shared" si="263"/>
        <v>#VALUE!</v>
      </c>
      <c r="W1269" s="255" t="e">
        <f t="shared" si="263"/>
        <v>#VALUE!</v>
      </c>
      <c r="X1269" s="255" t="e">
        <f t="shared" si="263"/>
        <v>#VALUE!</v>
      </c>
      <c r="Y1269" s="254" t="e">
        <f>IF(AB1268="",Y1268,Y1267)</f>
        <v>#VALUE!</v>
      </c>
      <c r="Z1269" s="482"/>
      <c r="AA1269" s="254">
        <f>COUNTIF(Y1261:Y1266,"S")</f>
        <v>0</v>
      </c>
      <c r="AB1269" s="256" t="e">
        <f>AB1267/AB1268*100</f>
        <v>#VALUE!</v>
      </c>
    </row>
    <row r="1270" spans="1:28" ht="19" customHeight="1">
      <c r="A1270" s="1023" t="s">
        <v>73</v>
      </c>
      <c r="B1270" s="1024"/>
      <c r="C1270" s="475" t="str">
        <f>IF('statement of marks'!CV71="","",'statement of marks'!CV71)</f>
        <v/>
      </c>
      <c r="D1270" s="475" t="str">
        <f>IF('statement of marks'!CW71="","",'statement of marks'!CW71)</f>
        <v/>
      </c>
      <c r="E1270" s="475" t="str">
        <f>IF('statement of marks'!CX71="","",'statement of marks'!CX71)</f>
        <v/>
      </c>
      <c r="F1270" s="475" t="str">
        <f>IF('statement of marks'!CZ71="","",'statement of marks'!CZ71)</f>
        <v/>
      </c>
      <c r="G1270" s="478" t="str">
        <f>IF(F1270="","",SUM(C1270:F1270))</f>
        <v/>
      </c>
      <c r="H1270" s="475" t="str">
        <f>IF('statement of marks'!DB71="","",'statement of marks'!DB71)</f>
        <v/>
      </c>
      <c r="I1270" s="478" t="str">
        <f>IF(H1270="","",SUM(G1270:H1270))</f>
        <v/>
      </c>
      <c r="J1270" s="479" t="str">
        <f>IF('statement of marks'!HY71="","",'statement of marks'!HY71)</f>
        <v/>
      </c>
      <c r="K1270" s="485" t="str">
        <f>IF('result subject-wise'!AQ71="","",'result subject-wise'!AQ71)</f>
        <v/>
      </c>
      <c r="L1270" s="1046" t="s">
        <v>238</v>
      </c>
      <c r="M1270" s="1061"/>
      <c r="N1270" s="1058"/>
      <c r="O1270" s="1057"/>
      <c r="P1270" s="1023" t="s">
        <v>73</v>
      </c>
      <c r="Q1270" s="1024"/>
      <c r="R1270" s="475" t="str">
        <f>IF('statement of marks'!CV72="","",'statement of marks'!CV72)</f>
        <v/>
      </c>
      <c r="S1270" s="475" t="str">
        <f>IF('statement of marks'!CW72="","",'statement of marks'!CW72)</f>
        <v/>
      </c>
      <c r="T1270" s="475" t="str">
        <f>IF('statement of marks'!CX72="","",'statement of marks'!CX72)</f>
        <v/>
      </c>
      <c r="U1270" s="475" t="str">
        <f>IF('statement of marks'!CZ72="","",'statement of marks'!CZ72)</f>
        <v/>
      </c>
      <c r="V1270" s="478" t="str">
        <f>IF(U1270="","",SUM(R1270:U1270))</f>
        <v/>
      </c>
      <c r="W1270" s="475" t="str">
        <f>IF('statement of marks'!DB72="","",'statement of marks'!DB72)</f>
        <v/>
      </c>
      <c r="X1270" s="478" t="str">
        <f>IF(W1270="","",SUM(V1270:W1270))</f>
        <v/>
      </c>
      <c r="Y1270" s="479" t="str">
        <f>IF('statement of marks'!HY72="","",'statement of marks'!HY72)</f>
        <v/>
      </c>
      <c r="Z1270" s="485" t="str">
        <f>IF('result subject-wise'!AQ72="","",'result subject-wise'!AQ72)</f>
        <v/>
      </c>
      <c r="AA1270" s="1046" t="s">
        <v>238</v>
      </c>
      <c r="AB1270" s="1061"/>
    </row>
    <row r="1271" spans="1:28" ht="19" customHeight="1">
      <c r="A1271" s="1023" t="s">
        <v>74</v>
      </c>
      <c r="B1271" s="1024"/>
      <c r="C1271" s="475" t="str">
        <f>IF('statement of marks'!DL71="","",'statement of marks'!DL71)</f>
        <v/>
      </c>
      <c r="D1271" s="475" t="str">
        <f>IF('statement of marks'!DO71="","",'statement of marks'!DO71)</f>
        <v/>
      </c>
      <c r="E1271" s="475" t="str">
        <f>IF('statement of marks'!DR71="","",'statement of marks'!DR71)</f>
        <v/>
      </c>
      <c r="F1271" s="475" t="str">
        <f>IF('statement of marks'!DX71="","",'statement of marks'!DX71)</f>
        <v/>
      </c>
      <c r="G1271" s="478" t="str">
        <f>IF(F1271="","",SUM(C1271:F1271))</f>
        <v/>
      </c>
      <c r="H1271" s="475" t="str">
        <f>IF('statement of marks'!EC71="","",'statement of marks'!EC71)</f>
        <v/>
      </c>
      <c r="I1271" s="478" t="str">
        <f>IF(H1271="","",SUM(G1271:H1271))</f>
        <v/>
      </c>
      <c r="J1271" s="479" t="str">
        <f>IF('statement of marks'!HZ71="","",'statement of marks'!HZ71)</f>
        <v/>
      </c>
      <c r="K1271" s="477" t="str">
        <f>IF('result subject-wise'!AR71="","",'result subject-wise'!AR71)</f>
        <v/>
      </c>
      <c r="L1271" s="1030"/>
      <c r="M1271" s="1061"/>
      <c r="N1271" s="1058"/>
      <c r="O1271" s="1057"/>
      <c r="P1271" s="1023" t="s">
        <v>74</v>
      </c>
      <c r="Q1271" s="1024"/>
      <c r="R1271" s="475" t="str">
        <f>IF('statement of marks'!DL72="","",'statement of marks'!DL72)</f>
        <v/>
      </c>
      <c r="S1271" s="475" t="str">
        <f>IF('statement of marks'!DO72="","",'statement of marks'!DO72)</f>
        <v/>
      </c>
      <c r="T1271" s="475" t="str">
        <f>IF('statement of marks'!DR72="","",'statement of marks'!DR72)</f>
        <v/>
      </c>
      <c r="U1271" s="475" t="str">
        <f>IF('statement of marks'!DX72="","",'statement of marks'!DX72)</f>
        <v/>
      </c>
      <c r="V1271" s="478" t="str">
        <f>IF(U1271="","",SUM(R1271:U1271))</f>
        <v/>
      </c>
      <c r="W1271" s="475" t="str">
        <f>IF('statement of marks'!EC72="","",'statement of marks'!EC72)</f>
        <v/>
      </c>
      <c r="X1271" s="478" t="str">
        <f>IF(W1271="","",SUM(V1271:W1271))</f>
        <v/>
      </c>
      <c r="Y1271" s="479" t="str">
        <f>IF('statement of marks'!HZ72="","",'statement of marks'!HZ72)</f>
        <v/>
      </c>
      <c r="Z1271" s="477" t="str">
        <f>IF('result subject-wise'!AR72="","",'result subject-wise'!AR72)</f>
        <v/>
      </c>
      <c r="AA1271" s="1030"/>
      <c r="AB1271" s="1061"/>
    </row>
    <row r="1272" spans="1:28" ht="19" customHeight="1">
      <c r="A1272" s="1023" t="s">
        <v>56</v>
      </c>
      <c r="B1272" s="1024"/>
      <c r="C1272" s="475" t="str">
        <f>IF('statement of marks'!EM71="","",'statement of marks'!EM71)</f>
        <v/>
      </c>
      <c r="D1272" s="475" t="str">
        <f>IF('statement of marks'!EN71="","",'statement of marks'!EN71)</f>
        <v/>
      </c>
      <c r="E1272" s="475" t="str">
        <f>IF('statement of marks'!EO71="","",'statement of marks'!EO71)</f>
        <v/>
      </c>
      <c r="F1272" s="475" t="str">
        <f>IF('statement of marks'!ES71="","",'statement of marks'!ES71)</f>
        <v/>
      </c>
      <c r="G1272" s="478" t="str">
        <f>IF(F1272="","",SUM(C1272:F1272))</f>
        <v/>
      </c>
      <c r="H1272" s="475" t="str">
        <f>IF('statement of marks'!EX71="","",'statement of marks'!EX71)</f>
        <v/>
      </c>
      <c r="I1272" s="478" t="str">
        <f>IF(H1272="","",SUM(G1272:H1272))</f>
        <v/>
      </c>
      <c r="J1272" s="479" t="str">
        <f>IF('statement of marks'!IA71="","",'statement of marks'!IA71)</f>
        <v/>
      </c>
      <c r="K1272" s="477" t="str">
        <f>IF('result subject-wise'!AS71="","",'result subject-wise'!AS71)</f>
        <v/>
      </c>
      <c r="L1272" s="1030"/>
      <c r="M1272" s="1061"/>
      <c r="N1272" s="1058"/>
      <c r="O1272" s="1057"/>
      <c r="P1272" s="1023" t="s">
        <v>56</v>
      </c>
      <c r="Q1272" s="1024"/>
      <c r="R1272" s="475" t="str">
        <f>IF('statement of marks'!EM72="","",'statement of marks'!EM72)</f>
        <v/>
      </c>
      <c r="S1272" s="475" t="str">
        <f>IF('statement of marks'!EN72="","",'statement of marks'!EN72)</f>
        <v/>
      </c>
      <c r="T1272" s="475" t="str">
        <f>IF('statement of marks'!EO72="","",'statement of marks'!EO72)</f>
        <v/>
      </c>
      <c r="U1272" s="475" t="str">
        <f>IF('statement of marks'!ES72="","",'statement of marks'!ES72)</f>
        <v/>
      </c>
      <c r="V1272" s="478" t="str">
        <f>IF(U1272="","",SUM(R1272:U1272))</f>
        <v/>
      </c>
      <c r="W1272" s="475" t="str">
        <f>IF('statement of marks'!EX72="","",'statement of marks'!EX72)</f>
        <v/>
      </c>
      <c r="X1272" s="478" t="str">
        <f>IF(W1272="","",SUM(V1272:W1272))</f>
        <v/>
      </c>
      <c r="Y1272" s="479" t="str">
        <f>IF('statement of marks'!IA72="","",'statement of marks'!IA72)</f>
        <v/>
      </c>
      <c r="Z1272" s="477" t="str">
        <f>IF('result subject-wise'!AS72="","",'result subject-wise'!AS72)</f>
        <v/>
      </c>
      <c r="AA1272" s="1030"/>
      <c r="AB1272" s="1061"/>
    </row>
    <row r="1273" spans="1:28" ht="19" customHeight="1">
      <c r="A1273" s="1023" t="s">
        <v>26</v>
      </c>
      <c r="B1273" s="1024"/>
      <c r="C1273" s="1046" t="s">
        <v>275</v>
      </c>
      <c r="D1273" s="1021"/>
      <c r="E1273" s="1046" t="s">
        <v>94</v>
      </c>
      <c r="F1273" s="1021"/>
      <c r="G1273" s="1048" t="s">
        <v>95</v>
      </c>
      <c r="H1273" s="1021"/>
      <c r="I1273" s="478" t="s">
        <v>39</v>
      </c>
      <c r="J1273" s="477" t="s">
        <v>57</v>
      </c>
      <c r="K1273" s="1050"/>
      <c r="L1273" s="1049" t="str">
        <f>IF('result subject-wise'!AV71="","",'result subject-wise'!AV71)</f>
        <v/>
      </c>
      <c r="M1273" s="1052"/>
      <c r="N1273" s="1058"/>
      <c r="O1273" s="1057"/>
      <c r="P1273" s="1023" t="s">
        <v>26</v>
      </c>
      <c r="Q1273" s="1024"/>
      <c r="R1273" s="1046" t="s">
        <v>275</v>
      </c>
      <c r="S1273" s="1021"/>
      <c r="T1273" s="1046" t="s">
        <v>94</v>
      </c>
      <c r="U1273" s="1021"/>
      <c r="V1273" s="1048" t="s">
        <v>95</v>
      </c>
      <c r="W1273" s="1021"/>
      <c r="X1273" s="478" t="s">
        <v>39</v>
      </c>
      <c r="Y1273" s="477" t="s">
        <v>57</v>
      </c>
      <c r="Z1273" s="1050"/>
      <c r="AA1273" s="1049" t="str">
        <f>IF('result subject-wise'!AV72="","",'result subject-wise'!AV72)</f>
        <v/>
      </c>
      <c r="AB1273" s="1052"/>
    </row>
    <row r="1274" spans="1:28" ht="19" customHeight="1">
      <c r="A1274" s="1023"/>
      <c r="B1274" s="1024"/>
      <c r="C1274" s="1021">
        <f>'statement of marks'!$FH$6</f>
        <v>25</v>
      </c>
      <c r="D1274" s="1021"/>
      <c r="E1274" s="1021">
        <f>'statement of marks'!$FI$6</f>
        <v>45</v>
      </c>
      <c r="F1274" s="1021"/>
      <c r="G1274" s="1021">
        <f>'statement of marks'!$FJ$6</f>
        <v>30</v>
      </c>
      <c r="H1274" s="1021"/>
      <c r="I1274" s="478">
        <f>SUM(C1274,E1274,G1274)</f>
        <v>100</v>
      </c>
      <c r="J1274" s="477"/>
      <c r="K1274" s="1050"/>
      <c r="L1274" s="1049"/>
      <c r="M1274" s="1052"/>
      <c r="N1274" s="1058"/>
      <c r="O1274" s="1057"/>
      <c r="P1274" s="1023"/>
      <c r="Q1274" s="1024"/>
      <c r="R1274" s="1021">
        <f>'statement of marks'!$FH$6</f>
        <v>25</v>
      </c>
      <c r="S1274" s="1021"/>
      <c r="T1274" s="1021">
        <f>'statement of marks'!$FI$6</f>
        <v>45</v>
      </c>
      <c r="U1274" s="1021"/>
      <c r="V1274" s="1021">
        <f>'statement of marks'!$FJ$6</f>
        <v>30</v>
      </c>
      <c r="W1274" s="1021"/>
      <c r="X1274" s="478">
        <f>SUM(R1274,T1274,V1274)</f>
        <v>100</v>
      </c>
      <c r="Y1274" s="477"/>
      <c r="Z1274" s="1050"/>
      <c r="AA1274" s="1049"/>
      <c r="AB1274" s="1052"/>
    </row>
    <row r="1275" spans="1:28" ht="19" customHeight="1">
      <c r="A1275" s="1023"/>
      <c r="B1275" s="1024"/>
      <c r="C1275" s="1025" t="str">
        <f>IF('statement of marks'!FH71="","",'statement of marks'!FH71)</f>
        <v/>
      </c>
      <c r="D1275" s="1025"/>
      <c r="E1275" s="1025" t="str">
        <f>'statement of marks'!FI71</f>
        <v/>
      </c>
      <c r="F1275" s="1025"/>
      <c r="G1275" s="1025" t="str">
        <f>'statement of marks'!FJ71</f>
        <v/>
      </c>
      <c r="H1275" s="1025"/>
      <c r="I1275" s="481" t="str">
        <f>IF(G1275="","",SUM(C1275,E1275,G1275))</f>
        <v/>
      </c>
      <c r="J1275" s="479" t="str">
        <f>IF('statement of marks'!IB71="","",'statement of marks'!IB71)</f>
        <v/>
      </c>
      <c r="K1275" s="1050"/>
      <c r="L1275" s="1051" t="s">
        <v>241</v>
      </c>
      <c r="M1275" s="1052"/>
      <c r="N1275" s="1058"/>
      <c r="O1275" s="1057"/>
      <c r="P1275" s="1023"/>
      <c r="Q1275" s="1024"/>
      <c r="R1275" s="1025" t="str">
        <f>IF('statement of marks'!FH72="","",'statement of marks'!FH72)</f>
        <v/>
      </c>
      <c r="S1275" s="1025"/>
      <c r="T1275" s="1025" t="str">
        <f>'statement of marks'!FI72</f>
        <v/>
      </c>
      <c r="U1275" s="1025"/>
      <c r="V1275" s="1025" t="str">
        <f>'statement of marks'!FJ72</f>
        <v/>
      </c>
      <c r="W1275" s="1025"/>
      <c r="X1275" s="481" t="str">
        <f>IF(V1275="","",SUM(R1275,T1275,V1275))</f>
        <v/>
      </c>
      <c r="Y1275" s="479" t="str">
        <f>IF('statement of marks'!IB72="","",'statement of marks'!IB72)</f>
        <v/>
      </c>
      <c r="Z1275" s="1050"/>
      <c r="AA1275" s="1051" t="s">
        <v>241</v>
      </c>
      <c r="AB1275" s="1052"/>
    </row>
    <row r="1276" spans="1:28" ht="19" customHeight="1">
      <c r="A1276" s="1023" t="s">
        <v>77</v>
      </c>
      <c r="B1276" s="1024"/>
      <c r="C1276" s="1048" t="s">
        <v>96</v>
      </c>
      <c r="D1276" s="1021"/>
      <c r="E1276" s="1048" t="s">
        <v>97</v>
      </c>
      <c r="F1276" s="1021"/>
      <c r="G1276" s="1048" t="s">
        <v>98</v>
      </c>
      <c r="H1276" s="1021"/>
      <c r="I1276" s="478" t="s">
        <v>39</v>
      </c>
      <c r="J1276" s="477" t="s">
        <v>57</v>
      </c>
      <c r="K1276" s="1050"/>
      <c r="L1276" s="1049" t="e">
        <f>J1269</f>
        <v>#VALUE!</v>
      </c>
      <c r="M1276" s="1052"/>
      <c r="N1276" s="1058"/>
      <c r="O1276" s="1057"/>
      <c r="P1276" s="1023" t="s">
        <v>77</v>
      </c>
      <c r="Q1276" s="1024"/>
      <c r="R1276" s="1048" t="s">
        <v>96</v>
      </c>
      <c r="S1276" s="1021"/>
      <c r="T1276" s="1048" t="s">
        <v>97</v>
      </c>
      <c r="U1276" s="1021"/>
      <c r="V1276" s="1048" t="s">
        <v>98</v>
      </c>
      <c r="W1276" s="1021"/>
      <c r="X1276" s="478" t="s">
        <v>39</v>
      </c>
      <c r="Y1276" s="477" t="s">
        <v>57</v>
      </c>
      <c r="Z1276" s="1050"/>
      <c r="AA1276" s="1049" t="e">
        <f>Y1269</f>
        <v>#VALUE!</v>
      </c>
      <c r="AB1276" s="1052"/>
    </row>
    <row r="1277" spans="1:28" ht="19" customHeight="1">
      <c r="A1277" s="1023"/>
      <c r="B1277" s="1024"/>
      <c r="C1277" s="1021">
        <f>'statement of marks'!$FQ$6</f>
        <v>25</v>
      </c>
      <c r="D1277" s="1021"/>
      <c r="E1277" s="474">
        <f>'statement of marks'!$FR$6</f>
        <v>30</v>
      </c>
      <c r="F1277" s="474">
        <f>'statement of marks'!$FS$6</f>
        <v>30</v>
      </c>
      <c r="G1277" s="1021">
        <f>'statement of marks'!$FT$6</f>
        <v>15</v>
      </c>
      <c r="H1277" s="1021"/>
      <c r="I1277" s="478">
        <f>SUM(C1277,E1277,F1277,G1277)</f>
        <v>100</v>
      </c>
      <c r="J1277" s="477"/>
      <c r="K1277" s="1050"/>
      <c r="L1277" s="1049"/>
      <c r="M1277" s="1052"/>
      <c r="N1277" s="1058"/>
      <c r="O1277" s="1057"/>
      <c r="P1277" s="1023"/>
      <c r="Q1277" s="1024"/>
      <c r="R1277" s="1021">
        <f>'statement of marks'!$FQ$6</f>
        <v>25</v>
      </c>
      <c r="S1277" s="1021"/>
      <c r="T1277" s="474">
        <f>'statement of marks'!$FR$6</f>
        <v>30</v>
      </c>
      <c r="U1277" s="474">
        <f>'statement of marks'!$FS$6</f>
        <v>30</v>
      </c>
      <c r="V1277" s="1021">
        <f>'statement of marks'!$FT$6</f>
        <v>15</v>
      </c>
      <c r="W1277" s="1021"/>
      <c r="X1277" s="478">
        <f>SUM(R1277,T1277,U1277,V1277)</f>
        <v>100</v>
      </c>
      <c r="Y1277" s="477"/>
      <c r="Z1277" s="1050"/>
      <c r="AA1277" s="1049"/>
      <c r="AB1277" s="1052"/>
    </row>
    <row r="1278" spans="1:28" ht="19" customHeight="1">
      <c r="A1278" s="1023"/>
      <c r="B1278" s="1024"/>
      <c r="C1278" s="1025" t="str">
        <f>IF('statement of marks'!FQ71="","",'statement of marks'!FQ71)</f>
        <v/>
      </c>
      <c r="D1278" s="1025"/>
      <c r="E1278" s="475" t="str">
        <f>'statement of marks'!FR71</f>
        <v/>
      </c>
      <c r="F1278" s="475" t="str">
        <f>'statement of marks'!FS71</f>
        <v/>
      </c>
      <c r="G1278" s="1025" t="str">
        <f>'statement of marks'!FT71</f>
        <v/>
      </c>
      <c r="H1278" s="1025"/>
      <c r="I1278" s="478" t="str">
        <f>IF(G1278="","",SUM(C1278:G1278))</f>
        <v/>
      </c>
      <c r="J1278" s="479" t="str">
        <f>IF('statement of marks'!IC71="","",'statement of marks'!IC71)</f>
        <v/>
      </c>
      <c r="K1278" s="1043" t="s">
        <v>240</v>
      </c>
      <c r="L1278" s="1044"/>
      <c r="M1278" s="1045"/>
      <c r="N1278" s="1058"/>
      <c r="O1278" s="1057"/>
      <c r="P1278" s="1023"/>
      <c r="Q1278" s="1024"/>
      <c r="R1278" s="1025" t="str">
        <f>IF('statement of marks'!FQ72="","",'statement of marks'!FQ72)</f>
        <v/>
      </c>
      <c r="S1278" s="1025"/>
      <c r="T1278" s="475" t="str">
        <f>'statement of marks'!FR72</f>
        <v/>
      </c>
      <c r="U1278" s="475" t="str">
        <f>'statement of marks'!FS72</f>
        <v/>
      </c>
      <c r="V1278" s="1025" t="str">
        <f>'statement of marks'!FT72</f>
        <v/>
      </c>
      <c r="W1278" s="1025"/>
      <c r="X1278" s="478" t="str">
        <f>IF(V1278="","",SUM(R1278:V1278))</f>
        <v/>
      </c>
      <c r="Y1278" s="479" t="str">
        <f>IF('statement of marks'!IC72="","",'statement of marks'!IC72)</f>
        <v/>
      </c>
      <c r="Z1278" s="1043" t="s">
        <v>240</v>
      </c>
      <c r="AA1278" s="1044"/>
      <c r="AB1278" s="1045"/>
    </row>
    <row r="1279" spans="1:28" ht="19" customHeight="1">
      <c r="A1279" s="1038" t="s">
        <v>135</v>
      </c>
      <c r="B1279" s="1039"/>
      <c r="C1279" s="1029" t="str">
        <f>'statement of marks'!GN71</f>
        <v/>
      </c>
      <c r="D1279" s="1029"/>
      <c r="E1279" s="1029"/>
      <c r="F1279" s="483" t="s">
        <v>241</v>
      </c>
      <c r="G1279" s="479" t="str">
        <f>IF('statement of marks'!CU71="","",'statement of marks'!CU71)</f>
        <v/>
      </c>
      <c r="H1279" s="1049" t="s">
        <v>237</v>
      </c>
      <c r="I1279" s="1049"/>
      <c r="J1279" s="475" t="str">
        <f>IF('statement of marks'!GP71="","",'statement of marks'!GP71)</f>
        <v/>
      </c>
      <c r="K1279" s="1044"/>
      <c r="L1279" s="1044"/>
      <c r="M1279" s="1045"/>
      <c r="N1279" s="1058"/>
      <c r="O1279" s="1057"/>
      <c r="P1279" s="1038" t="s">
        <v>135</v>
      </c>
      <c r="Q1279" s="1039"/>
      <c r="R1279" s="1029" t="str">
        <f>'statement of marks'!GN72</f>
        <v/>
      </c>
      <c r="S1279" s="1029"/>
      <c r="T1279" s="1029"/>
      <c r="U1279" s="483" t="s">
        <v>241</v>
      </c>
      <c r="V1279" s="479" t="str">
        <f>IF('statement of marks'!CU72="","",'statement of marks'!CU72)</f>
        <v/>
      </c>
      <c r="W1279" s="1049" t="s">
        <v>237</v>
      </c>
      <c r="X1279" s="1049"/>
      <c r="Y1279" s="475" t="str">
        <f>IF('statement of marks'!GP72="","",'statement of marks'!GP72)</f>
        <v/>
      </c>
      <c r="Z1279" s="1044"/>
      <c r="AA1279" s="1044"/>
      <c r="AB1279" s="1045"/>
    </row>
    <row r="1280" spans="1:28" ht="19" customHeight="1">
      <c r="A1280" s="257" t="s">
        <v>230</v>
      </c>
      <c r="B1280" s="1059" t="s">
        <v>229</v>
      </c>
      <c r="C1280" s="1060"/>
      <c r="D1280" s="1047" t="s">
        <v>231</v>
      </c>
      <c r="E1280" s="1025"/>
      <c r="F1280" s="1047" t="s">
        <v>232</v>
      </c>
      <c r="G1280" s="1025"/>
      <c r="H1280" s="1047" t="s">
        <v>233</v>
      </c>
      <c r="I1280" s="1025"/>
      <c r="J1280" s="481" t="s">
        <v>376</v>
      </c>
      <c r="K1280" s="1044"/>
      <c r="L1280" s="1044"/>
      <c r="M1280" s="1045"/>
      <c r="N1280" s="1058"/>
      <c r="O1280" s="1057"/>
      <c r="P1280" s="257" t="s">
        <v>230</v>
      </c>
      <c r="Q1280" s="1059" t="s">
        <v>229</v>
      </c>
      <c r="R1280" s="1060"/>
      <c r="S1280" s="1047" t="s">
        <v>231</v>
      </c>
      <c r="T1280" s="1025"/>
      <c r="U1280" s="1047" t="s">
        <v>232</v>
      </c>
      <c r="V1280" s="1025"/>
      <c r="W1280" s="1047" t="s">
        <v>233</v>
      </c>
      <c r="X1280" s="1025"/>
      <c r="Y1280" s="481" t="s">
        <v>376</v>
      </c>
      <c r="Z1280" s="1044"/>
      <c r="AA1280" s="1044"/>
      <c r="AB1280" s="1045"/>
    </row>
    <row r="1281" spans="1:28" ht="19" customHeight="1">
      <c r="A1281" s="1033" t="s">
        <v>227</v>
      </c>
      <c r="B1281" s="1024"/>
      <c r="C1281" s="482" t="str">
        <f>IF('statement of marks'!GR71="","",'statement of marks'!GR71)</f>
        <v/>
      </c>
      <c r="D1281" s="1053" t="str">
        <f>IF('statement of marks'!GT71="","",'statement of marks'!GT71)</f>
        <v/>
      </c>
      <c r="E1281" s="1053"/>
      <c r="F1281" s="1053" t="str">
        <f>IF('statement of marks'!GV71="","",'statement of marks'!GV71)</f>
        <v/>
      </c>
      <c r="G1281" s="1053"/>
      <c r="H1281" s="1053" t="str">
        <f>IF('statement of marks'!GX71="","",'statement of marks'!GX71)</f>
        <v/>
      </c>
      <c r="I1281" s="1053"/>
      <c r="J1281" s="479" t="str">
        <f>'statement of marks'!GZ71</f>
        <v/>
      </c>
      <c r="K1281" s="1062" t="str">
        <f>IF(OR(L1273="PASS",L1273="FAIL"),'result subject-wise'!$AV$112,"")</f>
        <v/>
      </c>
      <c r="L1281" s="1062"/>
      <c r="M1281" s="1063"/>
      <c r="N1281" s="1058"/>
      <c r="O1281" s="1057"/>
      <c r="P1281" s="1033" t="s">
        <v>227</v>
      </c>
      <c r="Q1281" s="1024"/>
      <c r="R1281" s="482" t="str">
        <f>IF('statement of marks'!GR72="","",'statement of marks'!GR72)</f>
        <v/>
      </c>
      <c r="S1281" s="1053" t="str">
        <f>IF('statement of marks'!GT72="","",'statement of marks'!GT72)</f>
        <v/>
      </c>
      <c r="T1281" s="1053"/>
      <c r="U1281" s="1053" t="str">
        <f>IF('statement of marks'!GV72="","",'statement of marks'!GV72)</f>
        <v/>
      </c>
      <c r="V1281" s="1053"/>
      <c r="W1281" s="1053" t="str">
        <f>IF('statement of marks'!GX72="","",'statement of marks'!GX72)</f>
        <v/>
      </c>
      <c r="X1281" s="1053"/>
      <c r="Y1281" s="479" t="str">
        <f>'statement of marks'!GZ72</f>
        <v/>
      </c>
      <c r="Z1281" s="1062" t="str">
        <f>IF(OR(AA1273="PASS",AA1273="FAIL"),'result subject-wise'!$AV$112,"")</f>
        <v/>
      </c>
      <c r="AA1281" s="1062"/>
      <c r="AB1281" s="1063"/>
    </row>
    <row r="1282" spans="1:28" ht="19" customHeight="1">
      <c r="A1282" s="1031" t="s">
        <v>228</v>
      </c>
      <c r="B1282" s="1032"/>
      <c r="C1282" s="477" t="str">
        <f>IF('statement of marks'!GQ71="","",'statement of marks'!GQ71)</f>
        <v/>
      </c>
      <c r="D1282" s="1030" t="str">
        <f>IF('statement of marks'!GS71="","",'statement of marks'!GS71)</f>
        <v/>
      </c>
      <c r="E1282" s="1030"/>
      <c r="F1282" s="1030" t="str">
        <f>IF('statement of marks'!GU71="","",'statement of marks'!GU71)</f>
        <v/>
      </c>
      <c r="G1282" s="1030"/>
      <c r="H1282" s="1030" t="str">
        <f>IF('statement of marks'!GW71="","",'statement of marks'!GW71)</f>
        <v/>
      </c>
      <c r="I1282" s="1030"/>
      <c r="J1282" s="477" t="str">
        <f>'statement of marks'!GY71</f>
        <v/>
      </c>
      <c r="K1282" s="1062"/>
      <c r="L1282" s="1062"/>
      <c r="M1282" s="1063"/>
      <c r="N1282" s="1058"/>
      <c r="O1282" s="1057"/>
      <c r="P1282" s="1031" t="s">
        <v>228</v>
      </c>
      <c r="Q1282" s="1032"/>
      <c r="R1282" s="477" t="str">
        <f>IF('statement of marks'!GQ72="","",'statement of marks'!GQ72)</f>
        <v/>
      </c>
      <c r="S1282" s="1030" t="str">
        <f>IF('statement of marks'!GS72="","",'statement of marks'!GS72)</f>
        <v/>
      </c>
      <c r="T1282" s="1030"/>
      <c r="U1282" s="1030" t="str">
        <f>IF('statement of marks'!GU72="","",'statement of marks'!GU72)</f>
        <v/>
      </c>
      <c r="V1282" s="1030"/>
      <c r="W1282" s="1030" t="str">
        <f>IF('statement of marks'!GW72="","",'statement of marks'!GW72)</f>
        <v/>
      </c>
      <c r="X1282" s="1030"/>
      <c r="Y1282" s="477" t="str">
        <f>'statement of marks'!GY72</f>
        <v/>
      </c>
      <c r="Z1282" s="1062"/>
      <c r="AA1282" s="1062"/>
      <c r="AB1282" s="1063"/>
    </row>
    <row r="1283" spans="1:28" ht="19" customHeight="1">
      <c r="A1283" s="1067" t="s">
        <v>375</v>
      </c>
      <c r="B1283" s="1024"/>
      <c r="C1283" s="52"/>
      <c r="D1283" s="1029"/>
      <c r="E1283" s="1029"/>
      <c r="F1283" s="1029"/>
      <c r="G1283" s="1029"/>
      <c r="H1283" s="1029"/>
      <c r="I1283" s="1029"/>
      <c r="J1283" s="1029"/>
      <c r="K1283" s="1029"/>
      <c r="L1283" s="1029"/>
      <c r="M1283" s="1040"/>
      <c r="N1283" s="1058"/>
      <c r="O1283" s="1057"/>
      <c r="P1283" s="1067" t="s">
        <v>375</v>
      </c>
      <c r="Q1283" s="1024"/>
      <c r="R1283" s="52"/>
      <c r="S1283" s="1029"/>
      <c r="T1283" s="1029"/>
      <c r="U1283" s="1029"/>
      <c r="V1283" s="1029"/>
      <c r="W1283" s="1029"/>
      <c r="X1283" s="1029"/>
      <c r="Y1283" s="1029"/>
      <c r="Z1283" s="1029"/>
      <c r="AA1283" s="1029"/>
      <c r="AB1283" s="1040"/>
    </row>
    <row r="1284" spans="1:28" ht="19" customHeight="1">
      <c r="A1284" s="1033" t="s">
        <v>234</v>
      </c>
      <c r="B1284" s="1024"/>
      <c r="C1284" s="52"/>
      <c r="D1284" s="1029"/>
      <c r="E1284" s="1029"/>
      <c r="F1284" s="1029"/>
      <c r="G1284" s="1029"/>
      <c r="H1284" s="1029"/>
      <c r="I1284" s="1029"/>
      <c r="J1284" s="1029"/>
      <c r="K1284" s="1029"/>
      <c r="L1284" s="1029"/>
      <c r="M1284" s="1040"/>
      <c r="N1284" s="1058"/>
      <c r="O1284" s="1057"/>
      <c r="P1284" s="1033" t="s">
        <v>234</v>
      </c>
      <c r="Q1284" s="1024"/>
      <c r="R1284" s="52"/>
      <c r="S1284" s="1029"/>
      <c r="T1284" s="1029"/>
      <c r="U1284" s="1029"/>
      <c r="V1284" s="1029"/>
      <c r="W1284" s="1029"/>
      <c r="X1284" s="1029"/>
      <c r="Y1284" s="1029"/>
      <c r="Z1284" s="1029"/>
      <c r="AA1284" s="1029"/>
      <c r="AB1284" s="1040"/>
    </row>
    <row r="1285" spans="1:28" ht="19" customHeight="1">
      <c r="A1285" s="1033" t="s">
        <v>374</v>
      </c>
      <c r="B1285" s="1024"/>
      <c r="C1285" s="52"/>
      <c r="D1285" s="1029"/>
      <c r="E1285" s="1029"/>
      <c r="F1285" s="1029"/>
      <c r="G1285" s="1029"/>
      <c r="H1285" s="1029"/>
      <c r="I1285" s="1029"/>
      <c r="J1285" s="1051" t="s">
        <v>374</v>
      </c>
      <c r="K1285" s="1029"/>
      <c r="L1285" s="1029"/>
      <c r="M1285" s="1040"/>
      <c r="N1285" s="1058"/>
      <c r="O1285" s="1057"/>
      <c r="P1285" s="1033" t="s">
        <v>374</v>
      </c>
      <c r="Q1285" s="1024"/>
      <c r="R1285" s="52"/>
      <c r="S1285" s="1029"/>
      <c r="T1285" s="1029"/>
      <c r="U1285" s="1029"/>
      <c r="V1285" s="1029"/>
      <c r="W1285" s="1029"/>
      <c r="X1285" s="1029"/>
      <c r="Y1285" s="1051" t="s">
        <v>374</v>
      </c>
      <c r="Z1285" s="1029"/>
      <c r="AA1285" s="1029"/>
      <c r="AB1285" s="1040"/>
    </row>
    <row r="1286" spans="1:28" ht="19" customHeight="1">
      <c r="A1286" s="1033" t="s">
        <v>235</v>
      </c>
      <c r="B1286" s="1024"/>
      <c r="C1286" s="52"/>
      <c r="D1286" s="1029"/>
      <c r="E1286" s="1029"/>
      <c r="F1286" s="1029"/>
      <c r="G1286" s="1029"/>
      <c r="H1286" s="1029"/>
      <c r="I1286" s="1029"/>
      <c r="J1286" s="1029"/>
      <c r="K1286" s="1029"/>
      <c r="L1286" s="1029"/>
      <c r="M1286" s="1040"/>
      <c r="N1286" s="1058"/>
      <c r="O1286" s="1057"/>
      <c r="P1286" s="1033" t="s">
        <v>235</v>
      </c>
      <c r="Q1286" s="1024"/>
      <c r="R1286" s="52"/>
      <c r="S1286" s="1029"/>
      <c r="T1286" s="1029"/>
      <c r="U1286" s="1029"/>
      <c r="V1286" s="1029"/>
      <c r="W1286" s="1029"/>
      <c r="X1286" s="1029"/>
      <c r="Y1286" s="1029"/>
      <c r="Z1286" s="1029"/>
      <c r="AA1286" s="1029"/>
      <c r="AB1286" s="1040"/>
    </row>
    <row r="1287" spans="1:28" ht="19" customHeight="1" thickBot="1">
      <c r="A1287" s="1054" t="s">
        <v>236</v>
      </c>
      <c r="B1287" s="1055"/>
      <c r="C1287" s="1055"/>
      <c r="D1287" s="1055"/>
      <c r="E1287" s="1055"/>
      <c r="F1287" s="1064">
        <f>'statement of marks'!$GY$107</f>
        <v>42460</v>
      </c>
      <c r="G1287" s="1064"/>
      <c r="H1287" s="1065" t="s">
        <v>239</v>
      </c>
      <c r="I1287" s="1066"/>
      <c r="J1287" s="1041"/>
      <c r="K1287" s="1041"/>
      <c r="L1287" s="1041"/>
      <c r="M1287" s="1042"/>
      <c r="N1287" s="1058"/>
      <c r="O1287" s="1057"/>
      <c r="P1287" s="1054" t="s">
        <v>236</v>
      </c>
      <c r="Q1287" s="1055"/>
      <c r="R1287" s="1055"/>
      <c r="S1287" s="1055"/>
      <c r="T1287" s="1055"/>
      <c r="U1287" s="1064">
        <f>'statement of marks'!$GY$107</f>
        <v>42460</v>
      </c>
      <c r="V1287" s="1064"/>
      <c r="W1287" s="1065" t="s">
        <v>239</v>
      </c>
      <c r="X1287" s="1066"/>
      <c r="Y1287" s="1041"/>
      <c r="Z1287" s="1041"/>
      <c r="AA1287" s="1041"/>
      <c r="AB1287" s="1042"/>
    </row>
    <row r="1288" spans="1:28" ht="19" customHeight="1" thickTop="1">
      <c r="A1288" s="1017" t="s">
        <v>220</v>
      </c>
      <c r="B1288" s="1018"/>
      <c r="C1288" s="1018"/>
      <c r="D1288" s="1018"/>
      <c r="E1288" s="1018"/>
      <c r="F1288" s="1018"/>
      <c r="G1288" s="1018"/>
      <c r="H1288" s="1018"/>
      <c r="I1288" s="1018"/>
      <c r="J1288" s="1018"/>
      <c r="K1288" s="1018"/>
      <c r="L1288" s="1018"/>
      <c r="M1288" s="1019"/>
      <c r="N1288" s="1058"/>
      <c r="O1288" s="1057"/>
      <c r="P1288" s="1017" t="s">
        <v>220</v>
      </c>
      <c r="Q1288" s="1018"/>
      <c r="R1288" s="1018"/>
      <c r="S1288" s="1018"/>
      <c r="T1288" s="1018"/>
      <c r="U1288" s="1018"/>
      <c r="V1288" s="1018"/>
      <c r="W1288" s="1018"/>
      <c r="X1288" s="1018"/>
      <c r="Y1288" s="1018"/>
      <c r="Z1288" s="1018"/>
      <c r="AA1288" s="1018"/>
      <c r="AB1288" s="1019"/>
    </row>
    <row r="1289" spans="1:28" ht="19" customHeight="1">
      <c r="A1289" s="1020" t="str">
        <f>IF('statement of marks'!$A$2="","",'statement of marks'!$A$2)</f>
        <v xml:space="preserve">GOVT. </v>
      </c>
      <c r="B1289" s="1021"/>
      <c r="C1289" s="1021"/>
      <c r="D1289" s="1021"/>
      <c r="E1289" s="1021"/>
      <c r="F1289" s="1021"/>
      <c r="G1289" s="1021"/>
      <c r="H1289" s="1021"/>
      <c r="I1289" s="1021"/>
      <c r="J1289" s="1021"/>
      <c r="K1289" s="1021"/>
      <c r="L1289" s="1021"/>
      <c r="M1289" s="1022"/>
      <c r="N1289" s="1058"/>
      <c r="O1289" s="1057"/>
      <c r="P1289" s="1020" t="str">
        <f>IF('statement of marks'!$A$2="","",'statement of marks'!$A$2)</f>
        <v xml:space="preserve">GOVT. </v>
      </c>
      <c r="Q1289" s="1021"/>
      <c r="R1289" s="1021"/>
      <c r="S1289" s="1021"/>
      <c r="T1289" s="1021"/>
      <c r="U1289" s="1021"/>
      <c r="V1289" s="1021"/>
      <c r="W1289" s="1021"/>
      <c r="X1289" s="1021"/>
      <c r="Y1289" s="1021"/>
      <c r="Z1289" s="1021"/>
      <c r="AA1289" s="1021"/>
      <c r="AB1289" s="1022"/>
    </row>
    <row r="1290" spans="1:28" ht="19" customHeight="1">
      <c r="A1290" s="1020"/>
      <c r="B1290" s="1021"/>
      <c r="C1290" s="1021"/>
      <c r="D1290" s="1021"/>
      <c r="E1290" s="1021"/>
      <c r="F1290" s="1021"/>
      <c r="G1290" s="1021"/>
      <c r="H1290" s="1021"/>
      <c r="I1290" s="1021"/>
      <c r="J1290" s="1021"/>
      <c r="K1290" s="1021"/>
      <c r="L1290" s="1021"/>
      <c r="M1290" s="1022"/>
      <c r="N1290" s="1058"/>
      <c r="O1290" s="1057"/>
      <c r="P1290" s="1020"/>
      <c r="Q1290" s="1021"/>
      <c r="R1290" s="1021"/>
      <c r="S1290" s="1021"/>
      <c r="T1290" s="1021"/>
      <c r="U1290" s="1021"/>
      <c r="V1290" s="1021"/>
      <c r="W1290" s="1021"/>
      <c r="X1290" s="1021"/>
      <c r="Y1290" s="1021"/>
      <c r="Z1290" s="1021"/>
      <c r="AA1290" s="1021"/>
      <c r="AB1290" s="1022"/>
    </row>
    <row r="1291" spans="1:28" ht="19" customHeight="1">
      <c r="A1291" s="1023" t="s">
        <v>221</v>
      </c>
      <c r="B1291" s="1024"/>
      <c r="C1291" s="1025" t="str">
        <f>IF(L1312="","MAIN EXAM.",IF(C1318="SUPPL.","SUPPL. EXAM.",IF(C1318="RE-EXAM.","RE-EXAM.",)))</f>
        <v>MAIN EXAM.</v>
      </c>
      <c r="D1291" s="1025"/>
      <c r="E1291" s="1025"/>
      <c r="F1291" s="1025"/>
      <c r="G1291" s="475" t="s">
        <v>153</v>
      </c>
      <c r="H1291" s="1025" t="str">
        <f>IF('statement of marks'!$F$3="","",'statement of marks'!$F$3)</f>
        <v>2015-16</v>
      </c>
      <c r="I1291" s="1025"/>
      <c r="J1291" s="1025" t="s">
        <v>82</v>
      </c>
      <c r="K1291" s="1025"/>
      <c r="L1291" s="1025">
        <f>IF('statement of marks'!D73="","",'statement of marks'!D73)</f>
        <v>9167</v>
      </c>
      <c r="M1291" s="1026"/>
      <c r="N1291" s="1058"/>
      <c r="O1291" s="1057"/>
      <c r="P1291" s="1023" t="s">
        <v>221</v>
      </c>
      <c r="Q1291" s="1024"/>
      <c r="R1291" s="1025" t="str">
        <f>IF(AA1312="","MAIN EXAM.",IF(R1318="SUPPL.","SUPPL. EXAM.",IF(R1318="RE-EXAM.","RE-EXAM.",)))</f>
        <v>MAIN EXAM.</v>
      </c>
      <c r="S1291" s="1025"/>
      <c r="T1291" s="1025"/>
      <c r="U1291" s="1025"/>
      <c r="V1291" s="475" t="s">
        <v>153</v>
      </c>
      <c r="W1291" s="1025" t="str">
        <f>IF('statement of marks'!$F$3="","",'statement of marks'!$F$3)</f>
        <v>2015-16</v>
      </c>
      <c r="X1291" s="1025"/>
      <c r="Y1291" s="1025" t="s">
        <v>82</v>
      </c>
      <c r="Z1291" s="1025"/>
      <c r="AA1291" s="1025">
        <f>IF('statement of marks'!D74="","",'statement of marks'!D74)</f>
        <v>9168</v>
      </c>
      <c r="AB1291" s="1026"/>
    </row>
    <row r="1292" spans="1:28" ht="19" customHeight="1">
      <c r="A1292" s="1023" t="s">
        <v>40</v>
      </c>
      <c r="B1292" s="1024"/>
      <c r="C1292" s="1024" t="str">
        <f>IF('statement of marks'!G73="","",'statement of marks'!G73)</f>
        <v>A 067</v>
      </c>
      <c r="D1292" s="1024"/>
      <c r="E1292" s="1024"/>
      <c r="F1292" s="1024"/>
      <c r="G1292" s="1024"/>
      <c r="H1292" s="1024"/>
      <c r="I1292" s="1024"/>
      <c r="J1292" s="1024"/>
      <c r="K1292" s="1024"/>
      <c r="L1292" s="1024"/>
      <c r="M1292" s="1036"/>
      <c r="N1292" s="1058"/>
      <c r="O1292" s="1057"/>
      <c r="P1292" s="1023" t="s">
        <v>40</v>
      </c>
      <c r="Q1292" s="1024"/>
      <c r="R1292" s="1024" t="str">
        <f>IF('statement of marks'!G74="","",'statement of marks'!G74)</f>
        <v>A 068</v>
      </c>
      <c r="S1292" s="1024"/>
      <c r="T1292" s="1024"/>
      <c r="U1292" s="1024"/>
      <c r="V1292" s="1024"/>
      <c r="W1292" s="1024"/>
      <c r="X1292" s="1024"/>
      <c r="Y1292" s="1024"/>
      <c r="Z1292" s="1024"/>
      <c r="AA1292" s="1024"/>
      <c r="AB1292" s="1036"/>
    </row>
    <row r="1293" spans="1:28" ht="19" customHeight="1">
      <c r="A1293" s="1023" t="s">
        <v>41</v>
      </c>
      <c r="B1293" s="1024"/>
      <c r="C1293" s="1024" t="str">
        <f>IF('statement of marks'!H73="","",'statement of marks'!H73)</f>
        <v>B 067</v>
      </c>
      <c r="D1293" s="1024"/>
      <c r="E1293" s="1024"/>
      <c r="F1293" s="1024"/>
      <c r="G1293" s="1024"/>
      <c r="H1293" s="1024"/>
      <c r="I1293" s="1024"/>
      <c r="J1293" s="1024"/>
      <c r="K1293" s="1024"/>
      <c r="L1293" s="1024"/>
      <c r="M1293" s="1036"/>
      <c r="N1293" s="1058"/>
      <c r="O1293" s="1057"/>
      <c r="P1293" s="1023" t="s">
        <v>41</v>
      </c>
      <c r="Q1293" s="1024"/>
      <c r="R1293" s="1024" t="str">
        <f>IF('statement of marks'!H74="","",'statement of marks'!H74)</f>
        <v>B 068</v>
      </c>
      <c r="S1293" s="1024"/>
      <c r="T1293" s="1024"/>
      <c r="U1293" s="1024"/>
      <c r="V1293" s="1024"/>
      <c r="W1293" s="1024"/>
      <c r="X1293" s="1024"/>
      <c r="Y1293" s="1024"/>
      <c r="Z1293" s="1024"/>
      <c r="AA1293" s="1024"/>
      <c r="AB1293" s="1036"/>
    </row>
    <row r="1294" spans="1:28" ht="19" customHeight="1">
      <c r="A1294" s="1023" t="s">
        <v>42</v>
      </c>
      <c r="B1294" s="1024"/>
      <c r="C1294" s="1024" t="str">
        <f>IF('statement of marks'!I73="","",'statement of marks'!I73)</f>
        <v>C 067</v>
      </c>
      <c r="D1294" s="1024"/>
      <c r="E1294" s="1024"/>
      <c r="F1294" s="1024"/>
      <c r="G1294" s="1024"/>
      <c r="H1294" s="1024"/>
      <c r="I1294" s="1024"/>
      <c r="J1294" s="1024"/>
      <c r="K1294" s="1024"/>
      <c r="L1294" s="1024"/>
      <c r="M1294" s="1036"/>
      <c r="N1294" s="1058"/>
      <c r="O1294" s="1057"/>
      <c r="P1294" s="1023" t="s">
        <v>42</v>
      </c>
      <c r="Q1294" s="1024"/>
      <c r="R1294" s="1024" t="str">
        <f>IF('statement of marks'!I74="","",'statement of marks'!I74)</f>
        <v>C 068</v>
      </c>
      <c r="S1294" s="1024"/>
      <c r="T1294" s="1024"/>
      <c r="U1294" s="1024"/>
      <c r="V1294" s="1024"/>
      <c r="W1294" s="1024"/>
      <c r="X1294" s="1024"/>
      <c r="Y1294" s="1024"/>
      <c r="Z1294" s="1024"/>
      <c r="AA1294" s="1024"/>
      <c r="AB1294" s="1036"/>
    </row>
    <row r="1295" spans="1:28" ht="19" customHeight="1">
      <c r="A1295" s="1023" t="s">
        <v>274</v>
      </c>
      <c r="B1295" s="1024"/>
      <c r="C1295" s="1024" t="str">
        <f>IF('statement of marks'!$A$3="","",'statement of marks'!$A$3)</f>
        <v>9 'A'</v>
      </c>
      <c r="D1295" s="1024"/>
      <c r="E1295" s="1025" t="s">
        <v>83</v>
      </c>
      <c r="F1295" s="1025"/>
      <c r="G1295" s="1025">
        <f>IF('statement of marks'!E73="","",'statement of marks'!E73)</f>
        <v>11044</v>
      </c>
      <c r="H1295" s="1025"/>
      <c r="I1295" s="1025" t="s">
        <v>78</v>
      </c>
      <c r="J1295" s="1025"/>
      <c r="K1295" s="1014">
        <f>IF('statement of marks'!F73="","",'statement of marks'!F73)</f>
        <v>36727</v>
      </c>
      <c r="L1295" s="1014"/>
      <c r="M1295" s="1015"/>
      <c r="N1295" s="1058"/>
      <c r="O1295" s="1057"/>
      <c r="P1295" s="1023" t="s">
        <v>274</v>
      </c>
      <c r="Q1295" s="1024"/>
      <c r="R1295" s="1024" t="str">
        <f>IF('statement of marks'!$A$3="","",'statement of marks'!$A$3)</f>
        <v>9 'A'</v>
      </c>
      <c r="S1295" s="1024"/>
      <c r="T1295" s="1025" t="s">
        <v>83</v>
      </c>
      <c r="U1295" s="1025"/>
      <c r="V1295" s="1025">
        <f>IF('statement of marks'!E74="","",'statement of marks'!E74)</f>
        <v>11035</v>
      </c>
      <c r="W1295" s="1025"/>
      <c r="X1295" s="1025" t="s">
        <v>78</v>
      </c>
      <c r="Y1295" s="1025"/>
      <c r="Z1295" s="1014">
        <f>IF('statement of marks'!F74="","",'statement of marks'!F74)</f>
        <v>37173</v>
      </c>
      <c r="AA1295" s="1014"/>
      <c r="AB1295" s="1015"/>
    </row>
    <row r="1296" spans="1:28" ht="19" customHeight="1">
      <c r="A1296" s="1037" t="s">
        <v>222</v>
      </c>
      <c r="B1296" s="1034" t="s">
        <v>223</v>
      </c>
      <c r="C1296" s="865" t="s">
        <v>87</v>
      </c>
      <c r="D1296" s="865" t="s">
        <v>88</v>
      </c>
      <c r="E1296" s="865" t="s">
        <v>89</v>
      </c>
      <c r="F1296" s="865" t="s">
        <v>245</v>
      </c>
      <c r="G1296" s="865" t="s">
        <v>242</v>
      </c>
      <c r="H1296" s="865" t="s">
        <v>99</v>
      </c>
      <c r="I1296" s="865" t="s">
        <v>193</v>
      </c>
      <c r="J1296" s="1016" t="s">
        <v>146</v>
      </c>
      <c r="K1296" s="1016" t="s">
        <v>224</v>
      </c>
      <c r="L1296" s="1016" t="s">
        <v>225</v>
      </c>
      <c r="M1296" s="1035" t="s">
        <v>243</v>
      </c>
      <c r="N1296" s="1058"/>
      <c r="O1296" s="1057"/>
      <c r="P1296" s="1037" t="s">
        <v>222</v>
      </c>
      <c r="Q1296" s="1034" t="s">
        <v>223</v>
      </c>
      <c r="R1296" s="865" t="s">
        <v>87</v>
      </c>
      <c r="S1296" s="865" t="s">
        <v>88</v>
      </c>
      <c r="T1296" s="865" t="s">
        <v>89</v>
      </c>
      <c r="U1296" s="865" t="s">
        <v>245</v>
      </c>
      <c r="V1296" s="865" t="s">
        <v>242</v>
      </c>
      <c r="W1296" s="865" t="s">
        <v>99</v>
      </c>
      <c r="X1296" s="865" t="s">
        <v>193</v>
      </c>
      <c r="Y1296" s="1016" t="s">
        <v>146</v>
      </c>
      <c r="Z1296" s="1016" t="s">
        <v>224</v>
      </c>
      <c r="AA1296" s="1016" t="s">
        <v>225</v>
      </c>
      <c r="AB1296" s="1035" t="s">
        <v>243</v>
      </c>
    </row>
    <row r="1297" spans="1:28" ht="19" customHeight="1">
      <c r="A1297" s="1037"/>
      <c r="B1297" s="1034"/>
      <c r="C1297" s="865"/>
      <c r="D1297" s="865"/>
      <c r="E1297" s="865"/>
      <c r="F1297" s="865"/>
      <c r="G1297" s="865"/>
      <c r="H1297" s="865"/>
      <c r="I1297" s="865"/>
      <c r="J1297" s="865"/>
      <c r="K1297" s="865"/>
      <c r="L1297" s="865"/>
      <c r="M1297" s="1035"/>
      <c r="N1297" s="1058"/>
      <c r="O1297" s="1057"/>
      <c r="P1297" s="1037"/>
      <c r="Q1297" s="1034"/>
      <c r="R1297" s="865"/>
      <c r="S1297" s="865"/>
      <c r="T1297" s="865"/>
      <c r="U1297" s="865"/>
      <c r="V1297" s="865"/>
      <c r="W1297" s="865"/>
      <c r="X1297" s="865"/>
      <c r="Y1297" s="865"/>
      <c r="Z1297" s="865"/>
      <c r="AA1297" s="865"/>
      <c r="AB1297" s="1035"/>
    </row>
    <row r="1298" spans="1:28" ht="19" customHeight="1">
      <c r="A1298" s="1037"/>
      <c r="B1298" s="1034"/>
      <c r="C1298" s="865"/>
      <c r="D1298" s="865"/>
      <c r="E1298" s="865"/>
      <c r="F1298" s="865"/>
      <c r="G1298" s="865"/>
      <c r="H1298" s="865"/>
      <c r="I1298" s="865"/>
      <c r="J1298" s="865"/>
      <c r="K1298" s="865"/>
      <c r="L1298" s="865"/>
      <c r="M1298" s="1035"/>
      <c r="N1298" s="1058"/>
      <c r="O1298" s="1057"/>
      <c r="P1298" s="1037"/>
      <c r="Q1298" s="1034"/>
      <c r="R1298" s="865"/>
      <c r="S1298" s="865"/>
      <c r="T1298" s="865"/>
      <c r="U1298" s="865"/>
      <c r="V1298" s="865"/>
      <c r="W1298" s="865"/>
      <c r="X1298" s="865"/>
      <c r="Y1298" s="865"/>
      <c r="Z1298" s="865"/>
      <c r="AA1298" s="865"/>
      <c r="AB1298" s="1035"/>
    </row>
    <row r="1299" spans="1:28" ht="19" customHeight="1">
      <c r="A1299" s="1038" t="s">
        <v>169</v>
      </c>
      <c r="B1299" s="1039"/>
      <c r="C1299" s="474">
        <v>10</v>
      </c>
      <c r="D1299" s="474">
        <v>10</v>
      </c>
      <c r="E1299" s="474">
        <v>10</v>
      </c>
      <c r="F1299" s="474">
        <v>70</v>
      </c>
      <c r="G1299" s="478">
        <v>100</v>
      </c>
      <c r="H1299" s="478">
        <v>100</v>
      </c>
      <c r="I1299" s="478">
        <v>200</v>
      </c>
      <c r="J1299" s="484"/>
      <c r="K1299" s="478" t="str">
        <f>IF(L1307=0,"",100)</f>
        <v/>
      </c>
      <c r="L1299" s="478"/>
      <c r="M1299" s="251" t="str">
        <f>IF(L1307=0,"","200/100")</f>
        <v/>
      </c>
      <c r="N1299" s="1058"/>
      <c r="O1299" s="1057"/>
      <c r="P1299" s="1038" t="s">
        <v>169</v>
      </c>
      <c r="Q1299" s="1039"/>
      <c r="R1299" s="474">
        <v>10</v>
      </c>
      <c r="S1299" s="474">
        <v>10</v>
      </c>
      <c r="T1299" s="474">
        <v>10</v>
      </c>
      <c r="U1299" s="474">
        <v>70</v>
      </c>
      <c r="V1299" s="478">
        <v>100</v>
      </c>
      <c r="W1299" s="478">
        <v>100</v>
      </c>
      <c r="X1299" s="478">
        <v>200</v>
      </c>
      <c r="Y1299" s="484"/>
      <c r="Z1299" s="478" t="str">
        <f>IF(AA1307=0,"",100)</f>
        <v/>
      </c>
      <c r="AA1299" s="478"/>
      <c r="AB1299" s="251" t="str">
        <f>IF(AA1307=0,"","200/100")</f>
        <v/>
      </c>
    </row>
    <row r="1300" spans="1:28" ht="19" customHeight="1">
      <c r="A1300" s="1023" t="s">
        <v>61</v>
      </c>
      <c r="B1300" s="1024"/>
      <c r="C1300" s="482" t="str">
        <f>IF('statement of marks'!J73="","",'statement of marks'!J73)</f>
        <v/>
      </c>
      <c r="D1300" s="482" t="str">
        <f>IF('statement of marks'!K73="","",'statement of marks'!K73)</f>
        <v/>
      </c>
      <c r="E1300" s="482" t="str">
        <f>IF('statement of marks'!L73="","",'statement of marks'!L73)</f>
        <v/>
      </c>
      <c r="F1300" s="482" t="str">
        <f>IF('statement of marks'!N73="","",'statement of marks'!N73)</f>
        <v/>
      </c>
      <c r="G1300" s="478" t="str">
        <f t="shared" ref="G1300:G1305" si="264">IF(F1300="","",SUM(C1300:F1300))</f>
        <v/>
      </c>
      <c r="H1300" s="252" t="str">
        <f>IF('statement of marks'!P73="","",'statement of marks'!P73)</f>
        <v/>
      </c>
      <c r="I1300" s="253" t="str">
        <f t="shared" ref="I1300:I1305" si="265">IF(H1300="","",SUM(G1300:H1300))</f>
        <v/>
      </c>
      <c r="J1300" s="479" t="str">
        <f>CONCATENATE('statement of marks'!HB73,'statement of marks'!HC73,'statement of marks'!HD73)</f>
        <v/>
      </c>
      <c r="K1300" s="482" t="str">
        <f>IF('result subject-wise'!AB73="","",'result subject-wise'!AB73)</f>
        <v/>
      </c>
      <c r="L1300" s="482" t="str">
        <f>IF('result subject-wise'!AK73="","",'result subject-wise'!AK73)</f>
        <v/>
      </c>
      <c r="M1300" s="480" t="str">
        <f>IF(L1307=0,"",IF(J1300="S",K1300,IF(K1300="",I1300,I1300+K1300)))</f>
        <v/>
      </c>
      <c r="N1300" s="1058"/>
      <c r="O1300" s="1057"/>
      <c r="P1300" s="1023" t="s">
        <v>61</v>
      </c>
      <c r="Q1300" s="1024"/>
      <c r="R1300" s="482" t="str">
        <f>IF('statement of marks'!J74="","",'statement of marks'!J74)</f>
        <v/>
      </c>
      <c r="S1300" s="482" t="str">
        <f>IF('statement of marks'!K74="","",'statement of marks'!K74)</f>
        <v/>
      </c>
      <c r="T1300" s="482" t="str">
        <f>IF('statement of marks'!L74="","",'statement of marks'!L74)</f>
        <v/>
      </c>
      <c r="U1300" s="482" t="str">
        <f>IF('statement of marks'!N74="","",'statement of marks'!N74)</f>
        <v/>
      </c>
      <c r="V1300" s="478" t="str">
        <f t="shared" ref="V1300:V1305" si="266">IF(U1300="","",SUM(R1300:U1300))</f>
        <v/>
      </c>
      <c r="W1300" s="252" t="str">
        <f>IF('statement of marks'!P74="","",'statement of marks'!P74)</f>
        <v/>
      </c>
      <c r="X1300" s="253" t="str">
        <f t="shared" ref="X1300:X1305" si="267">IF(W1300="","",SUM(V1300:W1300))</f>
        <v/>
      </c>
      <c r="Y1300" s="479" t="str">
        <f>CONCATENATE('statement of marks'!HB74,'statement of marks'!HC74,'statement of marks'!HD74)</f>
        <v/>
      </c>
      <c r="Z1300" s="482" t="str">
        <f>IF('result subject-wise'!AB74="","",'result subject-wise'!AB74)</f>
        <v/>
      </c>
      <c r="AA1300" s="482" t="str">
        <f>IF('result subject-wise'!AK74="","",'result subject-wise'!AK74)</f>
        <v/>
      </c>
      <c r="AB1300" s="480" t="str">
        <f>IF(AA1307=0,"",IF(Y1300="S",Z1300,IF(Z1300="",X1300,X1300+Z1300)))</f>
        <v/>
      </c>
    </row>
    <row r="1301" spans="1:28" ht="19" customHeight="1">
      <c r="A1301" s="1023" t="s">
        <v>63</v>
      </c>
      <c r="B1301" s="1024"/>
      <c r="C1301" s="482" t="str">
        <f>IF('statement of marks'!X73="","",'statement of marks'!X73)</f>
        <v/>
      </c>
      <c r="D1301" s="482" t="str">
        <f>IF('statement of marks'!Y73="","",'statement of marks'!Y73)</f>
        <v/>
      </c>
      <c r="E1301" s="482" t="str">
        <f>IF('statement of marks'!Z73="","",'statement of marks'!Z73)</f>
        <v/>
      </c>
      <c r="F1301" s="482" t="str">
        <f>IF('statement of marks'!AB73="","",'statement of marks'!AB73)</f>
        <v/>
      </c>
      <c r="G1301" s="478" t="str">
        <f t="shared" si="264"/>
        <v/>
      </c>
      <c r="H1301" s="252" t="str">
        <f>IF('statement of marks'!AD73="","",'statement of marks'!AD73)</f>
        <v/>
      </c>
      <c r="I1301" s="253" t="str">
        <f t="shared" si="265"/>
        <v/>
      </c>
      <c r="J1301" s="479" t="str">
        <f>CONCATENATE('statement of marks'!HE73,'statement of marks'!HF73,'statement of marks'!HG73,)</f>
        <v/>
      </c>
      <c r="K1301" s="482" t="str">
        <f>IF('result subject-wise'!AC73="","",'result subject-wise'!AC73)</f>
        <v/>
      </c>
      <c r="L1301" s="482" t="str">
        <f>IF('result subject-wise'!AL73="","",'result subject-wise'!AL73)</f>
        <v/>
      </c>
      <c r="M1301" s="480" t="str">
        <f>IF(L1307=0,"",IF(J1301="S",K1301,IF(K1301="",I1301,I1301+K1301)))</f>
        <v/>
      </c>
      <c r="N1301" s="1058"/>
      <c r="O1301" s="1057"/>
      <c r="P1301" s="1023" t="s">
        <v>63</v>
      </c>
      <c r="Q1301" s="1024"/>
      <c r="R1301" s="482" t="str">
        <f>IF('statement of marks'!X74="","",'statement of marks'!X74)</f>
        <v/>
      </c>
      <c r="S1301" s="482" t="str">
        <f>IF('statement of marks'!Y74="","",'statement of marks'!Y74)</f>
        <v/>
      </c>
      <c r="T1301" s="482" t="str">
        <f>IF('statement of marks'!Z74="","",'statement of marks'!Z74)</f>
        <v/>
      </c>
      <c r="U1301" s="482" t="str">
        <f>IF('statement of marks'!AB74="","",'statement of marks'!AB74)</f>
        <v/>
      </c>
      <c r="V1301" s="478" t="str">
        <f t="shared" si="266"/>
        <v/>
      </c>
      <c r="W1301" s="252" t="str">
        <f>IF('statement of marks'!AD74="","",'statement of marks'!AD74)</f>
        <v/>
      </c>
      <c r="X1301" s="253" t="str">
        <f t="shared" si="267"/>
        <v/>
      </c>
      <c r="Y1301" s="479" t="str">
        <f>CONCATENATE('statement of marks'!HE74,'statement of marks'!HF74,'statement of marks'!HG74,)</f>
        <v/>
      </c>
      <c r="Z1301" s="482" t="str">
        <f>IF('result subject-wise'!AC74="","",'result subject-wise'!AC74)</f>
        <v/>
      </c>
      <c r="AA1301" s="482" t="str">
        <f>IF('result subject-wise'!AL74="","",'result subject-wise'!AL74)</f>
        <v/>
      </c>
      <c r="AB1301" s="480" t="str">
        <f>IF(AA1307=0,"",IF(Y1301="S",Z1301,IF(Z1301="",X1301,X1301+Z1301)))</f>
        <v/>
      </c>
    </row>
    <row r="1302" spans="1:28" ht="19" customHeight="1">
      <c r="A1302" s="1023" t="str">
        <f>'statement of marks'!AM73</f>
        <v/>
      </c>
      <c r="B1302" s="1024"/>
      <c r="C1302" s="482" t="str">
        <f>IF('statement of marks'!AN73="","",'statement of marks'!AN73)</f>
        <v/>
      </c>
      <c r="D1302" s="482" t="str">
        <f>IF('statement of marks'!AO73="","",'statement of marks'!AO73)</f>
        <v/>
      </c>
      <c r="E1302" s="482" t="str">
        <f>IF('statement of marks'!AP73="","",'statement of marks'!AP73)</f>
        <v/>
      </c>
      <c r="F1302" s="482" t="str">
        <f>IF('statement of marks'!AR73="","",'statement of marks'!AR73)</f>
        <v/>
      </c>
      <c r="G1302" s="478" t="str">
        <f t="shared" si="264"/>
        <v/>
      </c>
      <c r="H1302" s="252" t="str">
        <f>IF('statement of marks'!AT73="","",'statement of marks'!AT73)</f>
        <v/>
      </c>
      <c r="I1302" s="253" t="str">
        <f t="shared" si="265"/>
        <v/>
      </c>
      <c r="J1302" s="479" t="str">
        <f>CONCATENATE('statement of marks'!HH73,'statement of marks'!HN73,'statement of marks'!HO73)</f>
        <v/>
      </c>
      <c r="K1302" s="482" t="str">
        <f>IF('result subject-wise'!AD73="","",'result subject-wise'!AD73)</f>
        <v/>
      </c>
      <c r="L1302" s="482" t="str">
        <f>IF('result subject-wise'!AM73="","",'result subject-wise'!AM73)</f>
        <v/>
      </c>
      <c r="M1302" s="480" t="str">
        <f>IF(L1307=0,"",IF(J1302="S",K1302,IF(K1302="",I1302,I1302+K1302)))</f>
        <v/>
      </c>
      <c r="N1302" s="1058"/>
      <c r="O1302" s="1057"/>
      <c r="P1302" s="1023" t="str">
        <f>'statement of marks'!AM74</f>
        <v/>
      </c>
      <c r="Q1302" s="1024"/>
      <c r="R1302" s="482" t="str">
        <f>IF('statement of marks'!AN74="","",'statement of marks'!AN74)</f>
        <v/>
      </c>
      <c r="S1302" s="482" t="str">
        <f>IF('statement of marks'!AO74="","",'statement of marks'!AO74)</f>
        <v/>
      </c>
      <c r="T1302" s="482" t="str">
        <f>IF('statement of marks'!AP74="","",'statement of marks'!AP74)</f>
        <v/>
      </c>
      <c r="U1302" s="482" t="str">
        <f>IF('statement of marks'!AR74="","",'statement of marks'!AR74)</f>
        <v/>
      </c>
      <c r="V1302" s="478" t="str">
        <f t="shared" si="266"/>
        <v/>
      </c>
      <c r="W1302" s="252" t="str">
        <f>IF('statement of marks'!AT74="","",'statement of marks'!AT74)</f>
        <v/>
      </c>
      <c r="X1302" s="253" t="str">
        <f t="shared" si="267"/>
        <v/>
      </c>
      <c r="Y1302" s="479" t="str">
        <f>CONCATENATE('statement of marks'!HH74,'statement of marks'!HN74,'statement of marks'!HO74)</f>
        <v/>
      </c>
      <c r="Z1302" s="482" t="str">
        <f>IF('result subject-wise'!AD74="","",'result subject-wise'!AD74)</f>
        <v/>
      </c>
      <c r="AA1302" s="482" t="str">
        <f>IF('result subject-wise'!AM74="","",'result subject-wise'!AM74)</f>
        <v/>
      </c>
      <c r="AB1302" s="480" t="str">
        <f>IF(AA1307=0,"",IF(Y1302="S",Z1302,IF(Z1302="",X1302,X1302+Z1302)))</f>
        <v/>
      </c>
    </row>
    <row r="1303" spans="1:28" ht="19" customHeight="1">
      <c r="A1303" s="1023" t="s">
        <v>65</v>
      </c>
      <c r="B1303" s="1024"/>
      <c r="C1303" s="482" t="str">
        <f>IF('statement of marks'!BB73="","",'statement of marks'!BB73)</f>
        <v/>
      </c>
      <c r="D1303" s="482" t="str">
        <f>IF('statement of marks'!BC73="","",'statement of marks'!BC73)</f>
        <v/>
      </c>
      <c r="E1303" s="482" t="str">
        <f>IF('statement of marks'!BD73="","",'statement of marks'!BD73)</f>
        <v/>
      </c>
      <c r="F1303" s="482" t="str">
        <f>IF('statement of marks'!BF73="","",'statement of marks'!BF73)</f>
        <v/>
      </c>
      <c r="G1303" s="478" t="str">
        <f t="shared" si="264"/>
        <v/>
      </c>
      <c r="H1303" s="252" t="str">
        <f>IF('statement of marks'!BH73="","",'statement of marks'!BH73)</f>
        <v/>
      </c>
      <c r="I1303" s="253" t="str">
        <f t="shared" si="265"/>
        <v/>
      </c>
      <c r="J1303" s="479" t="str">
        <f>CONCATENATE('statement of marks'!HP73,'statement of marks'!HQ73,'statement of marks'!HR73)</f>
        <v/>
      </c>
      <c r="K1303" s="482" t="str">
        <f>IF('result subject-wise'!AE73="","",'result subject-wise'!AE73)</f>
        <v/>
      </c>
      <c r="L1303" s="482" t="str">
        <f>IF('result subject-wise'!AN73="","",'result subject-wise'!AN73)</f>
        <v/>
      </c>
      <c r="M1303" s="480" t="str">
        <f>IF(L1307=0,"",IF(J1303="S",K1303,IF(K1303="",I1303,I1303+K1303)))</f>
        <v/>
      </c>
      <c r="N1303" s="1058"/>
      <c r="O1303" s="1057"/>
      <c r="P1303" s="1023" t="s">
        <v>65</v>
      </c>
      <c r="Q1303" s="1024"/>
      <c r="R1303" s="482" t="str">
        <f>IF('statement of marks'!BB74="","",'statement of marks'!BB74)</f>
        <v/>
      </c>
      <c r="S1303" s="482" t="str">
        <f>IF('statement of marks'!BC74="","",'statement of marks'!BC74)</f>
        <v/>
      </c>
      <c r="T1303" s="482" t="str">
        <f>IF('statement of marks'!BD74="","",'statement of marks'!BD74)</f>
        <v/>
      </c>
      <c r="U1303" s="482" t="str">
        <f>IF('statement of marks'!BF74="","",'statement of marks'!BF74)</f>
        <v/>
      </c>
      <c r="V1303" s="478" t="str">
        <f t="shared" si="266"/>
        <v/>
      </c>
      <c r="W1303" s="252" t="str">
        <f>IF('statement of marks'!BH74="","",'statement of marks'!BH74)</f>
        <v/>
      </c>
      <c r="X1303" s="253" t="str">
        <f t="shared" si="267"/>
        <v/>
      </c>
      <c r="Y1303" s="479" t="str">
        <f>CONCATENATE('statement of marks'!HP74,'statement of marks'!HQ74,'statement of marks'!HR74)</f>
        <v/>
      </c>
      <c r="Z1303" s="482" t="str">
        <f>IF('result subject-wise'!AE74="","",'result subject-wise'!AE74)</f>
        <v/>
      </c>
      <c r="AA1303" s="482" t="str">
        <f>IF('result subject-wise'!AN74="","",'result subject-wise'!AN74)</f>
        <v/>
      </c>
      <c r="AB1303" s="480" t="str">
        <f>IF(AA1307=0,"",IF(Y1303="S",Z1303,IF(Z1303="",X1303,X1303+Z1303)))</f>
        <v/>
      </c>
    </row>
    <row r="1304" spans="1:28" ht="19" customHeight="1">
      <c r="A1304" s="1023" t="s">
        <v>71</v>
      </c>
      <c r="B1304" s="1024"/>
      <c r="C1304" s="482" t="str">
        <f>IF('statement of marks'!BP73="","",'statement of marks'!BP73)</f>
        <v/>
      </c>
      <c r="D1304" s="482" t="str">
        <f>IF('statement of marks'!BQ73="","",'statement of marks'!BQ73)</f>
        <v/>
      </c>
      <c r="E1304" s="482" t="str">
        <f>IF('statement of marks'!BR73="","",'statement of marks'!BR73)</f>
        <v/>
      </c>
      <c r="F1304" s="482" t="str">
        <f>IF('statement of marks'!BT73="","",'statement of marks'!BT73)</f>
        <v/>
      </c>
      <c r="G1304" s="478" t="str">
        <f t="shared" si="264"/>
        <v/>
      </c>
      <c r="H1304" s="252" t="str">
        <f>IF('statement of marks'!BV73="","",'statement of marks'!BV73)</f>
        <v/>
      </c>
      <c r="I1304" s="253" t="str">
        <f t="shared" si="265"/>
        <v/>
      </c>
      <c r="J1304" s="479" t="str">
        <f>CONCATENATE('statement of marks'!HS73,'statement of marks'!HT73,'statement of marks'!HU73)</f>
        <v/>
      </c>
      <c r="K1304" s="482" t="str">
        <f>IF('result subject-wise'!AF73="","",'result subject-wise'!AF73)</f>
        <v/>
      </c>
      <c r="L1304" s="482" t="str">
        <f>IF('result subject-wise'!AO73="","",'result subject-wise'!AO73)</f>
        <v/>
      </c>
      <c r="M1304" s="480" t="str">
        <f>IF(L1307=0,"",IF(J1304="S",K1304,IF(K1304="",I1304,I1304+K1304)))</f>
        <v/>
      </c>
      <c r="N1304" s="1058"/>
      <c r="O1304" s="1057"/>
      <c r="P1304" s="1023" t="s">
        <v>71</v>
      </c>
      <c r="Q1304" s="1024"/>
      <c r="R1304" s="482" t="str">
        <f>IF('statement of marks'!BP74="","",'statement of marks'!BP74)</f>
        <v/>
      </c>
      <c r="S1304" s="482" t="str">
        <f>IF('statement of marks'!BQ74="","",'statement of marks'!BQ74)</f>
        <v/>
      </c>
      <c r="T1304" s="482" t="str">
        <f>IF('statement of marks'!BR74="","",'statement of marks'!BR74)</f>
        <v/>
      </c>
      <c r="U1304" s="482" t="str">
        <f>IF('statement of marks'!BT74="","",'statement of marks'!BT74)</f>
        <v/>
      </c>
      <c r="V1304" s="478" t="str">
        <f t="shared" si="266"/>
        <v/>
      </c>
      <c r="W1304" s="252" t="str">
        <f>IF('statement of marks'!BV74="","",'statement of marks'!BV74)</f>
        <v/>
      </c>
      <c r="X1304" s="253" t="str">
        <f t="shared" si="267"/>
        <v/>
      </c>
      <c r="Y1304" s="479" t="str">
        <f>CONCATENATE('statement of marks'!HS74,'statement of marks'!HT74,'statement of marks'!HU74)</f>
        <v/>
      </c>
      <c r="Z1304" s="482" t="str">
        <f>IF('result subject-wise'!AF74="","",'result subject-wise'!AF74)</f>
        <v/>
      </c>
      <c r="AA1304" s="482" t="str">
        <f>IF('result subject-wise'!AO74="","",'result subject-wise'!AO74)</f>
        <v/>
      </c>
      <c r="AB1304" s="480" t="str">
        <f>IF(AA1307=0,"",IF(Y1304="S",Z1304,IF(Z1304="",X1304,X1304+Z1304)))</f>
        <v/>
      </c>
    </row>
    <row r="1305" spans="1:28" ht="19" customHeight="1">
      <c r="A1305" s="1023" t="s">
        <v>48</v>
      </c>
      <c r="B1305" s="1024"/>
      <c r="C1305" s="482" t="str">
        <f>IF('statement of marks'!CD73="","",'statement of marks'!CD73)</f>
        <v/>
      </c>
      <c r="D1305" s="482" t="str">
        <f>IF('statement of marks'!CE73="","",'statement of marks'!CE73)</f>
        <v/>
      </c>
      <c r="E1305" s="482" t="str">
        <f>IF('statement of marks'!CF73="","",'statement of marks'!CF73)</f>
        <v/>
      </c>
      <c r="F1305" s="482" t="str">
        <f>IF('statement of marks'!CH73="","",'statement of marks'!CH73)</f>
        <v/>
      </c>
      <c r="G1305" s="478" t="str">
        <f t="shared" si="264"/>
        <v/>
      </c>
      <c r="H1305" s="252" t="str">
        <f>IF('statement of marks'!CJ73="","",'statement of marks'!CJ73)</f>
        <v/>
      </c>
      <c r="I1305" s="253" t="str">
        <f t="shared" si="265"/>
        <v/>
      </c>
      <c r="J1305" s="479" t="str">
        <f>CONCATENATE('statement of marks'!HV73,'statement of marks'!HW73,'statement of marks'!HX73)</f>
        <v/>
      </c>
      <c r="K1305" s="482" t="str">
        <f>IF('result subject-wise'!AG73="","",'result subject-wise'!AG73)</f>
        <v/>
      </c>
      <c r="L1305" s="482" t="str">
        <f>IF('result subject-wise'!AP73="","",'result subject-wise'!AP73)</f>
        <v/>
      </c>
      <c r="M1305" s="480" t="str">
        <f>IF(L1307=0,"",IF(J1305="S",K1305,IF(K1305="",I1305,I1305+K1305)))</f>
        <v/>
      </c>
      <c r="N1305" s="1058"/>
      <c r="O1305" s="1057"/>
      <c r="P1305" s="1023" t="s">
        <v>48</v>
      </c>
      <c r="Q1305" s="1024"/>
      <c r="R1305" s="482" t="str">
        <f>IF('statement of marks'!CD74="","",'statement of marks'!CD74)</f>
        <v/>
      </c>
      <c r="S1305" s="482" t="str">
        <f>IF('statement of marks'!CE74="","",'statement of marks'!CE74)</f>
        <v/>
      </c>
      <c r="T1305" s="482" t="str">
        <f>IF('statement of marks'!CF74="","",'statement of marks'!CF74)</f>
        <v/>
      </c>
      <c r="U1305" s="482" t="str">
        <f>IF('statement of marks'!CH74="","",'statement of marks'!CH74)</f>
        <v/>
      </c>
      <c r="V1305" s="478" t="str">
        <f t="shared" si="266"/>
        <v/>
      </c>
      <c r="W1305" s="252" t="str">
        <f>IF('statement of marks'!CJ74="","",'statement of marks'!CJ74)</f>
        <v/>
      </c>
      <c r="X1305" s="253" t="str">
        <f t="shared" si="267"/>
        <v/>
      </c>
      <c r="Y1305" s="479" t="str">
        <f>CONCATENATE('statement of marks'!HV74,'statement of marks'!HW74,'statement of marks'!HX74)</f>
        <v/>
      </c>
      <c r="Z1305" s="482" t="str">
        <f>IF('result subject-wise'!AG74="","",'result subject-wise'!AG74)</f>
        <v/>
      </c>
      <c r="AA1305" s="482" t="str">
        <f>IF('result subject-wise'!AP74="","",'result subject-wise'!AP74)</f>
        <v/>
      </c>
      <c r="AB1305" s="480" t="str">
        <f>IF(AA1307=0,"",IF(Y1305="S",Z1305,IF(Z1305="",X1305,X1305+Z1305)))</f>
        <v/>
      </c>
    </row>
    <row r="1306" spans="1:28" ht="19" customHeight="1">
      <c r="A1306" s="1027" t="s">
        <v>244</v>
      </c>
      <c r="B1306" s="1028"/>
      <c r="C1306" s="477" t="str">
        <f t="shared" ref="C1306:I1306" si="268">IF(C1305="","",SUM(C1300:C1305))</f>
        <v/>
      </c>
      <c r="D1306" s="477" t="str">
        <f t="shared" si="268"/>
        <v/>
      </c>
      <c r="E1306" s="477" t="str">
        <f t="shared" si="268"/>
        <v/>
      </c>
      <c r="F1306" s="477" t="str">
        <f t="shared" si="268"/>
        <v/>
      </c>
      <c r="G1306" s="477" t="str">
        <f t="shared" si="268"/>
        <v/>
      </c>
      <c r="H1306" s="477" t="str">
        <f t="shared" si="268"/>
        <v/>
      </c>
      <c r="I1306" s="477" t="str">
        <f t="shared" si="268"/>
        <v/>
      </c>
      <c r="J1306" s="254" t="e">
        <f>IF(AND(L1312="PASS",M1308&gt;=60),"FIRST",IF(AND(L1312="PASS",M1308&gt;=48),"SECOND",IF(AND(L1312="PASS",M1308&gt;=36),"THIRD","")))</f>
        <v>#VALUE!</v>
      </c>
      <c r="K1306" s="254">
        <f>COUNTIF(K1300:K1305,"AB")</f>
        <v>0</v>
      </c>
      <c r="L1306" s="482"/>
      <c r="M1306" s="476" t="str">
        <f>IF(K1306&gt;0,"",IF(M1305="","",SUM(M1300:M1305)))</f>
        <v/>
      </c>
      <c r="N1306" s="1058"/>
      <c r="O1306" s="1057"/>
      <c r="P1306" s="1027" t="s">
        <v>244</v>
      </c>
      <c r="Q1306" s="1028"/>
      <c r="R1306" s="477" t="str">
        <f t="shared" ref="R1306:X1306" si="269">IF(R1305="","",SUM(R1300:R1305))</f>
        <v/>
      </c>
      <c r="S1306" s="477" t="str">
        <f t="shared" si="269"/>
        <v/>
      </c>
      <c r="T1306" s="477" t="str">
        <f t="shared" si="269"/>
        <v/>
      </c>
      <c r="U1306" s="477" t="str">
        <f t="shared" si="269"/>
        <v/>
      </c>
      <c r="V1306" s="477" t="str">
        <f t="shared" si="269"/>
        <v/>
      </c>
      <c r="W1306" s="477" t="str">
        <f t="shared" si="269"/>
        <v/>
      </c>
      <c r="X1306" s="477" t="str">
        <f t="shared" si="269"/>
        <v/>
      </c>
      <c r="Y1306" s="254" t="e">
        <f>IF(AND(AA1312="PASS",AB1308&gt;=60),"FIRST",IF(AND(AA1312="PASS",AB1308&gt;=48),"SECOND",IF(AND(AA1312="PASS",AB1308&gt;=36),"THIRD","")))</f>
        <v>#VALUE!</v>
      </c>
      <c r="Z1306" s="254">
        <f>COUNTIF(Z1300:Z1305,"AB")</f>
        <v>0</v>
      </c>
      <c r="AA1306" s="482"/>
      <c r="AB1306" s="476" t="str">
        <f>IF(Z1306&gt;0,"",IF(AB1305="","",SUM(AB1300:AB1305)))</f>
        <v/>
      </c>
    </row>
    <row r="1307" spans="1:28" ht="19" customHeight="1">
      <c r="A1307" s="1027" t="s">
        <v>226</v>
      </c>
      <c r="B1307" s="1028"/>
      <c r="C1307" s="474">
        <f>60-(COUNTIF(C1300:C1305,"NA")*10+COUNTIF(C1300:C1305,"ML")*10)</f>
        <v>60</v>
      </c>
      <c r="D1307" s="474">
        <f>60-(COUNTIF(D1300:D1305,"NA")*10+COUNTIF(D1300:D1305,"ML")*10)</f>
        <v>60</v>
      </c>
      <c r="E1307" s="474">
        <f>60-(COUNTIF(E1300:E1305,"NA")*10+COUNTIF(E1300:E1305,"ML")*10)</f>
        <v>60</v>
      </c>
      <c r="F1307" s="474">
        <f>420-(COUNTIF(F1300:F1305,"NA")*70+COUNTIF(F1300:F1305,"ML")*70)</f>
        <v>420</v>
      </c>
      <c r="G1307" s="474">
        <f>SUM(C1307:F1307)</f>
        <v>600</v>
      </c>
      <c r="H1307" s="474">
        <f>600-(COUNTIF(H1300:H1305,"ML")*100)</f>
        <v>600</v>
      </c>
      <c r="I1307" s="478">
        <f>SUM(G1307:H1307)</f>
        <v>1200</v>
      </c>
      <c r="J1307" s="254" t="e">
        <f>IF(AND(L1312="PASS",I1308&gt;=60),"FIRST",IF(AND(L1312="PASS",I1308&gt;=48),"SECOND",IF(AND(L1312="PASS",I1308&gt;=36),"THIRD","")))</f>
        <v>#VALUE!</v>
      </c>
      <c r="K1307" s="482"/>
      <c r="L1307" s="254">
        <f>COUNTIF(L1300:L1305,"P")+COUNTIF(L1300:L1305,"F")</f>
        <v>0</v>
      </c>
      <c r="M1307" s="251" t="str">
        <f>IF(K1306&gt;0,"",IF(L1307=0,"",1200-L1308*100))</f>
        <v/>
      </c>
      <c r="N1307" s="1058"/>
      <c r="O1307" s="1057"/>
      <c r="P1307" s="1027" t="s">
        <v>226</v>
      </c>
      <c r="Q1307" s="1028"/>
      <c r="R1307" s="474">
        <f>60-(COUNTIF(R1300:R1305,"NA")*10+COUNTIF(R1300:R1305,"ML")*10)</f>
        <v>60</v>
      </c>
      <c r="S1307" s="474">
        <f>60-(COUNTIF(S1300:S1305,"NA")*10+COUNTIF(S1300:S1305,"ML")*10)</f>
        <v>60</v>
      </c>
      <c r="T1307" s="474">
        <f>60-(COUNTIF(T1300:T1305,"NA")*10+COUNTIF(T1300:T1305,"ML")*10)</f>
        <v>60</v>
      </c>
      <c r="U1307" s="474">
        <f>420-(COUNTIF(U1300:U1305,"NA")*70+COUNTIF(U1300:U1305,"ML")*70)</f>
        <v>420</v>
      </c>
      <c r="V1307" s="474">
        <f>SUM(R1307:U1307)</f>
        <v>600</v>
      </c>
      <c r="W1307" s="474">
        <f>600-(COUNTIF(W1300:W1305,"ML")*100)</f>
        <v>600</v>
      </c>
      <c r="X1307" s="478">
        <f>SUM(V1307:W1307)</f>
        <v>1200</v>
      </c>
      <c r="Y1307" s="254" t="e">
        <f>IF(AND(AA1312="PASS",X1308&gt;=60),"FIRST",IF(AND(AA1312="PASS",X1308&gt;=48),"SECOND",IF(AND(AA1312="PASS",X1308&gt;=36),"THIRD","")))</f>
        <v>#VALUE!</v>
      </c>
      <c r="Z1307" s="482"/>
      <c r="AA1307" s="254">
        <f>COUNTIF(AA1300:AA1305,"P")+COUNTIF(AA1300:AA1305,"F")</f>
        <v>0</v>
      </c>
      <c r="AB1307" s="251" t="str">
        <f>IF(Z1306&gt;0,"",IF(AA1307=0,"",1200-AA1308*100))</f>
        <v/>
      </c>
    </row>
    <row r="1308" spans="1:28" ht="19" customHeight="1">
      <c r="A1308" s="1056" t="s">
        <v>150</v>
      </c>
      <c r="B1308" s="1039"/>
      <c r="C1308" s="255" t="e">
        <f t="shared" ref="C1308:I1308" si="270">C1306/C1307*100</f>
        <v>#VALUE!</v>
      </c>
      <c r="D1308" s="255" t="e">
        <f t="shared" si="270"/>
        <v>#VALUE!</v>
      </c>
      <c r="E1308" s="255" t="e">
        <f t="shared" si="270"/>
        <v>#VALUE!</v>
      </c>
      <c r="F1308" s="255" t="e">
        <f t="shared" si="270"/>
        <v>#VALUE!</v>
      </c>
      <c r="G1308" s="255" t="e">
        <f t="shared" si="270"/>
        <v>#VALUE!</v>
      </c>
      <c r="H1308" s="255" t="e">
        <f t="shared" si="270"/>
        <v>#VALUE!</v>
      </c>
      <c r="I1308" s="255" t="e">
        <f t="shared" si="270"/>
        <v>#VALUE!</v>
      </c>
      <c r="J1308" s="254" t="e">
        <f>IF(M1307="",J1307,J1306)</f>
        <v>#VALUE!</v>
      </c>
      <c r="K1308" s="482"/>
      <c r="L1308" s="254">
        <f>COUNTIF(J1300:J1305,"S")</f>
        <v>0</v>
      </c>
      <c r="M1308" s="256" t="e">
        <f>M1306/M1307*100</f>
        <v>#VALUE!</v>
      </c>
      <c r="N1308" s="1058"/>
      <c r="O1308" s="1057"/>
      <c r="P1308" s="1056" t="s">
        <v>150</v>
      </c>
      <c r="Q1308" s="1039"/>
      <c r="R1308" s="255" t="e">
        <f t="shared" ref="R1308:X1308" si="271">R1306/R1307*100</f>
        <v>#VALUE!</v>
      </c>
      <c r="S1308" s="255" t="e">
        <f t="shared" si="271"/>
        <v>#VALUE!</v>
      </c>
      <c r="T1308" s="255" t="e">
        <f t="shared" si="271"/>
        <v>#VALUE!</v>
      </c>
      <c r="U1308" s="255" t="e">
        <f t="shared" si="271"/>
        <v>#VALUE!</v>
      </c>
      <c r="V1308" s="255" t="e">
        <f t="shared" si="271"/>
        <v>#VALUE!</v>
      </c>
      <c r="W1308" s="255" t="e">
        <f t="shared" si="271"/>
        <v>#VALUE!</v>
      </c>
      <c r="X1308" s="255" t="e">
        <f t="shared" si="271"/>
        <v>#VALUE!</v>
      </c>
      <c r="Y1308" s="254" t="e">
        <f>IF(AB1307="",Y1307,Y1306)</f>
        <v>#VALUE!</v>
      </c>
      <c r="Z1308" s="482"/>
      <c r="AA1308" s="254">
        <f>COUNTIF(Y1300:Y1305,"S")</f>
        <v>0</v>
      </c>
      <c r="AB1308" s="256" t="e">
        <f>AB1306/AB1307*100</f>
        <v>#VALUE!</v>
      </c>
    </row>
    <row r="1309" spans="1:28" ht="19" customHeight="1">
      <c r="A1309" s="1023" t="s">
        <v>73</v>
      </c>
      <c r="B1309" s="1024"/>
      <c r="C1309" s="475" t="str">
        <f>IF('statement of marks'!CV73="","",'statement of marks'!CV73)</f>
        <v/>
      </c>
      <c r="D1309" s="475" t="str">
        <f>IF('statement of marks'!CW73="","",'statement of marks'!CW73)</f>
        <v/>
      </c>
      <c r="E1309" s="475" t="str">
        <f>IF('statement of marks'!CX73="","",'statement of marks'!CX73)</f>
        <v/>
      </c>
      <c r="F1309" s="475" t="str">
        <f>IF('statement of marks'!CZ73="","",'statement of marks'!CZ73)</f>
        <v/>
      </c>
      <c r="G1309" s="478" t="str">
        <f>IF(F1309="","",SUM(C1309:F1309))</f>
        <v/>
      </c>
      <c r="H1309" s="475" t="str">
        <f>IF('statement of marks'!DB73="","",'statement of marks'!DB73)</f>
        <v/>
      </c>
      <c r="I1309" s="478" t="str">
        <f>IF(H1309="","",SUM(G1309:H1309))</f>
        <v/>
      </c>
      <c r="J1309" s="479" t="str">
        <f>IF('statement of marks'!HY73="","",'statement of marks'!HY73)</f>
        <v/>
      </c>
      <c r="K1309" s="485" t="str">
        <f>IF('result subject-wise'!AQ73="","",'result subject-wise'!AQ73)</f>
        <v/>
      </c>
      <c r="L1309" s="1046" t="s">
        <v>238</v>
      </c>
      <c r="M1309" s="1061"/>
      <c r="N1309" s="1058"/>
      <c r="O1309" s="1057"/>
      <c r="P1309" s="1023" t="s">
        <v>73</v>
      </c>
      <c r="Q1309" s="1024"/>
      <c r="R1309" s="475" t="str">
        <f>IF('statement of marks'!CV74="","",'statement of marks'!CV74)</f>
        <v/>
      </c>
      <c r="S1309" s="475" t="str">
        <f>IF('statement of marks'!CW74="","",'statement of marks'!CW74)</f>
        <v/>
      </c>
      <c r="T1309" s="475" t="str">
        <f>IF('statement of marks'!CX74="","",'statement of marks'!CX74)</f>
        <v/>
      </c>
      <c r="U1309" s="475" t="str">
        <f>IF('statement of marks'!CZ74="","",'statement of marks'!CZ74)</f>
        <v/>
      </c>
      <c r="V1309" s="478" t="str">
        <f>IF(U1309="","",SUM(R1309:U1309))</f>
        <v/>
      </c>
      <c r="W1309" s="475" t="str">
        <f>IF('statement of marks'!DB74="","",'statement of marks'!DB74)</f>
        <v/>
      </c>
      <c r="X1309" s="478" t="str">
        <f>IF(W1309="","",SUM(V1309:W1309))</f>
        <v/>
      </c>
      <c r="Y1309" s="479" t="str">
        <f>IF('statement of marks'!HY74="","",'statement of marks'!HY74)</f>
        <v/>
      </c>
      <c r="Z1309" s="485" t="str">
        <f>IF('result subject-wise'!AQ74="","",'result subject-wise'!AQ74)</f>
        <v/>
      </c>
      <c r="AA1309" s="1046" t="s">
        <v>238</v>
      </c>
      <c r="AB1309" s="1061"/>
    </row>
    <row r="1310" spans="1:28" ht="19" customHeight="1">
      <c r="A1310" s="1023" t="s">
        <v>74</v>
      </c>
      <c r="B1310" s="1024"/>
      <c r="C1310" s="475" t="str">
        <f>IF('statement of marks'!DL73="","",'statement of marks'!DL73)</f>
        <v/>
      </c>
      <c r="D1310" s="475" t="str">
        <f>IF('statement of marks'!DO73="","",'statement of marks'!DO73)</f>
        <v/>
      </c>
      <c r="E1310" s="475" t="str">
        <f>IF('statement of marks'!DR73="","",'statement of marks'!DR73)</f>
        <v/>
      </c>
      <c r="F1310" s="475" t="str">
        <f>IF('statement of marks'!DX73="","",'statement of marks'!DX73)</f>
        <v/>
      </c>
      <c r="G1310" s="478" t="str">
        <f>IF(F1310="","",SUM(C1310:F1310))</f>
        <v/>
      </c>
      <c r="H1310" s="475" t="str">
        <f>IF('statement of marks'!EC73="","",'statement of marks'!EC73)</f>
        <v/>
      </c>
      <c r="I1310" s="478" t="str">
        <f>IF(H1310="","",SUM(G1310:H1310))</f>
        <v/>
      </c>
      <c r="J1310" s="479" t="str">
        <f>IF('statement of marks'!HZ73="","",'statement of marks'!HZ73)</f>
        <v/>
      </c>
      <c r="K1310" s="477" t="str">
        <f>IF('result subject-wise'!AR73="","",'result subject-wise'!AR73)</f>
        <v/>
      </c>
      <c r="L1310" s="1030"/>
      <c r="M1310" s="1061"/>
      <c r="N1310" s="1058"/>
      <c r="O1310" s="1057"/>
      <c r="P1310" s="1023" t="s">
        <v>74</v>
      </c>
      <c r="Q1310" s="1024"/>
      <c r="R1310" s="475" t="str">
        <f>IF('statement of marks'!DL74="","",'statement of marks'!DL74)</f>
        <v/>
      </c>
      <c r="S1310" s="475" t="str">
        <f>IF('statement of marks'!DO74="","",'statement of marks'!DO74)</f>
        <v/>
      </c>
      <c r="T1310" s="475" t="str">
        <f>IF('statement of marks'!DR74="","",'statement of marks'!DR74)</f>
        <v/>
      </c>
      <c r="U1310" s="475" t="str">
        <f>IF('statement of marks'!DX74="","",'statement of marks'!DX74)</f>
        <v/>
      </c>
      <c r="V1310" s="478" t="str">
        <f>IF(U1310="","",SUM(R1310:U1310))</f>
        <v/>
      </c>
      <c r="W1310" s="475" t="str">
        <f>IF('statement of marks'!EC74="","",'statement of marks'!EC74)</f>
        <v/>
      </c>
      <c r="X1310" s="478" t="str">
        <f>IF(W1310="","",SUM(V1310:W1310))</f>
        <v/>
      </c>
      <c r="Y1310" s="479" t="str">
        <f>IF('statement of marks'!HZ74="","",'statement of marks'!HZ74)</f>
        <v/>
      </c>
      <c r="Z1310" s="477" t="str">
        <f>IF('result subject-wise'!AR74="","",'result subject-wise'!AR74)</f>
        <v/>
      </c>
      <c r="AA1310" s="1030"/>
      <c r="AB1310" s="1061"/>
    </row>
    <row r="1311" spans="1:28" ht="19" customHeight="1">
      <c r="A1311" s="1023" t="s">
        <v>56</v>
      </c>
      <c r="B1311" s="1024"/>
      <c r="C1311" s="475" t="str">
        <f>IF('statement of marks'!EM73="","",'statement of marks'!EM73)</f>
        <v/>
      </c>
      <c r="D1311" s="475" t="str">
        <f>IF('statement of marks'!EN73="","",'statement of marks'!EN73)</f>
        <v/>
      </c>
      <c r="E1311" s="475" t="str">
        <f>IF('statement of marks'!EO73="","",'statement of marks'!EO73)</f>
        <v/>
      </c>
      <c r="F1311" s="475" t="str">
        <f>IF('statement of marks'!ES73="","",'statement of marks'!ES73)</f>
        <v/>
      </c>
      <c r="G1311" s="478" t="str">
        <f>IF(F1311="","",SUM(C1311:F1311))</f>
        <v/>
      </c>
      <c r="H1311" s="475" t="str">
        <f>IF('statement of marks'!EX73="","",'statement of marks'!EX73)</f>
        <v/>
      </c>
      <c r="I1311" s="478" t="str">
        <f>IF(H1311="","",SUM(G1311:H1311))</f>
        <v/>
      </c>
      <c r="J1311" s="479" t="str">
        <f>IF('statement of marks'!IA73="","",'statement of marks'!IA73)</f>
        <v/>
      </c>
      <c r="K1311" s="477" t="str">
        <f>IF('result subject-wise'!AS73="","",'result subject-wise'!AS73)</f>
        <v/>
      </c>
      <c r="L1311" s="1030"/>
      <c r="M1311" s="1061"/>
      <c r="N1311" s="1058"/>
      <c r="O1311" s="1057"/>
      <c r="P1311" s="1023" t="s">
        <v>56</v>
      </c>
      <c r="Q1311" s="1024"/>
      <c r="R1311" s="475" t="str">
        <f>IF('statement of marks'!EM74="","",'statement of marks'!EM74)</f>
        <v/>
      </c>
      <c r="S1311" s="475" t="str">
        <f>IF('statement of marks'!EN74="","",'statement of marks'!EN74)</f>
        <v/>
      </c>
      <c r="T1311" s="475" t="str">
        <f>IF('statement of marks'!EO74="","",'statement of marks'!EO74)</f>
        <v/>
      </c>
      <c r="U1311" s="475" t="str">
        <f>IF('statement of marks'!ES74="","",'statement of marks'!ES74)</f>
        <v/>
      </c>
      <c r="V1311" s="478" t="str">
        <f>IF(U1311="","",SUM(R1311:U1311))</f>
        <v/>
      </c>
      <c r="W1311" s="475" t="str">
        <f>IF('statement of marks'!EX74="","",'statement of marks'!EX74)</f>
        <v/>
      </c>
      <c r="X1311" s="478" t="str">
        <f>IF(W1311="","",SUM(V1311:W1311))</f>
        <v/>
      </c>
      <c r="Y1311" s="479" t="str">
        <f>IF('statement of marks'!IA74="","",'statement of marks'!IA74)</f>
        <v/>
      </c>
      <c r="Z1311" s="477" t="str">
        <f>IF('result subject-wise'!AS74="","",'result subject-wise'!AS74)</f>
        <v/>
      </c>
      <c r="AA1311" s="1030"/>
      <c r="AB1311" s="1061"/>
    </row>
    <row r="1312" spans="1:28" ht="19" customHeight="1">
      <c r="A1312" s="1023" t="s">
        <v>26</v>
      </c>
      <c r="B1312" s="1024"/>
      <c r="C1312" s="1046" t="s">
        <v>275</v>
      </c>
      <c r="D1312" s="1021"/>
      <c r="E1312" s="1046" t="s">
        <v>94</v>
      </c>
      <c r="F1312" s="1021"/>
      <c r="G1312" s="1048" t="s">
        <v>95</v>
      </c>
      <c r="H1312" s="1021"/>
      <c r="I1312" s="478" t="s">
        <v>39</v>
      </c>
      <c r="J1312" s="477" t="s">
        <v>57</v>
      </c>
      <c r="K1312" s="1050"/>
      <c r="L1312" s="1049" t="str">
        <f>IF('result subject-wise'!AV73="","",'result subject-wise'!AV73)</f>
        <v/>
      </c>
      <c r="M1312" s="1052"/>
      <c r="N1312" s="1058"/>
      <c r="O1312" s="1057"/>
      <c r="P1312" s="1023" t="s">
        <v>26</v>
      </c>
      <c r="Q1312" s="1024"/>
      <c r="R1312" s="1046" t="s">
        <v>275</v>
      </c>
      <c r="S1312" s="1021"/>
      <c r="T1312" s="1046" t="s">
        <v>94</v>
      </c>
      <c r="U1312" s="1021"/>
      <c r="V1312" s="1048" t="s">
        <v>95</v>
      </c>
      <c r="W1312" s="1021"/>
      <c r="X1312" s="478" t="s">
        <v>39</v>
      </c>
      <c r="Y1312" s="477" t="s">
        <v>57</v>
      </c>
      <c r="Z1312" s="1050"/>
      <c r="AA1312" s="1049" t="str">
        <f>IF('result subject-wise'!AV74="","",'result subject-wise'!AV74)</f>
        <v/>
      </c>
      <c r="AB1312" s="1052"/>
    </row>
    <row r="1313" spans="1:28" ht="19" customHeight="1">
      <c r="A1313" s="1023"/>
      <c r="B1313" s="1024"/>
      <c r="C1313" s="1021">
        <f>'statement of marks'!$FH$6</f>
        <v>25</v>
      </c>
      <c r="D1313" s="1021"/>
      <c r="E1313" s="1021">
        <f>'statement of marks'!$FI$6</f>
        <v>45</v>
      </c>
      <c r="F1313" s="1021"/>
      <c r="G1313" s="1021">
        <f>'statement of marks'!$FJ$6</f>
        <v>30</v>
      </c>
      <c r="H1313" s="1021"/>
      <c r="I1313" s="478">
        <f>SUM(C1313,E1313,G1313)</f>
        <v>100</v>
      </c>
      <c r="J1313" s="477"/>
      <c r="K1313" s="1050"/>
      <c r="L1313" s="1049"/>
      <c r="M1313" s="1052"/>
      <c r="N1313" s="1058"/>
      <c r="O1313" s="1057"/>
      <c r="P1313" s="1023"/>
      <c r="Q1313" s="1024"/>
      <c r="R1313" s="1021">
        <f>'statement of marks'!$FH$6</f>
        <v>25</v>
      </c>
      <c r="S1313" s="1021"/>
      <c r="T1313" s="1021">
        <f>'statement of marks'!$FI$6</f>
        <v>45</v>
      </c>
      <c r="U1313" s="1021"/>
      <c r="V1313" s="1021">
        <f>'statement of marks'!$FJ$6</f>
        <v>30</v>
      </c>
      <c r="W1313" s="1021"/>
      <c r="X1313" s="478">
        <f>SUM(R1313,T1313,V1313)</f>
        <v>100</v>
      </c>
      <c r="Y1313" s="477"/>
      <c r="Z1313" s="1050"/>
      <c r="AA1313" s="1049"/>
      <c r="AB1313" s="1052"/>
    </row>
    <row r="1314" spans="1:28" ht="19" customHeight="1">
      <c r="A1314" s="1023"/>
      <c r="B1314" s="1024"/>
      <c r="C1314" s="1025" t="str">
        <f>IF('statement of marks'!FH73="","",'statement of marks'!FH73)</f>
        <v/>
      </c>
      <c r="D1314" s="1025"/>
      <c r="E1314" s="1025" t="str">
        <f>'statement of marks'!FI73</f>
        <v/>
      </c>
      <c r="F1314" s="1025"/>
      <c r="G1314" s="1025" t="str">
        <f>'statement of marks'!FJ73</f>
        <v/>
      </c>
      <c r="H1314" s="1025"/>
      <c r="I1314" s="481" t="str">
        <f>IF(G1314="","",SUM(C1314,E1314,G1314))</f>
        <v/>
      </c>
      <c r="J1314" s="479" t="str">
        <f>IF('statement of marks'!IB73="","",'statement of marks'!IB73)</f>
        <v/>
      </c>
      <c r="K1314" s="1050"/>
      <c r="L1314" s="1051" t="s">
        <v>241</v>
      </c>
      <c r="M1314" s="1052"/>
      <c r="N1314" s="1058"/>
      <c r="O1314" s="1057"/>
      <c r="P1314" s="1023"/>
      <c r="Q1314" s="1024"/>
      <c r="R1314" s="1025" t="str">
        <f>IF('statement of marks'!FH74="","",'statement of marks'!FH74)</f>
        <v/>
      </c>
      <c r="S1314" s="1025"/>
      <c r="T1314" s="1025" t="str">
        <f>'statement of marks'!FI74</f>
        <v/>
      </c>
      <c r="U1314" s="1025"/>
      <c r="V1314" s="1025" t="str">
        <f>'statement of marks'!FJ74</f>
        <v/>
      </c>
      <c r="W1314" s="1025"/>
      <c r="X1314" s="481" t="str">
        <f>IF(V1314="","",SUM(R1314,T1314,V1314))</f>
        <v/>
      </c>
      <c r="Y1314" s="479" t="str">
        <f>IF('statement of marks'!IB74="","",'statement of marks'!IB74)</f>
        <v/>
      </c>
      <c r="Z1314" s="1050"/>
      <c r="AA1314" s="1051" t="s">
        <v>241</v>
      </c>
      <c r="AB1314" s="1052"/>
    </row>
    <row r="1315" spans="1:28" ht="19" customHeight="1">
      <c r="A1315" s="1023" t="s">
        <v>77</v>
      </c>
      <c r="B1315" s="1024"/>
      <c r="C1315" s="1048" t="s">
        <v>96</v>
      </c>
      <c r="D1315" s="1021"/>
      <c r="E1315" s="1048" t="s">
        <v>97</v>
      </c>
      <c r="F1315" s="1021"/>
      <c r="G1315" s="1048" t="s">
        <v>98</v>
      </c>
      <c r="H1315" s="1021"/>
      <c r="I1315" s="478" t="s">
        <v>39</v>
      </c>
      <c r="J1315" s="477" t="s">
        <v>57</v>
      </c>
      <c r="K1315" s="1050"/>
      <c r="L1315" s="1049" t="e">
        <f>J1308</f>
        <v>#VALUE!</v>
      </c>
      <c r="M1315" s="1052"/>
      <c r="N1315" s="1058"/>
      <c r="O1315" s="1057"/>
      <c r="P1315" s="1023" t="s">
        <v>77</v>
      </c>
      <c r="Q1315" s="1024"/>
      <c r="R1315" s="1048" t="s">
        <v>96</v>
      </c>
      <c r="S1315" s="1021"/>
      <c r="T1315" s="1048" t="s">
        <v>97</v>
      </c>
      <c r="U1315" s="1021"/>
      <c r="V1315" s="1048" t="s">
        <v>98</v>
      </c>
      <c r="W1315" s="1021"/>
      <c r="X1315" s="478" t="s">
        <v>39</v>
      </c>
      <c r="Y1315" s="477" t="s">
        <v>57</v>
      </c>
      <c r="Z1315" s="1050"/>
      <c r="AA1315" s="1049" t="e">
        <f>Y1308</f>
        <v>#VALUE!</v>
      </c>
      <c r="AB1315" s="1052"/>
    </row>
    <row r="1316" spans="1:28" ht="19" customHeight="1">
      <c r="A1316" s="1023"/>
      <c r="B1316" s="1024"/>
      <c r="C1316" s="1021">
        <f>'statement of marks'!$FQ$6</f>
        <v>25</v>
      </c>
      <c r="D1316" s="1021"/>
      <c r="E1316" s="474">
        <f>'statement of marks'!$FR$6</f>
        <v>30</v>
      </c>
      <c r="F1316" s="474">
        <f>'statement of marks'!$FS$6</f>
        <v>30</v>
      </c>
      <c r="G1316" s="1021">
        <f>'statement of marks'!$FT$6</f>
        <v>15</v>
      </c>
      <c r="H1316" s="1021"/>
      <c r="I1316" s="478">
        <f>SUM(C1316,E1316,F1316,G1316)</f>
        <v>100</v>
      </c>
      <c r="J1316" s="477"/>
      <c r="K1316" s="1050"/>
      <c r="L1316" s="1049"/>
      <c r="M1316" s="1052"/>
      <c r="N1316" s="1058"/>
      <c r="O1316" s="1057"/>
      <c r="P1316" s="1023"/>
      <c r="Q1316" s="1024"/>
      <c r="R1316" s="1021">
        <f>'statement of marks'!$FQ$6</f>
        <v>25</v>
      </c>
      <c r="S1316" s="1021"/>
      <c r="T1316" s="474">
        <f>'statement of marks'!$FR$6</f>
        <v>30</v>
      </c>
      <c r="U1316" s="474">
        <f>'statement of marks'!$FS$6</f>
        <v>30</v>
      </c>
      <c r="V1316" s="1021">
        <f>'statement of marks'!$FT$6</f>
        <v>15</v>
      </c>
      <c r="W1316" s="1021"/>
      <c r="X1316" s="478">
        <f>SUM(R1316,T1316,U1316,V1316)</f>
        <v>100</v>
      </c>
      <c r="Y1316" s="477"/>
      <c r="Z1316" s="1050"/>
      <c r="AA1316" s="1049"/>
      <c r="AB1316" s="1052"/>
    </row>
    <row r="1317" spans="1:28" ht="19" customHeight="1">
      <c r="A1317" s="1023"/>
      <c r="B1317" s="1024"/>
      <c r="C1317" s="1025" t="str">
        <f>IF('statement of marks'!FQ73="","",'statement of marks'!FQ73)</f>
        <v/>
      </c>
      <c r="D1317" s="1025"/>
      <c r="E1317" s="475" t="str">
        <f>'statement of marks'!FR73</f>
        <v/>
      </c>
      <c r="F1317" s="475" t="str">
        <f>'statement of marks'!FS73</f>
        <v/>
      </c>
      <c r="G1317" s="1025" t="str">
        <f>'statement of marks'!FT73</f>
        <v/>
      </c>
      <c r="H1317" s="1025"/>
      <c r="I1317" s="478" t="str">
        <f>IF(G1317="","",SUM(C1317:G1317))</f>
        <v/>
      </c>
      <c r="J1317" s="479" t="str">
        <f>IF('statement of marks'!IC73="","",'statement of marks'!IC73)</f>
        <v/>
      </c>
      <c r="K1317" s="1043" t="s">
        <v>240</v>
      </c>
      <c r="L1317" s="1044"/>
      <c r="M1317" s="1045"/>
      <c r="N1317" s="1058"/>
      <c r="O1317" s="1057"/>
      <c r="P1317" s="1023"/>
      <c r="Q1317" s="1024"/>
      <c r="R1317" s="1025" t="str">
        <f>IF('statement of marks'!FQ74="","",'statement of marks'!FQ74)</f>
        <v/>
      </c>
      <c r="S1317" s="1025"/>
      <c r="T1317" s="475" t="str">
        <f>'statement of marks'!FR74</f>
        <v/>
      </c>
      <c r="U1317" s="475" t="str">
        <f>'statement of marks'!FS74</f>
        <v/>
      </c>
      <c r="V1317" s="1025" t="str">
        <f>'statement of marks'!FT74</f>
        <v/>
      </c>
      <c r="W1317" s="1025"/>
      <c r="X1317" s="478" t="str">
        <f>IF(V1317="","",SUM(R1317:V1317))</f>
        <v/>
      </c>
      <c r="Y1317" s="479" t="str">
        <f>IF('statement of marks'!IC74="","",'statement of marks'!IC74)</f>
        <v/>
      </c>
      <c r="Z1317" s="1043" t="s">
        <v>240</v>
      </c>
      <c r="AA1317" s="1044"/>
      <c r="AB1317" s="1045"/>
    </row>
    <row r="1318" spans="1:28" ht="19" customHeight="1">
      <c r="A1318" s="1038" t="s">
        <v>135</v>
      </c>
      <c r="B1318" s="1039"/>
      <c r="C1318" s="1029" t="str">
        <f>'statement of marks'!GN73</f>
        <v/>
      </c>
      <c r="D1318" s="1029"/>
      <c r="E1318" s="1029"/>
      <c r="F1318" s="483" t="s">
        <v>241</v>
      </c>
      <c r="G1318" s="479" t="str">
        <f>IF('statement of marks'!CU73="","",'statement of marks'!CU73)</f>
        <v/>
      </c>
      <c r="H1318" s="1049" t="s">
        <v>237</v>
      </c>
      <c r="I1318" s="1049"/>
      <c r="J1318" s="475" t="str">
        <f>IF('statement of marks'!GP73="","",'statement of marks'!GP73)</f>
        <v/>
      </c>
      <c r="K1318" s="1044"/>
      <c r="L1318" s="1044"/>
      <c r="M1318" s="1045"/>
      <c r="N1318" s="1058"/>
      <c r="O1318" s="1057"/>
      <c r="P1318" s="1038" t="s">
        <v>135</v>
      </c>
      <c r="Q1318" s="1039"/>
      <c r="R1318" s="1029" t="str">
        <f>'statement of marks'!GN74</f>
        <v/>
      </c>
      <c r="S1318" s="1029"/>
      <c r="T1318" s="1029"/>
      <c r="U1318" s="483" t="s">
        <v>241</v>
      </c>
      <c r="V1318" s="479" t="str">
        <f>IF('statement of marks'!CU74="","",'statement of marks'!CU74)</f>
        <v/>
      </c>
      <c r="W1318" s="1049" t="s">
        <v>237</v>
      </c>
      <c r="X1318" s="1049"/>
      <c r="Y1318" s="475" t="str">
        <f>IF('statement of marks'!GP74="","",'statement of marks'!GP74)</f>
        <v/>
      </c>
      <c r="Z1318" s="1044"/>
      <c r="AA1318" s="1044"/>
      <c r="AB1318" s="1045"/>
    </row>
    <row r="1319" spans="1:28" ht="19" customHeight="1">
      <c r="A1319" s="257" t="s">
        <v>230</v>
      </c>
      <c r="B1319" s="1059" t="s">
        <v>229</v>
      </c>
      <c r="C1319" s="1060"/>
      <c r="D1319" s="1047" t="s">
        <v>231</v>
      </c>
      <c r="E1319" s="1025"/>
      <c r="F1319" s="1047" t="s">
        <v>232</v>
      </c>
      <c r="G1319" s="1025"/>
      <c r="H1319" s="1047" t="s">
        <v>233</v>
      </c>
      <c r="I1319" s="1025"/>
      <c r="J1319" s="481" t="s">
        <v>376</v>
      </c>
      <c r="K1319" s="1044"/>
      <c r="L1319" s="1044"/>
      <c r="M1319" s="1045"/>
      <c r="N1319" s="1058"/>
      <c r="O1319" s="1057"/>
      <c r="P1319" s="257" t="s">
        <v>230</v>
      </c>
      <c r="Q1319" s="1059" t="s">
        <v>229</v>
      </c>
      <c r="R1319" s="1060"/>
      <c r="S1319" s="1047" t="s">
        <v>231</v>
      </c>
      <c r="T1319" s="1025"/>
      <c r="U1319" s="1047" t="s">
        <v>232</v>
      </c>
      <c r="V1319" s="1025"/>
      <c r="W1319" s="1047" t="s">
        <v>233</v>
      </c>
      <c r="X1319" s="1025"/>
      <c r="Y1319" s="481" t="s">
        <v>376</v>
      </c>
      <c r="Z1319" s="1044"/>
      <c r="AA1319" s="1044"/>
      <c r="AB1319" s="1045"/>
    </row>
    <row r="1320" spans="1:28" ht="19" customHeight="1">
      <c r="A1320" s="1033" t="s">
        <v>227</v>
      </c>
      <c r="B1320" s="1024"/>
      <c r="C1320" s="482" t="str">
        <f>IF('statement of marks'!GR73="","",'statement of marks'!GR73)</f>
        <v/>
      </c>
      <c r="D1320" s="1053" t="str">
        <f>IF('statement of marks'!GT73="","",'statement of marks'!GT73)</f>
        <v/>
      </c>
      <c r="E1320" s="1053"/>
      <c r="F1320" s="1053" t="str">
        <f>IF('statement of marks'!GV73="","",'statement of marks'!GV73)</f>
        <v/>
      </c>
      <c r="G1320" s="1053"/>
      <c r="H1320" s="1053" t="str">
        <f>IF('statement of marks'!GX73="","",'statement of marks'!GX73)</f>
        <v/>
      </c>
      <c r="I1320" s="1053"/>
      <c r="J1320" s="479" t="str">
        <f>'statement of marks'!GZ73</f>
        <v/>
      </c>
      <c r="K1320" s="1062" t="str">
        <f>IF(OR(L1312="PASS",L1312="FAIL"),'result subject-wise'!$AV$112,"")</f>
        <v/>
      </c>
      <c r="L1320" s="1062"/>
      <c r="M1320" s="1063"/>
      <c r="N1320" s="1058"/>
      <c r="O1320" s="1057"/>
      <c r="P1320" s="1033" t="s">
        <v>227</v>
      </c>
      <c r="Q1320" s="1024"/>
      <c r="R1320" s="482" t="str">
        <f>IF('statement of marks'!GR74="","",'statement of marks'!GR74)</f>
        <v/>
      </c>
      <c r="S1320" s="1053" t="str">
        <f>IF('statement of marks'!GT74="","",'statement of marks'!GT74)</f>
        <v/>
      </c>
      <c r="T1320" s="1053"/>
      <c r="U1320" s="1053" t="str">
        <f>IF('statement of marks'!GV74="","",'statement of marks'!GV74)</f>
        <v/>
      </c>
      <c r="V1320" s="1053"/>
      <c r="W1320" s="1053" t="str">
        <f>IF('statement of marks'!GX74="","",'statement of marks'!GX74)</f>
        <v/>
      </c>
      <c r="X1320" s="1053"/>
      <c r="Y1320" s="479" t="str">
        <f>'statement of marks'!GZ74</f>
        <v/>
      </c>
      <c r="Z1320" s="1062" t="str">
        <f>IF(OR(AA1312="PASS",AA1312="FAIL"),'result subject-wise'!$AV$112,"")</f>
        <v/>
      </c>
      <c r="AA1320" s="1062"/>
      <c r="AB1320" s="1063"/>
    </row>
    <row r="1321" spans="1:28" ht="19" customHeight="1">
      <c r="A1321" s="1031" t="s">
        <v>228</v>
      </c>
      <c r="B1321" s="1032"/>
      <c r="C1321" s="477" t="str">
        <f>IF('statement of marks'!GQ73="","",'statement of marks'!GQ73)</f>
        <v/>
      </c>
      <c r="D1321" s="1030" t="str">
        <f>IF('statement of marks'!GS73="","",'statement of marks'!GS73)</f>
        <v/>
      </c>
      <c r="E1321" s="1030"/>
      <c r="F1321" s="1030" t="str">
        <f>IF('statement of marks'!GU73="","",'statement of marks'!GU73)</f>
        <v/>
      </c>
      <c r="G1321" s="1030"/>
      <c r="H1321" s="1030" t="str">
        <f>IF('statement of marks'!GW73="","",'statement of marks'!GW73)</f>
        <v/>
      </c>
      <c r="I1321" s="1030"/>
      <c r="J1321" s="477" t="str">
        <f>'statement of marks'!GY73</f>
        <v/>
      </c>
      <c r="K1321" s="1062"/>
      <c r="L1321" s="1062"/>
      <c r="M1321" s="1063"/>
      <c r="N1321" s="1058"/>
      <c r="O1321" s="1057"/>
      <c r="P1321" s="1031" t="s">
        <v>228</v>
      </c>
      <c r="Q1321" s="1032"/>
      <c r="R1321" s="477" t="str">
        <f>IF('statement of marks'!GQ74="","",'statement of marks'!GQ74)</f>
        <v/>
      </c>
      <c r="S1321" s="1030" t="str">
        <f>IF('statement of marks'!GS74="","",'statement of marks'!GS74)</f>
        <v/>
      </c>
      <c r="T1321" s="1030"/>
      <c r="U1321" s="1030" t="str">
        <f>IF('statement of marks'!GU74="","",'statement of marks'!GU74)</f>
        <v/>
      </c>
      <c r="V1321" s="1030"/>
      <c r="W1321" s="1030" t="str">
        <f>IF('statement of marks'!GW74="","",'statement of marks'!GW74)</f>
        <v/>
      </c>
      <c r="X1321" s="1030"/>
      <c r="Y1321" s="477" t="str">
        <f>'statement of marks'!GY74</f>
        <v/>
      </c>
      <c r="Z1321" s="1062"/>
      <c r="AA1321" s="1062"/>
      <c r="AB1321" s="1063"/>
    </row>
    <row r="1322" spans="1:28" ht="19" customHeight="1">
      <c r="A1322" s="1067" t="s">
        <v>375</v>
      </c>
      <c r="B1322" s="1024"/>
      <c r="C1322" s="52"/>
      <c r="D1322" s="1029"/>
      <c r="E1322" s="1029"/>
      <c r="F1322" s="1029"/>
      <c r="G1322" s="1029"/>
      <c r="H1322" s="1029"/>
      <c r="I1322" s="1029"/>
      <c r="J1322" s="1029"/>
      <c r="K1322" s="1029"/>
      <c r="L1322" s="1029"/>
      <c r="M1322" s="1040"/>
      <c r="N1322" s="1058"/>
      <c r="O1322" s="1057"/>
      <c r="P1322" s="1067" t="s">
        <v>375</v>
      </c>
      <c r="Q1322" s="1024"/>
      <c r="R1322" s="52"/>
      <c r="S1322" s="1029"/>
      <c r="T1322" s="1029"/>
      <c r="U1322" s="1029"/>
      <c r="V1322" s="1029"/>
      <c r="W1322" s="1029"/>
      <c r="X1322" s="1029"/>
      <c r="Y1322" s="1029"/>
      <c r="Z1322" s="1029"/>
      <c r="AA1322" s="1029"/>
      <c r="AB1322" s="1040"/>
    </row>
    <row r="1323" spans="1:28" ht="19" customHeight="1">
      <c r="A1323" s="1033" t="s">
        <v>234</v>
      </c>
      <c r="B1323" s="1024"/>
      <c r="C1323" s="52"/>
      <c r="D1323" s="1029"/>
      <c r="E1323" s="1029"/>
      <c r="F1323" s="1029"/>
      <c r="G1323" s="1029"/>
      <c r="H1323" s="1029"/>
      <c r="I1323" s="1029"/>
      <c r="J1323" s="1029"/>
      <c r="K1323" s="1029"/>
      <c r="L1323" s="1029"/>
      <c r="M1323" s="1040"/>
      <c r="N1323" s="1058"/>
      <c r="O1323" s="1057"/>
      <c r="P1323" s="1033" t="s">
        <v>234</v>
      </c>
      <c r="Q1323" s="1024"/>
      <c r="R1323" s="52"/>
      <c r="S1323" s="1029"/>
      <c r="T1323" s="1029"/>
      <c r="U1323" s="1029"/>
      <c r="V1323" s="1029"/>
      <c r="W1323" s="1029"/>
      <c r="X1323" s="1029"/>
      <c r="Y1323" s="1029"/>
      <c r="Z1323" s="1029"/>
      <c r="AA1323" s="1029"/>
      <c r="AB1323" s="1040"/>
    </row>
    <row r="1324" spans="1:28" ht="19" customHeight="1">
      <c r="A1324" s="1033" t="s">
        <v>374</v>
      </c>
      <c r="B1324" s="1024"/>
      <c r="C1324" s="52"/>
      <c r="D1324" s="1029"/>
      <c r="E1324" s="1029"/>
      <c r="F1324" s="1029"/>
      <c r="G1324" s="1029"/>
      <c r="H1324" s="1029"/>
      <c r="I1324" s="1029"/>
      <c r="J1324" s="1051" t="s">
        <v>374</v>
      </c>
      <c r="K1324" s="1029"/>
      <c r="L1324" s="1029"/>
      <c r="M1324" s="1040"/>
      <c r="N1324" s="1058"/>
      <c r="O1324" s="1057"/>
      <c r="P1324" s="1033" t="s">
        <v>374</v>
      </c>
      <c r="Q1324" s="1024"/>
      <c r="R1324" s="52"/>
      <c r="S1324" s="1029"/>
      <c r="T1324" s="1029"/>
      <c r="U1324" s="1029"/>
      <c r="V1324" s="1029"/>
      <c r="W1324" s="1029"/>
      <c r="X1324" s="1029"/>
      <c r="Y1324" s="1051" t="s">
        <v>374</v>
      </c>
      <c r="Z1324" s="1029"/>
      <c r="AA1324" s="1029"/>
      <c r="AB1324" s="1040"/>
    </row>
    <row r="1325" spans="1:28" ht="19" customHeight="1">
      <c r="A1325" s="1033" t="s">
        <v>235</v>
      </c>
      <c r="B1325" s="1024"/>
      <c r="C1325" s="52"/>
      <c r="D1325" s="1029"/>
      <c r="E1325" s="1029"/>
      <c r="F1325" s="1029"/>
      <c r="G1325" s="1029"/>
      <c r="H1325" s="1029"/>
      <c r="I1325" s="1029"/>
      <c r="J1325" s="1029"/>
      <c r="K1325" s="1029"/>
      <c r="L1325" s="1029"/>
      <c r="M1325" s="1040"/>
      <c r="N1325" s="1058"/>
      <c r="O1325" s="1057"/>
      <c r="P1325" s="1033" t="s">
        <v>235</v>
      </c>
      <c r="Q1325" s="1024"/>
      <c r="R1325" s="52"/>
      <c r="S1325" s="1029"/>
      <c r="T1325" s="1029"/>
      <c r="U1325" s="1029"/>
      <c r="V1325" s="1029"/>
      <c r="W1325" s="1029"/>
      <c r="X1325" s="1029"/>
      <c r="Y1325" s="1029"/>
      <c r="Z1325" s="1029"/>
      <c r="AA1325" s="1029"/>
      <c r="AB1325" s="1040"/>
    </row>
    <row r="1326" spans="1:28" ht="19" customHeight="1" thickBot="1">
      <c r="A1326" s="1054" t="s">
        <v>236</v>
      </c>
      <c r="B1326" s="1055"/>
      <c r="C1326" s="1055"/>
      <c r="D1326" s="1055"/>
      <c r="E1326" s="1055"/>
      <c r="F1326" s="1064">
        <f>'statement of marks'!$GY$107</f>
        <v>42460</v>
      </c>
      <c r="G1326" s="1064"/>
      <c r="H1326" s="1065" t="s">
        <v>239</v>
      </c>
      <c r="I1326" s="1066"/>
      <c r="J1326" s="1041"/>
      <c r="K1326" s="1041"/>
      <c r="L1326" s="1041"/>
      <c r="M1326" s="1042"/>
      <c r="N1326" s="1058"/>
      <c r="O1326" s="1057"/>
      <c r="P1326" s="1054" t="s">
        <v>236</v>
      </c>
      <c r="Q1326" s="1055"/>
      <c r="R1326" s="1055"/>
      <c r="S1326" s="1055"/>
      <c r="T1326" s="1055"/>
      <c r="U1326" s="1064">
        <f>'statement of marks'!$GY$107</f>
        <v>42460</v>
      </c>
      <c r="V1326" s="1064"/>
      <c r="W1326" s="1065" t="s">
        <v>239</v>
      </c>
      <c r="X1326" s="1066"/>
      <c r="Y1326" s="1041"/>
      <c r="Z1326" s="1041"/>
      <c r="AA1326" s="1041"/>
      <c r="AB1326" s="1042"/>
    </row>
    <row r="1327" spans="1:28" ht="19" customHeight="1" thickTop="1">
      <c r="A1327" s="1017" t="s">
        <v>220</v>
      </c>
      <c r="B1327" s="1018"/>
      <c r="C1327" s="1018"/>
      <c r="D1327" s="1018"/>
      <c r="E1327" s="1018"/>
      <c r="F1327" s="1018"/>
      <c r="G1327" s="1018"/>
      <c r="H1327" s="1018"/>
      <c r="I1327" s="1018"/>
      <c r="J1327" s="1018"/>
      <c r="K1327" s="1018"/>
      <c r="L1327" s="1018"/>
      <c r="M1327" s="1019"/>
      <c r="N1327" s="1058"/>
      <c r="O1327" s="1057"/>
      <c r="P1327" s="1017" t="s">
        <v>220</v>
      </c>
      <c r="Q1327" s="1018"/>
      <c r="R1327" s="1018"/>
      <c r="S1327" s="1018"/>
      <c r="T1327" s="1018"/>
      <c r="U1327" s="1018"/>
      <c r="V1327" s="1018"/>
      <c r="W1327" s="1018"/>
      <c r="X1327" s="1018"/>
      <c r="Y1327" s="1018"/>
      <c r="Z1327" s="1018"/>
      <c r="AA1327" s="1018"/>
      <c r="AB1327" s="1019"/>
    </row>
    <row r="1328" spans="1:28" ht="19" customHeight="1">
      <c r="A1328" s="1020" t="str">
        <f>IF('statement of marks'!$A$2="","",'statement of marks'!$A$2)</f>
        <v xml:space="preserve">GOVT. </v>
      </c>
      <c r="B1328" s="1021"/>
      <c r="C1328" s="1021"/>
      <c r="D1328" s="1021"/>
      <c r="E1328" s="1021"/>
      <c r="F1328" s="1021"/>
      <c r="G1328" s="1021"/>
      <c r="H1328" s="1021"/>
      <c r="I1328" s="1021"/>
      <c r="J1328" s="1021"/>
      <c r="K1328" s="1021"/>
      <c r="L1328" s="1021"/>
      <c r="M1328" s="1022"/>
      <c r="N1328" s="1058"/>
      <c r="O1328" s="1057"/>
      <c r="P1328" s="1020" t="str">
        <f>IF('statement of marks'!$A$2="","",'statement of marks'!$A$2)</f>
        <v xml:space="preserve">GOVT. </v>
      </c>
      <c r="Q1328" s="1021"/>
      <c r="R1328" s="1021"/>
      <c r="S1328" s="1021"/>
      <c r="T1328" s="1021"/>
      <c r="U1328" s="1021"/>
      <c r="V1328" s="1021"/>
      <c r="W1328" s="1021"/>
      <c r="X1328" s="1021"/>
      <c r="Y1328" s="1021"/>
      <c r="Z1328" s="1021"/>
      <c r="AA1328" s="1021"/>
      <c r="AB1328" s="1022"/>
    </row>
    <row r="1329" spans="1:28" ht="19" customHeight="1">
      <c r="A1329" s="1020"/>
      <c r="B1329" s="1021"/>
      <c r="C1329" s="1021"/>
      <c r="D1329" s="1021"/>
      <c r="E1329" s="1021"/>
      <c r="F1329" s="1021"/>
      <c r="G1329" s="1021"/>
      <c r="H1329" s="1021"/>
      <c r="I1329" s="1021"/>
      <c r="J1329" s="1021"/>
      <c r="K1329" s="1021"/>
      <c r="L1329" s="1021"/>
      <c r="M1329" s="1022"/>
      <c r="N1329" s="1058"/>
      <c r="O1329" s="1057"/>
      <c r="P1329" s="1020"/>
      <c r="Q1329" s="1021"/>
      <c r="R1329" s="1021"/>
      <c r="S1329" s="1021"/>
      <c r="T1329" s="1021"/>
      <c r="U1329" s="1021"/>
      <c r="V1329" s="1021"/>
      <c r="W1329" s="1021"/>
      <c r="X1329" s="1021"/>
      <c r="Y1329" s="1021"/>
      <c r="Z1329" s="1021"/>
      <c r="AA1329" s="1021"/>
      <c r="AB1329" s="1022"/>
    </row>
    <row r="1330" spans="1:28" ht="19" customHeight="1">
      <c r="A1330" s="1023" t="s">
        <v>221</v>
      </c>
      <c r="B1330" s="1024"/>
      <c r="C1330" s="1025" t="str">
        <f>IF(L1351="","MAIN EXAM.",IF(C1357="SUPPL.","SUPPL. EXAM.",IF(C1357="RE-EXAM.","RE-EXAM.",)))</f>
        <v>MAIN EXAM.</v>
      </c>
      <c r="D1330" s="1025"/>
      <c r="E1330" s="1025"/>
      <c r="F1330" s="1025"/>
      <c r="G1330" s="475" t="s">
        <v>153</v>
      </c>
      <c r="H1330" s="1025" t="str">
        <f>IF('statement of marks'!$F$3="","",'statement of marks'!$F$3)</f>
        <v>2015-16</v>
      </c>
      <c r="I1330" s="1025"/>
      <c r="J1330" s="1025" t="s">
        <v>82</v>
      </c>
      <c r="K1330" s="1025"/>
      <c r="L1330" s="1025">
        <f>IF('statement of marks'!D75="","",'statement of marks'!D75)</f>
        <v>9169</v>
      </c>
      <c r="M1330" s="1026"/>
      <c r="N1330" s="1058"/>
      <c r="O1330" s="1057"/>
      <c r="P1330" s="1023" t="s">
        <v>221</v>
      </c>
      <c r="Q1330" s="1024"/>
      <c r="R1330" s="1025" t="str">
        <f>IF(AA1351="","MAIN EXAM.",IF(R1357="SUPPL.","SUPPL. EXAM.",IF(R1357="RE-EXAM.","RE-EXAM.",)))</f>
        <v>MAIN EXAM.</v>
      </c>
      <c r="S1330" s="1025"/>
      <c r="T1330" s="1025"/>
      <c r="U1330" s="1025"/>
      <c r="V1330" s="475" t="s">
        <v>153</v>
      </c>
      <c r="W1330" s="1025" t="str">
        <f>IF('statement of marks'!$F$3="","",'statement of marks'!$F$3)</f>
        <v>2015-16</v>
      </c>
      <c r="X1330" s="1025"/>
      <c r="Y1330" s="1025" t="s">
        <v>82</v>
      </c>
      <c r="Z1330" s="1025"/>
      <c r="AA1330" s="1025" t="str">
        <f>IF('statement of marks'!D76="","",'statement of marks'!D76)</f>
        <v>NSO</v>
      </c>
      <c r="AB1330" s="1026"/>
    </row>
    <row r="1331" spans="1:28" ht="19" customHeight="1">
      <c r="A1331" s="1023" t="s">
        <v>40</v>
      </c>
      <c r="B1331" s="1024"/>
      <c r="C1331" s="1024" t="str">
        <f>IF('statement of marks'!G75="","",'statement of marks'!G75)</f>
        <v>A 069</v>
      </c>
      <c r="D1331" s="1024"/>
      <c r="E1331" s="1024"/>
      <c r="F1331" s="1024"/>
      <c r="G1331" s="1024"/>
      <c r="H1331" s="1024"/>
      <c r="I1331" s="1024"/>
      <c r="J1331" s="1024"/>
      <c r="K1331" s="1024"/>
      <c r="L1331" s="1024"/>
      <c r="M1331" s="1036"/>
      <c r="N1331" s="1058"/>
      <c r="O1331" s="1057"/>
      <c r="P1331" s="1023" t="s">
        <v>40</v>
      </c>
      <c r="Q1331" s="1024"/>
      <c r="R1331" s="1024" t="str">
        <f>IF('statement of marks'!G76="","",'statement of marks'!G76)</f>
        <v>A 070</v>
      </c>
      <c r="S1331" s="1024"/>
      <c r="T1331" s="1024"/>
      <c r="U1331" s="1024"/>
      <c r="V1331" s="1024"/>
      <c r="W1331" s="1024"/>
      <c r="X1331" s="1024"/>
      <c r="Y1331" s="1024"/>
      <c r="Z1331" s="1024"/>
      <c r="AA1331" s="1024"/>
      <c r="AB1331" s="1036"/>
    </row>
    <row r="1332" spans="1:28" ht="19" customHeight="1">
      <c r="A1332" s="1023" t="s">
        <v>41</v>
      </c>
      <c r="B1332" s="1024"/>
      <c r="C1332" s="1024" t="str">
        <f>IF('statement of marks'!H75="","",'statement of marks'!H75)</f>
        <v>B 069</v>
      </c>
      <c r="D1332" s="1024"/>
      <c r="E1332" s="1024"/>
      <c r="F1332" s="1024"/>
      <c r="G1332" s="1024"/>
      <c r="H1332" s="1024"/>
      <c r="I1332" s="1024"/>
      <c r="J1332" s="1024"/>
      <c r="K1332" s="1024"/>
      <c r="L1332" s="1024"/>
      <c r="M1332" s="1036"/>
      <c r="N1332" s="1058"/>
      <c r="O1332" s="1057"/>
      <c r="P1332" s="1023" t="s">
        <v>41</v>
      </c>
      <c r="Q1332" s="1024"/>
      <c r="R1332" s="1024" t="str">
        <f>IF('statement of marks'!H76="","",'statement of marks'!H76)</f>
        <v>B 070</v>
      </c>
      <c r="S1332" s="1024"/>
      <c r="T1332" s="1024"/>
      <c r="U1332" s="1024"/>
      <c r="V1332" s="1024"/>
      <c r="W1332" s="1024"/>
      <c r="X1332" s="1024"/>
      <c r="Y1332" s="1024"/>
      <c r="Z1332" s="1024"/>
      <c r="AA1332" s="1024"/>
      <c r="AB1332" s="1036"/>
    </row>
    <row r="1333" spans="1:28" ht="19" customHeight="1">
      <c r="A1333" s="1023" t="s">
        <v>42</v>
      </c>
      <c r="B1333" s="1024"/>
      <c r="C1333" s="1024" t="str">
        <f>IF('statement of marks'!I75="","",'statement of marks'!I75)</f>
        <v>C 069</v>
      </c>
      <c r="D1333" s="1024"/>
      <c r="E1333" s="1024"/>
      <c r="F1333" s="1024"/>
      <c r="G1333" s="1024"/>
      <c r="H1333" s="1024"/>
      <c r="I1333" s="1024"/>
      <c r="J1333" s="1024"/>
      <c r="K1333" s="1024"/>
      <c r="L1333" s="1024"/>
      <c r="M1333" s="1036"/>
      <c r="N1333" s="1058"/>
      <c r="O1333" s="1057"/>
      <c r="P1333" s="1023" t="s">
        <v>42</v>
      </c>
      <c r="Q1333" s="1024"/>
      <c r="R1333" s="1024" t="str">
        <f>IF('statement of marks'!I76="","",'statement of marks'!I76)</f>
        <v>C 070</v>
      </c>
      <c r="S1333" s="1024"/>
      <c r="T1333" s="1024"/>
      <c r="U1333" s="1024"/>
      <c r="V1333" s="1024"/>
      <c r="W1333" s="1024"/>
      <c r="X1333" s="1024"/>
      <c r="Y1333" s="1024"/>
      <c r="Z1333" s="1024"/>
      <c r="AA1333" s="1024"/>
      <c r="AB1333" s="1036"/>
    </row>
    <row r="1334" spans="1:28" ht="19" customHeight="1">
      <c r="A1334" s="1023" t="s">
        <v>274</v>
      </c>
      <c r="B1334" s="1024"/>
      <c r="C1334" s="1024" t="str">
        <f>IF('statement of marks'!$A$3="","",'statement of marks'!$A$3)</f>
        <v>9 'A'</v>
      </c>
      <c r="D1334" s="1024"/>
      <c r="E1334" s="1025" t="s">
        <v>83</v>
      </c>
      <c r="F1334" s="1025"/>
      <c r="G1334" s="1025">
        <f>IF('statement of marks'!E75="","",'statement of marks'!E75)</f>
        <v>11106</v>
      </c>
      <c r="H1334" s="1025"/>
      <c r="I1334" s="1025" t="s">
        <v>78</v>
      </c>
      <c r="J1334" s="1025"/>
      <c r="K1334" s="1014">
        <f>IF('statement of marks'!F75="","",'statement of marks'!F75)</f>
        <v>36475</v>
      </c>
      <c r="L1334" s="1014"/>
      <c r="M1334" s="1015"/>
      <c r="N1334" s="1058"/>
      <c r="O1334" s="1057"/>
      <c r="P1334" s="1023" t="s">
        <v>274</v>
      </c>
      <c r="Q1334" s="1024"/>
      <c r="R1334" s="1024" t="str">
        <f>IF('statement of marks'!$A$3="","",'statement of marks'!$A$3)</f>
        <v>9 'A'</v>
      </c>
      <c r="S1334" s="1024"/>
      <c r="T1334" s="1025" t="s">
        <v>83</v>
      </c>
      <c r="U1334" s="1025"/>
      <c r="V1334" s="1025">
        <f>IF('statement of marks'!E76="","",'statement of marks'!E76)</f>
        <v>10898</v>
      </c>
      <c r="W1334" s="1025"/>
      <c r="X1334" s="1025" t="s">
        <v>78</v>
      </c>
      <c r="Y1334" s="1025"/>
      <c r="Z1334" s="1014">
        <f>IF('statement of marks'!F76="","",'statement of marks'!F76)</f>
        <v>36266</v>
      </c>
      <c r="AA1334" s="1014"/>
      <c r="AB1334" s="1015"/>
    </row>
    <row r="1335" spans="1:28" ht="19" customHeight="1">
      <c r="A1335" s="1037" t="s">
        <v>222</v>
      </c>
      <c r="B1335" s="1034" t="s">
        <v>223</v>
      </c>
      <c r="C1335" s="865" t="s">
        <v>87</v>
      </c>
      <c r="D1335" s="865" t="s">
        <v>88</v>
      </c>
      <c r="E1335" s="865" t="s">
        <v>89</v>
      </c>
      <c r="F1335" s="865" t="s">
        <v>245</v>
      </c>
      <c r="G1335" s="865" t="s">
        <v>242</v>
      </c>
      <c r="H1335" s="865" t="s">
        <v>99</v>
      </c>
      <c r="I1335" s="865" t="s">
        <v>193</v>
      </c>
      <c r="J1335" s="1016" t="s">
        <v>146</v>
      </c>
      <c r="K1335" s="1016" t="s">
        <v>224</v>
      </c>
      <c r="L1335" s="1016" t="s">
        <v>225</v>
      </c>
      <c r="M1335" s="1035" t="s">
        <v>243</v>
      </c>
      <c r="N1335" s="1058"/>
      <c r="O1335" s="1057"/>
      <c r="P1335" s="1037" t="s">
        <v>222</v>
      </c>
      <c r="Q1335" s="1034" t="s">
        <v>223</v>
      </c>
      <c r="R1335" s="865" t="s">
        <v>87</v>
      </c>
      <c r="S1335" s="865" t="s">
        <v>88</v>
      </c>
      <c r="T1335" s="865" t="s">
        <v>89</v>
      </c>
      <c r="U1335" s="865" t="s">
        <v>245</v>
      </c>
      <c r="V1335" s="865" t="s">
        <v>242</v>
      </c>
      <c r="W1335" s="865" t="s">
        <v>99</v>
      </c>
      <c r="X1335" s="865" t="s">
        <v>193</v>
      </c>
      <c r="Y1335" s="1016" t="s">
        <v>146</v>
      </c>
      <c r="Z1335" s="1016" t="s">
        <v>224</v>
      </c>
      <c r="AA1335" s="1016" t="s">
        <v>225</v>
      </c>
      <c r="AB1335" s="1035" t="s">
        <v>243</v>
      </c>
    </row>
    <row r="1336" spans="1:28" ht="19" customHeight="1">
      <c r="A1336" s="1037"/>
      <c r="B1336" s="1034"/>
      <c r="C1336" s="865"/>
      <c r="D1336" s="865"/>
      <c r="E1336" s="865"/>
      <c r="F1336" s="865"/>
      <c r="G1336" s="865"/>
      <c r="H1336" s="865"/>
      <c r="I1336" s="865"/>
      <c r="J1336" s="865"/>
      <c r="K1336" s="865"/>
      <c r="L1336" s="865"/>
      <c r="M1336" s="1035"/>
      <c r="N1336" s="1058"/>
      <c r="O1336" s="1057"/>
      <c r="P1336" s="1037"/>
      <c r="Q1336" s="1034"/>
      <c r="R1336" s="865"/>
      <c r="S1336" s="865"/>
      <c r="T1336" s="865"/>
      <c r="U1336" s="865"/>
      <c r="V1336" s="865"/>
      <c r="W1336" s="865"/>
      <c r="X1336" s="865"/>
      <c r="Y1336" s="865"/>
      <c r="Z1336" s="865"/>
      <c r="AA1336" s="865"/>
      <c r="AB1336" s="1035"/>
    </row>
    <row r="1337" spans="1:28" ht="19" customHeight="1">
      <c r="A1337" s="1037"/>
      <c r="B1337" s="1034"/>
      <c r="C1337" s="865"/>
      <c r="D1337" s="865"/>
      <c r="E1337" s="865"/>
      <c r="F1337" s="865"/>
      <c r="G1337" s="865"/>
      <c r="H1337" s="865"/>
      <c r="I1337" s="865"/>
      <c r="J1337" s="865"/>
      <c r="K1337" s="865"/>
      <c r="L1337" s="865"/>
      <c r="M1337" s="1035"/>
      <c r="N1337" s="1058"/>
      <c r="O1337" s="1057"/>
      <c r="P1337" s="1037"/>
      <c r="Q1337" s="1034"/>
      <c r="R1337" s="865"/>
      <c r="S1337" s="865"/>
      <c r="T1337" s="865"/>
      <c r="U1337" s="865"/>
      <c r="V1337" s="865"/>
      <c r="W1337" s="865"/>
      <c r="X1337" s="865"/>
      <c r="Y1337" s="865"/>
      <c r="Z1337" s="865"/>
      <c r="AA1337" s="865"/>
      <c r="AB1337" s="1035"/>
    </row>
    <row r="1338" spans="1:28" ht="19" customHeight="1">
      <c r="A1338" s="1038" t="s">
        <v>169</v>
      </c>
      <c r="B1338" s="1039"/>
      <c r="C1338" s="474">
        <v>10</v>
      </c>
      <c r="D1338" s="474">
        <v>10</v>
      </c>
      <c r="E1338" s="474">
        <v>10</v>
      </c>
      <c r="F1338" s="474">
        <v>70</v>
      </c>
      <c r="G1338" s="478">
        <v>100</v>
      </c>
      <c r="H1338" s="478">
        <v>100</v>
      </c>
      <c r="I1338" s="478">
        <v>200</v>
      </c>
      <c r="J1338" s="484"/>
      <c r="K1338" s="478" t="str">
        <f>IF(L1346=0,"",100)</f>
        <v/>
      </c>
      <c r="L1338" s="478"/>
      <c r="M1338" s="251" t="str">
        <f>IF(L1346=0,"","200/100")</f>
        <v/>
      </c>
      <c r="N1338" s="1058"/>
      <c r="O1338" s="1057"/>
      <c r="P1338" s="1038" t="s">
        <v>169</v>
      </c>
      <c r="Q1338" s="1039"/>
      <c r="R1338" s="474">
        <v>10</v>
      </c>
      <c r="S1338" s="474">
        <v>10</v>
      </c>
      <c r="T1338" s="474">
        <v>10</v>
      </c>
      <c r="U1338" s="474">
        <v>70</v>
      </c>
      <c r="V1338" s="478">
        <v>100</v>
      </c>
      <c r="W1338" s="478">
        <v>100</v>
      </c>
      <c r="X1338" s="478">
        <v>200</v>
      </c>
      <c r="Y1338" s="484"/>
      <c r="Z1338" s="478" t="str">
        <f>IF(AA1346=0,"",100)</f>
        <v/>
      </c>
      <c r="AA1338" s="478"/>
      <c r="AB1338" s="251" t="str">
        <f>IF(AA1346=0,"","200/100")</f>
        <v/>
      </c>
    </row>
    <row r="1339" spans="1:28" ht="19" customHeight="1">
      <c r="A1339" s="1023" t="s">
        <v>61</v>
      </c>
      <c r="B1339" s="1024"/>
      <c r="C1339" s="482" t="str">
        <f>IF('statement of marks'!J75="","",'statement of marks'!J75)</f>
        <v/>
      </c>
      <c r="D1339" s="482" t="str">
        <f>IF('statement of marks'!K75="","",'statement of marks'!K75)</f>
        <v/>
      </c>
      <c r="E1339" s="482" t="str">
        <f>IF('statement of marks'!L75="","",'statement of marks'!L75)</f>
        <v/>
      </c>
      <c r="F1339" s="482" t="str">
        <f>IF('statement of marks'!N75="","",'statement of marks'!N75)</f>
        <v/>
      </c>
      <c r="G1339" s="478" t="str">
        <f t="shared" ref="G1339:G1344" si="272">IF(F1339="","",SUM(C1339:F1339))</f>
        <v/>
      </c>
      <c r="H1339" s="252" t="str">
        <f>IF('statement of marks'!P75="","",'statement of marks'!P75)</f>
        <v/>
      </c>
      <c r="I1339" s="253" t="str">
        <f t="shared" ref="I1339:I1344" si="273">IF(H1339="","",SUM(G1339:H1339))</f>
        <v/>
      </c>
      <c r="J1339" s="479" t="str">
        <f>CONCATENATE('statement of marks'!HB75,'statement of marks'!HC75,'statement of marks'!HD75)</f>
        <v/>
      </c>
      <c r="K1339" s="482" t="str">
        <f>IF('result subject-wise'!AB75="","",'result subject-wise'!AB75)</f>
        <v/>
      </c>
      <c r="L1339" s="482" t="str">
        <f>IF('result subject-wise'!AK75="","",'result subject-wise'!AK75)</f>
        <v/>
      </c>
      <c r="M1339" s="480" t="str">
        <f>IF(L1346=0,"",IF(J1339="S",K1339,IF(K1339="",I1339,I1339+K1339)))</f>
        <v/>
      </c>
      <c r="N1339" s="1058"/>
      <c r="O1339" s="1057"/>
      <c r="P1339" s="1023" t="s">
        <v>61</v>
      </c>
      <c r="Q1339" s="1024"/>
      <c r="R1339" s="482" t="str">
        <f>IF('statement of marks'!J76="","",'statement of marks'!J76)</f>
        <v/>
      </c>
      <c r="S1339" s="482" t="str">
        <f>IF('statement of marks'!K76="","",'statement of marks'!K76)</f>
        <v/>
      </c>
      <c r="T1339" s="482" t="str">
        <f>IF('statement of marks'!L76="","",'statement of marks'!L76)</f>
        <v/>
      </c>
      <c r="U1339" s="482" t="str">
        <f>IF('statement of marks'!N76="","",'statement of marks'!N76)</f>
        <v/>
      </c>
      <c r="V1339" s="478" t="str">
        <f t="shared" ref="V1339:V1344" si="274">IF(U1339="","",SUM(R1339:U1339))</f>
        <v/>
      </c>
      <c r="W1339" s="252" t="str">
        <f>IF('statement of marks'!P76="","",'statement of marks'!P76)</f>
        <v/>
      </c>
      <c r="X1339" s="253" t="str">
        <f t="shared" ref="X1339:X1344" si="275">IF(W1339="","",SUM(V1339:W1339))</f>
        <v/>
      </c>
      <c r="Y1339" s="479" t="str">
        <f>CONCATENATE('statement of marks'!HB76,'statement of marks'!HC76,'statement of marks'!HD76)</f>
        <v/>
      </c>
      <c r="Z1339" s="482" t="str">
        <f>IF('result subject-wise'!AB76="","",'result subject-wise'!AB76)</f>
        <v/>
      </c>
      <c r="AA1339" s="482" t="str">
        <f>IF('result subject-wise'!AK76="","",'result subject-wise'!AK76)</f>
        <v/>
      </c>
      <c r="AB1339" s="480" t="str">
        <f>IF(AA1346=0,"",IF(Y1339="S",Z1339,IF(Z1339="",X1339,X1339+Z1339)))</f>
        <v/>
      </c>
    </row>
    <row r="1340" spans="1:28" ht="19" customHeight="1">
      <c r="A1340" s="1023" t="s">
        <v>63</v>
      </c>
      <c r="B1340" s="1024"/>
      <c r="C1340" s="482" t="str">
        <f>IF('statement of marks'!X75="","",'statement of marks'!X75)</f>
        <v/>
      </c>
      <c r="D1340" s="482" t="str">
        <f>IF('statement of marks'!Y75="","",'statement of marks'!Y75)</f>
        <v/>
      </c>
      <c r="E1340" s="482" t="str">
        <f>IF('statement of marks'!Z75="","",'statement of marks'!Z75)</f>
        <v/>
      </c>
      <c r="F1340" s="482" t="str">
        <f>IF('statement of marks'!AB75="","",'statement of marks'!AB75)</f>
        <v/>
      </c>
      <c r="G1340" s="478" t="str">
        <f t="shared" si="272"/>
        <v/>
      </c>
      <c r="H1340" s="252" t="str">
        <f>IF('statement of marks'!AD75="","",'statement of marks'!AD75)</f>
        <v/>
      </c>
      <c r="I1340" s="253" t="str">
        <f t="shared" si="273"/>
        <v/>
      </c>
      <c r="J1340" s="479" t="str">
        <f>CONCATENATE('statement of marks'!HE75,'statement of marks'!HF75,'statement of marks'!HG75,)</f>
        <v/>
      </c>
      <c r="K1340" s="482" t="str">
        <f>IF('result subject-wise'!AC75="","",'result subject-wise'!AC75)</f>
        <v/>
      </c>
      <c r="L1340" s="482" t="str">
        <f>IF('result subject-wise'!AL75="","",'result subject-wise'!AL75)</f>
        <v/>
      </c>
      <c r="M1340" s="480" t="str">
        <f>IF(L1346=0,"",IF(J1340="S",K1340,IF(K1340="",I1340,I1340+K1340)))</f>
        <v/>
      </c>
      <c r="N1340" s="1058"/>
      <c r="O1340" s="1057"/>
      <c r="P1340" s="1023" t="s">
        <v>63</v>
      </c>
      <c r="Q1340" s="1024"/>
      <c r="R1340" s="482" t="str">
        <f>IF('statement of marks'!X76="","",'statement of marks'!X76)</f>
        <v/>
      </c>
      <c r="S1340" s="482" t="str">
        <f>IF('statement of marks'!Y76="","",'statement of marks'!Y76)</f>
        <v/>
      </c>
      <c r="T1340" s="482" t="str">
        <f>IF('statement of marks'!Z76="","",'statement of marks'!Z76)</f>
        <v/>
      </c>
      <c r="U1340" s="482" t="str">
        <f>IF('statement of marks'!AB76="","",'statement of marks'!AB76)</f>
        <v/>
      </c>
      <c r="V1340" s="478" t="str">
        <f t="shared" si="274"/>
        <v/>
      </c>
      <c r="W1340" s="252" t="str">
        <f>IF('statement of marks'!AD76="","",'statement of marks'!AD76)</f>
        <v/>
      </c>
      <c r="X1340" s="253" t="str">
        <f t="shared" si="275"/>
        <v/>
      </c>
      <c r="Y1340" s="479" t="str">
        <f>CONCATENATE('statement of marks'!HE76,'statement of marks'!HF76,'statement of marks'!HG76,)</f>
        <v/>
      </c>
      <c r="Z1340" s="482" t="str">
        <f>IF('result subject-wise'!AC76="","",'result subject-wise'!AC76)</f>
        <v/>
      </c>
      <c r="AA1340" s="482" t="str">
        <f>IF('result subject-wise'!AL76="","",'result subject-wise'!AL76)</f>
        <v/>
      </c>
      <c r="AB1340" s="480" t="str">
        <f>IF(AA1346=0,"",IF(Y1340="S",Z1340,IF(Z1340="",X1340,X1340+Z1340)))</f>
        <v/>
      </c>
    </row>
    <row r="1341" spans="1:28" ht="19" customHeight="1">
      <c r="A1341" s="1023" t="str">
        <f>'statement of marks'!AM75</f>
        <v/>
      </c>
      <c r="B1341" s="1024"/>
      <c r="C1341" s="482" t="str">
        <f>IF('statement of marks'!AN75="","",'statement of marks'!AN75)</f>
        <v/>
      </c>
      <c r="D1341" s="482" t="str">
        <f>IF('statement of marks'!AO75="","",'statement of marks'!AO75)</f>
        <v/>
      </c>
      <c r="E1341" s="482" t="str">
        <f>IF('statement of marks'!AP75="","",'statement of marks'!AP75)</f>
        <v/>
      </c>
      <c r="F1341" s="482" t="str">
        <f>IF('statement of marks'!AR75="","",'statement of marks'!AR75)</f>
        <v/>
      </c>
      <c r="G1341" s="478" t="str">
        <f t="shared" si="272"/>
        <v/>
      </c>
      <c r="H1341" s="252" t="str">
        <f>IF('statement of marks'!AT75="","",'statement of marks'!AT75)</f>
        <v/>
      </c>
      <c r="I1341" s="253" t="str">
        <f t="shared" si="273"/>
        <v/>
      </c>
      <c r="J1341" s="479" t="str">
        <f>CONCATENATE('statement of marks'!HH75,'statement of marks'!HN75,'statement of marks'!HO75)</f>
        <v/>
      </c>
      <c r="K1341" s="482" t="str">
        <f>IF('result subject-wise'!AD75="","",'result subject-wise'!AD75)</f>
        <v/>
      </c>
      <c r="L1341" s="482" t="str">
        <f>IF('result subject-wise'!AM75="","",'result subject-wise'!AM75)</f>
        <v/>
      </c>
      <c r="M1341" s="480" t="str">
        <f>IF(L1346=0,"",IF(J1341="S",K1341,IF(K1341="",I1341,I1341+K1341)))</f>
        <v/>
      </c>
      <c r="N1341" s="1058"/>
      <c r="O1341" s="1057"/>
      <c r="P1341" s="1023" t="str">
        <f>'statement of marks'!AM76</f>
        <v/>
      </c>
      <c r="Q1341" s="1024"/>
      <c r="R1341" s="482" t="str">
        <f>IF('statement of marks'!AN76="","",'statement of marks'!AN76)</f>
        <v/>
      </c>
      <c r="S1341" s="482" t="str">
        <f>IF('statement of marks'!AO76="","",'statement of marks'!AO76)</f>
        <v/>
      </c>
      <c r="T1341" s="482" t="str">
        <f>IF('statement of marks'!AP76="","",'statement of marks'!AP76)</f>
        <v/>
      </c>
      <c r="U1341" s="482" t="str">
        <f>IF('statement of marks'!AR76="","",'statement of marks'!AR76)</f>
        <v/>
      </c>
      <c r="V1341" s="478" t="str">
        <f t="shared" si="274"/>
        <v/>
      </c>
      <c r="W1341" s="252" t="str">
        <f>IF('statement of marks'!AT76="","",'statement of marks'!AT76)</f>
        <v/>
      </c>
      <c r="X1341" s="253" t="str">
        <f t="shared" si="275"/>
        <v/>
      </c>
      <c r="Y1341" s="479" t="str">
        <f>CONCATENATE('statement of marks'!HH76,'statement of marks'!HN76,'statement of marks'!HO76)</f>
        <v/>
      </c>
      <c r="Z1341" s="482" t="str">
        <f>IF('result subject-wise'!AD76="","",'result subject-wise'!AD76)</f>
        <v/>
      </c>
      <c r="AA1341" s="482" t="str">
        <f>IF('result subject-wise'!AM76="","",'result subject-wise'!AM76)</f>
        <v/>
      </c>
      <c r="AB1341" s="480" t="str">
        <f>IF(AA1346=0,"",IF(Y1341="S",Z1341,IF(Z1341="",X1341,X1341+Z1341)))</f>
        <v/>
      </c>
    </row>
    <row r="1342" spans="1:28" ht="19" customHeight="1">
      <c r="A1342" s="1023" t="s">
        <v>65</v>
      </c>
      <c r="B1342" s="1024"/>
      <c r="C1342" s="482" t="str">
        <f>IF('statement of marks'!BB75="","",'statement of marks'!BB75)</f>
        <v/>
      </c>
      <c r="D1342" s="482" t="str">
        <f>IF('statement of marks'!BC75="","",'statement of marks'!BC75)</f>
        <v/>
      </c>
      <c r="E1342" s="482" t="str">
        <f>IF('statement of marks'!BD75="","",'statement of marks'!BD75)</f>
        <v/>
      </c>
      <c r="F1342" s="482" t="str">
        <f>IF('statement of marks'!BF75="","",'statement of marks'!BF75)</f>
        <v/>
      </c>
      <c r="G1342" s="478" t="str">
        <f t="shared" si="272"/>
        <v/>
      </c>
      <c r="H1342" s="252" t="str">
        <f>IF('statement of marks'!BH75="","",'statement of marks'!BH75)</f>
        <v/>
      </c>
      <c r="I1342" s="253" t="str">
        <f t="shared" si="273"/>
        <v/>
      </c>
      <c r="J1342" s="479" t="str">
        <f>CONCATENATE('statement of marks'!HP75,'statement of marks'!HQ75,'statement of marks'!HR75)</f>
        <v/>
      </c>
      <c r="K1342" s="482" t="str">
        <f>IF('result subject-wise'!AE75="","",'result subject-wise'!AE75)</f>
        <v/>
      </c>
      <c r="L1342" s="482" t="str">
        <f>IF('result subject-wise'!AN75="","",'result subject-wise'!AN75)</f>
        <v/>
      </c>
      <c r="M1342" s="480" t="str">
        <f>IF(L1346=0,"",IF(J1342="S",K1342,IF(K1342="",I1342,I1342+K1342)))</f>
        <v/>
      </c>
      <c r="N1342" s="1058"/>
      <c r="O1342" s="1057"/>
      <c r="P1342" s="1023" t="s">
        <v>65</v>
      </c>
      <c r="Q1342" s="1024"/>
      <c r="R1342" s="482" t="str">
        <f>IF('statement of marks'!BB76="","",'statement of marks'!BB76)</f>
        <v/>
      </c>
      <c r="S1342" s="482" t="str">
        <f>IF('statement of marks'!BC76="","",'statement of marks'!BC76)</f>
        <v/>
      </c>
      <c r="T1342" s="482" t="str">
        <f>IF('statement of marks'!BD76="","",'statement of marks'!BD76)</f>
        <v/>
      </c>
      <c r="U1342" s="482" t="str">
        <f>IF('statement of marks'!BF76="","",'statement of marks'!BF76)</f>
        <v/>
      </c>
      <c r="V1342" s="478" t="str">
        <f t="shared" si="274"/>
        <v/>
      </c>
      <c r="W1342" s="252" t="str">
        <f>IF('statement of marks'!BH76="","",'statement of marks'!BH76)</f>
        <v/>
      </c>
      <c r="X1342" s="253" t="str">
        <f t="shared" si="275"/>
        <v/>
      </c>
      <c r="Y1342" s="479" t="str">
        <f>CONCATENATE('statement of marks'!HP76,'statement of marks'!HQ76,'statement of marks'!HR76)</f>
        <v/>
      </c>
      <c r="Z1342" s="482" t="str">
        <f>IF('result subject-wise'!AE76="","",'result subject-wise'!AE76)</f>
        <v/>
      </c>
      <c r="AA1342" s="482" t="str">
        <f>IF('result subject-wise'!AN76="","",'result subject-wise'!AN76)</f>
        <v/>
      </c>
      <c r="AB1342" s="480" t="str">
        <f>IF(AA1346=0,"",IF(Y1342="S",Z1342,IF(Z1342="",X1342,X1342+Z1342)))</f>
        <v/>
      </c>
    </row>
    <row r="1343" spans="1:28" ht="19" customHeight="1">
      <c r="A1343" s="1023" t="s">
        <v>71</v>
      </c>
      <c r="B1343" s="1024"/>
      <c r="C1343" s="482" t="str">
        <f>IF('statement of marks'!BP75="","",'statement of marks'!BP75)</f>
        <v/>
      </c>
      <c r="D1343" s="482" t="str">
        <f>IF('statement of marks'!BQ75="","",'statement of marks'!BQ75)</f>
        <v/>
      </c>
      <c r="E1343" s="482" t="str">
        <f>IF('statement of marks'!BR75="","",'statement of marks'!BR75)</f>
        <v/>
      </c>
      <c r="F1343" s="482" t="str">
        <f>IF('statement of marks'!BT75="","",'statement of marks'!BT75)</f>
        <v/>
      </c>
      <c r="G1343" s="478" t="str">
        <f t="shared" si="272"/>
        <v/>
      </c>
      <c r="H1343" s="252" t="str">
        <f>IF('statement of marks'!BV75="","",'statement of marks'!BV75)</f>
        <v/>
      </c>
      <c r="I1343" s="253" t="str">
        <f t="shared" si="273"/>
        <v/>
      </c>
      <c r="J1343" s="479" t="str">
        <f>CONCATENATE('statement of marks'!HS75,'statement of marks'!HT75,'statement of marks'!HU75)</f>
        <v/>
      </c>
      <c r="K1343" s="482" t="str">
        <f>IF('result subject-wise'!AF75="","",'result subject-wise'!AF75)</f>
        <v/>
      </c>
      <c r="L1343" s="482" t="str">
        <f>IF('result subject-wise'!AO75="","",'result subject-wise'!AO75)</f>
        <v/>
      </c>
      <c r="M1343" s="480" t="str">
        <f>IF(L1346=0,"",IF(J1343="S",K1343,IF(K1343="",I1343,I1343+K1343)))</f>
        <v/>
      </c>
      <c r="N1343" s="1058"/>
      <c r="O1343" s="1057"/>
      <c r="P1343" s="1023" t="s">
        <v>71</v>
      </c>
      <c r="Q1343" s="1024"/>
      <c r="R1343" s="482" t="str">
        <f>IF('statement of marks'!BP76="","",'statement of marks'!BP76)</f>
        <v/>
      </c>
      <c r="S1343" s="482" t="str">
        <f>IF('statement of marks'!BQ76="","",'statement of marks'!BQ76)</f>
        <v/>
      </c>
      <c r="T1343" s="482" t="str">
        <f>IF('statement of marks'!BR76="","",'statement of marks'!BR76)</f>
        <v/>
      </c>
      <c r="U1343" s="482" t="str">
        <f>IF('statement of marks'!BT76="","",'statement of marks'!BT76)</f>
        <v/>
      </c>
      <c r="V1343" s="478" t="str">
        <f t="shared" si="274"/>
        <v/>
      </c>
      <c r="W1343" s="252" t="str">
        <f>IF('statement of marks'!BV76="","",'statement of marks'!BV76)</f>
        <v/>
      </c>
      <c r="X1343" s="253" t="str">
        <f t="shared" si="275"/>
        <v/>
      </c>
      <c r="Y1343" s="479" t="str">
        <f>CONCATENATE('statement of marks'!HS76,'statement of marks'!HT76,'statement of marks'!HU76)</f>
        <v/>
      </c>
      <c r="Z1343" s="482" t="str">
        <f>IF('result subject-wise'!AF76="","",'result subject-wise'!AF76)</f>
        <v/>
      </c>
      <c r="AA1343" s="482" t="str">
        <f>IF('result subject-wise'!AO76="","",'result subject-wise'!AO76)</f>
        <v/>
      </c>
      <c r="AB1343" s="480" t="str">
        <f>IF(AA1346=0,"",IF(Y1343="S",Z1343,IF(Z1343="",X1343,X1343+Z1343)))</f>
        <v/>
      </c>
    </row>
    <row r="1344" spans="1:28" ht="19" customHeight="1">
      <c r="A1344" s="1023" t="s">
        <v>48</v>
      </c>
      <c r="B1344" s="1024"/>
      <c r="C1344" s="482" t="str">
        <f>IF('statement of marks'!CD75="","",'statement of marks'!CD75)</f>
        <v/>
      </c>
      <c r="D1344" s="482" t="str">
        <f>IF('statement of marks'!CE75="","",'statement of marks'!CE75)</f>
        <v/>
      </c>
      <c r="E1344" s="482" t="str">
        <f>IF('statement of marks'!CF75="","",'statement of marks'!CF75)</f>
        <v/>
      </c>
      <c r="F1344" s="482" t="str">
        <f>IF('statement of marks'!CH75="","",'statement of marks'!CH75)</f>
        <v/>
      </c>
      <c r="G1344" s="478" t="str">
        <f t="shared" si="272"/>
        <v/>
      </c>
      <c r="H1344" s="252" t="str">
        <f>IF('statement of marks'!CJ75="","",'statement of marks'!CJ75)</f>
        <v/>
      </c>
      <c r="I1344" s="253" t="str">
        <f t="shared" si="273"/>
        <v/>
      </c>
      <c r="J1344" s="479" t="str">
        <f>CONCATENATE('statement of marks'!HV75,'statement of marks'!HW75,'statement of marks'!HX75)</f>
        <v/>
      </c>
      <c r="K1344" s="482" t="str">
        <f>IF('result subject-wise'!AG75="","",'result subject-wise'!AG75)</f>
        <v/>
      </c>
      <c r="L1344" s="482" t="str">
        <f>IF('result subject-wise'!AP75="","",'result subject-wise'!AP75)</f>
        <v/>
      </c>
      <c r="M1344" s="480" t="str">
        <f>IF(L1346=0,"",IF(J1344="S",K1344,IF(K1344="",I1344,I1344+K1344)))</f>
        <v/>
      </c>
      <c r="N1344" s="1058"/>
      <c r="O1344" s="1057"/>
      <c r="P1344" s="1023" t="s">
        <v>48</v>
      </c>
      <c r="Q1344" s="1024"/>
      <c r="R1344" s="482" t="str">
        <f>IF('statement of marks'!CD76="","",'statement of marks'!CD76)</f>
        <v/>
      </c>
      <c r="S1344" s="482" t="str">
        <f>IF('statement of marks'!CE76="","",'statement of marks'!CE76)</f>
        <v/>
      </c>
      <c r="T1344" s="482" t="str">
        <f>IF('statement of marks'!CF76="","",'statement of marks'!CF76)</f>
        <v/>
      </c>
      <c r="U1344" s="482" t="str">
        <f>IF('statement of marks'!CH76="","",'statement of marks'!CH76)</f>
        <v/>
      </c>
      <c r="V1344" s="478" t="str">
        <f t="shared" si="274"/>
        <v/>
      </c>
      <c r="W1344" s="252" t="str">
        <f>IF('statement of marks'!CJ76="","",'statement of marks'!CJ76)</f>
        <v/>
      </c>
      <c r="X1344" s="253" t="str">
        <f t="shared" si="275"/>
        <v/>
      </c>
      <c r="Y1344" s="479" t="str">
        <f>CONCATENATE('statement of marks'!HV76,'statement of marks'!HW76,'statement of marks'!HX76)</f>
        <v/>
      </c>
      <c r="Z1344" s="482" t="str">
        <f>IF('result subject-wise'!AG76="","",'result subject-wise'!AG76)</f>
        <v/>
      </c>
      <c r="AA1344" s="482" t="str">
        <f>IF('result subject-wise'!AP76="","",'result subject-wise'!AP76)</f>
        <v/>
      </c>
      <c r="AB1344" s="480" t="str">
        <f>IF(AA1346=0,"",IF(Y1344="S",Z1344,IF(Z1344="",X1344,X1344+Z1344)))</f>
        <v/>
      </c>
    </row>
    <row r="1345" spans="1:28" ht="19" customHeight="1">
      <c r="A1345" s="1027" t="s">
        <v>244</v>
      </c>
      <c r="B1345" s="1028"/>
      <c r="C1345" s="477" t="str">
        <f t="shared" ref="C1345:I1345" si="276">IF(C1344="","",SUM(C1339:C1344))</f>
        <v/>
      </c>
      <c r="D1345" s="477" t="str">
        <f t="shared" si="276"/>
        <v/>
      </c>
      <c r="E1345" s="477" t="str">
        <f t="shared" si="276"/>
        <v/>
      </c>
      <c r="F1345" s="477" t="str">
        <f t="shared" si="276"/>
        <v/>
      </c>
      <c r="G1345" s="477" t="str">
        <f t="shared" si="276"/>
        <v/>
      </c>
      <c r="H1345" s="477" t="str">
        <f t="shared" si="276"/>
        <v/>
      </c>
      <c r="I1345" s="477" t="str">
        <f t="shared" si="276"/>
        <v/>
      </c>
      <c r="J1345" s="254" t="e">
        <f>IF(AND(L1351="PASS",M1347&gt;=60),"FIRST",IF(AND(L1351="PASS",M1347&gt;=48),"SECOND",IF(AND(L1351="PASS",M1347&gt;=36),"THIRD","")))</f>
        <v>#VALUE!</v>
      </c>
      <c r="K1345" s="254">
        <f>COUNTIF(K1339:K1344,"AB")</f>
        <v>0</v>
      </c>
      <c r="L1345" s="482"/>
      <c r="M1345" s="476" t="str">
        <f>IF(K1345&gt;0,"",IF(M1344="","",SUM(M1339:M1344)))</f>
        <v/>
      </c>
      <c r="N1345" s="1058"/>
      <c r="O1345" s="1057"/>
      <c r="P1345" s="1027" t="s">
        <v>244</v>
      </c>
      <c r="Q1345" s="1028"/>
      <c r="R1345" s="477" t="str">
        <f t="shared" ref="R1345:X1345" si="277">IF(R1344="","",SUM(R1339:R1344))</f>
        <v/>
      </c>
      <c r="S1345" s="477" t="str">
        <f t="shared" si="277"/>
        <v/>
      </c>
      <c r="T1345" s="477" t="str">
        <f t="shared" si="277"/>
        <v/>
      </c>
      <c r="U1345" s="477" t="str">
        <f t="shared" si="277"/>
        <v/>
      </c>
      <c r="V1345" s="477" t="str">
        <f t="shared" si="277"/>
        <v/>
      </c>
      <c r="W1345" s="477" t="str">
        <f t="shared" si="277"/>
        <v/>
      </c>
      <c r="X1345" s="477" t="str">
        <f t="shared" si="277"/>
        <v/>
      </c>
      <c r="Y1345" s="254" t="e">
        <f>IF(AND(AA1351="PASS",AB1347&gt;=60),"FIRST",IF(AND(AA1351="PASS",AB1347&gt;=48),"SECOND",IF(AND(AA1351="PASS",AB1347&gt;=36),"THIRD","")))</f>
        <v>#VALUE!</v>
      </c>
      <c r="Z1345" s="254">
        <f>COUNTIF(Z1339:Z1344,"AB")</f>
        <v>0</v>
      </c>
      <c r="AA1345" s="482"/>
      <c r="AB1345" s="476" t="str">
        <f>IF(Z1345&gt;0,"",IF(AB1344="","",SUM(AB1339:AB1344)))</f>
        <v/>
      </c>
    </row>
    <row r="1346" spans="1:28" ht="19" customHeight="1">
      <c r="A1346" s="1027" t="s">
        <v>226</v>
      </c>
      <c r="B1346" s="1028"/>
      <c r="C1346" s="474">
        <f>60-(COUNTIF(C1339:C1344,"NA")*10+COUNTIF(C1339:C1344,"ML")*10)</f>
        <v>60</v>
      </c>
      <c r="D1346" s="474">
        <f>60-(COUNTIF(D1339:D1344,"NA")*10+COUNTIF(D1339:D1344,"ML")*10)</f>
        <v>60</v>
      </c>
      <c r="E1346" s="474">
        <f>60-(COUNTIF(E1339:E1344,"NA")*10+COUNTIF(E1339:E1344,"ML")*10)</f>
        <v>60</v>
      </c>
      <c r="F1346" s="474">
        <f>420-(COUNTIF(F1339:F1344,"NA")*70+COUNTIF(F1339:F1344,"ML")*70)</f>
        <v>420</v>
      </c>
      <c r="G1346" s="474">
        <f>SUM(C1346:F1346)</f>
        <v>600</v>
      </c>
      <c r="H1346" s="474">
        <f>600-(COUNTIF(H1339:H1344,"ML")*100)</f>
        <v>600</v>
      </c>
      <c r="I1346" s="478">
        <f>SUM(G1346:H1346)</f>
        <v>1200</v>
      </c>
      <c r="J1346" s="254" t="e">
        <f>IF(AND(L1351="PASS",I1347&gt;=60),"FIRST",IF(AND(L1351="PASS",I1347&gt;=48),"SECOND",IF(AND(L1351="PASS",I1347&gt;=36),"THIRD","")))</f>
        <v>#VALUE!</v>
      </c>
      <c r="K1346" s="482"/>
      <c r="L1346" s="254">
        <f>COUNTIF(L1339:L1344,"P")+COUNTIF(L1339:L1344,"F")</f>
        <v>0</v>
      </c>
      <c r="M1346" s="251" t="str">
        <f>IF(K1345&gt;0,"",IF(L1346=0,"",1200-L1347*100))</f>
        <v/>
      </c>
      <c r="N1346" s="1058"/>
      <c r="O1346" s="1057"/>
      <c r="P1346" s="1027" t="s">
        <v>226</v>
      </c>
      <c r="Q1346" s="1028"/>
      <c r="R1346" s="474">
        <f>60-(COUNTIF(R1339:R1344,"NA")*10+COUNTIF(R1339:R1344,"ML")*10)</f>
        <v>60</v>
      </c>
      <c r="S1346" s="474">
        <f>60-(COUNTIF(S1339:S1344,"NA")*10+COUNTIF(S1339:S1344,"ML")*10)</f>
        <v>60</v>
      </c>
      <c r="T1346" s="474">
        <f>60-(COUNTIF(T1339:T1344,"NA")*10+COUNTIF(T1339:T1344,"ML")*10)</f>
        <v>60</v>
      </c>
      <c r="U1346" s="474">
        <f>420-(COUNTIF(U1339:U1344,"NA")*70+COUNTIF(U1339:U1344,"ML")*70)</f>
        <v>420</v>
      </c>
      <c r="V1346" s="474">
        <f>SUM(R1346:U1346)</f>
        <v>600</v>
      </c>
      <c r="W1346" s="474">
        <f>600-(COUNTIF(W1339:W1344,"ML")*100)</f>
        <v>600</v>
      </c>
      <c r="X1346" s="478">
        <f>SUM(V1346:W1346)</f>
        <v>1200</v>
      </c>
      <c r="Y1346" s="254" t="e">
        <f>IF(AND(AA1351="PASS",X1347&gt;=60),"FIRST",IF(AND(AA1351="PASS",X1347&gt;=48),"SECOND",IF(AND(AA1351="PASS",X1347&gt;=36),"THIRD","")))</f>
        <v>#VALUE!</v>
      </c>
      <c r="Z1346" s="482"/>
      <c r="AA1346" s="254">
        <f>COUNTIF(AA1339:AA1344,"P")+COUNTIF(AA1339:AA1344,"F")</f>
        <v>0</v>
      </c>
      <c r="AB1346" s="251" t="str">
        <f>IF(Z1345&gt;0,"",IF(AA1346=0,"",1200-AA1347*100))</f>
        <v/>
      </c>
    </row>
    <row r="1347" spans="1:28" ht="19" customHeight="1">
      <c r="A1347" s="1056" t="s">
        <v>150</v>
      </c>
      <c r="B1347" s="1039"/>
      <c r="C1347" s="255" t="e">
        <f t="shared" ref="C1347:I1347" si="278">C1345/C1346*100</f>
        <v>#VALUE!</v>
      </c>
      <c r="D1347" s="255" t="e">
        <f t="shared" si="278"/>
        <v>#VALUE!</v>
      </c>
      <c r="E1347" s="255" t="e">
        <f t="shared" si="278"/>
        <v>#VALUE!</v>
      </c>
      <c r="F1347" s="255" t="e">
        <f t="shared" si="278"/>
        <v>#VALUE!</v>
      </c>
      <c r="G1347" s="255" t="e">
        <f t="shared" si="278"/>
        <v>#VALUE!</v>
      </c>
      <c r="H1347" s="255" t="e">
        <f t="shared" si="278"/>
        <v>#VALUE!</v>
      </c>
      <c r="I1347" s="255" t="e">
        <f t="shared" si="278"/>
        <v>#VALUE!</v>
      </c>
      <c r="J1347" s="254" t="e">
        <f>IF(M1346="",J1346,J1345)</f>
        <v>#VALUE!</v>
      </c>
      <c r="K1347" s="482"/>
      <c r="L1347" s="254">
        <f>COUNTIF(J1339:J1344,"S")</f>
        <v>0</v>
      </c>
      <c r="M1347" s="256" t="e">
        <f>M1345/M1346*100</f>
        <v>#VALUE!</v>
      </c>
      <c r="N1347" s="1058"/>
      <c r="O1347" s="1057"/>
      <c r="P1347" s="1056" t="s">
        <v>150</v>
      </c>
      <c r="Q1347" s="1039"/>
      <c r="R1347" s="255" t="e">
        <f t="shared" ref="R1347:X1347" si="279">R1345/R1346*100</f>
        <v>#VALUE!</v>
      </c>
      <c r="S1347" s="255" t="e">
        <f t="shared" si="279"/>
        <v>#VALUE!</v>
      </c>
      <c r="T1347" s="255" t="e">
        <f t="shared" si="279"/>
        <v>#VALUE!</v>
      </c>
      <c r="U1347" s="255" t="e">
        <f t="shared" si="279"/>
        <v>#VALUE!</v>
      </c>
      <c r="V1347" s="255" t="e">
        <f t="shared" si="279"/>
        <v>#VALUE!</v>
      </c>
      <c r="W1347" s="255" t="e">
        <f t="shared" si="279"/>
        <v>#VALUE!</v>
      </c>
      <c r="X1347" s="255" t="e">
        <f t="shared" si="279"/>
        <v>#VALUE!</v>
      </c>
      <c r="Y1347" s="254" t="e">
        <f>IF(AB1346="",Y1346,Y1345)</f>
        <v>#VALUE!</v>
      </c>
      <c r="Z1347" s="482"/>
      <c r="AA1347" s="254">
        <f>COUNTIF(Y1339:Y1344,"S")</f>
        <v>0</v>
      </c>
      <c r="AB1347" s="256" t="e">
        <f>AB1345/AB1346*100</f>
        <v>#VALUE!</v>
      </c>
    </row>
    <row r="1348" spans="1:28" ht="19" customHeight="1">
      <c r="A1348" s="1023" t="s">
        <v>73</v>
      </c>
      <c r="B1348" s="1024"/>
      <c r="C1348" s="475" t="str">
        <f>IF('statement of marks'!CV75="","",'statement of marks'!CV75)</f>
        <v/>
      </c>
      <c r="D1348" s="475" t="str">
        <f>IF('statement of marks'!CW75="","",'statement of marks'!CW75)</f>
        <v/>
      </c>
      <c r="E1348" s="475" t="str">
        <f>IF('statement of marks'!CX75="","",'statement of marks'!CX75)</f>
        <v/>
      </c>
      <c r="F1348" s="475" t="str">
        <f>IF('statement of marks'!CZ75="","",'statement of marks'!CZ75)</f>
        <v/>
      </c>
      <c r="G1348" s="478" t="str">
        <f>IF(F1348="","",SUM(C1348:F1348))</f>
        <v/>
      </c>
      <c r="H1348" s="475" t="str">
        <f>IF('statement of marks'!DB75="","",'statement of marks'!DB75)</f>
        <v/>
      </c>
      <c r="I1348" s="478" t="str">
        <f>IF(H1348="","",SUM(G1348:H1348))</f>
        <v/>
      </c>
      <c r="J1348" s="479" t="str">
        <f>IF('statement of marks'!HY75="","",'statement of marks'!HY75)</f>
        <v/>
      </c>
      <c r="K1348" s="485" t="str">
        <f>IF('result subject-wise'!AQ75="","",'result subject-wise'!AQ75)</f>
        <v/>
      </c>
      <c r="L1348" s="1046" t="s">
        <v>238</v>
      </c>
      <c r="M1348" s="1061"/>
      <c r="N1348" s="1058"/>
      <c r="O1348" s="1057"/>
      <c r="P1348" s="1023" t="s">
        <v>73</v>
      </c>
      <c r="Q1348" s="1024"/>
      <c r="R1348" s="475" t="str">
        <f>IF('statement of marks'!CV76="","",'statement of marks'!CV76)</f>
        <v/>
      </c>
      <c r="S1348" s="475" t="str">
        <f>IF('statement of marks'!CW76="","",'statement of marks'!CW76)</f>
        <v/>
      </c>
      <c r="T1348" s="475" t="str">
        <f>IF('statement of marks'!CX76="","",'statement of marks'!CX76)</f>
        <v/>
      </c>
      <c r="U1348" s="475" t="str">
        <f>IF('statement of marks'!CZ76="","",'statement of marks'!CZ76)</f>
        <v/>
      </c>
      <c r="V1348" s="478" t="str">
        <f>IF(U1348="","",SUM(R1348:U1348))</f>
        <v/>
      </c>
      <c r="W1348" s="475" t="str">
        <f>IF('statement of marks'!DB76="","",'statement of marks'!DB76)</f>
        <v/>
      </c>
      <c r="X1348" s="478" t="str">
        <f>IF(W1348="","",SUM(V1348:W1348))</f>
        <v/>
      </c>
      <c r="Y1348" s="479" t="str">
        <f>IF('statement of marks'!HY76="","",'statement of marks'!HY76)</f>
        <v/>
      </c>
      <c r="Z1348" s="485" t="str">
        <f>IF('result subject-wise'!AQ76="","",'result subject-wise'!AQ76)</f>
        <v/>
      </c>
      <c r="AA1348" s="1046" t="s">
        <v>238</v>
      </c>
      <c r="AB1348" s="1061"/>
    </row>
    <row r="1349" spans="1:28" ht="19" customHeight="1">
      <c r="A1349" s="1023" t="s">
        <v>74</v>
      </c>
      <c r="B1349" s="1024"/>
      <c r="C1349" s="475" t="str">
        <f>IF('statement of marks'!DL75="","",'statement of marks'!DL75)</f>
        <v/>
      </c>
      <c r="D1349" s="475" t="str">
        <f>IF('statement of marks'!DO75="","",'statement of marks'!DO75)</f>
        <v/>
      </c>
      <c r="E1349" s="475" t="str">
        <f>IF('statement of marks'!DR75="","",'statement of marks'!DR75)</f>
        <v/>
      </c>
      <c r="F1349" s="475" t="str">
        <f>IF('statement of marks'!DX75="","",'statement of marks'!DX75)</f>
        <v/>
      </c>
      <c r="G1349" s="478" t="str">
        <f>IF(F1349="","",SUM(C1349:F1349))</f>
        <v/>
      </c>
      <c r="H1349" s="475" t="str">
        <f>IF('statement of marks'!EC75="","",'statement of marks'!EC75)</f>
        <v/>
      </c>
      <c r="I1349" s="478" t="str">
        <f>IF(H1349="","",SUM(G1349:H1349))</f>
        <v/>
      </c>
      <c r="J1349" s="479" t="str">
        <f>IF('statement of marks'!HZ75="","",'statement of marks'!HZ75)</f>
        <v/>
      </c>
      <c r="K1349" s="477" t="str">
        <f>IF('result subject-wise'!AR75="","",'result subject-wise'!AR75)</f>
        <v/>
      </c>
      <c r="L1349" s="1030"/>
      <c r="M1349" s="1061"/>
      <c r="N1349" s="1058"/>
      <c r="O1349" s="1057"/>
      <c r="P1349" s="1023" t="s">
        <v>74</v>
      </c>
      <c r="Q1349" s="1024"/>
      <c r="R1349" s="475" t="str">
        <f>IF('statement of marks'!DL76="","",'statement of marks'!DL76)</f>
        <v/>
      </c>
      <c r="S1349" s="475" t="str">
        <f>IF('statement of marks'!DO76="","",'statement of marks'!DO76)</f>
        <v/>
      </c>
      <c r="T1349" s="475" t="str">
        <f>IF('statement of marks'!DR76="","",'statement of marks'!DR76)</f>
        <v/>
      </c>
      <c r="U1349" s="475" t="str">
        <f>IF('statement of marks'!DX76="","",'statement of marks'!DX76)</f>
        <v/>
      </c>
      <c r="V1349" s="478" t="str">
        <f>IF(U1349="","",SUM(R1349:U1349))</f>
        <v/>
      </c>
      <c r="W1349" s="475" t="str">
        <f>IF('statement of marks'!EC76="","",'statement of marks'!EC76)</f>
        <v/>
      </c>
      <c r="X1349" s="478" t="str">
        <f>IF(W1349="","",SUM(V1349:W1349))</f>
        <v/>
      </c>
      <c r="Y1349" s="479" t="str">
        <f>IF('statement of marks'!HZ76="","",'statement of marks'!HZ76)</f>
        <v/>
      </c>
      <c r="Z1349" s="477" t="str">
        <f>IF('result subject-wise'!AR76="","",'result subject-wise'!AR76)</f>
        <v/>
      </c>
      <c r="AA1349" s="1030"/>
      <c r="AB1349" s="1061"/>
    </row>
    <row r="1350" spans="1:28" ht="19" customHeight="1">
      <c r="A1350" s="1023" t="s">
        <v>56</v>
      </c>
      <c r="B1350" s="1024"/>
      <c r="C1350" s="475" t="str">
        <f>IF('statement of marks'!EM75="","",'statement of marks'!EM75)</f>
        <v/>
      </c>
      <c r="D1350" s="475" t="str">
        <f>IF('statement of marks'!EN75="","",'statement of marks'!EN75)</f>
        <v/>
      </c>
      <c r="E1350" s="475" t="str">
        <f>IF('statement of marks'!EO75="","",'statement of marks'!EO75)</f>
        <v/>
      </c>
      <c r="F1350" s="475" t="str">
        <f>IF('statement of marks'!ES75="","",'statement of marks'!ES75)</f>
        <v/>
      </c>
      <c r="G1350" s="478" t="str">
        <f>IF(F1350="","",SUM(C1350:F1350))</f>
        <v/>
      </c>
      <c r="H1350" s="475" t="str">
        <f>IF('statement of marks'!EX75="","",'statement of marks'!EX75)</f>
        <v/>
      </c>
      <c r="I1350" s="478" t="str">
        <f>IF(H1350="","",SUM(G1350:H1350))</f>
        <v/>
      </c>
      <c r="J1350" s="479" t="str">
        <f>IF('statement of marks'!IA75="","",'statement of marks'!IA75)</f>
        <v/>
      </c>
      <c r="K1350" s="477" t="str">
        <f>IF('result subject-wise'!AS75="","",'result subject-wise'!AS75)</f>
        <v/>
      </c>
      <c r="L1350" s="1030"/>
      <c r="M1350" s="1061"/>
      <c r="N1350" s="1058"/>
      <c r="O1350" s="1057"/>
      <c r="P1350" s="1023" t="s">
        <v>56</v>
      </c>
      <c r="Q1350" s="1024"/>
      <c r="R1350" s="475" t="str">
        <f>IF('statement of marks'!EM76="","",'statement of marks'!EM76)</f>
        <v/>
      </c>
      <c r="S1350" s="475" t="str">
        <f>IF('statement of marks'!EN76="","",'statement of marks'!EN76)</f>
        <v/>
      </c>
      <c r="T1350" s="475" t="str">
        <f>IF('statement of marks'!EO76="","",'statement of marks'!EO76)</f>
        <v/>
      </c>
      <c r="U1350" s="475" t="str">
        <f>IF('statement of marks'!ES76="","",'statement of marks'!ES76)</f>
        <v/>
      </c>
      <c r="V1350" s="478" t="str">
        <f>IF(U1350="","",SUM(R1350:U1350))</f>
        <v/>
      </c>
      <c r="W1350" s="475" t="str">
        <f>IF('statement of marks'!EX76="","",'statement of marks'!EX76)</f>
        <v/>
      </c>
      <c r="X1350" s="478" t="str">
        <f>IF(W1350="","",SUM(V1350:W1350))</f>
        <v/>
      </c>
      <c r="Y1350" s="479" t="str">
        <f>IF('statement of marks'!IA76="","",'statement of marks'!IA76)</f>
        <v/>
      </c>
      <c r="Z1350" s="477" t="str">
        <f>IF('result subject-wise'!AS76="","",'result subject-wise'!AS76)</f>
        <v/>
      </c>
      <c r="AA1350" s="1030"/>
      <c r="AB1350" s="1061"/>
    </row>
    <row r="1351" spans="1:28" ht="19" customHeight="1">
      <c r="A1351" s="1023" t="s">
        <v>26</v>
      </c>
      <c r="B1351" s="1024"/>
      <c r="C1351" s="1046" t="s">
        <v>275</v>
      </c>
      <c r="D1351" s="1021"/>
      <c r="E1351" s="1046" t="s">
        <v>94</v>
      </c>
      <c r="F1351" s="1021"/>
      <c r="G1351" s="1048" t="s">
        <v>95</v>
      </c>
      <c r="H1351" s="1021"/>
      <c r="I1351" s="478" t="s">
        <v>39</v>
      </c>
      <c r="J1351" s="477" t="s">
        <v>57</v>
      </c>
      <c r="K1351" s="1050"/>
      <c r="L1351" s="1049" t="str">
        <f>IF('result subject-wise'!AV75="","",'result subject-wise'!AV75)</f>
        <v/>
      </c>
      <c r="M1351" s="1052"/>
      <c r="N1351" s="1058"/>
      <c r="O1351" s="1057"/>
      <c r="P1351" s="1023" t="s">
        <v>26</v>
      </c>
      <c r="Q1351" s="1024"/>
      <c r="R1351" s="1046" t="s">
        <v>275</v>
      </c>
      <c r="S1351" s="1021"/>
      <c r="T1351" s="1046" t="s">
        <v>94</v>
      </c>
      <c r="U1351" s="1021"/>
      <c r="V1351" s="1048" t="s">
        <v>95</v>
      </c>
      <c r="W1351" s="1021"/>
      <c r="X1351" s="478" t="s">
        <v>39</v>
      </c>
      <c r="Y1351" s="477" t="s">
        <v>57</v>
      </c>
      <c r="Z1351" s="1050"/>
      <c r="AA1351" s="1049" t="str">
        <f>IF('result subject-wise'!AV76="","",'result subject-wise'!AV76)</f>
        <v/>
      </c>
      <c r="AB1351" s="1052"/>
    </row>
    <row r="1352" spans="1:28" ht="19" customHeight="1">
      <c r="A1352" s="1023"/>
      <c r="B1352" s="1024"/>
      <c r="C1352" s="1021">
        <f>'statement of marks'!$FH$6</f>
        <v>25</v>
      </c>
      <c r="D1352" s="1021"/>
      <c r="E1352" s="1021">
        <f>'statement of marks'!$FI$6</f>
        <v>45</v>
      </c>
      <c r="F1352" s="1021"/>
      <c r="G1352" s="1021">
        <f>'statement of marks'!$FJ$6</f>
        <v>30</v>
      </c>
      <c r="H1352" s="1021"/>
      <c r="I1352" s="478">
        <f>SUM(C1352,E1352,G1352)</f>
        <v>100</v>
      </c>
      <c r="J1352" s="477"/>
      <c r="K1352" s="1050"/>
      <c r="L1352" s="1049"/>
      <c r="M1352" s="1052"/>
      <c r="N1352" s="1058"/>
      <c r="O1352" s="1057"/>
      <c r="P1352" s="1023"/>
      <c r="Q1352" s="1024"/>
      <c r="R1352" s="1021">
        <f>'statement of marks'!$FH$6</f>
        <v>25</v>
      </c>
      <c r="S1352" s="1021"/>
      <c r="T1352" s="1021">
        <f>'statement of marks'!$FI$6</f>
        <v>45</v>
      </c>
      <c r="U1352" s="1021"/>
      <c r="V1352" s="1021">
        <f>'statement of marks'!$FJ$6</f>
        <v>30</v>
      </c>
      <c r="W1352" s="1021"/>
      <c r="X1352" s="478">
        <f>SUM(R1352,T1352,V1352)</f>
        <v>100</v>
      </c>
      <c r="Y1352" s="477"/>
      <c r="Z1352" s="1050"/>
      <c r="AA1352" s="1049"/>
      <c r="AB1352" s="1052"/>
    </row>
    <row r="1353" spans="1:28" ht="19" customHeight="1">
      <c r="A1353" s="1023"/>
      <c r="B1353" s="1024"/>
      <c r="C1353" s="1025" t="str">
        <f>IF('statement of marks'!FH75="","",'statement of marks'!FH75)</f>
        <v/>
      </c>
      <c r="D1353" s="1025"/>
      <c r="E1353" s="1025" t="str">
        <f>'statement of marks'!FI75</f>
        <v/>
      </c>
      <c r="F1353" s="1025"/>
      <c r="G1353" s="1025" t="str">
        <f>'statement of marks'!FJ75</f>
        <v/>
      </c>
      <c r="H1353" s="1025"/>
      <c r="I1353" s="481" t="str">
        <f>IF(G1353="","",SUM(C1353,E1353,G1353))</f>
        <v/>
      </c>
      <c r="J1353" s="479" t="str">
        <f>IF('statement of marks'!IB75="","",'statement of marks'!IB75)</f>
        <v/>
      </c>
      <c r="K1353" s="1050"/>
      <c r="L1353" s="1051" t="s">
        <v>241</v>
      </c>
      <c r="M1353" s="1052"/>
      <c r="N1353" s="1058"/>
      <c r="O1353" s="1057"/>
      <c r="P1353" s="1023"/>
      <c r="Q1353" s="1024"/>
      <c r="R1353" s="1025" t="str">
        <f>IF('statement of marks'!FH76="","",'statement of marks'!FH76)</f>
        <v/>
      </c>
      <c r="S1353" s="1025"/>
      <c r="T1353" s="1025" t="str">
        <f>'statement of marks'!FI76</f>
        <v/>
      </c>
      <c r="U1353" s="1025"/>
      <c r="V1353" s="1025" t="str">
        <f>'statement of marks'!FJ76</f>
        <v/>
      </c>
      <c r="W1353" s="1025"/>
      <c r="X1353" s="481" t="str">
        <f>IF(V1353="","",SUM(R1353,T1353,V1353))</f>
        <v/>
      </c>
      <c r="Y1353" s="479" t="str">
        <f>IF('statement of marks'!IB76="","",'statement of marks'!IB76)</f>
        <v/>
      </c>
      <c r="Z1353" s="1050"/>
      <c r="AA1353" s="1051" t="s">
        <v>241</v>
      </c>
      <c r="AB1353" s="1052"/>
    </row>
    <row r="1354" spans="1:28" ht="19" customHeight="1">
      <c r="A1354" s="1023" t="s">
        <v>77</v>
      </c>
      <c r="B1354" s="1024"/>
      <c r="C1354" s="1048" t="s">
        <v>96</v>
      </c>
      <c r="D1354" s="1021"/>
      <c r="E1354" s="1048" t="s">
        <v>97</v>
      </c>
      <c r="F1354" s="1021"/>
      <c r="G1354" s="1048" t="s">
        <v>98</v>
      </c>
      <c r="H1354" s="1021"/>
      <c r="I1354" s="478" t="s">
        <v>39</v>
      </c>
      <c r="J1354" s="477" t="s">
        <v>57</v>
      </c>
      <c r="K1354" s="1050"/>
      <c r="L1354" s="1049" t="e">
        <f>J1347</f>
        <v>#VALUE!</v>
      </c>
      <c r="M1354" s="1052"/>
      <c r="N1354" s="1058"/>
      <c r="O1354" s="1057"/>
      <c r="P1354" s="1023" t="s">
        <v>77</v>
      </c>
      <c r="Q1354" s="1024"/>
      <c r="R1354" s="1048" t="s">
        <v>96</v>
      </c>
      <c r="S1354" s="1021"/>
      <c r="T1354" s="1048" t="s">
        <v>97</v>
      </c>
      <c r="U1354" s="1021"/>
      <c r="V1354" s="1048" t="s">
        <v>98</v>
      </c>
      <c r="W1354" s="1021"/>
      <c r="X1354" s="478" t="s">
        <v>39</v>
      </c>
      <c r="Y1354" s="477" t="s">
        <v>57</v>
      </c>
      <c r="Z1354" s="1050"/>
      <c r="AA1354" s="1049" t="e">
        <f>Y1347</f>
        <v>#VALUE!</v>
      </c>
      <c r="AB1354" s="1052"/>
    </row>
    <row r="1355" spans="1:28" ht="19" customHeight="1">
      <c r="A1355" s="1023"/>
      <c r="B1355" s="1024"/>
      <c r="C1355" s="1021">
        <f>'statement of marks'!$FQ$6</f>
        <v>25</v>
      </c>
      <c r="D1355" s="1021"/>
      <c r="E1355" s="474">
        <f>'statement of marks'!$FR$6</f>
        <v>30</v>
      </c>
      <c r="F1355" s="474">
        <f>'statement of marks'!$FS$6</f>
        <v>30</v>
      </c>
      <c r="G1355" s="1021">
        <f>'statement of marks'!$FT$6</f>
        <v>15</v>
      </c>
      <c r="H1355" s="1021"/>
      <c r="I1355" s="478">
        <f>SUM(C1355,E1355,F1355,G1355)</f>
        <v>100</v>
      </c>
      <c r="J1355" s="477"/>
      <c r="K1355" s="1050"/>
      <c r="L1355" s="1049"/>
      <c r="M1355" s="1052"/>
      <c r="N1355" s="1058"/>
      <c r="O1355" s="1057"/>
      <c r="P1355" s="1023"/>
      <c r="Q1355" s="1024"/>
      <c r="R1355" s="1021">
        <f>'statement of marks'!$FQ$6</f>
        <v>25</v>
      </c>
      <c r="S1355" s="1021"/>
      <c r="T1355" s="474">
        <f>'statement of marks'!$FR$6</f>
        <v>30</v>
      </c>
      <c r="U1355" s="474">
        <f>'statement of marks'!$FS$6</f>
        <v>30</v>
      </c>
      <c r="V1355" s="1021">
        <f>'statement of marks'!$FT$6</f>
        <v>15</v>
      </c>
      <c r="W1355" s="1021"/>
      <c r="X1355" s="478">
        <f>SUM(R1355,T1355,U1355,V1355)</f>
        <v>100</v>
      </c>
      <c r="Y1355" s="477"/>
      <c r="Z1355" s="1050"/>
      <c r="AA1355" s="1049"/>
      <c r="AB1355" s="1052"/>
    </row>
    <row r="1356" spans="1:28" ht="19" customHeight="1">
      <c r="A1356" s="1023"/>
      <c r="B1356" s="1024"/>
      <c r="C1356" s="1025" t="str">
        <f>IF('statement of marks'!FQ75="","",'statement of marks'!FQ75)</f>
        <v/>
      </c>
      <c r="D1356" s="1025"/>
      <c r="E1356" s="475" t="str">
        <f>'statement of marks'!FR75</f>
        <v/>
      </c>
      <c r="F1356" s="475" t="str">
        <f>'statement of marks'!FS75</f>
        <v/>
      </c>
      <c r="G1356" s="1025" t="str">
        <f>'statement of marks'!FT75</f>
        <v/>
      </c>
      <c r="H1356" s="1025"/>
      <c r="I1356" s="478" t="str">
        <f>IF(G1356="","",SUM(C1356:G1356))</f>
        <v/>
      </c>
      <c r="J1356" s="479" t="str">
        <f>IF('statement of marks'!IC75="","",'statement of marks'!IC75)</f>
        <v/>
      </c>
      <c r="K1356" s="1043" t="s">
        <v>240</v>
      </c>
      <c r="L1356" s="1044"/>
      <c r="M1356" s="1045"/>
      <c r="N1356" s="1058"/>
      <c r="O1356" s="1057"/>
      <c r="P1356" s="1023"/>
      <c r="Q1356" s="1024"/>
      <c r="R1356" s="1025" t="str">
        <f>IF('statement of marks'!FQ76="","",'statement of marks'!FQ76)</f>
        <v/>
      </c>
      <c r="S1356" s="1025"/>
      <c r="T1356" s="475" t="str">
        <f>'statement of marks'!FR76</f>
        <v/>
      </c>
      <c r="U1356" s="475" t="str">
        <f>'statement of marks'!FS76</f>
        <v/>
      </c>
      <c r="V1356" s="1025" t="str">
        <f>'statement of marks'!FT76</f>
        <v/>
      </c>
      <c r="W1356" s="1025"/>
      <c r="X1356" s="478" t="str">
        <f>IF(V1356="","",SUM(R1356:V1356))</f>
        <v/>
      </c>
      <c r="Y1356" s="479" t="str">
        <f>IF('statement of marks'!IC76="","",'statement of marks'!IC76)</f>
        <v/>
      </c>
      <c r="Z1356" s="1043" t="s">
        <v>240</v>
      </c>
      <c r="AA1356" s="1044"/>
      <c r="AB1356" s="1045"/>
    </row>
    <row r="1357" spans="1:28" ht="19" customHeight="1">
      <c r="A1357" s="1038" t="s">
        <v>135</v>
      </c>
      <c r="B1357" s="1039"/>
      <c r="C1357" s="1029" t="str">
        <f>'statement of marks'!GN75</f>
        <v/>
      </c>
      <c r="D1357" s="1029"/>
      <c r="E1357" s="1029"/>
      <c r="F1357" s="483" t="s">
        <v>241</v>
      </c>
      <c r="G1357" s="479" t="str">
        <f>IF('statement of marks'!CU75="","",'statement of marks'!CU75)</f>
        <v/>
      </c>
      <c r="H1357" s="1049" t="s">
        <v>237</v>
      </c>
      <c r="I1357" s="1049"/>
      <c r="J1357" s="475" t="str">
        <f>IF('statement of marks'!GP75="","",'statement of marks'!GP75)</f>
        <v/>
      </c>
      <c r="K1357" s="1044"/>
      <c r="L1357" s="1044"/>
      <c r="M1357" s="1045"/>
      <c r="N1357" s="1058"/>
      <c r="O1357" s="1057"/>
      <c r="P1357" s="1038" t="s">
        <v>135</v>
      </c>
      <c r="Q1357" s="1039"/>
      <c r="R1357" s="1029" t="str">
        <f>'statement of marks'!GN76</f>
        <v>NSO</v>
      </c>
      <c r="S1357" s="1029"/>
      <c r="T1357" s="1029"/>
      <c r="U1357" s="483" t="s">
        <v>241</v>
      </c>
      <c r="V1357" s="479" t="str">
        <f>IF('statement of marks'!CU76="","",'statement of marks'!CU76)</f>
        <v/>
      </c>
      <c r="W1357" s="1049" t="s">
        <v>237</v>
      </c>
      <c r="X1357" s="1049"/>
      <c r="Y1357" s="475" t="str">
        <f>IF('statement of marks'!GP76="","",'statement of marks'!GP76)</f>
        <v/>
      </c>
      <c r="Z1357" s="1044"/>
      <c r="AA1357" s="1044"/>
      <c r="AB1357" s="1045"/>
    </row>
    <row r="1358" spans="1:28" ht="19" customHeight="1">
      <c r="A1358" s="257" t="s">
        <v>230</v>
      </c>
      <c r="B1358" s="1059" t="s">
        <v>229</v>
      </c>
      <c r="C1358" s="1060"/>
      <c r="D1358" s="1047" t="s">
        <v>231</v>
      </c>
      <c r="E1358" s="1025"/>
      <c r="F1358" s="1047" t="s">
        <v>232</v>
      </c>
      <c r="G1358" s="1025"/>
      <c r="H1358" s="1047" t="s">
        <v>233</v>
      </c>
      <c r="I1358" s="1025"/>
      <c r="J1358" s="481" t="s">
        <v>376</v>
      </c>
      <c r="K1358" s="1044"/>
      <c r="L1358" s="1044"/>
      <c r="M1358" s="1045"/>
      <c r="N1358" s="1058"/>
      <c r="O1358" s="1057"/>
      <c r="P1358" s="257" t="s">
        <v>230</v>
      </c>
      <c r="Q1358" s="1059" t="s">
        <v>229</v>
      </c>
      <c r="R1358" s="1060"/>
      <c r="S1358" s="1047" t="s">
        <v>231</v>
      </c>
      <c r="T1358" s="1025"/>
      <c r="U1358" s="1047" t="s">
        <v>232</v>
      </c>
      <c r="V1358" s="1025"/>
      <c r="W1358" s="1047" t="s">
        <v>233</v>
      </c>
      <c r="X1358" s="1025"/>
      <c r="Y1358" s="481" t="s">
        <v>376</v>
      </c>
      <c r="Z1358" s="1044"/>
      <c r="AA1358" s="1044"/>
      <c r="AB1358" s="1045"/>
    </row>
    <row r="1359" spans="1:28" ht="19" customHeight="1">
      <c r="A1359" s="1033" t="s">
        <v>227</v>
      </c>
      <c r="B1359" s="1024"/>
      <c r="C1359" s="482" t="str">
        <f>IF('statement of marks'!GR75="","",'statement of marks'!GR75)</f>
        <v/>
      </c>
      <c r="D1359" s="1053" t="str">
        <f>IF('statement of marks'!GT75="","",'statement of marks'!GT75)</f>
        <v/>
      </c>
      <c r="E1359" s="1053"/>
      <c r="F1359" s="1053" t="str">
        <f>IF('statement of marks'!GV75="","",'statement of marks'!GV75)</f>
        <v/>
      </c>
      <c r="G1359" s="1053"/>
      <c r="H1359" s="1053" t="str">
        <f>IF('statement of marks'!GX75="","",'statement of marks'!GX75)</f>
        <v/>
      </c>
      <c r="I1359" s="1053"/>
      <c r="J1359" s="479" t="str">
        <f>'statement of marks'!GZ75</f>
        <v/>
      </c>
      <c r="K1359" s="1062" t="str">
        <f>IF(OR(L1351="PASS",L1351="FAIL"),'result subject-wise'!$AV$112,"")</f>
        <v/>
      </c>
      <c r="L1359" s="1062"/>
      <c r="M1359" s="1063"/>
      <c r="N1359" s="1058"/>
      <c r="O1359" s="1057"/>
      <c r="P1359" s="1033" t="s">
        <v>227</v>
      </c>
      <c r="Q1359" s="1024"/>
      <c r="R1359" s="482" t="str">
        <f>IF('statement of marks'!GR76="","",'statement of marks'!GR76)</f>
        <v/>
      </c>
      <c r="S1359" s="1053" t="str">
        <f>IF('statement of marks'!GT76="","",'statement of marks'!GT76)</f>
        <v/>
      </c>
      <c r="T1359" s="1053"/>
      <c r="U1359" s="1053" t="str">
        <f>IF('statement of marks'!GV76="","",'statement of marks'!GV76)</f>
        <v/>
      </c>
      <c r="V1359" s="1053"/>
      <c r="W1359" s="1053" t="str">
        <f>IF('statement of marks'!GX76="","",'statement of marks'!GX76)</f>
        <v/>
      </c>
      <c r="X1359" s="1053"/>
      <c r="Y1359" s="479" t="str">
        <f>'statement of marks'!GZ76</f>
        <v/>
      </c>
      <c r="Z1359" s="1062" t="str">
        <f>IF(OR(AA1351="PASS",AA1351="FAIL"),'result subject-wise'!$AV$112,"")</f>
        <v/>
      </c>
      <c r="AA1359" s="1062"/>
      <c r="AB1359" s="1063"/>
    </row>
    <row r="1360" spans="1:28" ht="19" customHeight="1">
      <c r="A1360" s="1031" t="s">
        <v>228</v>
      </c>
      <c r="B1360" s="1032"/>
      <c r="C1360" s="477" t="str">
        <f>IF('statement of marks'!GQ75="","",'statement of marks'!GQ75)</f>
        <v/>
      </c>
      <c r="D1360" s="1030" t="str">
        <f>IF('statement of marks'!GS75="","",'statement of marks'!GS75)</f>
        <v/>
      </c>
      <c r="E1360" s="1030"/>
      <c r="F1360" s="1030" t="str">
        <f>IF('statement of marks'!GU75="","",'statement of marks'!GU75)</f>
        <v/>
      </c>
      <c r="G1360" s="1030"/>
      <c r="H1360" s="1030" t="str">
        <f>IF('statement of marks'!GW75="","",'statement of marks'!GW75)</f>
        <v/>
      </c>
      <c r="I1360" s="1030"/>
      <c r="J1360" s="477" t="str">
        <f>'statement of marks'!GY75</f>
        <v/>
      </c>
      <c r="K1360" s="1062"/>
      <c r="L1360" s="1062"/>
      <c r="M1360" s="1063"/>
      <c r="N1360" s="1058"/>
      <c r="O1360" s="1057"/>
      <c r="P1360" s="1031" t="s">
        <v>228</v>
      </c>
      <c r="Q1360" s="1032"/>
      <c r="R1360" s="477" t="str">
        <f>IF('statement of marks'!GQ76="","",'statement of marks'!GQ76)</f>
        <v/>
      </c>
      <c r="S1360" s="1030" t="str">
        <f>IF('statement of marks'!GS76="","",'statement of marks'!GS76)</f>
        <v/>
      </c>
      <c r="T1360" s="1030"/>
      <c r="U1360" s="1030" t="str">
        <f>IF('statement of marks'!GU76="","",'statement of marks'!GU76)</f>
        <v/>
      </c>
      <c r="V1360" s="1030"/>
      <c r="W1360" s="1030" t="str">
        <f>IF('statement of marks'!GW76="","",'statement of marks'!GW76)</f>
        <v/>
      </c>
      <c r="X1360" s="1030"/>
      <c r="Y1360" s="477" t="str">
        <f>'statement of marks'!GY76</f>
        <v/>
      </c>
      <c r="Z1360" s="1062"/>
      <c r="AA1360" s="1062"/>
      <c r="AB1360" s="1063"/>
    </row>
    <row r="1361" spans="1:28" ht="19" customHeight="1">
      <c r="A1361" s="1067" t="s">
        <v>375</v>
      </c>
      <c r="B1361" s="1024"/>
      <c r="C1361" s="52"/>
      <c r="D1361" s="1029"/>
      <c r="E1361" s="1029"/>
      <c r="F1361" s="1029"/>
      <c r="G1361" s="1029"/>
      <c r="H1361" s="1029"/>
      <c r="I1361" s="1029"/>
      <c r="J1361" s="1029"/>
      <c r="K1361" s="1029"/>
      <c r="L1361" s="1029"/>
      <c r="M1361" s="1040"/>
      <c r="N1361" s="1058"/>
      <c r="O1361" s="1057"/>
      <c r="P1361" s="1067" t="s">
        <v>375</v>
      </c>
      <c r="Q1361" s="1024"/>
      <c r="R1361" s="52"/>
      <c r="S1361" s="1029"/>
      <c r="T1361" s="1029"/>
      <c r="U1361" s="1029"/>
      <c r="V1361" s="1029"/>
      <c r="W1361" s="1029"/>
      <c r="X1361" s="1029"/>
      <c r="Y1361" s="1029"/>
      <c r="Z1361" s="1029"/>
      <c r="AA1361" s="1029"/>
      <c r="AB1361" s="1040"/>
    </row>
    <row r="1362" spans="1:28" ht="19" customHeight="1">
      <c r="A1362" s="1033" t="s">
        <v>234</v>
      </c>
      <c r="B1362" s="1024"/>
      <c r="C1362" s="52"/>
      <c r="D1362" s="1029"/>
      <c r="E1362" s="1029"/>
      <c r="F1362" s="1029"/>
      <c r="G1362" s="1029"/>
      <c r="H1362" s="1029"/>
      <c r="I1362" s="1029"/>
      <c r="J1362" s="1029"/>
      <c r="K1362" s="1029"/>
      <c r="L1362" s="1029"/>
      <c r="M1362" s="1040"/>
      <c r="N1362" s="1058"/>
      <c r="O1362" s="1057"/>
      <c r="P1362" s="1033" t="s">
        <v>234</v>
      </c>
      <c r="Q1362" s="1024"/>
      <c r="R1362" s="52"/>
      <c r="S1362" s="1029"/>
      <c r="T1362" s="1029"/>
      <c r="U1362" s="1029"/>
      <c r="V1362" s="1029"/>
      <c r="W1362" s="1029"/>
      <c r="X1362" s="1029"/>
      <c r="Y1362" s="1029"/>
      <c r="Z1362" s="1029"/>
      <c r="AA1362" s="1029"/>
      <c r="AB1362" s="1040"/>
    </row>
    <row r="1363" spans="1:28" ht="19" customHeight="1">
      <c r="A1363" s="1033" t="s">
        <v>374</v>
      </c>
      <c r="B1363" s="1024"/>
      <c r="C1363" s="52"/>
      <c r="D1363" s="1029"/>
      <c r="E1363" s="1029"/>
      <c r="F1363" s="1029"/>
      <c r="G1363" s="1029"/>
      <c r="H1363" s="1029"/>
      <c r="I1363" s="1029"/>
      <c r="J1363" s="1051" t="s">
        <v>374</v>
      </c>
      <c r="K1363" s="1029"/>
      <c r="L1363" s="1029"/>
      <c r="M1363" s="1040"/>
      <c r="N1363" s="1058"/>
      <c r="O1363" s="1057"/>
      <c r="P1363" s="1033" t="s">
        <v>374</v>
      </c>
      <c r="Q1363" s="1024"/>
      <c r="R1363" s="52"/>
      <c r="S1363" s="1029"/>
      <c r="T1363" s="1029"/>
      <c r="U1363" s="1029"/>
      <c r="V1363" s="1029"/>
      <c r="W1363" s="1029"/>
      <c r="X1363" s="1029"/>
      <c r="Y1363" s="1051" t="s">
        <v>374</v>
      </c>
      <c r="Z1363" s="1029"/>
      <c r="AA1363" s="1029"/>
      <c r="AB1363" s="1040"/>
    </row>
    <row r="1364" spans="1:28" ht="19" customHeight="1">
      <c r="A1364" s="1033" t="s">
        <v>235</v>
      </c>
      <c r="B1364" s="1024"/>
      <c r="C1364" s="52"/>
      <c r="D1364" s="1029"/>
      <c r="E1364" s="1029"/>
      <c r="F1364" s="1029"/>
      <c r="G1364" s="1029"/>
      <c r="H1364" s="1029"/>
      <c r="I1364" s="1029"/>
      <c r="J1364" s="1029"/>
      <c r="K1364" s="1029"/>
      <c r="L1364" s="1029"/>
      <c r="M1364" s="1040"/>
      <c r="N1364" s="1058"/>
      <c r="O1364" s="1057"/>
      <c r="P1364" s="1033" t="s">
        <v>235</v>
      </c>
      <c r="Q1364" s="1024"/>
      <c r="R1364" s="52"/>
      <c r="S1364" s="1029"/>
      <c r="T1364" s="1029"/>
      <c r="U1364" s="1029"/>
      <c r="V1364" s="1029"/>
      <c r="W1364" s="1029"/>
      <c r="X1364" s="1029"/>
      <c r="Y1364" s="1029"/>
      <c r="Z1364" s="1029"/>
      <c r="AA1364" s="1029"/>
      <c r="AB1364" s="1040"/>
    </row>
    <row r="1365" spans="1:28" ht="19" customHeight="1" thickBot="1">
      <c r="A1365" s="1054" t="s">
        <v>236</v>
      </c>
      <c r="B1365" s="1055"/>
      <c r="C1365" s="1055"/>
      <c r="D1365" s="1055"/>
      <c r="E1365" s="1055"/>
      <c r="F1365" s="1064">
        <f>'statement of marks'!$GY$107</f>
        <v>42460</v>
      </c>
      <c r="G1365" s="1064"/>
      <c r="H1365" s="1065" t="s">
        <v>239</v>
      </c>
      <c r="I1365" s="1066"/>
      <c r="J1365" s="1041"/>
      <c r="K1365" s="1041"/>
      <c r="L1365" s="1041"/>
      <c r="M1365" s="1042"/>
      <c r="N1365" s="1058"/>
      <c r="O1365" s="1057"/>
      <c r="P1365" s="1054" t="s">
        <v>236</v>
      </c>
      <c r="Q1365" s="1055"/>
      <c r="R1365" s="1055"/>
      <c r="S1365" s="1055"/>
      <c r="T1365" s="1055"/>
      <c r="U1365" s="1064">
        <f>'statement of marks'!$GY$107</f>
        <v>42460</v>
      </c>
      <c r="V1365" s="1064"/>
      <c r="W1365" s="1065" t="s">
        <v>239</v>
      </c>
      <c r="X1365" s="1066"/>
      <c r="Y1365" s="1041"/>
      <c r="Z1365" s="1041"/>
      <c r="AA1365" s="1041"/>
      <c r="AB1365" s="1042"/>
    </row>
    <row r="1366" spans="1:28" ht="19" customHeight="1" thickTop="1">
      <c r="A1366" s="1017" t="s">
        <v>220</v>
      </c>
      <c r="B1366" s="1018"/>
      <c r="C1366" s="1018"/>
      <c r="D1366" s="1018"/>
      <c r="E1366" s="1018"/>
      <c r="F1366" s="1018"/>
      <c r="G1366" s="1018"/>
      <c r="H1366" s="1018"/>
      <c r="I1366" s="1018"/>
      <c r="J1366" s="1018"/>
      <c r="K1366" s="1018"/>
      <c r="L1366" s="1018"/>
      <c r="M1366" s="1019"/>
      <c r="N1366" s="1058"/>
      <c r="O1366" s="1057"/>
      <c r="P1366" s="1017" t="s">
        <v>220</v>
      </c>
      <c r="Q1366" s="1018"/>
      <c r="R1366" s="1018"/>
      <c r="S1366" s="1018"/>
      <c r="T1366" s="1018"/>
      <c r="U1366" s="1018"/>
      <c r="V1366" s="1018"/>
      <c r="W1366" s="1018"/>
      <c r="X1366" s="1018"/>
      <c r="Y1366" s="1018"/>
      <c r="Z1366" s="1018"/>
      <c r="AA1366" s="1018"/>
      <c r="AB1366" s="1019"/>
    </row>
    <row r="1367" spans="1:28" ht="19" customHeight="1">
      <c r="A1367" s="1020" t="str">
        <f>IF('statement of marks'!$A$2="","",'statement of marks'!$A$2)</f>
        <v xml:space="preserve">GOVT. </v>
      </c>
      <c r="B1367" s="1021"/>
      <c r="C1367" s="1021"/>
      <c r="D1367" s="1021"/>
      <c r="E1367" s="1021"/>
      <c r="F1367" s="1021"/>
      <c r="G1367" s="1021"/>
      <c r="H1367" s="1021"/>
      <c r="I1367" s="1021"/>
      <c r="J1367" s="1021"/>
      <c r="K1367" s="1021"/>
      <c r="L1367" s="1021"/>
      <c r="M1367" s="1022"/>
      <c r="N1367" s="1058"/>
      <c r="O1367" s="1057"/>
      <c r="P1367" s="1020" t="str">
        <f>IF('statement of marks'!$A$2="","",'statement of marks'!$A$2)</f>
        <v xml:space="preserve">GOVT. </v>
      </c>
      <c r="Q1367" s="1021"/>
      <c r="R1367" s="1021"/>
      <c r="S1367" s="1021"/>
      <c r="T1367" s="1021"/>
      <c r="U1367" s="1021"/>
      <c r="V1367" s="1021"/>
      <c r="W1367" s="1021"/>
      <c r="X1367" s="1021"/>
      <c r="Y1367" s="1021"/>
      <c r="Z1367" s="1021"/>
      <c r="AA1367" s="1021"/>
      <c r="AB1367" s="1022"/>
    </row>
    <row r="1368" spans="1:28" ht="19" customHeight="1">
      <c r="A1368" s="1020"/>
      <c r="B1368" s="1021"/>
      <c r="C1368" s="1021"/>
      <c r="D1368" s="1021"/>
      <c r="E1368" s="1021"/>
      <c r="F1368" s="1021"/>
      <c r="G1368" s="1021"/>
      <c r="H1368" s="1021"/>
      <c r="I1368" s="1021"/>
      <c r="J1368" s="1021"/>
      <c r="K1368" s="1021"/>
      <c r="L1368" s="1021"/>
      <c r="M1368" s="1022"/>
      <c r="N1368" s="1058"/>
      <c r="O1368" s="1057"/>
      <c r="P1368" s="1020"/>
      <c r="Q1368" s="1021"/>
      <c r="R1368" s="1021"/>
      <c r="S1368" s="1021"/>
      <c r="T1368" s="1021"/>
      <c r="U1368" s="1021"/>
      <c r="V1368" s="1021"/>
      <c r="W1368" s="1021"/>
      <c r="X1368" s="1021"/>
      <c r="Y1368" s="1021"/>
      <c r="Z1368" s="1021"/>
      <c r="AA1368" s="1021"/>
      <c r="AB1368" s="1022"/>
    </row>
    <row r="1369" spans="1:28" ht="19" customHeight="1">
      <c r="A1369" s="1023" t="s">
        <v>221</v>
      </c>
      <c r="B1369" s="1024"/>
      <c r="C1369" s="1025" t="str">
        <f>IF(L1390="","MAIN EXAM.",IF(C1396="SUPPL.","SUPPL. EXAM.",IF(C1396="RE-EXAM.","RE-EXAM.",)))</f>
        <v>MAIN EXAM.</v>
      </c>
      <c r="D1369" s="1025"/>
      <c r="E1369" s="1025"/>
      <c r="F1369" s="1025"/>
      <c r="G1369" s="475" t="s">
        <v>153</v>
      </c>
      <c r="H1369" s="1025" t="str">
        <f>IF('statement of marks'!$F$3="","",'statement of marks'!$F$3)</f>
        <v>2015-16</v>
      </c>
      <c r="I1369" s="1025"/>
      <c r="J1369" s="1025" t="s">
        <v>82</v>
      </c>
      <c r="K1369" s="1025"/>
      <c r="L1369" s="1025">
        <f>IF('statement of marks'!D77="","",'statement of marks'!D77)</f>
        <v>9171</v>
      </c>
      <c r="M1369" s="1026"/>
      <c r="N1369" s="1058"/>
      <c r="O1369" s="1057"/>
      <c r="P1369" s="1023" t="s">
        <v>221</v>
      </c>
      <c r="Q1369" s="1024"/>
      <c r="R1369" s="1025" t="str">
        <f>IF(AA1390="","MAIN EXAM.",IF(R1396="SUPPL.","SUPPL. EXAM.",IF(R1396="RE-EXAM.","RE-EXAM.",)))</f>
        <v>MAIN EXAM.</v>
      </c>
      <c r="S1369" s="1025"/>
      <c r="T1369" s="1025"/>
      <c r="U1369" s="1025"/>
      <c r="V1369" s="475" t="s">
        <v>153</v>
      </c>
      <c r="W1369" s="1025" t="str">
        <f>IF('statement of marks'!$F$3="","",'statement of marks'!$F$3)</f>
        <v>2015-16</v>
      </c>
      <c r="X1369" s="1025"/>
      <c r="Y1369" s="1025" t="s">
        <v>82</v>
      </c>
      <c r="Z1369" s="1025"/>
      <c r="AA1369" s="1025" t="str">
        <f>IF('statement of marks'!D78="","",'statement of marks'!D78)</f>
        <v/>
      </c>
      <c r="AB1369" s="1026"/>
    </row>
    <row r="1370" spans="1:28" ht="19" customHeight="1">
      <c r="A1370" s="1023" t="s">
        <v>40</v>
      </c>
      <c r="B1370" s="1024"/>
      <c r="C1370" s="1024" t="str">
        <f>IF('statement of marks'!G77="","",'statement of marks'!G77)</f>
        <v>A 071</v>
      </c>
      <c r="D1370" s="1024"/>
      <c r="E1370" s="1024"/>
      <c r="F1370" s="1024"/>
      <c r="G1370" s="1024"/>
      <c r="H1370" s="1024"/>
      <c r="I1370" s="1024"/>
      <c r="J1370" s="1024"/>
      <c r="K1370" s="1024"/>
      <c r="L1370" s="1024"/>
      <c r="M1370" s="1036"/>
      <c r="N1370" s="1058"/>
      <c r="O1370" s="1057"/>
      <c r="P1370" s="1023" t="s">
        <v>40</v>
      </c>
      <c r="Q1370" s="1024"/>
      <c r="R1370" s="1024" t="str">
        <f>IF('statement of marks'!G78="","",'statement of marks'!G78)</f>
        <v>A 072</v>
      </c>
      <c r="S1370" s="1024"/>
      <c r="T1370" s="1024"/>
      <c r="U1370" s="1024"/>
      <c r="V1370" s="1024"/>
      <c r="W1370" s="1024"/>
      <c r="X1370" s="1024"/>
      <c r="Y1370" s="1024"/>
      <c r="Z1370" s="1024"/>
      <c r="AA1370" s="1024"/>
      <c r="AB1370" s="1036"/>
    </row>
    <row r="1371" spans="1:28" ht="19" customHeight="1">
      <c r="A1371" s="1023" t="s">
        <v>41</v>
      </c>
      <c r="B1371" s="1024"/>
      <c r="C1371" s="1024" t="str">
        <f>IF('statement of marks'!H77="","",'statement of marks'!H77)</f>
        <v>B 071</v>
      </c>
      <c r="D1371" s="1024"/>
      <c r="E1371" s="1024"/>
      <c r="F1371" s="1024"/>
      <c r="G1371" s="1024"/>
      <c r="H1371" s="1024"/>
      <c r="I1371" s="1024"/>
      <c r="J1371" s="1024"/>
      <c r="K1371" s="1024"/>
      <c r="L1371" s="1024"/>
      <c r="M1371" s="1036"/>
      <c r="N1371" s="1058"/>
      <c r="O1371" s="1057"/>
      <c r="P1371" s="1023" t="s">
        <v>41</v>
      </c>
      <c r="Q1371" s="1024"/>
      <c r="R1371" s="1024" t="str">
        <f>IF('statement of marks'!H78="","",'statement of marks'!H78)</f>
        <v>B 072</v>
      </c>
      <c r="S1371" s="1024"/>
      <c r="T1371" s="1024"/>
      <c r="U1371" s="1024"/>
      <c r="V1371" s="1024"/>
      <c r="W1371" s="1024"/>
      <c r="X1371" s="1024"/>
      <c r="Y1371" s="1024"/>
      <c r="Z1371" s="1024"/>
      <c r="AA1371" s="1024"/>
      <c r="AB1371" s="1036"/>
    </row>
    <row r="1372" spans="1:28" ht="19" customHeight="1">
      <c r="A1372" s="1023" t="s">
        <v>42</v>
      </c>
      <c r="B1372" s="1024"/>
      <c r="C1372" s="1024" t="str">
        <f>IF('statement of marks'!I77="","",'statement of marks'!I77)</f>
        <v>C 071</v>
      </c>
      <c r="D1372" s="1024"/>
      <c r="E1372" s="1024"/>
      <c r="F1372" s="1024"/>
      <c r="G1372" s="1024"/>
      <c r="H1372" s="1024"/>
      <c r="I1372" s="1024"/>
      <c r="J1372" s="1024"/>
      <c r="K1372" s="1024"/>
      <c r="L1372" s="1024"/>
      <c r="M1372" s="1036"/>
      <c r="N1372" s="1058"/>
      <c r="O1372" s="1057"/>
      <c r="P1372" s="1023" t="s">
        <v>42</v>
      </c>
      <c r="Q1372" s="1024"/>
      <c r="R1372" s="1024" t="str">
        <f>IF('statement of marks'!I78="","",'statement of marks'!I78)</f>
        <v>C 072</v>
      </c>
      <c r="S1372" s="1024"/>
      <c r="T1372" s="1024"/>
      <c r="U1372" s="1024"/>
      <c r="V1372" s="1024"/>
      <c r="W1372" s="1024"/>
      <c r="X1372" s="1024"/>
      <c r="Y1372" s="1024"/>
      <c r="Z1372" s="1024"/>
      <c r="AA1372" s="1024"/>
      <c r="AB1372" s="1036"/>
    </row>
    <row r="1373" spans="1:28" ht="19" customHeight="1">
      <c r="A1373" s="1023" t="s">
        <v>274</v>
      </c>
      <c r="B1373" s="1024"/>
      <c r="C1373" s="1024" t="str">
        <f>IF('statement of marks'!$A$3="","",'statement of marks'!$A$3)</f>
        <v>9 'A'</v>
      </c>
      <c r="D1373" s="1024"/>
      <c r="E1373" s="1025" t="s">
        <v>83</v>
      </c>
      <c r="F1373" s="1025"/>
      <c r="G1373" s="1025">
        <f>IF('statement of marks'!E77="","",'statement of marks'!E77)</f>
        <v>10734</v>
      </c>
      <c r="H1373" s="1025"/>
      <c r="I1373" s="1025" t="s">
        <v>78</v>
      </c>
      <c r="J1373" s="1025"/>
      <c r="K1373" s="1014">
        <f>IF('statement of marks'!F77="","",'statement of marks'!F77)</f>
        <v>36471</v>
      </c>
      <c r="L1373" s="1014"/>
      <c r="M1373" s="1015"/>
      <c r="N1373" s="1058"/>
      <c r="O1373" s="1057"/>
      <c r="P1373" s="1023" t="s">
        <v>274</v>
      </c>
      <c r="Q1373" s="1024"/>
      <c r="R1373" s="1024" t="str">
        <f>IF('statement of marks'!$A$3="","",'statement of marks'!$A$3)</f>
        <v>9 'A'</v>
      </c>
      <c r="S1373" s="1024"/>
      <c r="T1373" s="1025" t="s">
        <v>83</v>
      </c>
      <c r="U1373" s="1025"/>
      <c r="V1373" s="1025" t="str">
        <f>IF('statement of marks'!E78="","",'statement of marks'!E78)</f>
        <v/>
      </c>
      <c r="W1373" s="1025"/>
      <c r="X1373" s="1025" t="s">
        <v>78</v>
      </c>
      <c r="Y1373" s="1025"/>
      <c r="Z1373" s="1014" t="str">
        <f>IF('statement of marks'!F78="","",'statement of marks'!F78)</f>
        <v/>
      </c>
      <c r="AA1373" s="1014"/>
      <c r="AB1373" s="1015"/>
    </row>
    <row r="1374" spans="1:28" ht="19" customHeight="1">
      <c r="A1374" s="1037" t="s">
        <v>222</v>
      </c>
      <c r="B1374" s="1034" t="s">
        <v>223</v>
      </c>
      <c r="C1374" s="865" t="s">
        <v>87</v>
      </c>
      <c r="D1374" s="865" t="s">
        <v>88</v>
      </c>
      <c r="E1374" s="865" t="s">
        <v>89</v>
      </c>
      <c r="F1374" s="865" t="s">
        <v>245</v>
      </c>
      <c r="G1374" s="865" t="s">
        <v>242</v>
      </c>
      <c r="H1374" s="865" t="s">
        <v>99</v>
      </c>
      <c r="I1374" s="865" t="s">
        <v>193</v>
      </c>
      <c r="J1374" s="1016" t="s">
        <v>146</v>
      </c>
      <c r="K1374" s="1016" t="s">
        <v>224</v>
      </c>
      <c r="L1374" s="1016" t="s">
        <v>225</v>
      </c>
      <c r="M1374" s="1035" t="s">
        <v>243</v>
      </c>
      <c r="N1374" s="1058"/>
      <c r="O1374" s="1057"/>
      <c r="P1374" s="1037" t="s">
        <v>222</v>
      </c>
      <c r="Q1374" s="1034" t="s">
        <v>223</v>
      </c>
      <c r="R1374" s="865" t="s">
        <v>87</v>
      </c>
      <c r="S1374" s="865" t="s">
        <v>88</v>
      </c>
      <c r="T1374" s="865" t="s">
        <v>89</v>
      </c>
      <c r="U1374" s="865" t="s">
        <v>245</v>
      </c>
      <c r="V1374" s="865" t="s">
        <v>242</v>
      </c>
      <c r="W1374" s="865" t="s">
        <v>99</v>
      </c>
      <c r="X1374" s="865" t="s">
        <v>193</v>
      </c>
      <c r="Y1374" s="1016" t="s">
        <v>146</v>
      </c>
      <c r="Z1374" s="1016" t="s">
        <v>224</v>
      </c>
      <c r="AA1374" s="1016" t="s">
        <v>225</v>
      </c>
      <c r="AB1374" s="1035" t="s">
        <v>243</v>
      </c>
    </row>
    <row r="1375" spans="1:28" ht="19" customHeight="1">
      <c r="A1375" s="1037"/>
      <c r="B1375" s="1034"/>
      <c r="C1375" s="865"/>
      <c r="D1375" s="865"/>
      <c r="E1375" s="865"/>
      <c r="F1375" s="865"/>
      <c r="G1375" s="865"/>
      <c r="H1375" s="865"/>
      <c r="I1375" s="865"/>
      <c r="J1375" s="865"/>
      <c r="K1375" s="865"/>
      <c r="L1375" s="865"/>
      <c r="M1375" s="1035"/>
      <c r="N1375" s="1058"/>
      <c r="O1375" s="1057"/>
      <c r="P1375" s="1037"/>
      <c r="Q1375" s="1034"/>
      <c r="R1375" s="865"/>
      <c r="S1375" s="865"/>
      <c r="T1375" s="865"/>
      <c r="U1375" s="865"/>
      <c r="V1375" s="865"/>
      <c r="W1375" s="865"/>
      <c r="X1375" s="865"/>
      <c r="Y1375" s="865"/>
      <c r="Z1375" s="865"/>
      <c r="AA1375" s="865"/>
      <c r="AB1375" s="1035"/>
    </row>
    <row r="1376" spans="1:28" ht="19" customHeight="1">
      <c r="A1376" s="1037"/>
      <c r="B1376" s="1034"/>
      <c r="C1376" s="865"/>
      <c r="D1376" s="865"/>
      <c r="E1376" s="865"/>
      <c r="F1376" s="865"/>
      <c r="G1376" s="865"/>
      <c r="H1376" s="865"/>
      <c r="I1376" s="865"/>
      <c r="J1376" s="865"/>
      <c r="K1376" s="865"/>
      <c r="L1376" s="865"/>
      <c r="M1376" s="1035"/>
      <c r="N1376" s="1058"/>
      <c r="O1376" s="1057"/>
      <c r="P1376" s="1037"/>
      <c r="Q1376" s="1034"/>
      <c r="R1376" s="865"/>
      <c r="S1376" s="865"/>
      <c r="T1376" s="865"/>
      <c r="U1376" s="865"/>
      <c r="V1376" s="865"/>
      <c r="W1376" s="865"/>
      <c r="X1376" s="865"/>
      <c r="Y1376" s="865"/>
      <c r="Z1376" s="865"/>
      <c r="AA1376" s="865"/>
      <c r="AB1376" s="1035"/>
    </row>
    <row r="1377" spans="1:28" ht="19" customHeight="1">
      <c r="A1377" s="1038" t="s">
        <v>169</v>
      </c>
      <c r="B1377" s="1039"/>
      <c r="C1377" s="474">
        <v>10</v>
      </c>
      <c r="D1377" s="474">
        <v>10</v>
      </c>
      <c r="E1377" s="474">
        <v>10</v>
      </c>
      <c r="F1377" s="474">
        <v>70</v>
      </c>
      <c r="G1377" s="478">
        <v>100</v>
      </c>
      <c r="H1377" s="478">
        <v>100</v>
      </c>
      <c r="I1377" s="478">
        <v>200</v>
      </c>
      <c r="J1377" s="484"/>
      <c r="K1377" s="478" t="str">
        <f>IF(L1385=0,"",100)</f>
        <v/>
      </c>
      <c r="L1377" s="478"/>
      <c r="M1377" s="251" t="str">
        <f>IF(L1385=0,"","200/100")</f>
        <v/>
      </c>
      <c r="N1377" s="1058"/>
      <c r="O1377" s="1057"/>
      <c r="P1377" s="1038" t="s">
        <v>169</v>
      </c>
      <c r="Q1377" s="1039"/>
      <c r="R1377" s="474">
        <v>10</v>
      </c>
      <c r="S1377" s="474">
        <v>10</v>
      </c>
      <c r="T1377" s="474">
        <v>10</v>
      </c>
      <c r="U1377" s="474">
        <v>70</v>
      </c>
      <c r="V1377" s="478">
        <v>100</v>
      </c>
      <c r="W1377" s="478">
        <v>100</v>
      </c>
      <c r="X1377" s="478">
        <v>200</v>
      </c>
      <c r="Y1377" s="484"/>
      <c r="Z1377" s="478" t="str">
        <f>IF(AA1385=0,"",100)</f>
        <v/>
      </c>
      <c r="AA1377" s="478"/>
      <c r="AB1377" s="251" t="str">
        <f>IF(AA1385=0,"","200/100")</f>
        <v/>
      </c>
    </row>
    <row r="1378" spans="1:28" ht="19" customHeight="1">
      <c r="A1378" s="1023" t="s">
        <v>61</v>
      </c>
      <c r="B1378" s="1024"/>
      <c r="C1378" s="482" t="str">
        <f>IF('statement of marks'!J77="","",'statement of marks'!J77)</f>
        <v/>
      </c>
      <c r="D1378" s="482" t="str">
        <f>IF('statement of marks'!K77="","",'statement of marks'!K77)</f>
        <v/>
      </c>
      <c r="E1378" s="482" t="str">
        <f>IF('statement of marks'!L77="","",'statement of marks'!L77)</f>
        <v/>
      </c>
      <c r="F1378" s="482" t="str">
        <f>IF('statement of marks'!N77="","",'statement of marks'!N77)</f>
        <v/>
      </c>
      <c r="G1378" s="478" t="str">
        <f t="shared" ref="G1378:G1383" si="280">IF(F1378="","",SUM(C1378:F1378))</f>
        <v/>
      </c>
      <c r="H1378" s="252" t="str">
        <f>IF('statement of marks'!P77="","",'statement of marks'!P77)</f>
        <v/>
      </c>
      <c r="I1378" s="253" t="str">
        <f t="shared" ref="I1378:I1383" si="281">IF(H1378="","",SUM(G1378:H1378))</f>
        <v/>
      </c>
      <c r="J1378" s="479" t="str">
        <f>CONCATENATE('statement of marks'!HB77,'statement of marks'!HC77,'statement of marks'!HD77)</f>
        <v/>
      </c>
      <c r="K1378" s="482" t="str">
        <f>IF('result subject-wise'!AB77="","",'result subject-wise'!AB77)</f>
        <v/>
      </c>
      <c r="L1378" s="482" t="str">
        <f>IF('result subject-wise'!AK77="","",'result subject-wise'!AK77)</f>
        <v/>
      </c>
      <c r="M1378" s="480" t="str">
        <f>IF(L1385=0,"",IF(J1378="S",K1378,IF(K1378="",I1378,I1378+K1378)))</f>
        <v/>
      </c>
      <c r="N1378" s="1058"/>
      <c r="O1378" s="1057"/>
      <c r="P1378" s="1023" t="s">
        <v>61</v>
      </c>
      <c r="Q1378" s="1024"/>
      <c r="R1378" s="482" t="str">
        <f>IF('statement of marks'!J78="","",'statement of marks'!J78)</f>
        <v/>
      </c>
      <c r="S1378" s="482" t="str">
        <f>IF('statement of marks'!K78="","",'statement of marks'!K78)</f>
        <v/>
      </c>
      <c r="T1378" s="482" t="str">
        <f>IF('statement of marks'!L78="","",'statement of marks'!L78)</f>
        <v/>
      </c>
      <c r="U1378" s="482" t="str">
        <f>IF('statement of marks'!N78="","",'statement of marks'!N78)</f>
        <v/>
      </c>
      <c r="V1378" s="478" t="str">
        <f t="shared" ref="V1378:V1383" si="282">IF(U1378="","",SUM(R1378:U1378))</f>
        <v/>
      </c>
      <c r="W1378" s="252" t="str">
        <f>IF('statement of marks'!P78="","",'statement of marks'!P78)</f>
        <v/>
      </c>
      <c r="X1378" s="253" t="str">
        <f t="shared" ref="X1378:X1383" si="283">IF(W1378="","",SUM(V1378:W1378))</f>
        <v/>
      </c>
      <c r="Y1378" s="479" t="str">
        <f>CONCATENATE('statement of marks'!HB78,'statement of marks'!HC78,'statement of marks'!HD78)</f>
        <v/>
      </c>
      <c r="Z1378" s="482" t="str">
        <f>IF('result subject-wise'!AB78="","",'result subject-wise'!AB78)</f>
        <v/>
      </c>
      <c r="AA1378" s="482" t="str">
        <f>IF('result subject-wise'!AK78="","",'result subject-wise'!AK78)</f>
        <v/>
      </c>
      <c r="AB1378" s="480" t="str">
        <f>IF(AA1385=0,"",IF(Y1378="S",Z1378,IF(Z1378="",X1378,X1378+Z1378)))</f>
        <v/>
      </c>
    </row>
    <row r="1379" spans="1:28" ht="19" customHeight="1">
      <c r="A1379" s="1023" t="s">
        <v>63</v>
      </c>
      <c r="B1379" s="1024"/>
      <c r="C1379" s="482" t="str">
        <f>IF('statement of marks'!X77="","",'statement of marks'!X77)</f>
        <v/>
      </c>
      <c r="D1379" s="482" t="str">
        <f>IF('statement of marks'!Y77="","",'statement of marks'!Y77)</f>
        <v/>
      </c>
      <c r="E1379" s="482" t="str">
        <f>IF('statement of marks'!Z77="","",'statement of marks'!Z77)</f>
        <v/>
      </c>
      <c r="F1379" s="482" t="str">
        <f>IF('statement of marks'!AB77="","",'statement of marks'!AB77)</f>
        <v/>
      </c>
      <c r="G1379" s="478" t="str">
        <f t="shared" si="280"/>
        <v/>
      </c>
      <c r="H1379" s="252" t="str">
        <f>IF('statement of marks'!AD77="","",'statement of marks'!AD77)</f>
        <v/>
      </c>
      <c r="I1379" s="253" t="str">
        <f t="shared" si="281"/>
        <v/>
      </c>
      <c r="J1379" s="479" t="str">
        <f>CONCATENATE('statement of marks'!HE77,'statement of marks'!HF77,'statement of marks'!HG77,)</f>
        <v/>
      </c>
      <c r="K1379" s="482" t="str">
        <f>IF('result subject-wise'!AC77="","",'result subject-wise'!AC77)</f>
        <v/>
      </c>
      <c r="L1379" s="482" t="str">
        <f>IF('result subject-wise'!AL77="","",'result subject-wise'!AL77)</f>
        <v/>
      </c>
      <c r="M1379" s="480" t="str">
        <f>IF(L1385=0,"",IF(J1379="S",K1379,IF(K1379="",I1379,I1379+K1379)))</f>
        <v/>
      </c>
      <c r="N1379" s="1058"/>
      <c r="O1379" s="1057"/>
      <c r="P1379" s="1023" t="s">
        <v>63</v>
      </c>
      <c r="Q1379" s="1024"/>
      <c r="R1379" s="482" t="str">
        <f>IF('statement of marks'!X78="","",'statement of marks'!X78)</f>
        <v/>
      </c>
      <c r="S1379" s="482" t="str">
        <f>IF('statement of marks'!Y78="","",'statement of marks'!Y78)</f>
        <v/>
      </c>
      <c r="T1379" s="482" t="str">
        <f>IF('statement of marks'!Z78="","",'statement of marks'!Z78)</f>
        <v/>
      </c>
      <c r="U1379" s="482" t="str">
        <f>IF('statement of marks'!AB78="","",'statement of marks'!AB78)</f>
        <v/>
      </c>
      <c r="V1379" s="478" t="str">
        <f t="shared" si="282"/>
        <v/>
      </c>
      <c r="W1379" s="252" t="str">
        <f>IF('statement of marks'!AD78="","",'statement of marks'!AD78)</f>
        <v/>
      </c>
      <c r="X1379" s="253" t="str">
        <f t="shared" si="283"/>
        <v/>
      </c>
      <c r="Y1379" s="479" t="str">
        <f>CONCATENATE('statement of marks'!HE78,'statement of marks'!HF78,'statement of marks'!HG78,)</f>
        <v/>
      </c>
      <c r="Z1379" s="482" t="str">
        <f>IF('result subject-wise'!AC78="","",'result subject-wise'!AC78)</f>
        <v/>
      </c>
      <c r="AA1379" s="482" t="str">
        <f>IF('result subject-wise'!AL78="","",'result subject-wise'!AL78)</f>
        <v/>
      </c>
      <c r="AB1379" s="480" t="str">
        <f>IF(AA1385=0,"",IF(Y1379="S",Z1379,IF(Z1379="",X1379,X1379+Z1379)))</f>
        <v/>
      </c>
    </row>
    <row r="1380" spans="1:28" ht="19" customHeight="1">
      <c r="A1380" s="1023" t="str">
        <f>'statement of marks'!AM77</f>
        <v/>
      </c>
      <c r="B1380" s="1024"/>
      <c r="C1380" s="482" t="str">
        <f>IF('statement of marks'!AN77="","",'statement of marks'!AN77)</f>
        <v/>
      </c>
      <c r="D1380" s="482" t="str">
        <f>IF('statement of marks'!AO77="","",'statement of marks'!AO77)</f>
        <v/>
      </c>
      <c r="E1380" s="482" t="str">
        <f>IF('statement of marks'!AP77="","",'statement of marks'!AP77)</f>
        <v/>
      </c>
      <c r="F1380" s="482" t="str">
        <f>IF('statement of marks'!AR77="","",'statement of marks'!AR77)</f>
        <v/>
      </c>
      <c r="G1380" s="478" t="str">
        <f t="shared" si="280"/>
        <v/>
      </c>
      <c r="H1380" s="252" t="str">
        <f>IF('statement of marks'!AT77="","",'statement of marks'!AT77)</f>
        <v/>
      </c>
      <c r="I1380" s="253" t="str">
        <f t="shared" si="281"/>
        <v/>
      </c>
      <c r="J1380" s="479" t="str">
        <f>CONCATENATE('statement of marks'!HH77,'statement of marks'!HN77,'statement of marks'!HO77)</f>
        <v/>
      </c>
      <c r="K1380" s="482" t="str">
        <f>IF('result subject-wise'!AD77="","",'result subject-wise'!AD77)</f>
        <v/>
      </c>
      <c r="L1380" s="482" t="str">
        <f>IF('result subject-wise'!AM77="","",'result subject-wise'!AM77)</f>
        <v/>
      </c>
      <c r="M1380" s="480" t="str">
        <f>IF(L1385=0,"",IF(J1380="S",K1380,IF(K1380="",I1380,I1380+K1380)))</f>
        <v/>
      </c>
      <c r="N1380" s="1058"/>
      <c r="O1380" s="1057"/>
      <c r="P1380" s="1023" t="str">
        <f>'statement of marks'!AM78</f>
        <v/>
      </c>
      <c r="Q1380" s="1024"/>
      <c r="R1380" s="482" t="str">
        <f>IF('statement of marks'!AN78="","",'statement of marks'!AN78)</f>
        <v/>
      </c>
      <c r="S1380" s="482" t="str">
        <f>IF('statement of marks'!AO78="","",'statement of marks'!AO78)</f>
        <v/>
      </c>
      <c r="T1380" s="482" t="str">
        <f>IF('statement of marks'!AP78="","",'statement of marks'!AP78)</f>
        <v/>
      </c>
      <c r="U1380" s="482" t="str">
        <f>IF('statement of marks'!AR78="","",'statement of marks'!AR78)</f>
        <v/>
      </c>
      <c r="V1380" s="478" t="str">
        <f t="shared" si="282"/>
        <v/>
      </c>
      <c r="W1380" s="252" t="str">
        <f>IF('statement of marks'!AT78="","",'statement of marks'!AT78)</f>
        <v/>
      </c>
      <c r="X1380" s="253" t="str">
        <f t="shared" si="283"/>
        <v/>
      </c>
      <c r="Y1380" s="479" t="str">
        <f>CONCATENATE('statement of marks'!HH78,'statement of marks'!HN78,'statement of marks'!HO78)</f>
        <v/>
      </c>
      <c r="Z1380" s="482" t="str">
        <f>IF('result subject-wise'!AD78="","",'result subject-wise'!AD78)</f>
        <v/>
      </c>
      <c r="AA1380" s="482" t="str">
        <f>IF('result subject-wise'!AM78="","",'result subject-wise'!AM78)</f>
        <v/>
      </c>
      <c r="AB1380" s="480" t="str">
        <f>IF(AA1385=0,"",IF(Y1380="S",Z1380,IF(Z1380="",X1380,X1380+Z1380)))</f>
        <v/>
      </c>
    </row>
    <row r="1381" spans="1:28" ht="19" customHeight="1">
      <c r="A1381" s="1023" t="s">
        <v>65</v>
      </c>
      <c r="B1381" s="1024"/>
      <c r="C1381" s="482" t="str">
        <f>IF('statement of marks'!BB77="","",'statement of marks'!BB77)</f>
        <v/>
      </c>
      <c r="D1381" s="482" t="str">
        <f>IF('statement of marks'!BC77="","",'statement of marks'!BC77)</f>
        <v/>
      </c>
      <c r="E1381" s="482" t="str">
        <f>IF('statement of marks'!BD77="","",'statement of marks'!BD77)</f>
        <v/>
      </c>
      <c r="F1381" s="482" t="str">
        <f>IF('statement of marks'!BF77="","",'statement of marks'!BF77)</f>
        <v/>
      </c>
      <c r="G1381" s="478" t="str">
        <f t="shared" si="280"/>
        <v/>
      </c>
      <c r="H1381" s="252" t="str">
        <f>IF('statement of marks'!BH77="","",'statement of marks'!BH77)</f>
        <v/>
      </c>
      <c r="I1381" s="253" t="str">
        <f t="shared" si="281"/>
        <v/>
      </c>
      <c r="J1381" s="479" t="str">
        <f>CONCATENATE('statement of marks'!HP77,'statement of marks'!HQ77,'statement of marks'!HR77)</f>
        <v/>
      </c>
      <c r="K1381" s="482" t="str">
        <f>IF('result subject-wise'!AE77="","",'result subject-wise'!AE77)</f>
        <v/>
      </c>
      <c r="L1381" s="482" t="str">
        <f>IF('result subject-wise'!AN77="","",'result subject-wise'!AN77)</f>
        <v/>
      </c>
      <c r="M1381" s="480" t="str">
        <f>IF(L1385=0,"",IF(J1381="S",K1381,IF(K1381="",I1381,I1381+K1381)))</f>
        <v/>
      </c>
      <c r="N1381" s="1058"/>
      <c r="O1381" s="1057"/>
      <c r="P1381" s="1023" t="s">
        <v>65</v>
      </c>
      <c r="Q1381" s="1024"/>
      <c r="R1381" s="482" t="str">
        <f>IF('statement of marks'!BB78="","",'statement of marks'!BB78)</f>
        <v/>
      </c>
      <c r="S1381" s="482" t="str">
        <f>IF('statement of marks'!BC78="","",'statement of marks'!BC78)</f>
        <v/>
      </c>
      <c r="T1381" s="482" t="str">
        <f>IF('statement of marks'!BD78="","",'statement of marks'!BD78)</f>
        <v/>
      </c>
      <c r="U1381" s="482" t="str">
        <f>IF('statement of marks'!BF78="","",'statement of marks'!BF78)</f>
        <v/>
      </c>
      <c r="V1381" s="478" t="str">
        <f t="shared" si="282"/>
        <v/>
      </c>
      <c r="W1381" s="252" t="str">
        <f>IF('statement of marks'!BH78="","",'statement of marks'!BH78)</f>
        <v/>
      </c>
      <c r="X1381" s="253" t="str">
        <f t="shared" si="283"/>
        <v/>
      </c>
      <c r="Y1381" s="479" t="str">
        <f>CONCATENATE('statement of marks'!HP78,'statement of marks'!HQ78,'statement of marks'!HR78)</f>
        <v/>
      </c>
      <c r="Z1381" s="482" t="str">
        <f>IF('result subject-wise'!AE78="","",'result subject-wise'!AE78)</f>
        <v/>
      </c>
      <c r="AA1381" s="482" t="str">
        <f>IF('result subject-wise'!AN78="","",'result subject-wise'!AN78)</f>
        <v/>
      </c>
      <c r="AB1381" s="480" t="str">
        <f>IF(AA1385=0,"",IF(Y1381="S",Z1381,IF(Z1381="",X1381,X1381+Z1381)))</f>
        <v/>
      </c>
    </row>
    <row r="1382" spans="1:28" ht="19" customHeight="1">
      <c r="A1382" s="1023" t="s">
        <v>71</v>
      </c>
      <c r="B1382" s="1024"/>
      <c r="C1382" s="482" t="str">
        <f>IF('statement of marks'!BP77="","",'statement of marks'!BP77)</f>
        <v/>
      </c>
      <c r="D1382" s="482" t="str">
        <f>IF('statement of marks'!BQ77="","",'statement of marks'!BQ77)</f>
        <v/>
      </c>
      <c r="E1382" s="482" t="str">
        <f>IF('statement of marks'!BR77="","",'statement of marks'!BR77)</f>
        <v/>
      </c>
      <c r="F1382" s="482" t="str">
        <f>IF('statement of marks'!BT77="","",'statement of marks'!BT77)</f>
        <v/>
      </c>
      <c r="G1382" s="478" t="str">
        <f t="shared" si="280"/>
        <v/>
      </c>
      <c r="H1382" s="252" t="str">
        <f>IF('statement of marks'!BV77="","",'statement of marks'!BV77)</f>
        <v/>
      </c>
      <c r="I1382" s="253" t="str">
        <f t="shared" si="281"/>
        <v/>
      </c>
      <c r="J1382" s="479" t="str">
        <f>CONCATENATE('statement of marks'!HS77,'statement of marks'!HT77,'statement of marks'!HU77)</f>
        <v/>
      </c>
      <c r="K1382" s="482" t="str">
        <f>IF('result subject-wise'!AF77="","",'result subject-wise'!AF77)</f>
        <v/>
      </c>
      <c r="L1382" s="482" t="str">
        <f>IF('result subject-wise'!AO77="","",'result subject-wise'!AO77)</f>
        <v/>
      </c>
      <c r="M1382" s="480" t="str">
        <f>IF(L1385=0,"",IF(J1382="S",K1382,IF(K1382="",I1382,I1382+K1382)))</f>
        <v/>
      </c>
      <c r="N1382" s="1058"/>
      <c r="O1382" s="1057"/>
      <c r="P1382" s="1023" t="s">
        <v>71</v>
      </c>
      <c r="Q1382" s="1024"/>
      <c r="R1382" s="482" t="str">
        <f>IF('statement of marks'!BP78="","",'statement of marks'!BP78)</f>
        <v/>
      </c>
      <c r="S1382" s="482" t="str">
        <f>IF('statement of marks'!BQ78="","",'statement of marks'!BQ78)</f>
        <v/>
      </c>
      <c r="T1382" s="482" t="str">
        <f>IF('statement of marks'!BR78="","",'statement of marks'!BR78)</f>
        <v/>
      </c>
      <c r="U1382" s="482" t="str">
        <f>IF('statement of marks'!BT78="","",'statement of marks'!BT78)</f>
        <v/>
      </c>
      <c r="V1382" s="478" t="str">
        <f t="shared" si="282"/>
        <v/>
      </c>
      <c r="W1382" s="252" t="str">
        <f>IF('statement of marks'!BV78="","",'statement of marks'!BV78)</f>
        <v/>
      </c>
      <c r="X1382" s="253" t="str">
        <f t="shared" si="283"/>
        <v/>
      </c>
      <c r="Y1382" s="479" t="str">
        <f>CONCATENATE('statement of marks'!HS78,'statement of marks'!HT78,'statement of marks'!HU78)</f>
        <v/>
      </c>
      <c r="Z1382" s="482" t="str">
        <f>IF('result subject-wise'!AF78="","",'result subject-wise'!AF78)</f>
        <v/>
      </c>
      <c r="AA1382" s="482" t="str">
        <f>IF('result subject-wise'!AO78="","",'result subject-wise'!AO78)</f>
        <v/>
      </c>
      <c r="AB1382" s="480" t="str">
        <f>IF(AA1385=0,"",IF(Y1382="S",Z1382,IF(Z1382="",X1382,X1382+Z1382)))</f>
        <v/>
      </c>
    </row>
    <row r="1383" spans="1:28" ht="19" customHeight="1">
      <c r="A1383" s="1023" t="s">
        <v>48</v>
      </c>
      <c r="B1383" s="1024"/>
      <c r="C1383" s="482" t="str">
        <f>IF('statement of marks'!CD77="","",'statement of marks'!CD77)</f>
        <v/>
      </c>
      <c r="D1383" s="482" t="str">
        <f>IF('statement of marks'!CE77="","",'statement of marks'!CE77)</f>
        <v/>
      </c>
      <c r="E1383" s="482" t="str">
        <f>IF('statement of marks'!CF77="","",'statement of marks'!CF77)</f>
        <v/>
      </c>
      <c r="F1383" s="482" t="str">
        <f>IF('statement of marks'!CH77="","",'statement of marks'!CH77)</f>
        <v/>
      </c>
      <c r="G1383" s="478" t="str">
        <f t="shared" si="280"/>
        <v/>
      </c>
      <c r="H1383" s="252" t="str">
        <f>IF('statement of marks'!CJ77="","",'statement of marks'!CJ77)</f>
        <v/>
      </c>
      <c r="I1383" s="253" t="str">
        <f t="shared" si="281"/>
        <v/>
      </c>
      <c r="J1383" s="479" t="str">
        <f>CONCATENATE('statement of marks'!HV77,'statement of marks'!HW77,'statement of marks'!HX77)</f>
        <v/>
      </c>
      <c r="K1383" s="482" t="str">
        <f>IF('result subject-wise'!AG77="","",'result subject-wise'!AG77)</f>
        <v/>
      </c>
      <c r="L1383" s="482" t="str">
        <f>IF('result subject-wise'!AP77="","",'result subject-wise'!AP77)</f>
        <v/>
      </c>
      <c r="M1383" s="480" t="str">
        <f>IF(L1385=0,"",IF(J1383="S",K1383,IF(K1383="",I1383,I1383+K1383)))</f>
        <v/>
      </c>
      <c r="N1383" s="1058"/>
      <c r="O1383" s="1057"/>
      <c r="P1383" s="1023" t="s">
        <v>48</v>
      </c>
      <c r="Q1383" s="1024"/>
      <c r="R1383" s="482" t="str">
        <f>IF('statement of marks'!CD78="","",'statement of marks'!CD78)</f>
        <v/>
      </c>
      <c r="S1383" s="482" t="str">
        <f>IF('statement of marks'!CE78="","",'statement of marks'!CE78)</f>
        <v/>
      </c>
      <c r="T1383" s="482" t="str">
        <f>IF('statement of marks'!CF78="","",'statement of marks'!CF78)</f>
        <v/>
      </c>
      <c r="U1383" s="482" t="str">
        <f>IF('statement of marks'!CH78="","",'statement of marks'!CH78)</f>
        <v/>
      </c>
      <c r="V1383" s="478" t="str">
        <f t="shared" si="282"/>
        <v/>
      </c>
      <c r="W1383" s="252" t="str">
        <f>IF('statement of marks'!CJ78="","",'statement of marks'!CJ78)</f>
        <v/>
      </c>
      <c r="X1383" s="253" t="str">
        <f t="shared" si="283"/>
        <v/>
      </c>
      <c r="Y1383" s="479" t="str">
        <f>CONCATENATE('statement of marks'!HV78,'statement of marks'!HW78,'statement of marks'!HX78)</f>
        <v/>
      </c>
      <c r="Z1383" s="482" t="str">
        <f>IF('result subject-wise'!AG78="","",'result subject-wise'!AG78)</f>
        <v/>
      </c>
      <c r="AA1383" s="482" t="str">
        <f>IF('result subject-wise'!AP78="","",'result subject-wise'!AP78)</f>
        <v/>
      </c>
      <c r="AB1383" s="480" t="str">
        <f>IF(AA1385=0,"",IF(Y1383="S",Z1383,IF(Z1383="",X1383,X1383+Z1383)))</f>
        <v/>
      </c>
    </row>
    <row r="1384" spans="1:28" ht="19" customHeight="1">
      <c r="A1384" s="1027" t="s">
        <v>244</v>
      </c>
      <c r="B1384" s="1028"/>
      <c r="C1384" s="477" t="str">
        <f t="shared" ref="C1384:I1384" si="284">IF(C1383="","",SUM(C1378:C1383))</f>
        <v/>
      </c>
      <c r="D1384" s="477" t="str">
        <f t="shared" si="284"/>
        <v/>
      </c>
      <c r="E1384" s="477" t="str">
        <f t="shared" si="284"/>
        <v/>
      </c>
      <c r="F1384" s="477" t="str">
        <f t="shared" si="284"/>
        <v/>
      </c>
      <c r="G1384" s="477" t="str">
        <f t="shared" si="284"/>
        <v/>
      </c>
      <c r="H1384" s="477" t="str">
        <f t="shared" si="284"/>
        <v/>
      </c>
      <c r="I1384" s="477" t="str">
        <f t="shared" si="284"/>
        <v/>
      </c>
      <c r="J1384" s="254" t="e">
        <f>IF(AND(L1390="PASS",M1386&gt;=60),"FIRST",IF(AND(L1390="PASS",M1386&gt;=48),"SECOND",IF(AND(L1390="PASS",M1386&gt;=36),"THIRD","")))</f>
        <v>#VALUE!</v>
      </c>
      <c r="K1384" s="254">
        <f>COUNTIF(K1378:K1383,"AB")</f>
        <v>0</v>
      </c>
      <c r="L1384" s="482"/>
      <c r="M1384" s="476" t="str">
        <f>IF(K1384&gt;0,"",IF(M1383="","",SUM(M1378:M1383)))</f>
        <v/>
      </c>
      <c r="N1384" s="1058"/>
      <c r="O1384" s="1057"/>
      <c r="P1384" s="1027" t="s">
        <v>244</v>
      </c>
      <c r="Q1384" s="1028"/>
      <c r="R1384" s="477" t="str">
        <f t="shared" ref="R1384:X1384" si="285">IF(R1383="","",SUM(R1378:R1383))</f>
        <v/>
      </c>
      <c r="S1384" s="477" t="str">
        <f t="shared" si="285"/>
        <v/>
      </c>
      <c r="T1384" s="477" t="str">
        <f t="shared" si="285"/>
        <v/>
      </c>
      <c r="U1384" s="477" t="str">
        <f t="shared" si="285"/>
        <v/>
      </c>
      <c r="V1384" s="477" t="str">
        <f t="shared" si="285"/>
        <v/>
      </c>
      <c r="W1384" s="477" t="str">
        <f t="shared" si="285"/>
        <v/>
      </c>
      <c r="X1384" s="477" t="str">
        <f t="shared" si="285"/>
        <v/>
      </c>
      <c r="Y1384" s="254" t="e">
        <f>IF(AND(AA1390="PASS",AB1386&gt;=60),"FIRST",IF(AND(AA1390="PASS",AB1386&gt;=48),"SECOND",IF(AND(AA1390="PASS",AB1386&gt;=36),"THIRD","")))</f>
        <v>#VALUE!</v>
      </c>
      <c r="Z1384" s="254">
        <f>COUNTIF(Z1378:Z1383,"AB")</f>
        <v>0</v>
      </c>
      <c r="AA1384" s="482"/>
      <c r="AB1384" s="476" t="str">
        <f>IF(Z1384&gt;0,"",IF(AB1383="","",SUM(AB1378:AB1383)))</f>
        <v/>
      </c>
    </row>
    <row r="1385" spans="1:28" ht="19" customHeight="1">
      <c r="A1385" s="1027" t="s">
        <v>226</v>
      </c>
      <c r="B1385" s="1028"/>
      <c r="C1385" s="474">
        <f>60-(COUNTIF(C1378:C1383,"NA")*10+COUNTIF(C1378:C1383,"ML")*10)</f>
        <v>60</v>
      </c>
      <c r="D1385" s="474">
        <f>60-(COUNTIF(D1378:D1383,"NA")*10+COUNTIF(D1378:D1383,"ML")*10)</f>
        <v>60</v>
      </c>
      <c r="E1385" s="474">
        <f>60-(COUNTIF(E1378:E1383,"NA")*10+COUNTIF(E1378:E1383,"ML")*10)</f>
        <v>60</v>
      </c>
      <c r="F1385" s="474">
        <f>420-(COUNTIF(F1378:F1383,"NA")*70+COUNTIF(F1378:F1383,"ML")*70)</f>
        <v>420</v>
      </c>
      <c r="G1385" s="474">
        <f>SUM(C1385:F1385)</f>
        <v>600</v>
      </c>
      <c r="H1385" s="474">
        <f>600-(COUNTIF(H1378:H1383,"ML")*100)</f>
        <v>600</v>
      </c>
      <c r="I1385" s="478">
        <f>SUM(G1385:H1385)</f>
        <v>1200</v>
      </c>
      <c r="J1385" s="254" t="e">
        <f>IF(AND(L1390="PASS",I1386&gt;=60),"FIRST",IF(AND(L1390="PASS",I1386&gt;=48),"SECOND",IF(AND(L1390="PASS",I1386&gt;=36),"THIRD","")))</f>
        <v>#VALUE!</v>
      </c>
      <c r="K1385" s="482"/>
      <c r="L1385" s="254">
        <f>COUNTIF(L1378:L1383,"P")+COUNTIF(L1378:L1383,"F")</f>
        <v>0</v>
      </c>
      <c r="M1385" s="251" t="str">
        <f>IF(K1384&gt;0,"",IF(L1385=0,"",1200-L1386*100))</f>
        <v/>
      </c>
      <c r="N1385" s="1058"/>
      <c r="O1385" s="1057"/>
      <c r="P1385" s="1027" t="s">
        <v>226</v>
      </c>
      <c r="Q1385" s="1028"/>
      <c r="R1385" s="474">
        <f>60-(COUNTIF(R1378:R1383,"NA")*10+COUNTIF(R1378:R1383,"ML")*10)</f>
        <v>60</v>
      </c>
      <c r="S1385" s="474">
        <f>60-(COUNTIF(S1378:S1383,"NA")*10+COUNTIF(S1378:S1383,"ML")*10)</f>
        <v>60</v>
      </c>
      <c r="T1385" s="474">
        <f>60-(COUNTIF(T1378:T1383,"NA")*10+COUNTIF(T1378:T1383,"ML")*10)</f>
        <v>60</v>
      </c>
      <c r="U1385" s="474">
        <f>420-(COUNTIF(U1378:U1383,"NA")*70+COUNTIF(U1378:U1383,"ML")*70)</f>
        <v>420</v>
      </c>
      <c r="V1385" s="474">
        <f>SUM(R1385:U1385)</f>
        <v>600</v>
      </c>
      <c r="W1385" s="474">
        <f>600-(COUNTIF(W1378:W1383,"ML")*100)</f>
        <v>600</v>
      </c>
      <c r="X1385" s="478">
        <f>SUM(V1385:W1385)</f>
        <v>1200</v>
      </c>
      <c r="Y1385" s="254" t="e">
        <f>IF(AND(AA1390="PASS",X1386&gt;=60),"FIRST",IF(AND(AA1390="PASS",X1386&gt;=48),"SECOND",IF(AND(AA1390="PASS",X1386&gt;=36),"THIRD","")))</f>
        <v>#VALUE!</v>
      </c>
      <c r="Z1385" s="482"/>
      <c r="AA1385" s="254">
        <f>COUNTIF(AA1378:AA1383,"P")+COUNTIF(AA1378:AA1383,"F")</f>
        <v>0</v>
      </c>
      <c r="AB1385" s="251" t="str">
        <f>IF(Z1384&gt;0,"",IF(AA1385=0,"",1200-AA1386*100))</f>
        <v/>
      </c>
    </row>
    <row r="1386" spans="1:28" ht="19" customHeight="1">
      <c r="A1386" s="1056" t="s">
        <v>150</v>
      </c>
      <c r="B1386" s="1039"/>
      <c r="C1386" s="255" t="e">
        <f t="shared" ref="C1386:I1386" si="286">C1384/C1385*100</f>
        <v>#VALUE!</v>
      </c>
      <c r="D1386" s="255" t="e">
        <f t="shared" si="286"/>
        <v>#VALUE!</v>
      </c>
      <c r="E1386" s="255" t="e">
        <f t="shared" si="286"/>
        <v>#VALUE!</v>
      </c>
      <c r="F1386" s="255" t="e">
        <f t="shared" si="286"/>
        <v>#VALUE!</v>
      </c>
      <c r="G1386" s="255" t="e">
        <f t="shared" si="286"/>
        <v>#VALUE!</v>
      </c>
      <c r="H1386" s="255" t="e">
        <f t="shared" si="286"/>
        <v>#VALUE!</v>
      </c>
      <c r="I1386" s="255" t="e">
        <f t="shared" si="286"/>
        <v>#VALUE!</v>
      </c>
      <c r="J1386" s="254" t="e">
        <f>IF(M1385="",J1385,J1384)</f>
        <v>#VALUE!</v>
      </c>
      <c r="K1386" s="482"/>
      <c r="L1386" s="254">
        <f>COUNTIF(J1378:J1383,"S")</f>
        <v>0</v>
      </c>
      <c r="M1386" s="256" t="e">
        <f>M1384/M1385*100</f>
        <v>#VALUE!</v>
      </c>
      <c r="N1386" s="1058"/>
      <c r="O1386" s="1057"/>
      <c r="P1386" s="1056" t="s">
        <v>150</v>
      </c>
      <c r="Q1386" s="1039"/>
      <c r="R1386" s="255" t="e">
        <f t="shared" ref="R1386:X1386" si="287">R1384/R1385*100</f>
        <v>#VALUE!</v>
      </c>
      <c r="S1386" s="255" t="e">
        <f t="shared" si="287"/>
        <v>#VALUE!</v>
      </c>
      <c r="T1386" s="255" t="e">
        <f t="shared" si="287"/>
        <v>#VALUE!</v>
      </c>
      <c r="U1386" s="255" t="e">
        <f t="shared" si="287"/>
        <v>#VALUE!</v>
      </c>
      <c r="V1386" s="255" t="e">
        <f t="shared" si="287"/>
        <v>#VALUE!</v>
      </c>
      <c r="W1386" s="255" t="e">
        <f t="shared" si="287"/>
        <v>#VALUE!</v>
      </c>
      <c r="X1386" s="255" t="e">
        <f t="shared" si="287"/>
        <v>#VALUE!</v>
      </c>
      <c r="Y1386" s="254" t="e">
        <f>IF(AB1385="",Y1385,Y1384)</f>
        <v>#VALUE!</v>
      </c>
      <c r="Z1386" s="482"/>
      <c r="AA1386" s="254">
        <f>COUNTIF(Y1378:Y1383,"S")</f>
        <v>0</v>
      </c>
      <c r="AB1386" s="256" t="e">
        <f>AB1384/AB1385*100</f>
        <v>#VALUE!</v>
      </c>
    </row>
    <row r="1387" spans="1:28" ht="19" customHeight="1">
      <c r="A1387" s="1023" t="s">
        <v>73</v>
      </c>
      <c r="B1387" s="1024"/>
      <c r="C1387" s="475" t="str">
        <f>IF('statement of marks'!CV77="","",'statement of marks'!CV77)</f>
        <v/>
      </c>
      <c r="D1387" s="475" t="str">
        <f>IF('statement of marks'!CW77="","",'statement of marks'!CW77)</f>
        <v/>
      </c>
      <c r="E1387" s="475" t="str">
        <f>IF('statement of marks'!CX77="","",'statement of marks'!CX77)</f>
        <v/>
      </c>
      <c r="F1387" s="475" t="str">
        <f>IF('statement of marks'!CZ77="","",'statement of marks'!CZ77)</f>
        <v/>
      </c>
      <c r="G1387" s="478" t="str">
        <f>IF(F1387="","",SUM(C1387:F1387))</f>
        <v/>
      </c>
      <c r="H1387" s="475" t="str">
        <f>IF('statement of marks'!DB77="","",'statement of marks'!DB77)</f>
        <v/>
      </c>
      <c r="I1387" s="478" t="str">
        <f>IF(H1387="","",SUM(G1387:H1387))</f>
        <v/>
      </c>
      <c r="J1387" s="479" t="str">
        <f>IF('statement of marks'!HY77="","",'statement of marks'!HY77)</f>
        <v/>
      </c>
      <c r="K1387" s="485" t="str">
        <f>IF('result subject-wise'!AQ77="","",'result subject-wise'!AQ77)</f>
        <v/>
      </c>
      <c r="L1387" s="1046" t="s">
        <v>238</v>
      </c>
      <c r="M1387" s="1061"/>
      <c r="N1387" s="1058"/>
      <c r="O1387" s="1057"/>
      <c r="P1387" s="1023" t="s">
        <v>73</v>
      </c>
      <c r="Q1387" s="1024"/>
      <c r="R1387" s="475" t="str">
        <f>IF('statement of marks'!CV78="","",'statement of marks'!CV78)</f>
        <v/>
      </c>
      <c r="S1387" s="475" t="str">
        <f>IF('statement of marks'!CW78="","",'statement of marks'!CW78)</f>
        <v/>
      </c>
      <c r="T1387" s="475" t="str">
        <f>IF('statement of marks'!CX78="","",'statement of marks'!CX78)</f>
        <v/>
      </c>
      <c r="U1387" s="475" t="str">
        <f>IF('statement of marks'!CZ78="","",'statement of marks'!CZ78)</f>
        <v/>
      </c>
      <c r="V1387" s="478" t="str">
        <f>IF(U1387="","",SUM(R1387:U1387))</f>
        <v/>
      </c>
      <c r="W1387" s="475" t="str">
        <f>IF('statement of marks'!DB78="","",'statement of marks'!DB78)</f>
        <v/>
      </c>
      <c r="X1387" s="478" t="str">
        <f>IF(W1387="","",SUM(V1387:W1387))</f>
        <v/>
      </c>
      <c r="Y1387" s="479" t="str">
        <f>IF('statement of marks'!HY78="","",'statement of marks'!HY78)</f>
        <v/>
      </c>
      <c r="Z1387" s="485" t="str">
        <f>IF('result subject-wise'!AQ78="","",'result subject-wise'!AQ78)</f>
        <v/>
      </c>
      <c r="AA1387" s="1046" t="s">
        <v>238</v>
      </c>
      <c r="AB1387" s="1061"/>
    </row>
    <row r="1388" spans="1:28" ht="19" customHeight="1">
      <c r="A1388" s="1023" t="s">
        <v>74</v>
      </c>
      <c r="B1388" s="1024"/>
      <c r="C1388" s="475" t="str">
        <f>IF('statement of marks'!DL77="","",'statement of marks'!DL77)</f>
        <v/>
      </c>
      <c r="D1388" s="475" t="str">
        <f>IF('statement of marks'!DO77="","",'statement of marks'!DO77)</f>
        <v/>
      </c>
      <c r="E1388" s="475" t="str">
        <f>IF('statement of marks'!DR77="","",'statement of marks'!DR77)</f>
        <v/>
      </c>
      <c r="F1388" s="475" t="str">
        <f>IF('statement of marks'!DX77="","",'statement of marks'!DX77)</f>
        <v/>
      </c>
      <c r="G1388" s="478" t="str">
        <f>IF(F1388="","",SUM(C1388:F1388))</f>
        <v/>
      </c>
      <c r="H1388" s="475" t="str">
        <f>IF('statement of marks'!EC77="","",'statement of marks'!EC77)</f>
        <v/>
      </c>
      <c r="I1388" s="478" t="str">
        <f>IF(H1388="","",SUM(G1388:H1388))</f>
        <v/>
      </c>
      <c r="J1388" s="479" t="str">
        <f>IF('statement of marks'!HZ77="","",'statement of marks'!HZ77)</f>
        <v/>
      </c>
      <c r="K1388" s="477" t="str">
        <f>IF('result subject-wise'!AR77="","",'result subject-wise'!AR77)</f>
        <v/>
      </c>
      <c r="L1388" s="1030"/>
      <c r="M1388" s="1061"/>
      <c r="N1388" s="1058"/>
      <c r="O1388" s="1057"/>
      <c r="P1388" s="1023" t="s">
        <v>74</v>
      </c>
      <c r="Q1388" s="1024"/>
      <c r="R1388" s="475" t="str">
        <f>IF('statement of marks'!DL78="","",'statement of marks'!DL78)</f>
        <v/>
      </c>
      <c r="S1388" s="475" t="str">
        <f>IF('statement of marks'!DO78="","",'statement of marks'!DO78)</f>
        <v/>
      </c>
      <c r="T1388" s="475" t="str">
        <f>IF('statement of marks'!DR78="","",'statement of marks'!DR78)</f>
        <v/>
      </c>
      <c r="U1388" s="475" t="str">
        <f>IF('statement of marks'!DX78="","",'statement of marks'!DX78)</f>
        <v/>
      </c>
      <c r="V1388" s="478" t="str">
        <f>IF(U1388="","",SUM(R1388:U1388))</f>
        <v/>
      </c>
      <c r="W1388" s="475" t="str">
        <f>IF('statement of marks'!EC78="","",'statement of marks'!EC78)</f>
        <v/>
      </c>
      <c r="X1388" s="478" t="str">
        <f>IF(W1388="","",SUM(V1388:W1388))</f>
        <v/>
      </c>
      <c r="Y1388" s="479" t="str">
        <f>IF('statement of marks'!HZ78="","",'statement of marks'!HZ78)</f>
        <v/>
      </c>
      <c r="Z1388" s="477" t="str">
        <f>IF('result subject-wise'!AR78="","",'result subject-wise'!AR78)</f>
        <v/>
      </c>
      <c r="AA1388" s="1030"/>
      <c r="AB1388" s="1061"/>
    </row>
    <row r="1389" spans="1:28" ht="19" customHeight="1">
      <c r="A1389" s="1023" t="s">
        <v>56</v>
      </c>
      <c r="B1389" s="1024"/>
      <c r="C1389" s="475" t="str">
        <f>IF('statement of marks'!EM77="","",'statement of marks'!EM77)</f>
        <v/>
      </c>
      <c r="D1389" s="475" t="str">
        <f>IF('statement of marks'!EN77="","",'statement of marks'!EN77)</f>
        <v/>
      </c>
      <c r="E1389" s="475" t="str">
        <f>IF('statement of marks'!EO77="","",'statement of marks'!EO77)</f>
        <v/>
      </c>
      <c r="F1389" s="475" t="str">
        <f>IF('statement of marks'!ES77="","",'statement of marks'!ES77)</f>
        <v/>
      </c>
      <c r="G1389" s="478" t="str">
        <f>IF(F1389="","",SUM(C1389:F1389))</f>
        <v/>
      </c>
      <c r="H1389" s="475" t="str">
        <f>IF('statement of marks'!EX77="","",'statement of marks'!EX77)</f>
        <v/>
      </c>
      <c r="I1389" s="478" t="str">
        <f>IF(H1389="","",SUM(G1389:H1389))</f>
        <v/>
      </c>
      <c r="J1389" s="479" t="str">
        <f>IF('statement of marks'!IA77="","",'statement of marks'!IA77)</f>
        <v/>
      </c>
      <c r="K1389" s="477" t="str">
        <f>IF('result subject-wise'!AS77="","",'result subject-wise'!AS77)</f>
        <v/>
      </c>
      <c r="L1389" s="1030"/>
      <c r="M1389" s="1061"/>
      <c r="N1389" s="1058"/>
      <c r="O1389" s="1057"/>
      <c r="P1389" s="1023" t="s">
        <v>56</v>
      </c>
      <c r="Q1389" s="1024"/>
      <c r="R1389" s="475" t="str">
        <f>IF('statement of marks'!EM78="","",'statement of marks'!EM78)</f>
        <v/>
      </c>
      <c r="S1389" s="475" t="str">
        <f>IF('statement of marks'!EN78="","",'statement of marks'!EN78)</f>
        <v/>
      </c>
      <c r="T1389" s="475" t="str">
        <f>IF('statement of marks'!EO78="","",'statement of marks'!EO78)</f>
        <v/>
      </c>
      <c r="U1389" s="475" t="str">
        <f>IF('statement of marks'!ES78="","",'statement of marks'!ES78)</f>
        <v/>
      </c>
      <c r="V1389" s="478" t="str">
        <f>IF(U1389="","",SUM(R1389:U1389))</f>
        <v/>
      </c>
      <c r="W1389" s="475" t="str">
        <f>IF('statement of marks'!EX78="","",'statement of marks'!EX78)</f>
        <v/>
      </c>
      <c r="X1389" s="478" t="str">
        <f>IF(W1389="","",SUM(V1389:W1389))</f>
        <v/>
      </c>
      <c r="Y1389" s="479" t="str">
        <f>IF('statement of marks'!IA78="","",'statement of marks'!IA78)</f>
        <v/>
      </c>
      <c r="Z1389" s="477" t="str">
        <f>IF('result subject-wise'!AS78="","",'result subject-wise'!AS78)</f>
        <v/>
      </c>
      <c r="AA1389" s="1030"/>
      <c r="AB1389" s="1061"/>
    </row>
    <row r="1390" spans="1:28" ht="19" customHeight="1">
      <c r="A1390" s="1023" t="s">
        <v>26</v>
      </c>
      <c r="B1390" s="1024"/>
      <c r="C1390" s="1046" t="s">
        <v>275</v>
      </c>
      <c r="D1390" s="1021"/>
      <c r="E1390" s="1046" t="s">
        <v>94</v>
      </c>
      <c r="F1390" s="1021"/>
      <c r="G1390" s="1048" t="s">
        <v>95</v>
      </c>
      <c r="H1390" s="1021"/>
      <c r="I1390" s="478" t="s">
        <v>39</v>
      </c>
      <c r="J1390" s="477" t="s">
        <v>57</v>
      </c>
      <c r="K1390" s="1050"/>
      <c r="L1390" s="1049" t="str">
        <f>IF('result subject-wise'!AV77="","",'result subject-wise'!AV77)</f>
        <v/>
      </c>
      <c r="M1390" s="1052"/>
      <c r="N1390" s="1058"/>
      <c r="O1390" s="1057"/>
      <c r="P1390" s="1023" t="s">
        <v>26</v>
      </c>
      <c r="Q1390" s="1024"/>
      <c r="R1390" s="1046" t="s">
        <v>275</v>
      </c>
      <c r="S1390" s="1021"/>
      <c r="T1390" s="1046" t="s">
        <v>94</v>
      </c>
      <c r="U1390" s="1021"/>
      <c r="V1390" s="1048" t="s">
        <v>95</v>
      </c>
      <c r="W1390" s="1021"/>
      <c r="X1390" s="478" t="s">
        <v>39</v>
      </c>
      <c r="Y1390" s="477" t="s">
        <v>57</v>
      </c>
      <c r="Z1390" s="1050"/>
      <c r="AA1390" s="1049" t="str">
        <f>IF('result subject-wise'!AV78="","",'result subject-wise'!AV78)</f>
        <v/>
      </c>
      <c r="AB1390" s="1052"/>
    </row>
    <row r="1391" spans="1:28" ht="19" customHeight="1">
      <c r="A1391" s="1023"/>
      <c r="B1391" s="1024"/>
      <c r="C1391" s="1021">
        <f>'statement of marks'!$FH$6</f>
        <v>25</v>
      </c>
      <c r="D1391" s="1021"/>
      <c r="E1391" s="1021">
        <f>'statement of marks'!$FI$6</f>
        <v>45</v>
      </c>
      <c r="F1391" s="1021"/>
      <c r="G1391" s="1021">
        <f>'statement of marks'!$FJ$6</f>
        <v>30</v>
      </c>
      <c r="H1391" s="1021"/>
      <c r="I1391" s="478">
        <f>SUM(C1391,E1391,G1391)</f>
        <v>100</v>
      </c>
      <c r="J1391" s="477"/>
      <c r="K1391" s="1050"/>
      <c r="L1391" s="1049"/>
      <c r="M1391" s="1052"/>
      <c r="N1391" s="1058"/>
      <c r="O1391" s="1057"/>
      <c r="P1391" s="1023"/>
      <c r="Q1391" s="1024"/>
      <c r="R1391" s="1021">
        <f>'statement of marks'!$FH$6</f>
        <v>25</v>
      </c>
      <c r="S1391" s="1021"/>
      <c r="T1391" s="1021">
        <f>'statement of marks'!$FI$6</f>
        <v>45</v>
      </c>
      <c r="U1391" s="1021"/>
      <c r="V1391" s="1021">
        <f>'statement of marks'!$FJ$6</f>
        <v>30</v>
      </c>
      <c r="W1391" s="1021"/>
      <c r="X1391" s="478">
        <f>SUM(R1391,T1391,V1391)</f>
        <v>100</v>
      </c>
      <c r="Y1391" s="477"/>
      <c r="Z1391" s="1050"/>
      <c r="AA1391" s="1049"/>
      <c r="AB1391" s="1052"/>
    </row>
    <row r="1392" spans="1:28" ht="19" customHeight="1">
      <c r="A1392" s="1023"/>
      <c r="B1392" s="1024"/>
      <c r="C1392" s="1025" t="str">
        <f>IF('statement of marks'!FH77="","",'statement of marks'!FH77)</f>
        <v/>
      </c>
      <c r="D1392" s="1025"/>
      <c r="E1392" s="1025" t="str">
        <f>'statement of marks'!FI77</f>
        <v/>
      </c>
      <c r="F1392" s="1025"/>
      <c r="G1392" s="1025" t="str">
        <f>'statement of marks'!FJ77</f>
        <v/>
      </c>
      <c r="H1392" s="1025"/>
      <c r="I1392" s="481" t="str">
        <f>IF(G1392="","",SUM(C1392,E1392,G1392))</f>
        <v/>
      </c>
      <c r="J1392" s="479" t="str">
        <f>IF('statement of marks'!IB77="","",'statement of marks'!IB77)</f>
        <v/>
      </c>
      <c r="K1392" s="1050"/>
      <c r="L1392" s="1051" t="s">
        <v>241</v>
      </c>
      <c r="M1392" s="1052"/>
      <c r="N1392" s="1058"/>
      <c r="O1392" s="1057"/>
      <c r="P1392" s="1023"/>
      <c r="Q1392" s="1024"/>
      <c r="R1392" s="1025" t="str">
        <f>IF('statement of marks'!FH78="","",'statement of marks'!FH78)</f>
        <v/>
      </c>
      <c r="S1392" s="1025"/>
      <c r="T1392" s="1025" t="str">
        <f>'statement of marks'!FI78</f>
        <v/>
      </c>
      <c r="U1392" s="1025"/>
      <c r="V1392" s="1025" t="str">
        <f>'statement of marks'!FJ78</f>
        <v/>
      </c>
      <c r="W1392" s="1025"/>
      <c r="X1392" s="481" t="str">
        <f>IF(V1392="","",SUM(R1392,T1392,V1392))</f>
        <v/>
      </c>
      <c r="Y1392" s="479" t="str">
        <f>IF('statement of marks'!IB78="","",'statement of marks'!IB78)</f>
        <v/>
      </c>
      <c r="Z1392" s="1050"/>
      <c r="AA1392" s="1051" t="s">
        <v>241</v>
      </c>
      <c r="AB1392" s="1052"/>
    </row>
    <row r="1393" spans="1:28" ht="19" customHeight="1">
      <c r="A1393" s="1023" t="s">
        <v>77</v>
      </c>
      <c r="B1393" s="1024"/>
      <c r="C1393" s="1048" t="s">
        <v>96</v>
      </c>
      <c r="D1393" s="1021"/>
      <c r="E1393" s="1048" t="s">
        <v>97</v>
      </c>
      <c r="F1393" s="1021"/>
      <c r="G1393" s="1048" t="s">
        <v>98</v>
      </c>
      <c r="H1393" s="1021"/>
      <c r="I1393" s="478" t="s">
        <v>39</v>
      </c>
      <c r="J1393" s="477" t="s">
        <v>57</v>
      </c>
      <c r="K1393" s="1050"/>
      <c r="L1393" s="1049" t="e">
        <f>J1386</f>
        <v>#VALUE!</v>
      </c>
      <c r="M1393" s="1052"/>
      <c r="N1393" s="1058"/>
      <c r="O1393" s="1057"/>
      <c r="P1393" s="1023" t="s">
        <v>77</v>
      </c>
      <c r="Q1393" s="1024"/>
      <c r="R1393" s="1048" t="s">
        <v>96</v>
      </c>
      <c r="S1393" s="1021"/>
      <c r="T1393" s="1048" t="s">
        <v>97</v>
      </c>
      <c r="U1393" s="1021"/>
      <c r="V1393" s="1048" t="s">
        <v>98</v>
      </c>
      <c r="W1393" s="1021"/>
      <c r="X1393" s="478" t="s">
        <v>39</v>
      </c>
      <c r="Y1393" s="477" t="s">
        <v>57</v>
      </c>
      <c r="Z1393" s="1050"/>
      <c r="AA1393" s="1049" t="e">
        <f>Y1386</f>
        <v>#VALUE!</v>
      </c>
      <c r="AB1393" s="1052"/>
    </row>
    <row r="1394" spans="1:28" ht="19" customHeight="1">
      <c r="A1394" s="1023"/>
      <c r="B1394" s="1024"/>
      <c r="C1394" s="1021">
        <f>'statement of marks'!$FQ$6</f>
        <v>25</v>
      </c>
      <c r="D1394" s="1021"/>
      <c r="E1394" s="474">
        <f>'statement of marks'!$FR$6</f>
        <v>30</v>
      </c>
      <c r="F1394" s="474">
        <f>'statement of marks'!$FS$6</f>
        <v>30</v>
      </c>
      <c r="G1394" s="1021">
        <f>'statement of marks'!$FT$6</f>
        <v>15</v>
      </c>
      <c r="H1394" s="1021"/>
      <c r="I1394" s="478">
        <f>SUM(C1394,E1394,F1394,G1394)</f>
        <v>100</v>
      </c>
      <c r="J1394" s="477"/>
      <c r="K1394" s="1050"/>
      <c r="L1394" s="1049"/>
      <c r="M1394" s="1052"/>
      <c r="N1394" s="1058"/>
      <c r="O1394" s="1057"/>
      <c r="P1394" s="1023"/>
      <c r="Q1394" s="1024"/>
      <c r="R1394" s="1021">
        <f>'statement of marks'!$FQ$6</f>
        <v>25</v>
      </c>
      <c r="S1394" s="1021"/>
      <c r="T1394" s="474">
        <f>'statement of marks'!$FR$6</f>
        <v>30</v>
      </c>
      <c r="U1394" s="474">
        <f>'statement of marks'!$FS$6</f>
        <v>30</v>
      </c>
      <c r="V1394" s="1021">
        <f>'statement of marks'!$FT$6</f>
        <v>15</v>
      </c>
      <c r="W1394" s="1021"/>
      <c r="X1394" s="478">
        <f>SUM(R1394,T1394,U1394,V1394)</f>
        <v>100</v>
      </c>
      <c r="Y1394" s="477"/>
      <c r="Z1394" s="1050"/>
      <c r="AA1394" s="1049"/>
      <c r="AB1394" s="1052"/>
    </row>
    <row r="1395" spans="1:28" ht="19" customHeight="1">
      <c r="A1395" s="1023"/>
      <c r="B1395" s="1024"/>
      <c r="C1395" s="1025" t="str">
        <f>IF('statement of marks'!FQ77="","",'statement of marks'!FQ77)</f>
        <v/>
      </c>
      <c r="D1395" s="1025"/>
      <c r="E1395" s="475" t="str">
        <f>'statement of marks'!FR77</f>
        <v/>
      </c>
      <c r="F1395" s="475" t="str">
        <f>'statement of marks'!FS77</f>
        <v/>
      </c>
      <c r="G1395" s="1025" t="str">
        <f>'statement of marks'!FT77</f>
        <v/>
      </c>
      <c r="H1395" s="1025"/>
      <c r="I1395" s="478" t="str">
        <f>IF(G1395="","",SUM(C1395:G1395))</f>
        <v/>
      </c>
      <c r="J1395" s="479" t="str">
        <f>IF('statement of marks'!IC77="","",'statement of marks'!IC77)</f>
        <v/>
      </c>
      <c r="K1395" s="1043" t="s">
        <v>240</v>
      </c>
      <c r="L1395" s="1044"/>
      <c r="M1395" s="1045"/>
      <c r="N1395" s="1058"/>
      <c r="O1395" s="1057"/>
      <c r="P1395" s="1023"/>
      <c r="Q1395" s="1024"/>
      <c r="R1395" s="1025" t="str">
        <f>IF('statement of marks'!FQ78="","",'statement of marks'!FQ78)</f>
        <v/>
      </c>
      <c r="S1395" s="1025"/>
      <c r="T1395" s="475" t="str">
        <f>'statement of marks'!FR78</f>
        <v/>
      </c>
      <c r="U1395" s="475" t="str">
        <f>'statement of marks'!FS78</f>
        <v/>
      </c>
      <c r="V1395" s="1025" t="str">
        <f>'statement of marks'!FT78</f>
        <v/>
      </c>
      <c r="W1395" s="1025"/>
      <c r="X1395" s="478" t="str">
        <f>IF(V1395="","",SUM(R1395:V1395))</f>
        <v/>
      </c>
      <c r="Y1395" s="479" t="str">
        <f>IF('statement of marks'!IC78="","",'statement of marks'!IC78)</f>
        <v/>
      </c>
      <c r="Z1395" s="1043" t="s">
        <v>240</v>
      </c>
      <c r="AA1395" s="1044"/>
      <c r="AB1395" s="1045"/>
    </row>
    <row r="1396" spans="1:28" ht="19" customHeight="1">
      <c r="A1396" s="1038" t="s">
        <v>135</v>
      </c>
      <c r="B1396" s="1039"/>
      <c r="C1396" s="1029" t="str">
        <f>'statement of marks'!GN77</f>
        <v/>
      </c>
      <c r="D1396" s="1029"/>
      <c r="E1396" s="1029"/>
      <c r="F1396" s="483" t="s">
        <v>241</v>
      </c>
      <c r="G1396" s="479" t="str">
        <f>IF('statement of marks'!CU77="","",'statement of marks'!CU77)</f>
        <v/>
      </c>
      <c r="H1396" s="1049" t="s">
        <v>237</v>
      </c>
      <c r="I1396" s="1049"/>
      <c r="J1396" s="475" t="str">
        <f>IF('statement of marks'!GP77="","",'statement of marks'!GP77)</f>
        <v/>
      </c>
      <c r="K1396" s="1044"/>
      <c r="L1396" s="1044"/>
      <c r="M1396" s="1045"/>
      <c r="N1396" s="1058"/>
      <c r="O1396" s="1057"/>
      <c r="P1396" s="1038" t="s">
        <v>135</v>
      </c>
      <c r="Q1396" s="1039"/>
      <c r="R1396" s="1029" t="str">
        <f>'statement of marks'!GN78</f>
        <v/>
      </c>
      <c r="S1396" s="1029"/>
      <c r="T1396" s="1029"/>
      <c r="U1396" s="483" t="s">
        <v>241</v>
      </c>
      <c r="V1396" s="479" t="str">
        <f>IF('statement of marks'!CU78="","",'statement of marks'!CU78)</f>
        <v/>
      </c>
      <c r="W1396" s="1049" t="s">
        <v>237</v>
      </c>
      <c r="X1396" s="1049"/>
      <c r="Y1396" s="475" t="str">
        <f>IF('statement of marks'!GP78="","",'statement of marks'!GP78)</f>
        <v/>
      </c>
      <c r="Z1396" s="1044"/>
      <c r="AA1396" s="1044"/>
      <c r="AB1396" s="1045"/>
    </row>
    <row r="1397" spans="1:28" ht="19" customHeight="1">
      <c r="A1397" s="257" t="s">
        <v>230</v>
      </c>
      <c r="B1397" s="1059" t="s">
        <v>229</v>
      </c>
      <c r="C1397" s="1060"/>
      <c r="D1397" s="1047" t="s">
        <v>231</v>
      </c>
      <c r="E1397" s="1025"/>
      <c r="F1397" s="1047" t="s">
        <v>232</v>
      </c>
      <c r="G1397" s="1025"/>
      <c r="H1397" s="1047" t="s">
        <v>233</v>
      </c>
      <c r="I1397" s="1025"/>
      <c r="J1397" s="481" t="s">
        <v>376</v>
      </c>
      <c r="K1397" s="1044"/>
      <c r="L1397" s="1044"/>
      <c r="M1397" s="1045"/>
      <c r="N1397" s="1058"/>
      <c r="O1397" s="1057"/>
      <c r="P1397" s="257" t="s">
        <v>230</v>
      </c>
      <c r="Q1397" s="1059" t="s">
        <v>229</v>
      </c>
      <c r="R1397" s="1060"/>
      <c r="S1397" s="1047" t="s">
        <v>231</v>
      </c>
      <c r="T1397" s="1025"/>
      <c r="U1397" s="1047" t="s">
        <v>232</v>
      </c>
      <c r="V1397" s="1025"/>
      <c r="W1397" s="1047" t="s">
        <v>233</v>
      </c>
      <c r="X1397" s="1025"/>
      <c r="Y1397" s="481" t="s">
        <v>376</v>
      </c>
      <c r="Z1397" s="1044"/>
      <c r="AA1397" s="1044"/>
      <c r="AB1397" s="1045"/>
    </row>
    <row r="1398" spans="1:28" ht="19" customHeight="1">
      <c r="A1398" s="1033" t="s">
        <v>227</v>
      </c>
      <c r="B1398" s="1024"/>
      <c r="C1398" s="482" t="str">
        <f>IF('statement of marks'!GR77="","",'statement of marks'!GR77)</f>
        <v/>
      </c>
      <c r="D1398" s="1053" t="str">
        <f>IF('statement of marks'!GT77="","",'statement of marks'!GT77)</f>
        <v/>
      </c>
      <c r="E1398" s="1053"/>
      <c r="F1398" s="1053" t="str">
        <f>IF('statement of marks'!GV77="","",'statement of marks'!GV77)</f>
        <v/>
      </c>
      <c r="G1398" s="1053"/>
      <c r="H1398" s="1053" t="str">
        <f>IF('statement of marks'!GX77="","",'statement of marks'!GX77)</f>
        <v/>
      </c>
      <c r="I1398" s="1053"/>
      <c r="J1398" s="479" t="str">
        <f>'statement of marks'!GZ77</f>
        <v/>
      </c>
      <c r="K1398" s="1062" t="str">
        <f>IF(OR(L1390="PASS",L1390="FAIL"),'result subject-wise'!$AV$112,"")</f>
        <v/>
      </c>
      <c r="L1398" s="1062"/>
      <c r="M1398" s="1063"/>
      <c r="N1398" s="1058"/>
      <c r="O1398" s="1057"/>
      <c r="P1398" s="1033" t="s">
        <v>227</v>
      </c>
      <c r="Q1398" s="1024"/>
      <c r="R1398" s="482" t="str">
        <f>IF('statement of marks'!GR78="","",'statement of marks'!GR78)</f>
        <v/>
      </c>
      <c r="S1398" s="1053" t="str">
        <f>IF('statement of marks'!GT78="","",'statement of marks'!GT78)</f>
        <v/>
      </c>
      <c r="T1398" s="1053"/>
      <c r="U1398" s="1053" t="str">
        <f>IF('statement of marks'!GV78="","",'statement of marks'!GV78)</f>
        <v/>
      </c>
      <c r="V1398" s="1053"/>
      <c r="W1398" s="1053" t="str">
        <f>IF('statement of marks'!GX78="","",'statement of marks'!GX78)</f>
        <v/>
      </c>
      <c r="X1398" s="1053"/>
      <c r="Y1398" s="479" t="str">
        <f>'statement of marks'!GZ78</f>
        <v/>
      </c>
      <c r="Z1398" s="1062" t="str">
        <f>IF(OR(AA1390="PASS",AA1390="FAIL"),'result subject-wise'!$AV$112,"")</f>
        <v/>
      </c>
      <c r="AA1398" s="1062"/>
      <c r="AB1398" s="1063"/>
    </row>
    <row r="1399" spans="1:28" ht="19" customHeight="1">
      <c r="A1399" s="1031" t="s">
        <v>228</v>
      </c>
      <c r="B1399" s="1032"/>
      <c r="C1399" s="477" t="str">
        <f>IF('statement of marks'!GQ77="","",'statement of marks'!GQ77)</f>
        <v/>
      </c>
      <c r="D1399" s="1030" t="str">
        <f>IF('statement of marks'!GS77="","",'statement of marks'!GS77)</f>
        <v/>
      </c>
      <c r="E1399" s="1030"/>
      <c r="F1399" s="1030" t="str">
        <f>IF('statement of marks'!GU77="","",'statement of marks'!GU77)</f>
        <v/>
      </c>
      <c r="G1399" s="1030"/>
      <c r="H1399" s="1030" t="str">
        <f>IF('statement of marks'!GW77="","",'statement of marks'!GW77)</f>
        <v/>
      </c>
      <c r="I1399" s="1030"/>
      <c r="J1399" s="477" t="str">
        <f>'statement of marks'!GY77</f>
        <v/>
      </c>
      <c r="K1399" s="1062"/>
      <c r="L1399" s="1062"/>
      <c r="M1399" s="1063"/>
      <c r="N1399" s="1058"/>
      <c r="O1399" s="1057"/>
      <c r="P1399" s="1031" t="s">
        <v>228</v>
      </c>
      <c r="Q1399" s="1032"/>
      <c r="R1399" s="477" t="str">
        <f>IF('statement of marks'!GQ78="","",'statement of marks'!GQ78)</f>
        <v/>
      </c>
      <c r="S1399" s="1030" t="str">
        <f>IF('statement of marks'!GS78="","",'statement of marks'!GS78)</f>
        <v/>
      </c>
      <c r="T1399" s="1030"/>
      <c r="U1399" s="1030" t="str">
        <f>IF('statement of marks'!GU78="","",'statement of marks'!GU78)</f>
        <v/>
      </c>
      <c r="V1399" s="1030"/>
      <c r="W1399" s="1030" t="str">
        <f>IF('statement of marks'!GW78="","",'statement of marks'!GW78)</f>
        <v/>
      </c>
      <c r="X1399" s="1030"/>
      <c r="Y1399" s="477" t="str">
        <f>'statement of marks'!GY78</f>
        <v/>
      </c>
      <c r="Z1399" s="1062"/>
      <c r="AA1399" s="1062"/>
      <c r="AB1399" s="1063"/>
    </row>
    <row r="1400" spans="1:28" ht="19" customHeight="1">
      <c r="A1400" s="1067" t="s">
        <v>375</v>
      </c>
      <c r="B1400" s="1024"/>
      <c r="C1400" s="52"/>
      <c r="D1400" s="1029"/>
      <c r="E1400" s="1029"/>
      <c r="F1400" s="1029"/>
      <c r="G1400" s="1029"/>
      <c r="H1400" s="1029"/>
      <c r="I1400" s="1029"/>
      <c r="J1400" s="1029"/>
      <c r="K1400" s="1029"/>
      <c r="L1400" s="1029"/>
      <c r="M1400" s="1040"/>
      <c r="N1400" s="1058"/>
      <c r="O1400" s="1057"/>
      <c r="P1400" s="1067" t="s">
        <v>375</v>
      </c>
      <c r="Q1400" s="1024"/>
      <c r="R1400" s="52"/>
      <c r="S1400" s="1029"/>
      <c r="T1400" s="1029"/>
      <c r="U1400" s="1029"/>
      <c r="V1400" s="1029"/>
      <c r="W1400" s="1029"/>
      <c r="X1400" s="1029"/>
      <c r="Y1400" s="1029"/>
      <c r="Z1400" s="1029"/>
      <c r="AA1400" s="1029"/>
      <c r="AB1400" s="1040"/>
    </row>
    <row r="1401" spans="1:28" ht="19" customHeight="1">
      <c r="A1401" s="1033" t="s">
        <v>234</v>
      </c>
      <c r="B1401" s="1024"/>
      <c r="C1401" s="52"/>
      <c r="D1401" s="1029"/>
      <c r="E1401" s="1029"/>
      <c r="F1401" s="1029"/>
      <c r="G1401" s="1029"/>
      <c r="H1401" s="1029"/>
      <c r="I1401" s="1029"/>
      <c r="J1401" s="1029"/>
      <c r="K1401" s="1029"/>
      <c r="L1401" s="1029"/>
      <c r="M1401" s="1040"/>
      <c r="N1401" s="1058"/>
      <c r="O1401" s="1057"/>
      <c r="P1401" s="1033" t="s">
        <v>234</v>
      </c>
      <c r="Q1401" s="1024"/>
      <c r="R1401" s="52"/>
      <c r="S1401" s="1029"/>
      <c r="T1401" s="1029"/>
      <c r="U1401" s="1029"/>
      <c r="V1401" s="1029"/>
      <c r="W1401" s="1029"/>
      <c r="X1401" s="1029"/>
      <c r="Y1401" s="1029"/>
      <c r="Z1401" s="1029"/>
      <c r="AA1401" s="1029"/>
      <c r="AB1401" s="1040"/>
    </row>
    <row r="1402" spans="1:28" ht="19" customHeight="1">
      <c r="A1402" s="1033" t="s">
        <v>374</v>
      </c>
      <c r="B1402" s="1024"/>
      <c r="C1402" s="52"/>
      <c r="D1402" s="1029"/>
      <c r="E1402" s="1029"/>
      <c r="F1402" s="1029"/>
      <c r="G1402" s="1029"/>
      <c r="H1402" s="1029"/>
      <c r="I1402" s="1029"/>
      <c r="J1402" s="1051" t="s">
        <v>374</v>
      </c>
      <c r="K1402" s="1029"/>
      <c r="L1402" s="1029"/>
      <c r="M1402" s="1040"/>
      <c r="N1402" s="1058"/>
      <c r="O1402" s="1057"/>
      <c r="P1402" s="1033" t="s">
        <v>374</v>
      </c>
      <c r="Q1402" s="1024"/>
      <c r="R1402" s="52"/>
      <c r="S1402" s="1029"/>
      <c r="T1402" s="1029"/>
      <c r="U1402" s="1029"/>
      <c r="V1402" s="1029"/>
      <c r="W1402" s="1029"/>
      <c r="X1402" s="1029"/>
      <c r="Y1402" s="1051" t="s">
        <v>374</v>
      </c>
      <c r="Z1402" s="1029"/>
      <c r="AA1402" s="1029"/>
      <c r="AB1402" s="1040"/>
    </row>
    <row r="1403" spans="1:28" ht="19" customHeight="1">
      <c r="A1403" s="1033" t="s">
        <v>235</v>
      </c>
      <c r="B1403" s="1024"/>
      <c r="C1403" s="52"/>
      <c r="D1403" s="1029"/>
      <c r="E1403" s="1029"/>
      <c r="F1403" s="1029"/>
      <c r="G1403" s="1029"/>
      <c r="H1403" s="1029"/>
      <c r="I1403" s="1029"/>
      <c r="J1403" s="1029"/>
      <c r="K1403" s="1029"/>
      <c r="L1403" s="1029"/>
      <c r="M1403" s="1040"/>
      <c r="N1403" s="1058"/>
      <c r="O1403" s="1057"/>
      <c r="P1403" s="1033" t="s">
        <v>235</v>
      </c>
      <c r="Q1403" s="1024"/>
      <c r="R1403" s="52"/>
      <c r="S1403" s="1029"/>
      <c r="T1403" s="1029"/>
      <c r="U1403" s="1029"/>
      <c r="V1403" s="1029"/>
      <c r="W1403" s="1029"/>
      <c r="X1403" s="1029"/>
      <c r="Y1403" s="1029"/>
      <c r="Z1403" s="1029"/>
      <c r="AA1403" s="1029"/>
      <c r="AB1403" s="1040"/>
    </row>
    <row r="1404" spans="1:28" ht="19" customHeight="1" thickBot="1">
      <c r="A1404" s="1054" t="s">
        <v>236</v>
      </c>
      <c r="B1404" s="1055"/>
      <c r="C1404" s="1055"/>
      <c r="D1404" s="1055"/>
      <c r="E1404" s="1055"/>
      <c r="F1404" s="1064">
        <f>'statement of marks'!$GY$107</f>
        <v>42460</v>
      </c>
      <c r="G1404" s="1064"/>
      <c r="H1404" s="1065" t="s">
        <v>239</v>
      </c>
      <c r="I1404" s="1066"/>
      <c r="J1404" s="1041"/>
      <c r="K1404" s="1041"/>
      <c r="L1404" s="1041"/>
      <c r="M1404" s="1042"/>
      <c r="N1404" s="1058"/>
      <c r="O1404" s="1057"/>
      <c r="P1404" s="1054" t="s">
        <v>236</v>
      </c>
      <c r="Q1404" s="1055"/>
      <c r="R1404" s="1055"/>
      <c r="S1404" s="1055"/>
      <c r="T1404" s="1055"/>
      <c r="U1404" s="1064">
        <f>'statement of marks'!$GY$107</f>
        <v>42460</v>
      </c>
      <c r="V1404" s="1064"/>
      <c r="W1404" s="1065" t="s">
        <v>239</v>
      </c>
      <c r="X1404" s="1066"/>
      <c r="Y1404" s="1041"/>
      <c r="Z1404" s="1041"/>
      <c r="AA1404" s="1041"/>
      <c r="AB1404" s="1042"/>
    </row>
    <row r="1405" spans="1:28" ht="19" customHeight="1" thickTop="1">
      <c r="A1405" s="1017" t="s">
        <v>220</v>
      </c>
      <c r="B1405" s="1018"/>
      <c r="C1405" s="1018"/>
      <c r="D1405" s="1018"/>
      <c r="E1405" s="1018"/>
      <c r="F1405" s="1018"/>
      <c r="G1405" s="1018"/>
      <c r="H1405" s="1018"/>
      <c r="I1405" s="1018"/>
      <c r="J1405" s="1018"/>
      <c r="K1405" s="1018"/>
      <c r="L1405" s="1018"/>
      <c r="M1405" s="1019"/>
      <c r="N1405" s="1058"/>
      <c r="O1405" s="1057"/>
      <c r="P1405" s="1017" t="s">
        <v>220</v>
      </c>
      <c r="Q1405" s="1018"/>
      <c r="R1405" s="1018"/>
      <c r="S1405" s="1018"/>
      <c r="T1405" s="1018"/>
      <c r="U1405" s="1018"/>
      <c r="V1405" s="1018"/>
      <c r="W1405" s="1018"/>
      <c r="X1405" s="1018"/>
      <c r="Y1405" s="1018"/>
      <c r="Z1405" s="1018"/>
      <c r="AA1405" s="1018"/>
      <c r="AB1405" s="1019"/>
    </row>
    <row r="1406" spans="1:28" ht="19" customHeight="1">
      <c r="A1406" s="1020" t="str">
        <f>IF('statement of marks'!$A$2="","",'statement of marks'!$A$2)</f>
        <v xml:space="preserve">GOVT. </v>
      </c>
      <c r="B1406" s="1021"/>
      <c r="C1406" s="1021"/>
      <c r="D1406" s="1021"/>
      <c r="E1406" s="1021"/>
      <c r="F1406" s="1021"/>
      <c r="G1406" s="1021"/>
      <c r="H1406" s="1021"/>
      <c r="I1406" s="1021"/>
      <c r="J1406" s="1021"/>
      <c r="K1406" s="1021"/>
      <c r="L1406" s="1021"/>
      <c r="M1406" s="1022"/>
      <c r="N1406" s="1058"/>
      <c r="O1406" s="1057"/>
      <c r="P1406" s="1020" t="str">
        <f>IF('statement of marks'!$A$2="","",'statement of marks'!$A$2)</f>
        <v xml:space="preserve">GOVT. </v>
      </c>
      <c r="Q1406" s="1021"/>
      <c r="R1406" s="1021"/>
      <c r="S1406" s="1021"/>
      <c r="T1406" s="1021"/>
      <c r="U1406" s="1021"/>
      <c r="V1406" s="1021"/>
      <c r="W1406" s="1021"/>
      <c r="X1406" s="1021"/>
      <c r="Y1406" s="1021"/>
      <c r="Z1406" s="1021"/>
      <c r="AA1406" s="1021"/>
      <c r="AB1406" s="1022"/>
    </row>
    <row r="1407" spans="1:28" ht="19" customHeight="1">
      <c r="A1407" s="1020"/>
      <c r="B1407" s="1021"/>
      <c r="C1407" s="1021"/>
      <c r="D1407" s="1021"/>
      <c r="E1407" s="1021"/>
      <c r="F1407" s="1021"/>
      <c r="G1407" s="1021"/>
      <c r="H1407" s="1021"/>
      <c r="I1407" s="1021"/>
      <c r="J1407" s="1021"/>
      <c r="K1407" s="1021"/>
      <c r="L1407" s="1021"/>
      <c r="M1407" s="1022"/>
      <c r="N1407" s="1058"/>
      <c r="O1407" s="1057"/>
      <c r="P1407" s="1020"/>
      <c r="Q1407" s="1021"/>
      <c r="R1407" s="1021"/>
      <c r="S1407" s="1021"/>
      <c r="T1407" s="1021"/>
      <c r="U1407" s="1021"/>
      <c r="V1407" s="1021"/>
      <c r="W1407" s="1021"/>
      <c r="X1407" s="1021"/>
      <c r="Y1407" s="1021"/>
      <c r="Z1407" s="1021"/>
      <c r="AA1407" s="1021"/>
      <c r="AB1407" s="1022"/>
    </row>
    <row r="1408" spans="1:28" ht="19" customHeight="1">
      <c r="A1408" s="1023" t="s">
        <v>221</v>
      </c>
      <c r="B1408" s="1024"/>
      <c r="C1408" s="1025" t="str">
        <f>IF(L1429="","MAIN EXAM.",IF(C1435="SUPPL.","SUPPL. EXAM.",IF(C1435="RE-EXAM.","RE-EXAM.",)))</f>
        <v>MAIN EXAM.</v>
      </c>
      <c r="D1408" s="1025"/>
      <c r="E1408" s="1025"/>
      <c r="F1408" s="1025"/>
      <c r="G1408" s="475" t="s">
        <v>153</v>
      </c>
      <c r="H1408" s="1025" t="str">
        <f>IF('statement of marks'!$F$3="","",'statement of marks'!$F$3)</f>
        <v>2015-16</v>
      </c>
      <c r="I1408" s="1025"/>
      <c r="J1408" s="1025" t="s">
        <v>82</v>
      </c>
      <c r="K1408" s="1025"/>
      <c r="L1408" s="1025" t="str">
        <f>IF('statement of marks'!D79="","",'statement of marks'!D79)</f>
        <v/>
      </c>
      <c r="M1408" s="1026"/>
      <c r="N1408" s="1058"/>
      <c r="O1408" s="1057"/>
      <c r="P1408" s="1023" t="s">
        <v>221</v>
      </c>
      <c r="Q1408" s="1024"/>
      <c r="R1408" s="1025" t="str">
        <f>IF(AA1429="","MAIN EXAM.",IF(R1435="SUPPL.","SUPPL. EXAM.",IF(R1435="RE-EXAM.","RE-EXAM.",)))</f>
        <v>MAIN EXAM.</v>
      </c>
      <c r="S1408" s="1025"/>
      <c r="T1408" s="1025"/>
      <c r="U1408" s="1025"/>
      <c r="V1408" s="475" t="s">
        <v>153</v>
      </c>
      <c r="W1408" s="1025" t="str">
        <f>IF('statement of marks'!$F$3="","",'statement of marks'!$F$3)</f>
        <v>2015-16</v>
      </c>
      <c r="X1408" s="1025"/>
      <c r="Y1408" s="1025" t="s">
        <v>82</v>
      </c>
      <c r="Z1408" s="1025"/>
      <c r="AA1408" s="1025" t="str">
        <f>IF('statement of marks'!D80="","",'statement of marks'!D80)</f>
        <v/>
      </c>
      <c r="AB1408" s="1026"/>
    </row>
    <row r="1409" spans="1:28" ht="19" customHeight="1">
      <c r="A1409" s="1023" t="s">
        <v>40</v>
      </c>
      <c r="B1409" s="1024"/>
      <c r="C1409" s="1024" t="str">
        <f>IF('statement of marks'!G79="","",'statement of marks'!G79)</f>
        <v>A 073</v>
      </c>
      <c r="D1409" s="1024"/>
      <c r="E1409" s="1024"/>
      <c r="F1409" s="1024"/>
      <c r="G1409" s="1024"/>
      <c r="H1409" s="1024"/>
      <c r="I1409" s="1024"/>
      <c r="J1409" s="1024"/>
      <c r="K1409" s="1024"/>
      <c r="L1409" s="1024"/>
      <c r="M1409" s="1036"/>
      <c r="N1409" s="1058"/>
      <c r="O1409" s="1057"/>
      <c r="P1409" s="1023" t="s">
        <v>40</v>
      </c>
      <c r="Q1409" s="1024"/>
      <c r="R1409" s="1024" t="str">
        <f>IF('statement of marks'!G80="","",'statement of marks'!G80)</f>
        <v>A 074</v>
      </c>
      <c r="S1409" s="1024"/>
      <c r="T1409" s="1024"/>
      <c r="U1409" s="1024"/>
      <c r="V1409" s="1024"/>
      <c r="W1409" s="1024"/>
      <c r="X1409" s="1024"/>
      <c r="Y1409" s="1024"/>
      <c r="Z1409" s="1024"/>
      <c r="AA1409" s="1024"/>
      <c r="AB1409" s="1036"/>
    </row>
    <row r="1410" spans="1:28" ht="19" customHeight="1">
      <c r="A1410" s="1023" t="s">
        <v>41</v>
      </c>
      <c r="B1410" s="1024"/>
      <c r="C1410" s="1024" t="str">
        <f>IF('statement of marks'!H79="","",'statement of marks'!H79)</f>
        <v>B 073</v>
      </c>
      <c r="D1410" s="1024"/>
      <c r="E1410" s="1024"/>
      <c r="F1410" s="1024"/>
      <c r="G1410" s="1024"/>
      <c r="H1410" s="1024"/>
      <c r="I1410" s="1024"/>
      <c r="J1410" s="1024"/>
      <c r="K1410" s="1024"/>
      <c r="L1410" s="1024"/>
      <c r="M1410" s="1036"/>
      <c r="N1410" s="1058"/>
      <c r="O1410" s="1057"/>
      <c r="P1410" s="1023" t="s">
        <v>41</v>
      </c>
      <c r="Q1410" s="1024"/>
      <c r="R1410" s="1024" t="str">
        <f>IF('statement of marks'!H80="","",'statement of marks'!H80)</f>
        <v>B 074</v>
      </c>
      <c r="S1410" s="1024"/>
      <c r="T1410" s="1024"/>
      <c r="U1410" s="1024"/>
      <c r="V1410" s="1024"/>
      <c r="W1410" s="1024"/>
      <c r="X1410" s="1024"/>
      <c r="Y1410" s="1024"/>
      <c r="Z1410" s="1024"/>
      <c r="AA1410" s="1024"/>
      <c r="AB1410" s="1036"/>
    </row>
    <row r="1411" spans="1:28" ht="19" customHeight="1">
      <c r="A1411" s="1023" t="s">
        <v>42</v>
      </c>
      <c r="B1411" s="1024"/>
      <c r="C1411" s="1024" t="str">
        <f>IF('statement of marks'!I79="","",'statement of marks'!I79)</f>
        <v>C 073</v>
      </c>
      <c r="D1411" s="1024"/>
      <c r="E1411" s="1024"/>
      <c r="F1411" s="1024"/>
      <c r="G1411" s="1024"/>
      <c r="H1411" s="1024"/>
      <c r="I1411" s="1024"/>
      <c r="J1411" s="1024"/>
      <c r="K1411" s="1024"/>
      <c r="L1411" s="1024"/>
      <c r="M1411" s="1036"/>
      <c r="N1411" s="1058"/>
      <c r="O1411" s="1057"/>
      <c r="P1411" s="1023" t="s">
        <v>42</v>
      </c>
      <c r="Q1411" s="1024"/>
      <c r="R1411" s="1024" t="str">
        <f>IF('statement of marks'!I80="","",'statement of marks'!I80)</f>
        <v>C 074</v>
      </c>
      <c r="S1411" s="1024"/>
      <c r="T1411" s="1024"/>
      <c r="U1411" s="1024"/>
      <c r="V1411" s="1024"/>
      <c r="W1411" s="1024"/>
      <c r="X1411" s="1024"/>
      <c r="Y1411" s="1024"/>
      <c r="Z1411" s="1024"/>
      <c r="AA1411" s="1024"/>
      <c r="AB1411" s="1036"/>
    </row>
    <row r="1412" spans="1:28" ht="19" customHeight="1">
      <c r="A1412" s="1023" t="s">
        <v>274</v>
      </c>
      <c r="B1412" s="1024"/>
      <c r="C1412" s="1024" t="str">
        <f>IF('statement of marks'!$A$3="","",'statement of marks'!$A$3)</f>
        <v>9 'A'</v>
      </c>
      <c r="D1412" s="1024"/>
      <c r="E1412" s="1025" t="s">
        <v>83</v>
      </c>
      <c r="F1412" s="1025"/>
      <c r="G1412" s="1025" t="str">
        <f>IF('statement of marks'!E79="","",'statement of marks'!E79)</f>
        <v/>
      </c>
      <c r="H1412" s="1025"/>
      <c r="I1412" s="1025" t="s">
        <v>78</v>
      </c>
      <c r="J1412" s="1025"/>
      <c r="K1412" s="1014" t="str">
        <f>IF('statement of marks'!F79="","",'statement of marks'!F79)</f>
        <v/>
      </c>
      <c r="L1412" s="1014"/>
      <c r="M1412" s="1015"/>
      <c r="N1412" s="1058"/>
      <c r="O1412" s="1057"/>
      <c r="P1412" s="1023" t="s">
        <v>274</v>
      </c>
      <c r="Q1412" s="1024"/>
      <c r="R1412" s="1024" t="str">
        <f>IF('statement of marks'!$A$3="","",'statement of marks'!$A$3)</f>
        <v>9 'A'</v>
      </c>
      <c r="S1412" s="1024"/>
      <c r="T1412" s="1025" t="s">
        <v>83</v>
      </c>
      <c r="U1412" s="1025"/>
      <c r="V1412" s="1025" t="str">
        <f>IF('statement of marks'!E80="","",'statement of marks'!E80)</f>
        <v/>
      </c>
      <c r="W1412" s="1025"/>
      <c r="X1412" s="1025" t="s">
        <v>78</v>
      </c>
      <c r="Y1412" s="1025"/>
      <c r="Z1412" s="1014" t="str">
        <f>IF('statement of marks'!F80="","",'statement of marks'!F80)</f>
        <v/>
      </c>
      <c r="AA1412" s="1014"/>
      <c r="AB1412" s="1015"/>
    </row>
    <row r="1413" spans="1:28" ht="19" customHeight="1">
      <c r="A1413" s="1037" t="s">
        <v>222</v>
      </c>
      <c r="B1413" s="1034" t="s">
        <v>223</v>
      </c>
      <c r="C1413" s="865" t="s">
        <v>87</v>
      </c>
      <c r="D1413" s="865" t="s">
        <v>88</v>
      </c>
      <c r="E1413" s="865" t="s">
        <v>89</v>
      </c>
      <c r="F1413" s="865" t="s">
        <v>245</v>
      </c>
      <c r="G1413" s="865" t="s">
        <v>242</v>
      </c>
      <c r="H1413" s="865" t="s">
        <v>99</v>
      </c>
      <c r="I1413" s="865" t="s">
        <v>193</v>
      </c>
      <c r="J1413" s="1016" t="s">
        <v>146</v>
      </c>
      <c r="K1413" s="1016" t="s">
        <v>224</v>
      </c>
      <c r="L1413" s="1016" t="s">
        <v>225</v>
      </c>
      <c r="M1413" s="1035" t="s">
        <v>243</v>
      </c>
      <c r="N1413" s="1058"/>
      <c r="O1413" s="1057"/>
      <c r="P1413" s="1037" t="s">
        <v>222</v>
      </c>
      <c r="Q1413" s="1034" t="s">
        <v>223</v>
      </c>
      <c r="R1413" s="865" t="s">
        <v>87</v>
      </c>
      <c r="S1413" s="865" t="s">
        <v>88</v>
      </c>
      <c r="T1413" s="865" t="s">
        <v>89</v>
      </c>
      <c r="U1413" s="865" t="s">
        <v>245</v>
      </c>
      <c r="V1413" s="865" t="s">
        <v>242</v>
      </c>
      <c r="W1413" s="865" t="s">
        <v>99</v>
      </c>
      <c r="X1413" s="865" t="s">
        <v>193</v>
      </c>
      <c r="Y1413" s="1016" t="s">
        <v>146</v>
      </c>
      <c r="Z1413" s="1016" t="s">
        <v>224</v>
      </c>
      <c r="AA1413" s="1016" t="s">
        <v>225</v>
      </c>
      <c r="AB1413" s="1035" t="s">
        <v>243</v>
      </c>
    </row>
    <row r="1414" spans="1:28" ht="19" customHeight="1">
      <c r="A1414" s="1037"/>
      <c r="B1414" s="1034"/>
      <c r="C1414" s="865"/>
      <c r="D1414" s="865"/>
      <c r="E1414" s="865"/>
      <c r="F1414" s="865"/>
      <c r="G1414" s="865"/>
      <c r="H1414" s="865"/>
      <c r="I1414" s="865"/>
      <c r="J1414" s="865"/>
      <c r="K1414" s="865"/>
      <c r="L1414" s="865"/>
      <c r="M1414" s="1035"/>
      <c r="N1414" s="1058"/>
      <c r="O1414" s="1057"/>
      <c r="P1414" s="1037"/>
      <c r="Q1414" s="1034"/>
      <c r="R1414" s="865"/>
      <c r="S1414" s="865"/>
      <c r="T1414" s="865"/>
      <c r="U1414" s="865"/>
      <c r="V1414" s="865"/>
      <c r="W1414" s="865"/>
      <c r="X1414" s="865"/>
      <c r="Y1414" s="865"/>
      <c r="Z1414" s="865"/>
      <c r="AA1414" s="865"/>
      <c r="AB1414" s="1035"/>
    </row>
    <row r="1415" spans="1:28" ht="19" customHeight="1">
      <c r="A1415" s="1037"/>
      <c r="B1415" s="1034"/>
      <c r="C1415" s="865"/>
      <c r="D1415" s="865"/>
      <c r="E1415" s="865"/>
      <c r="F1415" s="865"/>
      <c r="G1415" s="865"/>
      <c r="H1415" s="865"/>
      <c r="I1415" s="865"/>
      <c r="J1415" s="865"/>
      <c r="K1415" s="865"/>
      <c r="L1415" s="865"/>
      <c r="M1415" s="1035"/>
      <c r="N1415" s="1058"/>
      <c r="O1415" s="1057"/>
      <c r="P1415" s="1037"/>
      <c r="Q1415" s="1034"/>
      <c r="R1415" s="865"/>
      <c r="S1415" s="865"/>
      <c r="T1415" s="865"/>
      <c r="U1415" s="865"/>
      <c r="V1415" s="865"/>
      <c r="W1415" s="865"/>
      <c r="X1415" s="865"/>
      <c r="Y1415" s="865"/>
      <c r="Z1415" s="865"/>
      <c r="AA1415" s="865"/>
      <c r="AB1415" s="1035"/>
    </row>
    <row r="1416" spans="1:28" ht="19" customHeight="1">
      <c r="A1416" s="1038" t="s">
        <v>169</v>
      </c>
      <c r="B1416" s="1039"/>
      <c r="C1416" s="474">
        <v>10</v>
      </c>
      <c r="D1416" s="474">
        <v>10</v>
      </c>
      <c r="E1416" s="474">
        <v>10</v>
      </c>
      <c r="F1416" s="474">
        <v>70</v>
      </c>
      <c r="G1416" s="478">
        <v>100</v>
      </c>
      <c r="H1416" s="478">
        <v>100</v>
      </c>
      <c r="I1416" s="478">
        <v>200</v>
      </c>
      <c r="J1416" s="484"/>
      <c r="K1416" s="478" t="str">
        <f>IF(L1424=0,"",100)</f>
        <v/>
      </c>
      <c r="L1416" s="478"/>
      <c r="M1416" s="251" t="str">
        <f>IF(L1424=0,"","200/100")</f>
        <v/>
      </c>
      <c r="N1416" s="1058"/>
      <c r="O1416" s="1057"/>
      <c r="P1416" s="1038" t="s">
        <v>169</v>
      </c>
      <c r="Q1416" s="1039"/>
      <c r="R1416" s="474">
        <v>10</v>
      </c>
      <c r="S1416" s="474">
        <v>10</v>
      </c>
      <c r="T1416" s="474">
        <v>10</v>
      </c>
      <c r="U1416" s="474">
        <v>70</v>
      </c>
      <c r="V1416" s="478">
        <v>100</v>
      </c>
      <c r="W1416" s="478">
        <v>100</v>
      </c>
      <c r="X1416" s="478">
        <v>200</v>
      </c>
      <c r="Y1416" s="484"/>
      <c r="Z1416" s="478" t="str">
        <f>IF(AA1424=0,"",100)</f>
        <v/>
      </c>
      <c r="AA1416" s="478"/>
      <c r="AB1416" s="251" t="str">
        <f>IF(AA1424=0,"","200/100")</f>
        <v/>
      </c>
    </row>
    <row r="1417" spans="1:28" ht="19" customHeight="1">
      <c r="A1417" s="1023" t="s">
        <v>61</v>
      </c>
      <c r="B1417" s="1024"/>
      <c r="C1417" s="482" t="str">
        <f>IF('statement of marks'!J79="","",'statement of marks'!J79)</f>
        <v/>
      </c>
      <c r="D1417" s="482" t="str">
        <f>IF('statement of marks'!K79="","",'statement of marks'!K79)</f>
        <v/>
      </c>
      <c r="E1417" s="482" t="str">
        <f>IF('statement of marks'!L79="","",'statement of marks'!L79)</f>
        <v/>
      </c>
      <c r="F1417" s="482" t="str">
        <f>IF('statement of marks'!N79="","",'statement of marks'!N79)</f>
        <v/>
      </c>
      <c r="G1417" s="478" t="str">
        <f t="shared" ref="G1417:G1422" si="288">IF(F1417="","",SUM(C1417:F1417))</f>
        <v/>
      </c>
      <c r="H1417" s="252" t="str">
        <f>IF('statement of marks'!P79="","",'statement of marks'!P79)</f>
        <v/>
      </c>
      <c r="I1417" s="253" t="str">
        <f t="shared" ref="I1417:I1422" si="289">IF(H1417="","",SUM(G1417:H1417))</f>
        <v/>
      </c>
      <c r="J1417" s="479" t="str">
        <f>CONCATENATE('statement of marks'!HB79,'statement of marks'!HC79,'statement of marks'!HD79)</f>
        <v/>
      </c>
      <c r="K1417" s="482" t="str">
        <f>IF('result subject-wise'!AB79="","",'result subject-wise'!AB79)</f>
        <v/>
      </c>
      <c r="L1417" s="482" t="str">
        <f>IF('result subject-wise'!AK79="","",'result subject-wise'!AK79)</f>
        <v/>
      </c>
      <c r="M1417" s="480" t="str">
        <f>IF(L1424=0,"",IF(J1417="S",K1417,IF(K1417="",I1417,I1417+K1417)))</f>
        <v/>
      </c>
      <c r="N1417" s="1058"/>
      <c r="O1417" s="1057"/>
      <c r="P1417" s="1023" t="s">
        <v>61</v>
      </c>
      <c r="Q1417" s="1024"/>
      <c r="R1417" s="482" t="str">
        <f>IF('statement of marks'!J80="","",'statement of marks'!J80)</f>
        <v/>
      </c>
      <c r="S1417" s="482" t="str">
        <f>IF('statement of marks'!K80="","",'statement of marks'!K80)</f>
        <v/>
      </c>
      <c r="T1417" s="482" t="str">
        <f>IF('statement of marks'!L80="","",'statement of marks'!L80)</f>
        <v/>
      </c>
      <c r="U1417" s="482" t="str">
        <f>IF('statement of marks'!N80="","",'statement of marks'!N80)</f>
        <v/>
      </c>
      <c r="V1417" s="478" t="str">
        <f t="shared" ref="V1417:V1422" si="290">IF(U1417="","",SUM(R1417:U1417))</f>
        <v/>
      </c>
      <c r="W1417" s="252" t="str">
        <f>IF('statement of marks'!P80="","",'statement of marks'!P80)</f>
        <v/>
      </c>
      <c r="X1417" s="253" t="str">
        <f t="shared" ref="X1417:X1422" si="291">IF(W1417="","",SUM(V1417:W1417))</f>
        <v/>
      </c>
      <c r="Y1417" s="479" t="str">
        <f>CONCATENATE('statement of marks'!HB80,'statement of marks'!HC80,'statement of marks'!HD80)</f>
        <v/>
      </c>
      <c r="Z1417" s="482" t="str">
        <f>IF('result subject-wise'!AB80="","",'result subject-wise'!AB80)</f>
        <v/>
      </c>
      <c r="AA1417" s="482" t="str">
        <f>IF('result subject-wise'!AK80="","",'result subject-wise'!AK80)</f>
        <v/>
      </c>
      <c r="AB1417" s="480" t="str">
        <f>IF(AA1424=0,"",IF(Y1417="S",Z1417,IF(Z1417="",X1417,X1417+Z1417)))</f>
        <v/>
      </c>
    </row>
    <row r="1418" spans="1:28" ht="19" customHeight="1">
      <c r="A1418" s="1023" t="s">
        <v>63</v>
      </c>
      <c r="B1418" s="1024"/>
      <c r="C1418" s="482" t="str">
        <f>IF('statement of marks'!X79="","",'statement of marks'!X79)</f>
        <v/>
      </c>
      <c r="D1418" s="482" t="str">
        <f>IF('statement of marks'!Y79="","",'statement of marks'!Y79)</f>
        <v/>
      </c>
      <c r="E1418" s="482" t="str">
        <f>IF('statement of marks'!Z79="","",'statement of marks'!Z79)</f>
        <v/>
      </c>
      <c r="F1418" s="482" t="str">
        <f>IF('statement of marks'!AB79="","",'statement of marks'!AB79)</f>
        <v/>
      </c>
      <c r="G1418" s="478" t="str">
        <f t="shared" si="288"/>
        <v/>
      </c>
      <c r="H1418" s="252" t="str">
        <f>IF('statement of marks'!AD79="","",'statement of marks'!AD79)</f>
        <v/>
      </c>
      <c r="I1418" s="253" t="str">
        <f t="shared" si="289"/>
        <v/>
      </c>
      <c r="J1418" s="479" t="str">
        <f>CONCATENATE('statement of marks'!HE79,'statement of marks'!HF79,'statement of marks'!HG79,)</f>
        <v/>
      </c>
      <c r="K1418" s="482" t="str">
        <f>IF('result subject-wise'!AC79="","",'result subject-wise'!AC79)</f>
        <v/>
      </c>
      <c r="L1418" s="482" t="str">
        <f>IF('result subject-wise'!AL79="","",'result subject-wise'!AL79)</f>
        <v/>
      </c>
      <c r="M1418" s="480" t="str">
        <f>IF(L1424=0,"",IF(J1418="S",K1418,IF(K1418="",I1418,I1418+K1418)))</f>
        <v/>
      </c>
      <c r="N1418" s="1058"/>
      <c r="O1418" s="1057"/>
      <c r="P1418" s="1023" t="s">
        <v>63</v>
      </c>
      <c r="Q1418" s="1024"/>
      <c r="R1418" s="482" t="str">
        <f>IF('statement of marks'!X80="","",'statement of marks'!X80)</f>
        <v/>
      </c>
      <c r="S1418" s="482" t="str">
        <f>IF('statement of marks'!Y80="","",'statement of marks'!Y80)</f>
        <v/>
      </c>
      <c r="T1418" s="482" t="str">
        <f>IF('statement of marks'!Z80="","",'statement of marks'!Z80)</f>
        <v/>
      </c>
      <c r="U1418" s="482" t="str">
        <f>IF('statement of marks'!AB80="","",'statement of marks'!AB80)</f>
        <v/>
      </c>
      <c r="V1418" s="478" t="str">
        <f t="shared" si="290"/>
        <v/>
      </c>
      <c r="W1418" s="252" t="str">
        <f>IF('statement of marks'!AD80="","",'statement of marks'!AD80)</f>
        <v/>
      </c>
      <c r="X1418" s="253" t="str">
        <f t="shared" si="291"/>
        <v/>
      </c>
      <c r="Y1418" s="479" t="str">
        <f>CONCATENATE('statement of marks'!HE80,'statement of marks'!HF80,'statement of marks'!HG80,)</f>
        <v/>
      </c>
      <c r="Z1418" s="482" t="str">
        <f>IF('result subject-wise'!AC80="","",'result subject-wise'!AC80)</f>
        <v/>
      </c>
      <c r="AA1418" s="482" t="str">
        <f>IF('result subject-wise'!AL80="","",'result subject-wise'!AL80)</f>
        <v/>
      </c>
      <c r="AB1418" s="480" t="str">
        <f>IF(AA1424=0,"",IF(Y1418="S",Z1418,IF(Z1418="",X1418,X1418+Z1418)))</f>
        <v/>
      </c>
    </row>
    <row r="1419" spans="1:28" ht="19" customHeight="1">
      <c r="A1419" s="1023" t="str">
        <f>'statement of marks'!AM79</f>
        <v/>
      </c>
      <c r="B1419" s="1024"/>
      <c r="C1419" s="482" t="str">
        <f>IF('statement of marks'!AN79="","",'statement of marks'!AN79)</f>
        <v/>
      </c>
      <c r="D1419" s="482" t="str">
        <f>IF('statement of marks'!AO79="","",'statement of marks'!AO79)</f>
        <v/>
      </c>
      <c r="E1419" s="482" t="str">
        <f>IF('statement of marks'!AP79="","",'statement of marks'!AP79)</f>
        <v/>
      </c>
      <c r="F1419" s="482" t="str">
        <f>IF('statement of marks'!AR79="","",'statement of marks'!AR79)</f>
        <v/>
      </c>
      <c r="G1419" s="478" t="str">
        <f t="shared" si="288"/>
        <v/>
      </c>
      <c r="H1419" s="252" t="str">
        <f>IF('statement of marks'!AT79="","",'statement of marks'!AT79)</f>
        <v/>
      </c>
      <c r="I1419" s="253" t="str">
        <f t="shared" si="289"/>
        <v/>
      </c>
      <c r="J1419" s="479" t="str">
        <f>CONCATENATE('statement of marks'!HH79,'statement of marks'!HN79,'statement of marks'!HO79)</f>
        <v/>
      </c>
      <c r="K1419" s="482" t="str">
        <f>IF('result subject-wise'!AD79="","",'result subject-wise'!AD79)</f>
        <v/>
      </c>
      <c r="L1419" s="482" t="str">
        <f>IF('result subject-wise'!AM79="","",'result subject-wise'!AM79)</f>
        <v/>
      </c>
      <c r="M1419" s="480" t="str">
        <f>IF(L1424=0,"",IF(J1419="S",K1419,IF(K1419="",I1419,I1419+K1419)))</f>
        <v/>
      </c>
      <c r="N1419" s="1058"/>
      <c r="O1419" s="1057"/>
      <c r="P1419" s="1023" t="str">
        <f>'statement of marks'!AM80</f>
        <v/>
      </c>
      <c r="Q1419" s="1024"/>
      <c r="R1419" s="482" t="str">
        <f>IF('statement of marks'!AN80="","",'statement of marks'!AN80)</f>
        <v/>
      </c>
      <c r="S1419" s="482" t="str">
        <f>IF('statement of marks'!AO80="","",'statement of marks'!AO80)</f>
        <v/>
      </c>
      <c r="T1419" s="482" t="str">
        <f>IF('statement of marks'!AP80="","",'statement of marks'!AP80)</f>
        <v/>
      </c>
      <c r="U1419" s="482" t="str">
        <f>IF('statement of marks'!AR80="","",'statement of marks'!AR80)</f>
        <v/>
      </c>
      <c r="V1419" s="478" t="str">
        <f t="shared" si="290"/>
        <v/>
      </c>
      <c r="W1419" s="252" t="str">
        <f>IF('statement of marks'!AT80="","",'statement of marks'!AT80)</f>
        <v/>
      </c>
      <c r="X1419" s="253" t="str">
        <f t="shared" si="291"/>
        <v/>
      </c>
      <c r="Y1419" s="479" t="str">
        <f>CONCATENATE('statement of marks'!HH80,'statement of marks'!HN80,'statement of marks'!HO80)</f>
        <v/>
      </c>
      <c r="Z1419" s="482" t="str">
        <f>IF('result subject-wise'!AD80="","",'result subject-wise'!AD80)</f>
        <v/>
      </c>
      <c r="AA1419" s="482" t="str">
        <f>IF('result subject-wise'!AM80="","",'result subject-wise'!AM80)</f>
        <v/>
      </c>
      <c r="AB1419" s="480" t="str">
        <f>IF(AA1424=0,"",IF(Y1419="S",Z1419,IF(Z1419="",X1419,X1419+Z1419)))</f>
        <v/>
      </c>
    </row>
    <row r="1420" spans="1:28" ht="19" customHeight="1">
      <c r="A1420" s="1023" t="s">
        <v>65</v>
      </c>
      <c r="B1420" s="1024"/>
      <c r="C1420" s="482" t="str">
        <f>IF('statement of marks'!BB79="","",'statement of marks'!BB79)</f>
        <v/>
      </c>
      <c r="D1420" s="482" t="str">
        <f>IF('statement of marks'!BC79="","",'statement of marks'!BC79)</f>
        <v/>
      </c>
      <c r="E1420" s="482" t="str">
        <f>IF('statement of marks'!BD79="","",'statement of marks'!BD79)</f>
        <v/>
      </c>
      <c r="F1420" s="482" t="str">
        <f>IF('statement of marks'!BF79="","",'statement of marks'!BF79)</f>
        <v/>
      </c>
      <c r="G1420" s="478" t="str">
        <f t="shared" si="288"/>
        <v/>
      </c>
      <c r="H1420" s="252" t="str">
        <f>IF('statement of marks'!BH79="","",'statement of marks'!BH79)</f>
        <v/>
      </c>
      <c r="I1420" s="253" t="str">
        <f t="shared" si="289"/>
        <v/>
      </c>
      <c r="J1420" s="479" t="str">
        <f>CONCATENATE('statement of marks'!HP79,'statement of marks'!HQ79,'statement of marks'!HR79)</f>
        <v/>
      </c>
      <c r="K1420" s="482" t="str">
        <f>IF('result subject-wise'!AE79="","",'result subject-wise'!AE79)</f>
        <v/>
      </c>
      <c r="L1420" s="482" t="str">
        <f>IF('result subject-wise'!AN79="","",'result subject-wise'!AN79)</f>
        <v/>
      </c>
      <c r="M1420" s="480" t="str">
        <f>IF(L1424=0,"",IF(J1420="S",K1420,IF(K1420="",I1420,I1420+K1420)))</f>
        <v/>
      </c>
      <c r="N1420" s="1058"/>
      <c r="O1420" s="1057"/>
      <c r="P1420" s="1023" t="s">
        <v>65</v>
      </c>
      <c r="Q1420" s="1024"/>
      <c r="R1420" s="482" t="str">
        <f>IF('statement of marks'!BB80="","",'statement of marks'!BB80)</f>
        <v/>
      </c>
      <c r="S1420" s="482" t="str">
        <f>IF('statement of marks'!BC80="","",'statement of marks'!BC80)</f>
        <v/>
      </c>
      <c r="T1420" s="482" t="str">
        <f>IF('statement of marks'!BD80="","",'statement of marks'!BD80)</f>
        <v/>
      </c>
      <c r="U1420" s="482" t="str">
        <f>IF('statement of marks'!BF80="","",'statement of marks'!BF80)</f>
        <v/>
      </c>
      <c r="V1420" s="478" t="str">
        <f t="shared" si="290"/>
        <v/>
      </c>
      <c r="W1420" s="252" t="str">
        <f>IF('statement of marks'!BH80="","",'statement of marks'!BH80)</f>
        <v/>
      </c>
      <c r="X1420" s="253" t="str">
        <f t="shared" si="291"/>
        <v/>
      </c>
      <c r="Y1420" s="479" t="str">
        <f>CONCATENATE('statement of marks'!HP80,'statement of marks'!HQ80,'statement of marks'!HR80)</f>
        <v/>
      </c>
      <c r="Z1420" s="482" t="str">
        <f>IF('result subject-wise'!AE80="","",'result subject-wise'!AE80)</f>
        <v/>
      </c>
      <c r="AA1420" s="482" t="str">
        <f>IF('result subject-wise'!AN80="","",'result subject-wise'!AN80)</f>
        <v/>
      </c>
      <c r="AB1420" s="480" t="str">
        <f>IF(AA1424=0,"",IF(Y1420="S",Z1420,IF(Z1420="",X1420,X1420+Z1420)))</f>
        <v/>
      </c>
    </row>
    <row r="1421" spans="1:28" ht="19" customHeight="1">
      <c r="A1421" s="1023" t="s">
        <v>71</v>
      </c>
      <c r="B1421" s="1024"/>
      <c r="C1421" s="482" t="str">
        <f>IF('statement of marks'!BP79="","",'statement of marks'!BP79)</f>
        <v/>
      </c>
      <c r="D1421" s="482" t="str">
        <f>IF('statement of marks'!BQ79="","",'statement of marks'!BQ79)</f>
        <v/>
      </c>
      <c r="E1421" s="482" t="str">
        <f>IF('statement of marks'!BR79="","",'statement of marks'!BR79)</f>
        <v/>
      </c>
      <c r="F1421" s="482" t="str">
        <f>IF('statement of marks'!BT79="","",'statement of marks'!BT79)</f>
        <v/>
      </c>
      <c r="G1421" s="478" t="str">
        <f t="shared" si="288"/>
        <v/>
      </c>
      <c r="H1421" s="252" t="str">
        <f>IF('statement of marks'!BV79="","",'statement of marks'!BV79)</f>
        <v/>
      </c>
      <c r="I1421" s="253" t="str">
        <f t="shared" si="289"/>
        <v/>
      </c>
      <c r="J1421" s="479" t="str">
        <f>CONCATENATE('statement of marks'!HS79,'statement of marks'!HT79,'statement of marks'!HU79)</f>
        <v/>
      </c>
      <c r="K1421" s="482" t="str">
        <f>IF('result subject-wise'!AF79="","",'result subject-wise'!AF79)</f>
        <v/>
      </c>
      <c r="L1421" s="482" t="str">
        <f>IF('result subject-wise'!AO79="","",'result subject-wise'!AO79)</f>
        <v/>
      </c>
      <c r="M1421" s="480" t="str">
        <f>IF(L1424=0,"",IF(J1421="S",K1421,IF(K1421="",I1421,I1421+K1421)))</f>
        <v/>
      </c>
      <c r="N1421" s="1058"/>
      <c r="O1421" s="1057"/>
      <c r="P1421" s="1023" t="s">
        <v>71</v>
      </c>
      <c r="Q1421" s="1024"/>
      <c r="R1421" s="482" t="str">
        <f>IF('statement of marks'!BP80="","",'statement of marks'!BP80)</f>
        <v/>
      </c>
      <c r="S1421" s="482" t="str">
        <f>IF('statement of marks'!BQ80="","",'statement of marks'!BQ80)</f>
        <v/>
      </c>
      <c r="T1421" s="482" t="str">
        <f>IF('statement of marks'!BR80="","",'statement of marks'!BR80)</f>
        <v/>
      </c>
      <c r="U1421" s="482" t="str">
        <f>IF('statement of marks'!BT80="","",'statement of marks'!BT80)</f>
        <v/>
      </c>
      <c r="V1421" s="478" t="str">
        <f t="shared" si="290"/>
        <v/>
      </c>
      <c r="W1421" s="252" t="str">
        <f>IF('statement of marks'!BV80="","",'statement of marks'!BV80)</f>
        <v/>
      </c>
      <c r="X1421" s="253" t="str">
        <f t="shared" si="291"/>
        <v/>
      </c>
      <c r="Y1421" s="479" t="str">
        <f>CONCATENATE('statement of marks'!HS80,'statement of marks'!HT80,'statement of marks'!HU80)</f>
        <v/>
      </c>
      <c r="Z1421" s="482" t="str">
        <f>IF('result subject-wise'!AF80="","",'result subject-wise'!AF80)</f>
        <v/>
      </c>
      <c r="AA1421" s="482" t="str">
        <f>IF('result subject-wise'!AO80="","",'result subject-wise'!AO80)</f>
        <v/>
      </c>
      <c r="AB1421" s="480" t="str">
        <f>IF(AA1424=0,"",IF(Y1421="S",Z1421,IF(Z1421="",X1421,X1421+Z1421)))</f>
        <v/>
      </c>
    </row>
    <row r="1422" spans="1:28" ht="19" customHeight="1">
      <c r="A1422" s="1023" t="s">
        <v>48</v>
      </c>
      <c r="B1422" s="1024"/>
      <c r="C1422" s="482" t="str">
        <f>IF('statement of marks'!CD79="","",'statement of marks'!CD79)</f>
        <v/>
      </c>
      <c r="D1422" s="482" t="str">
        <f>IF('statement of marks'!CE79="","",'statement of marks'!CE79)</f>
        <v/>
      </c>
      <c r="E1422" s="482" t="str">
        <f>IF('statement of marks'!CF79="","",'statement of marks'!CF79)</f>
        <v/>
      </c>
      <c r="F1422" s="482" t="str">
        <f>IF('statement of marks'!CH79="","",'statement of marks'!CH79)</f>
        <v/>
      </c>
      <c r="G1422" s="478" t="str">
        <f t="shared" si="288"/>
        <v/>
      </c>
      <c r="H1422" s="252" t="str">
        <f>IF('statement of marks'!CJ79="","",'statement of marks'!CJ79)</f>
        <v/>
      </c>
      <c r="I1422" s="253" t="str">
        <f t="shared" si="289"/>
        <v/>
      </c>
      <c r="J1422" s="479" t="str">
        <f>CONCATENATE('statement of marks'!HV79,'statement of marks'!HW79,'statement of marks'!HX79)</f>
        <v/>
      </c>
      <c r="K1422" s="482" t="str">
        <f>IF('result subject-wise'!AG79="","",'result subject-wise'!AG79)</f>
        <v/>
      </c>
      <c r="L1422" s="482" t="str">
        <f>IF('result subject-wise'!AP79="","",'result subject-wise'!AP79)</f>
        <v/>
      </c>
      <c r="M1422" s="480" t="str">
        <f>IF(L1424=0,"",IF(J1422="S",K1422,IF(K1422="",I1422,I1422+K1422)))</f>
        <v/>
      </c>
      <c r="N1422" s="1058"/>
      <c r="O1422" s="1057"/>
      <c r="P1422" s="1023" t="s">
        <v>48</v>
      </c>
      <c r="Q1422" s="1024"/>
      <c r="R1422" s="482" t="str">
        <f>IF('statement of marks'!CD80="","",'statement of marks'!CD80)</f>
        <v/>
      </c>
      <c r="S1422" s="482" t="str">
        <f>IF('statement of marks'!CE80="","",'statement of marks'!CE80)</f>
        <v/>
      </c>
      <c r="T1422" s="482" t="str">
        <f>IF('statement of marks'!CF80="","",'statement of marks'!CF80)</f>
        <v/>
      </c>
      <c r="U1422" s="482" t="str">
        <f>IF('statement of marks'!CH80="","",'statement of marks'!CH80)</f>
        <v/>
      </c>
      <c r="V1422" s="478" t="str">
        <f t="shared" si="290"/>
        <v/>
      </c>
      <c r="W1422" s="252" t="str">
        <f>IF('statement of marks'!CJ80="","",'statement of marks'!CJ80)</f>
        <v/>
      </c>
      <c r="X1422" s="253" t="str">
        <f t="shared" si="291"/>
        <v/>
      </c>
      <c r="Y1422" s="479" t="str">
        <f>CONCATENATE('statement of marks'!HV80,'statement of marks'!HW80,'statement of marks'!HX80)</f>
        <v/>
      </c>
      <c r="Z1422" s="482" t="str">
        <f>IF('result subject-wise'!AG80="","",'result subject-wise'!AG80)</f>
        <v/>
      </c>
      <c r="AA1422" s="482" t="str">
        <f>IF('result subject-wise'!AP80="","",'result subject-wise'!AP80)</f>
        <v/>
      </c>
      <c r="AB1422" s="480" t="str">
        <f>IF(AA1424=0,"",IF(Y1422="S",Z1422,IF(Z1422="",X1422,X1422+Z1422)))</f>
        <v/>
      </c>
    </row>
    <row r="1423" spans="1:28" ht="19" customHeight="1">
      <c r="A1423" s="1027" t="s">
        <v>244</v>
      </c>
      <c r="B1423" s="1028"/>
      <c r="C1423" s="477" t="str">
        <f t="shared" ref="C1423:I1423" si="292">IF(C1422="","",SUM(C1417:C1422))</f>
        <v/>
      </c>
      <c r="D1423" s="477" t="str">
        <f t="shared" si="292"/>
        <v/>
      </c>
      <c r="E1423" s="477" t="str">
        <f t="shared" si="292"/>
        <v/>
      </c>
      <c r="F1423" s="477" t="str">
        <f t="shared" si="292"/>
        <v/>
      </c>
      <c r="G1423" s="477" t="str">
        <f t="shared" si="292"/>
        <v/>
      </c>
      <c r="H1423" s="477" t="str">
        <f t="shared" si="292"/>
        <v/>
      </c>
      <c r="I1423" s="477" t="str">
        <f t="shared" si="292"/>
        <v/>
      </c>
      <c r="J1423" s="254" t="e">
        <f>IF(AND(L1429="PASS",M1425&gt;=60),"FIRST",IF(AND(L1429="PASS",M1425&gt;=48),"SECOND",IF(AND(L1429="PASS",M1425&gt;=36),"THIRD","")))</f>
        <v>#VALUE!</v>
      </c>
      <c r="K1423" s="254">
        <f>COUNTIF(K1417:K1422,"AB")</f>
        <v>0</v>
      </c>
      <c r="L1423" s="482"/>
      <c r="M1423" s="476" t="str">
        <f>IF(K1423&gt;0,"",IF(M1422="","",SUM(M1417:M1422)))</f>
        <v/>
      </c>
      <c r="N1423" s="1058"/>
      <c r="O1423" s="1057"/>
      <c r="P1423" s="1027" t="s">
        <v>244</v>
      </c>
      <c r="Q1423" s="1028"/>
      <c r="R1423" s="477" t="str">
        <f t="shared" ref="R1423:X1423" si="293">IF(R1422="","",SUM(R1417:R1422))</f>
        <v/>
      </c>
      <c r="S1423" s="477" t="str">
        <f t="shared" si="293"/>
        <v/>
      </c>
      <c r="T1423" s="477" t="str">
        <f t="shared" si="293"/>
        <v/>
      </c>
      <c r="U1423" s="477" t="str">
        <f t="shared" si="293"/>
        <v/>
      </c>
      <c r="V1423" s="477" t="str">
        <f t="shared" si="293"/>
        <v/>
      </c>
      <c r="W1423" s="477" t="str">
        <f t="shared" si="293"/>
        <v/>
      </c>
      <c r="X1423" s="477" t="str">
        <f t="shared" si="293"/>
        <v/>
      </c>
      <c r="Y1423" s="254" t="e">
        <f>IF(AND(AA1429="PASS",AB1425&gt;=60),"FIRST",IF(AND(AA1429="PASS",AB1425&gt;=48),"SECOND",IF(AND(AA1429="PASS",AB1425&gt;=36),"THIRD","")))</f>
        <v>#VALUE!</v>
      </c>
      <c r="Z1423" s="254">
        <f>COUNTIF(Z1417:Z1422,"AB")</f>
        <v>0</v>
      </c>
      <c r="AA1423" s="482"/>
      <c r="AB1423" s="476" t="str">
        <f>IF(Z1423&gt;0,"",IF(AB1422="","",SUM(AB1417:AB1422)))</f>
        <v/>
      </c>
    </row>
    <row r="1424" spans="1:28" ht="19" customHeight="1">
      <c r="A1424" s="1027" t="s">
        <v>226</v>
      </c>
      <c r="B1424" s="1028"/>
      <c r="C1424" s="474">
        <f>60-(COUNTIF(C1417:C1422,"NA")*10+COUNTIF(C1417:C1422,"ML")*10)</f>
        <v>60</v>
      </c>
      <c r="D1424" s="474">
        <f>60-(COUNTIF(D1417:D1422,"NA")*10+COUNTIF(D1417:D1422,"ML")*10)</f>
        <v>60</v>
      </c>
      <c r="E1424" s="474">
        <f>60-(COUNTIF(E1417:E1422,"NA")*10+COUNTIF(E1417:E1422,"ML")*10)</f>
        <v>60</v>
      </c>
      <c r="F1424" s="474">
        <f>420-(COUNTIF(F1417:F1422,"NA")*70+COUNTIF(F1417:F1422,"ML")*70)</f>
        <v>420</v>
      </c>
      <c r="G1424" s="474">
        <f>SUM(C1424:F1424)</f>
        <v>600</v>
      </c>
      <c r="H1424" s="474">
        <f>600-(COUNTIF(H1417:H1422,"ML")*100)</f>
        <v>600</v>
      </c>
      <c r="I1424" s="478">
        <f>SUM(G1424:H1424)</f>
        <v>1200</v>
      </c>
      <c r="J1424" s="254" t="e">
        <f>IF(AND(L1429="PASS",I1425&gt;=60),"FIRST",IF(AND(L1429="PASS",I1425&gt;=48),"SECOND",IF(AND(L1429="PASS",I1425&gt;=36),"THIRD","")))</f>
        <v>#VALUE!</v>
      </c>
      <c r="K1424" s="482"/>
      <c r="L1424" s="254">
        <f>COUNTIF(L1417:L1422,"P")+COUNTIF(L1417:L1422,"F")</f>
        <v>0</v>
      </c>
      <c r="M1424" s="251" t="str">
        <f>IF(K1423&gt;0,"",IF(L1424=0,"",1200-L1425*100))</f>
        <v/>
      </c>
      <c r="N1424" s="1058"/>
      <c r="O1424" s="1057"/>
      <c r="P1424" s="1027" t="s">
        <v>226</v>
      </c>
      <c r="Q1424" s="1028"/>
      <c r="R1424" s="474">
        <f>60-(COUNTIF(R1417:R1422,"NA")*10+COUNTIF(R1417:R1422,"ML")*10)</f>
        <v>60</v>
      </c>
      <c r="S1424" s="474">
        <f>60-(COUNTIF(S1417:S1422,"NA")*10+COUNTIF(S1417:S1422,"ML")*10)</f>
        <v>60</v>
      </c>
      <c r="T1424" s="474">
        <f>60-(COUNTIF(T1417:T1422,"NA")*10+COUNTIF(T1417:T1422,"ML")*10)</f>
        <v>60</v>
      </c>
      <c r="U1424" s="474">
        <f>420-(COUNTIF(U1417:U1422,"NA")*70+COUNTIF(U1417:U1422,"ML")*70)</f>
        <v>420</v>
      </c>
      <c r="V1424" s="474">
        <f>SUM(R1424:U1424)</f>
        <v>600</v>
      </c>
      <c r="W1424" s="474">
        <f>600-(COUNTIF(W1417:W1422,"ML")*100)</f>
        <v>600</v>
      </c>
      <c r="X1424" s="478">
        <f>SUM(V1424:W1424)</f>
        <v>1200</v>
      </c>
      <c r="Y1424" s="254" t="e">
        <f>IF(AND(AA1429="PASS",X1425&gt;=60),"FIRST",IF(AND(AA1429="PASS",X1425&gt;=48),"SECOND",IF(AND(AA1429="PASS",X1425&gt;=36),"THIRD","")))</f>
        <v>#VALUE!</v>
      </c>
      <c r="Z1424" s="482"/>
      <c r="AA1424" s="254">
        <f>COUNTIF(AA1417:AA1422,"P")+COUNTIF(AA1417:AA1422,"F")</f>
        <v>0</v>
      </c>
      <c r="AB1424" s="251" t="str">
        <f>IF(Z1423&gt;0,"",IF(AA1424=0,"",1200-AA1425*100))</f>
        <v/>
      </c>
    </row>
    <row r="1425" spans="1:28" ht="19" customHeight="1">
      <c r="A1425" s="1056" t="s">
        <v>150</v>
      </c>
      <c r="B1425" s="1039"/>
      <c r="C1425" s="255" t="e">
        <f t="shared" ref="C1425:I1425" si="294">C1423/C1424*100</f>
        <v>#VALUE!</v>
      </c>
      <c r="D1425" s="255" t="e">
        <f t="shared" si="294"/>
        <v>#VALUE!</v>
      </c>
      <c r="E1425" s="255" t="e">
        <f t="shared" si="294"/>
        <v>#VALUE!</v>
      </c>
      <c r="F1425" s="255" t="e">
        <f t="shared" si="294"/>
        <v>#VALUE!</v>
      </c>
      <c r="G1425" s="255" t="e">
        <f t="shared" si="294"/>
        <v>#VALUE!</v>
      </c>
      <c r="H1425" s="255" t="e">
        <f t="shared" si="294"/>
        <v>#VALUE!</v>
      </c>
      <c r="I1425" s="255" t="e">
        <f t="shared" si="294"/>
        <v>#VALUE!</v>
      </c>
      <c r="J1425" s="254" t="e">
        <f>IF(M1424="",J1424,J1423)</f>
        <v>#VALUE!</v>
      </c>
      <c r="K1425" s="482"/>
      <c r="L1425" s="254">
        <f>COUNTIF(J1417:J1422,"S")</f>
        <v>0</v>
      </c>
      <c r="M1425" s="256" t="e">
        <f>M1423/M1424*100</f>
        <v>#VALUE!</v>
      </c>
      <c r="N1425" s="1058"/>
      <c r="O1425" s="1057"/>
      <c r="P1425" s="1056" t="s">
        <v>150</v>
      </c>
      <c r="Q1425" s="1039"/>
      <c r="R1425" s="255" t="e">
        <f t="shared" ref="R1425:X1425" si="295">R1423/R1424*100</f>
        <v>#VALUE!</v>
      </c>
      <c r="S1425" s="255" t="e">
        <f t="shared" si="295"/>
        <v>#VALUE!</v>
      </c>
      <c r="T1425" s="255" t="e">
        <f t="shared" si="295"/>
        <v>#VALUE!</v>
      </c>
      <c r="U1425" s="255" t="e">
        <f t="shared" si="295"/>
        <v>#VALUE!</v>
      </c>
      <c r="V1425" s="255" t="e">
        <f t="shared" si="295"/>
        <v>#VALUE!</v>
      </c>
      <c r="W1425" s="255" t="e">
        <f t="shared" si="295"/>
        <v>#VALUE!</v>
      </c>
      <c r="X1425" s="255" t="e">
        <f t="shared" si="295"/>
        <v>#VALUE!</v>
      </c>
      <c r="Y1425" s="254" t="e">
        <f>IF(AB1424="",Y1424,Y1423)</f>
        <v>#VALUE!</v>
      </c>
      <c r="Z1425" s="482"/>
      <c r="AA1425" s="254">
        <f>COUNTIF(Y1417:Y1422,"S")</f>
        <v>0</v>
      </c>
      <c r="AB1425" s="256" t="e">
        <f>AB1423/AB1424*100</f>
        <v>#VALUE!</v>
      </c>
    </row>
    <row r="1426" spans="1:28" ht="19" customHeight="1">
      <c r="A1426" s="1023" t="s">
        <v>73</v>
      </c>
      <c r="B1426" s="1024"/>
      <c r="C1426" s="475" t="str">
        <f>IF('statement of marks'!CV79="","",'statement of marks'!CV79)</f>
        <v/>
      </c>
      <c r="D1426" s="475" t="str">
        <f>IF('statement of marks'!CW79="","",'statement of marks'!CW79)</f>
        <v/>
      </c>
      <c r="E1426" s="475" t="str">
        <f>IF('statement of marks'!CX79="","",'statement of marks'!CX79)</f>
        <v/>
      </c>
      <c r="F1426" s="475" t="str">
        <f>IF('statement of marks'!CZ79="","",'statement of marks'!CZ79)</f>
        <v/>
      </c>
      <c r="G1426" s="478" t="str">
        <f>IF(F1426="","",SUM(C1426:F1426))</f>
        <v/>
      </c>
      <c r="H1426" s="475" t="str">
        <f>IF('statement of marks'!DB79="","",'statement of marks'!DB79)</f>
        <v/>
      </c>
      <c r="I1426" s="478" t="str">
        <f>IF(H1426="","",SUM(G1426:H1426))</f>
        <v/>
      </c>
      <c r="J1426" s="479" t="str">
        <f>IF('statement of marks'!HY79="","",'statement of marks'!HY79)</f>
        <v/>
      </c>
      <c r="K1426" s="485" t="str">
        <f>IF('result subject-wise'!AQ79="","",'result subject-wise'!AQ79)</f>
        <v/>
      </c>
      <c r="L1426" s="1046" t="s">
        <v>238</v>
      </c>
      <c r="M1426" s="1061"/>
      <c r="N1426" s="1058"/>
      <c r="O1426" s="1057"/>
      <c r="P1426" s="1023" t="s">
        <v>73</v>
      </c>
      <c r="Q1426" s="1024"/>
      <c r="R1426" s="475" t="str">
        <f>IF('statement of marks'!CV80="","",'statement of marks'!CV80)</f>
        <v/>
      </c>
      <c r="S1426" s="475" t="str">
        <f>IF('statement of marks'!CW80="","",'statement of marks'!CW80)</f>
        <v/>
      </c>
      <c r="T1426" s="475" t="str">
        <f>IF('statement of marks'!CX80="","",'statement of marks'!CX80)</f>
        <v/>
      </c>
      <c r="U1426" s="475" t="str">
        <f>IF('statement of marks'!CZ80="","",'statement of marks'!CZ80)</f>
        <v/>
      </c>
      <c r="V1426" s="478" t="str">
        <f>IF(U1426="","",SUM(R1426:U1426))</f>
        <v/>
      </c>
      <c r="W1426" s="475" t="str">
        <f>IF('statement of marks'!DB80="","",'statement of marks'!DB80)</f>
        <v/>
      </c>
      <c r="X1426" s="478" t="str">
        <f>IF(W1426="","",SUM(V1426:W1426))</f>
        <v/>
      </c>
      <c r="Y1426" s="479" t="str">
        <f>IF('statement of marks'!HY80="","",'statement of marks'!HY80)</f>
        <v/>
      </c>
      <c r="Z1426" s="485" t="str">
        <f>IF('result subject-wise'!AQ80="","",'result subject-wise'!AQ80)</f>
        <v/>
      </c>
      <c r="AA1426" s="1046" t="s">
        <v>238</v>
      </c>
      <c r="AB1426" s="1061"/>
    </row>
    <row r="1427" spans="1:28" ht="19" customHeight="1">
      <c r="A1427" s="1023" t="s">
        <v>74</v>
      </c>
      <c r="B1427" s="1024"/>
      <c r="C1427" s="475" t="str">
        <f>IF('statement of marks'!DL79="","",'statement of marks'!DL79)</f>
        <v/>
      </c>
      <c r="D1427" s="475" t="str">
        <f>IF('statement of marks'!DO79="","",'statement of marks'!DO79)</f>
        <v/>
      </c>
      <c r="E1427" s="475" t="str">
        <f>IF('statement of marks'!DR79="","",'statement of marks'!DR79)</f>
        <v/>
      </c>
      <c r="F1427" s="475" t="str">
        <f>IF('statement of marks'!DX79="","",'statement of marks'!DX79)</f>
        <v/>
      </c>
      <c r="G1427" s="478" t="str">
        <f>IF(F1427="","",SUM(C1427:F1427))</f>
        <v/>
      </c>
      <c r="H1427" s="475" t="str">
        <f>IF('statement of marks'!EC79="","",'statement of marks'!EC79)</f>
        <v/>
      </c>
      <c r="I1427" s="478" t="str">
        <f>IF(H1427="","",SUM(G1427:H1427))</f>
        <v/>
      </c>
      <c r="J1427" s="479" t="str">
        <f>IF('statement of marks'!HZ79="","",'statement of marks'!HZ79)</f>
        <v/>
      </c>
      <c r="K1427" s="477" t="str">
        <f>IF('result subject-wise'!AR79="","",'result subject-wise'!AR79)</f>
        <v/>
      </c>
      <c r="L1427" s="1030"/>
      <c r="M1427" s="1061"/>
      <c r="N1427" s="1058"/>
      <c r="O1427" s="1057"/>
      <c r="P1427" s="1023" t="s">
        <v>74</v>
      </c>
      <c r="Q1427" s="1024"/>
      <c r="R1427" s="475" t="str">
        <f>IF('statement of marks'!DL80="","",'statement of marks'!DL80)</f>
        <v/>
      </c>
      <c r="S1427" s="475" t="str">
        <f>IF('statement of marks'!DO80="","",'statement of marks'!DO80)</f>
        <v/>
      </c>
      <c r="T1427" s="475" t="str">
        <f>IF('statement of marks'!DR80="","",'statement of marks'!DR80)</f>
        <v/>
      </c>
      <c r="U1427" s="475" t="str">
        <f>IF('statement of marks'!DX80="","",'statement of marks'!DX80)</f>
        <v/>
      </c>
      <c r="V1427" s="478" t="str">
        <f>IF(U1427="","",SUM(R1427:U1427))</f>
        <v/>
      </c>
      <c r="W1427" s="475" t="str">
        <f>IF('statement of marks'!EC80="","",'statement of marks'!EC80)</f>
        <v/>
      </c>
      <c r="X1427" s="478" t="str">
        <f>IF(W1427="","",SUM(V1427:W1427))</f>
        <v/>
      </c>
      <c r="Y1427" s="479" t="str">
        <f>IF('statement of marks'!HZ80="","",'statement of marks'!HZ80)</f>
        <v/>
      </c>
      <c r="Z1427" s="477" t="str">
        <f>IF('result subject-wise'!AR80="","",'result subject-wise'!AR80)</f>
        <v/>
      </c>
      <c r="AA1427" s="1030"/>
      <c r="AB1427" s="1061"/>
    </row>
    <row r="1428" spans="1:28" ht="19" customHeight="1">
      <c r="A1428" s="1023" t="s">
        <v>56</v>
      </c>
      <c r="B1428" s="1024"/>
      <c r="C1428" s="475" t="str">
        <f>IF('statement of marks'!EM79="","",'statement of marks'!EM79)</f>
        <v/>
      </c>
      <c r="D1428" s="475" t="str">
        <f>IF('statement of marks'!EN79="","",'statement of marks'!EN79)</f>
        <v/>
      </c>
      <c r="E1428" s="475" t="str">
        <f>IF('statement of marks'!EO79="","",'statement of marks'!EO79)</f>
        <v/>
      </c>
      <c r="F1428" s="475" t="str">
        <f>IF('statement of marks'!ES79="","",'statement of marks'!ES79)</f>
        <v/>
      </c>
      <c r="G1428" s="478" t="str">
        <f>IF(F1428="","",SUM(C1428:F1428))</f>
        <v/>
      </c>
      <c r="H1428" s="475" t="str">
        <f>IF('statement of marks'!EX79="","",'statement of marks'!EX79)</f>
        <v/>
      </c>
      <c r="I1428" s="478" t="str">
        <f>IF(H1428="","",SUM(G1428:H1428))</f>
        <v/>
      </c>
      <c r="J1428" s="479" t="str">
        <f>IF('statement of marks'!IA79="","",'statement of marks'!IA79)</f>
        <v/>
      </c>
      <c r="K1428" s="477" t="str">
        <f>IF('result subject-wise'!AS79="","",'result subject-wise'!AS79)</f>
        <v/>
      </c>
      <c r="L1428" s="1030"/>
      <c r="M1428" s="1061"/>
      <c r="N1428" s="1058"/>
      <c r="O1428" s="1057"/>
      <c r="P1428" s="1023" t="s">
        <v>56</v>
      </c>
      <c r="Q1428" s="1024"/>
      <c r="R1428" s="475" t="str">
        <f>IF('statement of marks'!EM80="","",'statement of marks'!EM80)</f>
        <v/>
      </c>
      <c r="S1428" s="475" t="str">
        <f>IF('statement of marks'!EN80="","",'statement of marks'!EN80)</f>
        <v/>
      </c>
      <c r="T1428" s="475" t="str">
        <f>IF('statement of marks'!EO80="","",'statement of marks'!EO80)</f>
        <v/>
      </c>
      <c r="U1428" s="475" t="str">
        <f>IF('statement of marks'!ES80="","",'statement of marks'!ES80)</f>
        <v/>
      </c>
      <c r="V1428" s="478" t="str">
        <f>IF(U1428="","",SUM(R1428:U1428))</f>
        <v/>
      </c>
      <c r="W1428" s="475" t="str">
        <f>IF('statement of marks'!EX80="","",'statement of marks'!EX80)</f>
        <v/>
      </c>
      <c r="X1428" s="478" t="str">
        <f>IF(W1428="","",SUM(V1428:W1428))</f>
        <v/>
      </c>
      <c r="Y1428" s="479" t="str">
        <f>IF('statement of marks'!IA80="","",'statement of marks'!IA80)</f>
        <v/>
      </c>
      <c r="Z1428" s="477" t="str">
        <f>IF('result subject-wise'!AS80="","",'result subject-wise'!AS80)</f>
        <v/>
      </c>
      <c r="AA1428" s="1030"/>
      <c r="AB1428" s="1061"/>
    </row>
    <row r="1429" spans="1:28" ht="19" customHeight="1">
      <c r="A1429" s="1023" t="s">
        <v>26</v>
      </c>
      <c r="B1429" s="1024"/>
      <c r="C1429" s="1046" t="s">
        <v>275</v>
      </c>
      <c r="D1429" s="1021"/>
      <c r="E1429" s="1046" t="s">
        <v>94</v>
      </c>
      <c r="F1429" s="1021"/>
      <c r="G1429" s="1048" t="s">
        <v>95</v>
      </c>
      <c r="H1429" s="1021"/>
      <c r="I1429" s="478" t="s">
        <v>39</v>
      </c>
      <c r="J1429" s="477" t="s">
        <v>57</v>
      </c>
      <c r="K1429" s="1050"/>
      <c r="L1429" s="1049" t="str">
        <f>IF('result subject-wise'!AV79="","",'result subject-wise'!AV79)</f>
        <v/>
      </c>
      <c r="M1429" s="1052"/>
      <c r="N1429" s="1058"/>
      <c r="O1429" s="1057"/>
      <c r="P1429" s="1023" t="s">
        <v>26</v>
      </c>
      <c r="Q1429" s="1024"/>
      <c r="R1429" s="1046" t="s">
        <v>275</v>
      </c>
      <c r="S1429" s="1021"/>
      <c r="T1429" s="1046" t="s">
        <v>94</v>
      </c>
      <c r="U1429" s="1021"/>
      <c r="V1429" s="1048" t="s">
        <v>95</v>
      </c>
      <c r="W1429" s="1021"/>
      <c r="X1429" s="478" t="s">
        <v>39</v>
      </c>
      <c r="Y1429" s="477" t="s">
        <v>57</v>
      </c>
      <c r="Z1429" s="1050"/>
      <c r="AA1429" s="1049" t="str">
        <f>IF('result subject-wise'!AV80="","",'result subject-wise'!AV80)</f>
        <v/>
      </c>
      <c r="AB1429" s="1052"/>
    </row>
    <row r="1430" spans="1:28" ht="19" customHeight="1">
      <c r="A1430" s="1023"/>
      <c r="B1430" s="1024"/>
      <c r="C1430" s="1021">
        <f>'statement of marks'!$FH$6</f>
        <v>25</v>
      </c>
      <c r="D1430" s="1021"/>
      <c r="E1430" s="1021">
        <f>'statement of marks'!$FI$6</f>
        <v>45</v>
      </c>
      <c r="F1430" s="1021"/>
      <c r="G1430" s="1021">
        <f>'statement of marks'!$FJ$6</f>
        <v>30</v>
      </c>
      <c r="H1430" s="1021"/>
      <c r="I1430" s="478">
        <f>SUM(C1430,E1430,G1430)</f>
        <v>100</v>
      </c>
      <c r="J1430" s="477"/>
      <c r="K1430" s="1050"/>
      <c r="L1430" s="1049"/>
      <c r="M1430" s="1052"/>
      <c r="N1430" s="1058"/>
      <c r="O1430" s="1057"/>
      <c r="P1430" s="1023"/>
      <c r="Q1430" s="1024"/>
      <c r="R1430" s="1021">
        <f>'statement of marks'!$FH$6</f>
        <v>25</v>
      </c>
      <c r="S1430" s="1021"/>
      <c r="T1430" s="1021">
        <f>'statement of marks'!$FI$6</f>
        <v>45</v>
      </c>
      <c r="U1430" s="1021"/>
      <c r="V1430" s="1021">
        <f>'statement of marks'!$FJ$6</f>
        <v>30</v>
      </c>
      <c r="W1430" s="1021"/>
      <c r="X1430" s="478">
        <f>SUM(R1430,T1430,V1430)</f>
        <v>100</v>
      </c>
      <c r="Y1430" s="477"/>
      <c r="Z1430" s="1050"/>
      <c r="AA1430" s="1049"/>
      <c r="AB1430" s="1052"/>
    </row>
    <row r="1431" spans="1:28" ht="19" customHeight="1">
      <c r="A1431" s="1023"/>
      <c r="B1431" s="1024"/>
      <c r="C1431" s="1025" t="str">
        <f>IF('statement of marks'!FH79="","",'statement of marks'!FH79)</f>
        <v/>
      </c>
      <c r="D1431" s="1025"/>
      <c r="E1431" s="1025" t="str">
        <f>'statement of marks'!FI79</f>
        <v/>
      </c>
      <c r="F1431" s="1025"/>
      <c r="G1431" s="1025" t="str">
        <f>'statement of marks'!FJ79</f>
        <v/>
      </c>
      <c r="H1431" s="1025"/>
      <c r="I1431" s="481" t="str">
        <f>IF(G1431="","",SUM(C1431,E1431,G1431))</f>
        <v/>
      </c>
      <c r="J1431" s="479" t="str">
        <f>IF('statement of marks'!IB79="","",'statement of marks'!IB79)</f>
        <v/>
      </c>
      <c r="K1431" s="1050"/>
      <c r="L1431" s="1051" t="s">
        <v>241</v>
      </c>
      <c r="M1431" s="1052"/>
      <c r="N1431" s="1058"/>
      <c r="O1431" s="1057"/>
      <c r="P1431" s="1023"/>
      <c r="Q1431" s="1024"/>
      <c r="R1431" s="1025" t="str">
        <f>IF('statement of marks'!FH80="","",'statement of marks'!FH80)</f>
        <v/>
      </c>
      <c r="S1431" s="1025"/>
      <c r="T1431" s="1025" t="str">
        <f>'statement of marks'!FI80</f>
        <v/>
      </c>
      <c r="U1431" s="1025"/>
      <c r="V1431" s="1025" t="str">
        <f>'statement of marks'!FJ80</f>
        <v/>
      </c>
      <c r="W1431" s="1025"/>
      <c r="X1431" s="481" t="str">
        <f>IF(V1431="","",SUM(R1431,T1431,V1431))</f>
        <v/>
      </c>
      <c r="Y1431" s="479" t="str">
        <f>IF('statement of marks'!IB80="","",'statement of marks'!IB80)</f>
        <v/>
      </c>
      <c r="Z1431" s="1050"/>
      <c r="AA1431" s="1051" t="s">
        <v>241</v>
      </c>
      <c r="AB1431" s="1052"/>
    </row>
    <row r="1432" spans="1:28" ht="19" customHeight="1">
      <c r="A1432" s="1023" t="s">
        <v>77</v>
      </c>
      <c r="B1432" s="1024"/>
      <c r="C1432" s="1048" t="s">
        <v>96</v>
      </c>
      <c r="D1432" s="1021"/>
      <c r="E1432" s="1048" t="s">
        <v>97</v>
      </c>
      <c r="F1432" s="1021"/>
      <c r="G1432" s="1048" t="s">
        <v>98</v>
      </c>
      <c r="H1432" s="1021"/>
      <c r="I1432" s="478" t="s">
        <v>39</v>
      </c>
      <c r="J1432" s="477" t="s">
        <v>57</v>
      </c>
      <c r="K1432" s="1050"/>
      <c r="L1432" s="1049" t="e">
        <f>J1425</f>
        <v>#VALUE!</v>
      </c>
      <c r="M1432" s="1052"/>
      <c r="N1432" s="1058"/>
      <c r="O1432" s="1057"/>
      <c r="P1432" s="1023" t="s">
        <v>77</v>
      </c>
      <c r="Q1432" s="1024"/>
      <c r="R1432" s="1048" t="s">
        <v>96</v>
      </c>
      <c r="S1432" s="1021"/>
      <c r="T1432" s="1048" t="s">
        <v>97</v>
      </c>
      <c r="U1432" s="1021"/>
      <c r="V1432" s="1048" t="s">
        <v>98</v>
      </c>
      <c r="W1432" s="1021"/>
      <c r="X1432" s="478" t="s">
        <v>39</v>
      </c>
      <c r="Y1432" s="477" t="s">
        <v>57</v>
      </c>
      <c r="Z1432" s="1050"/>
      <c r="AA1432" s="1049" t="e">
        <f>Y1425</f>
        <v>#VALUE!</v>
      </c>
      <c r="AB1432" s="1052"/>
    </row>
    <row r="1433" spans="1:28" ht="19" customHeight="1">
      <c r="A1433" s="1023"/>
      <c r="B1433" s="1024"/>
      <c r="C1433" s="1021">
        <f>'statement of marks'!$FQ$6</f>
        <v>25</v>
      </c>
      <c r="D1433" s="1021"/>
      <c r="E1433" s="474">
        <f>'statement of marks'!$FR$6</f>
        <v>30</v>
      </c>
      <c r="F1433" s="474">
        <f>'statement of marks'!$FS$6</f>
        <v>30</v>
      </c>
      <c r="G1433" s="1021">
        <f>'statement of marks'!$FT$6</f>
        <v>15</v>
      </c>
      <c r="H1433" s="1021"/>
      <c r="I1433" s="478">
        <f>SUM(C1433,E1433,F1433,G1433)</f>
        <v>100</v>
      </c>
      <c r="J1433" s="477"/>
      <c r="K1433" s="1050"/>
      <c r="L1433" s="1049"/>
      <c r="M1433" s="1052"/>
      <c r="N1433" s="1058"/>
      <c r="O1433" s="1057"/>
      <c r="P1433" s="1023"/>
      <c r="Q1433" s="1024"/>
      <c r="R1433" s="1021">
        <f>'statement of marks'!$FQ$6</f>
        <v>25</v>
      </c>
      <c r="S1433" s="1021"/>
      <c r="T1433" s="474">
        <f>'statement of marks'!$FR$6</f>
        <v>30</v>
      </c>
      <c r="U1433" s="474">
        <f>'statement of marks'!$FS$6</f>
        <v>30</v>
      </c>
      <c r="V1433" s="1021">
        <f>'statement of marks'!$FT$6</f>
        <v>15</v>
      </c>
      <c r="W1433" s="1021"/>
      <c r="X1433" s="478">
        <f>SUM(R1433,T1433,U1433,V1433)</f>
        <v>100</v>
      </c>
      <c r="Y1433" s="477"/>
      <c r="Z1433" s="1050"/>
      <c r="AA1433" s="1049"/>
      <c r="AB1433" s="1052"/>
    </row>
    <row r="1434" spans="1:28" ht="19" customHeight="1">
      <c r="A1434" s="1023"/>
      <c r="B1434" s="1024"/>
      <c r="C1434" s="1025" t="str">
        <f>IF('statement of marks'!FQ79="","",'statement of marks'!FQ79)</f>
        <v/>
      </c>
      <c r="D1434" s="1025"/>
      <c r="E1434" s="475" t="str">
        <f>'statement of marks'!FR79</f>
        <v/>
      </c>
      <c r="F1434" s="475" t="str">
        <f>'statement of marks'!FS79</f>
        <v/>
      </c>
      <c r="G1434" s="1025" t="str">
        <f>'statement of marks'!FT79</f>
        <v/>
      </c>
      <c r="H1434" s="1025"/>
      <c r="I1434" s="478" t="str">
        <f>IF(G1434="","",SUM(C1434:G1434))</f>
        <v/>
      </c>
      <c r="J1434" s="479" t="str">
        <f>IF('statement of marks'!IC79="","",'statement of marks'!IC79)</f>
        <v/>
      </c>
      <c r="K1434" s="1043" t="s">
        <v>240</v>
      </c>
      <c r="L1434" s="1044"/>
      <c r="M1434" s="1045"/>
      <c r="N1434" s="1058"/>
      <c r="O1434" s="1057"/>
      <c r="P1434" s="1023"/>
      <c r="Q1434" s="1024"/>
      <c r="R1434" s="1025" t="str">
        <f>IF('statement of marks'!FQ80="","",'statement of marks'!FQ80)</f>
        <v/>
      </c>
      <c r="S1434" s="1025"/>
      <c r="T1434" s="475" t="str">
        <f>'statement of marks'!FR80</f>
        <v/>
      </c>
      <c r="U1434" s="475" t="str">
        <f>'statement of marks'!FS80</f>
        <v/>
      </c>
      <c r="V1434" s="1025" t="str">
        <f>'statement of marks'!FT80</f>
        <v/>
      </c>
      <c r="W1434" s="1025"/>
      <c r="X1434" s="478" t="str">
        <f>IF(V1434="","",SUM(R1434:V1434))</f>
        <v/>
      </c>
      <c r="Y1434" s="479" t="str">
        <f>IF('statement of marks'!IC80="","",'statement of marks'!IC80)</f>
        <v/>
      </c>
      <c r="Z1434" s="1043" t="s">
        <v>240</v>
      </c>
      <c r="AA1434" s="1044"/>
      <c r="AB1434" s="1045"/>
    </row>
    <row r="1435" spans="1:28" ht="19" customHeight="1">
      <c r="A1435" s="1038" t="s">
        <v>135</v>
      </c>
      <c r="B1435" s="1039"/>
      <c r="C1435" s="1029" t="str">
        <f>'statement of marks'!GN79</f>
        <v/>
      </c>
      <c r="D1435" s="1029"/>
      <c r="E1435" s="1029"/>
      <c r="F1435" s="483" t="s">
        <v>241</v>
      </c>
      <c r="G1435" s="479" t="str">
        <f>IF('statement of marks'!CU79="","",'statement of marks'!CU79)</f>
        <v/>
      </c>
      <c r="H1435" s="1049" t="s">
        <v>237</v>
      </c>
      <c r="I1435" s="1049"/>
      <c r="J1435" s="475" t="str">
        <f>IF('statement of marks'!GP79="","",'statement of marks'!GP79)</f>
        <v/>
      </c>
      <c r="K1435" s="1044"/>
      <c r="L1435" s="1044"/>
      <c r="M1435" s="1045"/>
      <c r="N1435" s="1058"/>
      <c r="O1435" s="1057"/>
      <c r="P1435" s="1038" t="s">
        <v>135</v>
      </c>
      <c r="Q1435" s="1039"/>
      <c r="R1435" s="1029" t="str">
        <f>'statement of marks'!GN80</f>
        <v/>
      </c>
      <c r="S1435" s="1029"/>
      <c r="T1435" s="1029"/>
      <c r="U1435" s="483" t="s">
        <v>241</v>
      </c>
      <c r="V1435" s="479" t="str">
        <f>IF('statement of marks'!CU80="","",'statement of marks'!CU80)</f>
        <v/>
      </c>
      <c r="W1435" s="1049" t="s">
        <v>237</v>
      </c>
      <c r="X1435" s="1049"/>
      <c r="Y1435" s="475" t="str">
        <f>IF('statement of marks'!GP80="","",'statement of marks'!GP80)</f>
        <v/>
      </c>
      <c r="Z1435" s="1044"/>
      <c r="AA1435" s="1044"/>
      <c r="AB1435" s="1045"/>
    </row>
    <row r="1436" spans="1:28" ht="19" customHeight="1">
      <c r="A1436" s="257" t="s">
        <v>230</v>
      </c>
      <c r="B1436" s="1059" t="s">
        <v>229</v>
      </c>
      <c r="C1436" s="1060"/>
      <c r="D1436" s="1047" t="s">
        <v>231</v>
      </c>
      <c r="E1436" s="1025"/>
      <c r="F1436" s="1047" t="s">
        <v>232</v>
      </c>
      <c r="G1436" s="1025"/>
      <c r="H1436" s="1047" t="s">
        <v>233</v>
      </c>
      <c r="I1436" s="1025"/>
      <c r="J1436" s="481" t="s">
        <v>376</v>
      </c>
      <c r="K1436" s="1044"/>
      <c r="L1436" s="1044"/>
      <c r="M1436" s="1045"/>
      <c r="N1436" s="1058"/>
      <c r="O1436" s="1057"/>
      <c r="P1436" s="257" t="s">
        <v>230</v>
      </c>
      <c r="Q1436" s="1059" t="s">
        <v>229</v>
      </c>
      <c r="R1436" s="1060"/>
      <c r="S1436" s="1047" t="s">
        <v>231</v>
      </c>
      <c r="T1436" s="1025"/>
      <c r="U1436" s="1047" t="s">
        <v>232</v>
      </c>
      <c r="V1436" s="1025"/>
      <c r="W1436" s="1047" t="s">
        <v>233</v>
      </c>
      <c r="X1436" s="1025"/>
      <c r="Y1436" s="481" t="s">
        <v>376</v>
      </c>
      <c r="Z1436" s="1044"/>
      <c r="AA1436" s="1044"/>
      <c r="AB1436" s="1045"/>
    </row>
    <row r="1437" spans="1:28" ht="19" customHeight="1">
      <c r="A1437" s="1033" t="s">
        <v>227</v>
      </c>
      <c r="B1437" s="1024"/>
      <c r="C1437" s="482" t="str">
        <f>IF('statement of marks'!GR79="","",'statement of marks'!GR79)</f>
        <v/>
      </c>
      <c r="D1437" s="1053" t="str">
        <f>IF('statement of marks'!GT79="","",'statement of marks'!GT79)</f>
        <v/>
      </c>
      <c r="E1437" s="1053"/>
      <c r="F1437" s="1053" t="str">
        <f>IF('statement of marks'!GV79="","",'statement of marks'!GV79)</f>
        <v/>
      </c>
      <c r="G1437" s="1053"/>
      <c r="H1437" s="1053" t="str">
        <f>IF('statement of marks'!GX79="","",'statement of marks'!GX79)</f>
        <v/>
      </c>
      <c r="I1437" s="1053"/>
      <c r="J1437" s="479" t="str">
        <f>'statement of marks'!GZ79</f>
        <v/>
      </c>
      <c r="K1437" s="1062" t="str">
        <f>IF(OR(L1429="PASS",L1429="FAIL"),'result subject-wise'!$AV$112,"")</f>
        <v/>
      </c>
      <c r="L1437" s="1062"/>
      <c r="M1437" s="1063"/>
      <c r="N1437" s="1058"/>
      <c r="O1437" s="1057"/>
      <c r="P1437" s="1033" t="s">
        <v>227</v>
      </c>
      <c r="Q1437" s="1024"/>
      <c r="R1437" s="482" t="str">
        <f>IF('statement of marks'!GR80="","",'statement of marks'!GR80)</f>
        <v/>
      </c>
      <c r="S1437" s="1053" t="str">
        <f>IF('statement of marks'!GT80="","",'statement of marks'!GT80)</f>
        <v/>
      </c>
      <c r="T1437" s="1053"/>
      <c r="U1437" s="1053" t="str">
        <f>IF('statement of marks'!GV80="","",'statement of marks'!GV80)</f>
        <v/>
      </c>
      <c r="V1437" s="1053"/>
      <c r="W1437" s="1053" t="str">
        <f>IF('statement of marks'!GX80="","",'statement of marks'!GX80)</f>
        <v/>
      </c>
      <c r="X1437" s="1053"/>
      <c r="Y1437" s="479" t="str">
        <f>'statement of marks'!GZ80</f>
        <v/>
      </c>
      <c r="Z1437" s="1062" t="str">
        <f>IF(OR(AA1429="PASS",AA1429="FAIL"),'result subject-wise'!$AV$112,"")</f>
        <v/>
      </c>
      <c r="AA1437" s="1062"/>
      <c r="AB1437" s="1063"/>
    </row>
    <row r="1438" spans="1:28" ht="19" customHeight="1">
      <c r="A1438" s="1031" t="s">
        <v>228</v>
      </c>
      <c r="B1438" s="1032"/>
      <c r="C1438" s="477" t="str">
        <f>IF('statement of marks'!GQ79="","",'statement of marks'!GQ79)</f>
        <v/>
      </c>
      <c r="D1438" s="1030" t="str">
        <f>IF('statement of marks'!GS79="","",'statement of marks'!GS79)</f>
        <v/>
      </c>
      <c r="E1438" s="1030"/>
      <c r="F1438" s="1030" t="str">
        <f>IF('statement of marks'!GU79="","",'statement of marks'!GU79)</f>
        <v/>
      </c>
      <c r="G1438" s="1030"/>
      <c r="H1438" s="1030" t="str">
        <f>IF('statement of marks'!GW79="","",'statement of marks'!GW79)</f>
        <v/>
      </c>
      <c r="I1438" s="1030"/>
      <c r="J1438" s="477" t="str">
        <f>'statement of marks'!GY79</f>
        <v/>
      </c>
      <c r="K1438" s="1062"/>
      <c r="L1438" s="1062"/>
      <c r="M1438" s="1063"/>
      <c r="N1438" s="1058"/>
      <c r="O1438" s="1057"/>
      <c r="P1438" s="1031" t="s">
        <v>228</v>
      </c>
      <c r="Q1438" s="1032"/>
      <c r="R1438" s="477" t="str">
        <f>IF('statement of marks'!GQ80="","",'statement of marks'!GQ80)</f>
        <v/>
      </c>
      <c r="S1438" s="1030" t="str">
        <f>IF('statement of marks'!GS80="","",'statement of marks'!GS80)</f>
        <v/>
      </c>
      <c r="T1438" s="1030"/>
      <c r="U1438" s="1030" t="str">
        <f>IF('statement of marks'!GU80="","",'statement of marks'!GU80)</f>
        <v/>
      </c>
      <c r="V1438" s="1030"/>
      <c r="W1438" s="1030" t="str">
        <f>IF('statement of marks'!GW80="","",'statement of marks'!GW80)</f>
        <v/>
      </c>
      <c r="X1438" s="1030"/>
      <c r="Y1438" s="477" t="str">
        <f>'statement of marks'!GY80</f>
        <v/>
      </c>
      <c r="Z1438" s="1062"/>
      <c r="AA1438" s="1062"/>
      <c r="AB1438" s="1063"/>
    </row>
    <row r="1439" spans="1:28" ht="19" customHeight="1">
      <c r="A1439" s="1067" t="s">
        <v>375</v>
      </c>
      <c r="B1439" s="1024"/>
      <c r="C1439" s="52"/>
      <c r="D1439" s="1029"/>
      <c r="E1439" s="1029"/>
      <c r="F1439" s="1029"/>
      <c r="G1439" s="1029"/>
      <c r="H1439" s="1029"/>
      <c r="I1439" s="1029"/>
      <c r="J1439" s="1029"/>
      <c r="K1439" s="1029"/>
      <c r="L1439" s="1029"/>
      <c r="M1439" s="1040"/>
      <c r="N1439" s="1058"/>
      <c r="O1439" s="1057"/>
      <c r="P1439" s="1067" t="s">
        <v>375</v>
      </c>
      <c r="Q1439" s="1024"/>
      <c r="R1439" s="52"/>
      <c r="S1439" s="1029"/>
      <c r="T1439" s="1029"/>
      <c r="U1439" s="1029"/>
      <c r="V1439" s="1029"/>
      <c r="W1439" s="1029"/>
      <c r="X1439" s="1029"/>
      <c r="Y1439" s="1029"/>
      <c r="Z1439" s="1029"/>
      <c r="AA1439" s="1029"/>
      <c r="AB1439" s="1040"/>
    </row>
    <row r="1440" spans="1:28" ht="19" customHeight="1">
      <c r="A1440" s="1033" t="s">
        <v>234</v>
      </c>
      <c r="B1440" s="1024"/>
      <c r="C1440" s="52"/>
      <c r="D1440" s="1029"/>
      <c r="E1440" s="1029"/>
      <c r="F1440" s="1029"/>
      <c r="G1440" s="1029"/>
      <c r="H1440" s="1029"/>
      <c r="I1440" s="1029"/>
      <c r="J1440" s="1029"/>
      <c r="K1440" s="1029"/>
      <c r="L1440" s="1029"/>
      <c r="M1440" s="1040"/>
      <c r="N1440" s="1058"/>
      <c r="O1440" s="1057"/>
      <c r="P1440" s="1033" t="s">
        <v>234</v>
      </c>
      <c r="Q1440" s="1024"/>
      <c r="R1440" s="52"/>
      <c r="S1440" s="1029"/>
      <c r="T1440" s="1029"/>
      <c r="U1440" s="1029"/>
      <c r="V1440" s="1029"/>
      <c r="W1440" s="1029"/>
      <c r="X1440" s="1029"/>
      <c r="Y1440" s="1029"/>
      <c r="Z1440" s="1029"/>
      <c r="AA1440" s="1029"/>
      <c r="AB1440" s="1040"/>
    </row>
    <row r="1441" spans="1:28" ht="19" customHeight="1">
      <c r="A1441" s="1033" t="s">
        <v>374</v>
      </c>
      <c r="B1441" s="1024"/>
      <c r="C1441" s="52"/>
      <c r="D1441" s="1029"/>
      <c r="E1441" s="1029"/>
      <c r="F1441" s="1029"/>
      <c r="G1441" s="1029"/>
      <c r="H1441" s="1029"/>
      <c r="I1441" s="1029"/>
      <c r="J1441" s="1051" t="s">
        <v>374</v>
      </c>
      <c r="K1441" s="1029"/>
      <c r="L1441" s="1029"/>
      <c r="M1441" s="1040"/>
      <c r="N1441" s="1058"/>
      <c r="O1441" s="1057"/>
      <c r="P1441" s="1033" t="s">
        <v>374</v>
      </c>
      <c r="Q1441" s="1024"/>
      <c r="R1441" s="52"/>
      <c r="S1441" s="1029"/>
      <c r="T1441" s="1029"/>
      <c r="U1441" s="1029"/>
      <c r="V1441" s="1029"/>
      <c r="W1441" s="1029"/>
      <c r="X1441" s="1029"/>
      <c r="Y1441" s="1051" t="s">
        <v>374</v>
      </c>
      <c r="Z1441" s="1029"/>
      <c r="AA1441" s="1029"/>
      <c r="AB1441" s="1040"/>
    </row>
    <row r="1442" spans="1:28" ht="19" customHeight="1">
      <c r="A1442" s="1033" t="s">
        <v>235</v>
      </c>
      <c r="B1442" s="1024"/>
      <c r="C1442" s="52"/>
      <c r="D1442" s="1029"/>
      <c r="E1442" s="1029"/>
      <c r="F1442" s="1029"/>
      <c r="G1442" s="1029"/>
      <c r="H1442" s="1029"/>
      <c r="I1442" s="1029"/>
      <c r="J1442" s="1029"/>
      <c r="K1442" s="1029"/>
      <c r="L1442" s="1029"/>
      <c r="M1442" s="1040"/>
      <c r="N1442" s="1058"/>
      <c r="O1442" s="1057"/>
      <c r="P1442" s="1033" t="s">
        <v>235</v>
      </c>
      <c r="Q1442" s="1024"/>
      <c r="R1442" s="52"/>
      <c r="S1442" s="1029"/>
      <c r="T1442" s="1029"/>
      <c r="U1442" s="1029"/>
      <c r="V1442" s="1029"/>
      <c r="W1442" s="1029"/>
      <c r="X1442" s="1029"/>
      <c r="Y1442" s="1029"/>
      <c r="Z1442" s="1029"/>
      <c r="AA1442" s="1029"/>
      <c r="AB1442" s="1040"/>
    </row>
    <row r="1443" spans="1:28" ht="19" customHeight="1" thickBot="1">
      <c r="A1443" s="1054" t="s">
        <v>236</v>
      </c>
      <c r="B1443" s="1055"/>
      <c r="C1443" s="1055"/>
      <c r="D1443" s="1055"/>
      <c r="E1443" s="1055"/>
      <c r="F1443" s="1064">
        <f>'statement of marks'!$GY$107</f>
        <v>42460</v>
      </c>
      <c r="G1443" s="1064"/>
      <c r="H1443" s="1065" t="s">
        <v>239</v>
      </c>
      <c r="I1443" s="1066"/>
      <c r="J1443" s="1041"/>
      <c r="K1443" s="1041"/>
      <c r="L1443" s="1041"/>
      <c r="M1443" s="1042"/>
      <c r="N1443" s="1058"/>
      <c r="O1443" s="1057"/>
      <c r="P1443" s="1054" t="s">
        <v>236</v>
      </c>
      <c r="Q1443" s="1055"/>
      <c r="R1443" s="1055"/>
      <c r="S1443" s="1055"/>
      <c r="T1443" s="1055"/>
      <c r="U1443" s="1064">
        <f>'statement of marks'!$GY$107</f>
        <v>42460</v>
      </c>
      <c r="V1443" s="1064"/>
      <c r="W1443" s="1065" t="s">
        <v>239</v>
      </c>
      <c r="X1443" s="1066"/>
      <c r="Y1443" s="1041"/>
      <c r="Z1443" s="1041"/>
      <c r="AA1443" s="1041"/>
      <c r="AB1443" s="1042"/>
    </row>
    <row r="1444" spans="1:28" ht="19" customHeight="1" thickTop="1">
      <c r="A1444" s="1017" t="s">
        <v>220</v>
      </c>
      <c r="B1444" s="1018"/>
      <c r="C1444" s="1018"/>
      <c r="D1444" s="1018"/>
      <c r="E1444" s="1018"/>
      <c r="F1444" s="1018"/>
      <c r="G1444" s="1018"/>
      <c r="H1444" s="1018"/>
      <c r="I1444" s="1018"/>
      <c r="J1444" s="1018"/>
      <c r="K1444" s="1018"/>
      <c r="L1444" s="1018"/>
      <c r="M1444" s="1019"/>
      <c r="N1444" s="1058"/>
      <c r="O1444" s="1057"/>
      <c r="P1444" s="1017" t="s">
        <v>220</v>
      </c>
      <c r="Q1444" s="1018"/>
      <c r="R1444" s="1018"/>
      <c r="S1444" s="1018"/>
      <c r="T1444" s="1018"/>
      <c r="U1444" s="1018"/>
      <c r="V1444" s="1018"/>
      <c r="W1444" s="1018"/>
      <c r="X1444" s="1018"/>
      <c r="Y1444" s="1018"/>
      <c r="Z1444" s="1018"/>
      <c r="AA1444" s="1018"/>
      <c r="AB1444" s="1019"/>
    </row>
    <row r="1445" spans="1:28" ht="19" customHeight="1">
      <c r="A1445" s="1020" t="str">
        <f>IF('statement of marks'!$A$2="","",'statement of marks'!$A$2)</f>
        <v xml:space="preserve">GOVT. </v>
      </c>
      <c r="B1445" s="1021"/>
      <c r="C1445" s="1021"/>
      <c r="D1445" s="1021"/>
      <c r="E1445" s="1021"/>
      <c r="F1445" s="1021"/>
      <c r="G1445" s="1021"/>
      <c r="H1445" s="1021"/>
      <c r="I1445" s="1021"/>
      <c r="J1445" s="1021"/>
      <c r="K1445" s="1021"/>
      <c r="L1445" s="1021"/>
      <c r="M1445" s="1022"/>
      <c r="N1445" s="1058"/>
      <c r="O1445" s="1057"/>
      <c r="P1445" s="1020" t="str">
        <f>IF('statement of marks'!$A$2="","",'statement of marks'!$A$2)</f>
        <v xml:space="preserve">GOVT. </v>
      </c>
      <c r="Q1445" s="1021"/>
      <c r="R1445" s="1021"/>
      <c r="S1445" s="1021"/>
      <c r="T1445" s="1021"/>
      <c r="U1445" s="1021"/>
      <c r="V1445" s="1021"/>
      <c r="W1445" s="1021"/>
      <c r="X1445" s="1021"/>
      <c r="Y1445" s="1021"/>
      <c r="Z1445" s="1021"/>
      <c r="AA1445" s="1021"/>
      <c r="AB1445" s="1022"/>
    </row>
    <row r="1446" spans="1:28" ht="19" customHeight="1">
      <c r="A1446" s="1020"/>
      <c r="B1446" s="1021"/>
      <c r="C1446" s="1021"/>
      <c r="D1446" s="1021"/>
      <c r="E1446" s="1021"/>
      <c r="F1446" s="1021"/>
      <c r="G1446" s="1021"/>
      <c r="H1446" s="1021"/>
      <c r="I1446" s="1021"/>
      <c r="J1446" s="1021"/>
      <c r="K1446" s="1021"/>
      <c r="L1446" s="1021"/>
      <c r="M1446" s="1022"/>
      <c r="N1446" s="1058"/>
      <c r="O1446" s="1057"/>
      <c r="P1446" s="1020"/>
      <c r="Q1446" s="1021"/>
      <c r="R1446" s="1021"/>
      <c r="S1446" s="1021"/>
      <c r="T1446" s="1021"/>
      <c r="U1446" s="1021"/>
      <c r="V1446" s="1021"/>
      <c r="W1446" s="1021"/>
      <c r="X1446" s="1021"/>
      <c r="Y1446" s="1021"/>
      <c r="Z1446" s="1021"/>
      <c r="AA1446" s="1021"/>
      <c r="AB1446" s="1022"/>
    </row>
    <row r="1447" spans="1:28" ht="19" customHeight="1">
      <c r="A1447" s="1023" t="s">
        <v>221</v>
      </c>
      <c r="B1447" s="1024"/>
      <c r="C1447" s="1025" t="str">
        <f>IF(L1468="","MAIN EXAM.",IF(C1474="SUPPL.","SUPPL. EXAM.",IF(C1474="RE-EXAM.","RE-EXAM.",)))</f>
        <v>MAIN EXAM.</v>
      </c>
      <c r="D1447" s="1025"/>
      <c r="E1447" s="1025"/>
      <c r="F1447" s="1025"/>
      <c r="G1447" s="475" t="s">
        <v>153</v>
      </c>
      <c r="H1447" s="1025" t="str">
        <f>IF('statement of marks'!$F$3="","",'statement of marks'!$F$3)</f>
        <v>2015-16</v>
      </c>
      <c r="I1447" s="1025"/>
      <c r="J1447" s="1025" t="s">
        <v>82</v>
      </c>
      <c r="K1447" s="1025"/>
      <c r="L1447" s="1025" t="str">
        <f>IF('statement of marks'!D81="","",'statement of marks'!D81)</f>
        <v/>
      </c>
      <c r="M1447" s="1026"/>
      <c r="N1447" s="1058"/>
      <c r="O1447" s="1057"/>
      <c r="P1447" s="1023" t="s">
        <v>221</v>
      </c>
      <c r="Q1447" s="1024"/>
      <c r="R1447" s="1025" t="str">
        <f>IF(AA1468="","MAIN EXAM.",IF(R1474="SUPPL.","SUPPL. EXAM.",IF(R1474="RE-EXAM.","RE-EXAM.",)))</f>
        <v>MAIN EXAM.</v>
      </c>
      <c r="S1447" s="1025"/>
      <c r="T1447" s="1025"/>
      <c r="U1447" s="1025"/>
      <c r="V1447" s="475" t="s">
        <v>153</v>
      </c>
      <c r="W1447" s="1025" t="str">
        <f>IF('statement of marks'!$F$3="","",'statement of marks'!$F$3)</f>
        <v>2015-16</v>
      </c>
      <c r="X1447" s="1025"/>
      <c r="Y1447" s="1025" t="s">
        <v>82</v>
      </c>
      <c r="Z1447" s="1025"/>
      <c r="AA1447" s="1025" t="str">
        <f>IF('statement of marks'!D82="","",'statement of marks'!D82)</f>
        <v/>
      </c>
      <c r="AB1447" s="1026"/>
    </row>
    <row r="1448" spans="1:28" ht="19" customHeight="1">
      <c r="A1448" s="1023" t="s">
        <v>40</v>
      </c>
      <c r="B1448" s="1024"/>
      <c r="C1448" s="1024" t="str">
        <f>IF('statement of marks'!G81="","",'statement of marks'!G81)</f>
        <v>A 075</v>
      </c>
      <c r="D1448" s="1024"/>
      <c r="E1448" s="1024"/>
      <c r="F1448" s="1024"/>
      <c r="G1448" s="1024"/>
      <c r="H1448" s="1024"/>
      <c r="I1448" s="1024"/>
      <c r="J1448" s="1024"/>
      <c r="K1448" s="1024"/>
      <c r="L1448" s="1024"/>
      <c r="M1448" s="1036"/>
      <c r="N1448" s="1058"/>
      <c r="O1448" s="1057"/>
      <c r="P1448" s="1023" t="s">
        <v>40</v>
      </c>
      <c r="Q1448" s="1024"/>
      <c r="R1448" s="1024" t="str">
        <f>IF('statement of marks'!G82="","",'statement of marks'!G82)</f>
        <v>A 076</v>
      </c>
      <c r="S1448" s="1024"/>
      <c r="T1448" s="1024"/>
      <c r="U1448" s="1024"/>
      <c r="V1448" s="1024"/>
      <c r="W1448" s="1024"/>
      <c r="X1448" s="1024"/>
      <c r="Y1448" s="1024"/>
      <c r="Z1448" s="1024"/>
      <c r="AA1448" s="1024"/>
      <c r="AB1448" s="1036"/>
    </row>
    <row r="1449" spans="1:28" ht="19" customHeight="1">
      <c r="A1449" s="1023" t="s">
        <v>41</v>
      </c>
      <c r="B1449" s="1024"/>
      <c r="C1449" s="1024" t="str">
        <f>IF('statement of marks'!H81="","",'statement of marks'!H81)</f>
        <v>B 075</v>
      </c>
      <c r="D1449" s="1024"/>
      <c r="E1449" s="1024"/>
      <c r="F1449" s="1024"/>
      <c r="G1449" s="1024"/>
      <c r="H1449" s="1024"/>
      <c r="I1449" s="1024"/>
      <c r="J1449" s="1024"/>
      <c r="K1449" s="1024"/>
      <c r="L1449" s="1024"/>
      <c r="M1449" s="1036"/>
      <c r="N1449" s="1058"/>
      <c r="O1449" s="1057"/>
      <c r="P1449" s="1023" t="s">
        <v>41</v>
      </c>
      <c r="Q1449" s="1024"/>
      <c r="R1449" s="1024" t="str">
        <f>IF('statement of marks'!H82="","",'statement of marks'!H82)</f>
        <v>B 076</v>
      </c>
      <c r="S1449" s="1024"/>
      <c r="T1449" s="1024"/>
      <c r="U1449" s="1024"/>
      <c r="V1449" s="1024"/>
      <c r="W1449" s="1024"/>
      <c r="X1449" s="1024"/>
      <c r="Y1449" s="1024"/>
      <c r="Z1449" s="1024"/>
      <c r="AA1449" s="1024"/>
      <c r="AB1449" s="1036"/>
    </row>
    <row r="1450" spans="1:28" ht="19" customHeight="1">
      <c r="A1450" s="1023" t="s">
        <v>42</v>
      </c>
      <c r="B1450" s="1024"/>
      <c r="C1450" s="1024" t="str">
        <f>IF('statement of marks'!I81="","",'statement of marks'!I81)</f>
        <v>C 075</v>
      </c>
      <c r="D1450" s="1024"/>
      <c r="E1450" s="1024"/>
      <c r="F1450" s="1024"/>
      <c r="G1450" s="1024"/>
      <c r="H1450" s="1024"/>
      <c r="I1450" s="1024"/>
      <c r="J1450" s="1024"/>
      <c r="K1450" s="1024"/>
      <c r="L1450" s="1024"/>
      <c r="M1450" s="1036"/>
      <c r="N1450" s="1058"/>
      <c r="O1450" s="1057"/>
      <c r="P1450" s="1023" t="s">
        <v>42</v>
      </c>
      <c r="Q1450" s="1024"/>
      <c r="R1450" s="1024" t="str">
        <f>IF('statement of marks'!I82="","",'statement of marks'!I82)</f>
        <v>C 076</v>
      </c>
      <c r="S1450" s="1024"/>
      <c r="T1450" s="1024"/>
      <c r="U1450" s="1024"/>
      <c r="V1450" s="1024"/>
      <c r="W1450" s="1024"/>
      <c r="X1450" s="1024"/>
      <c r="Y1450" s="1024"/>
      <c r="Z1450" s="1024"/>
      <c r="AA1450" s="1024"/>
      <c r="AB1450" s="1036"/>
    </row>
    <row r="1451" spans="1:28" ht="19" customHeight="1">
      <c r="A1451" s="1023" t="s">
        <v>274</v>
      </c>
      <c r="B1451" s="1024"/>
      <c r="C1451" s="1024" t="str">
        <f>IF('statement of marks'!$A$3="","",'statement of marks'!$A$3)</f>
        <v>9 'A'</v>
      </c>
      <c r="D1451" s="1024"/>
      <c r="E1451" s="1025" t="s">
        <v>83</v>
      </c>
      <c r="F1451" s="1025"/>
      <c r="G1451" s="1025" t="str">
        <f>IF('statement of marks'!E81="","",'statement of marks'!E81)</f>
        <v/>
      </c>
      <c r="H1451" s="1025"/>
      <c r="I1451" s="1025" t="s">
        <v>78</v>
      </c>
      <c r="J1451" s="1025"/>
      <c r="K1451" s="1014" t="str">
        <f>IF('statement of marks'!F81="","",'statement of marks'!F81)</f>
        <v/>
      </c>
      <c r="L1451" s="1014"/>
      <c r="M1451" s="1015"/>
      <c r="N1451" s="1058"/>
      <c r="O1451" s="1057"/>
      <c r="P1451" s="1023" t="s">
        <v>274</v>
      </c>
      <c r="Q1451" s="1024"/>
      <c r="R1451" s="1024" t="str">
        <f>IF('statement of marks'!$A$3="","",'statement of marks'!$A$3)</f>
        <v>9 'A'</v>
      </c>
      <c r="S1451" s="1024"/>
      <c r="T1451" s="1025" t="s">
        <v>83</v>
      </c>
      <c r="U1451" s="1025"/>
      <c r="V1451" s="1025" t="str">
        <f>IF('statement of marks'!E82="","",'statement of marks'!E82)</f>
        <v/>
      </c>
      <c r="W1451" s="1025"/>
      <c r="X1451" s="1025" t="s">
        <v>78</v>
      </c>
      <c r="Y1451" s="1025"/>
      <c r="Z1451" s="1014" t="str">
        <f>IF('statement of marks'!F82="","",'statement of marks'!F82)</f>
        <v/>
      </c>
      <c r="AA1451" s="1014"/>
      <c r="AB1451" s="1015"/>
    </row>
    <row r="1452" spans="1:28" ht="19" customHeight="1">
      <c r="A1452" s="1037" t="s">
        <v>222</v>
      </c>
      <c r="B1452" s="1034" t="s">
        <v>223</v>
      </c>
      <c r="C1452" s="865" t="s">
        <v>87</v>
      </c>
      <c r="D1452" s="865" t="s">
        <v>88</v>
      </c>
      <c r="E1452" s="865" t="s">
        <v>89</v>
      </c>
      <c r="F1452" s="865" t="s">
        <v>245</v>
      </c>
      <c r="G1452" s="865" t="s">
        <v>242</v>
      </c>
      <c r="H1452" s="865" t="s">
        <v>99</v>
      </c>
      <c r="I1452" s="865" t="s">
        <v>193</v>
      </c>
      <c r="J1452" s="1016" t="s">
        <v>146</v>
      </c>
      <c r="K1452" s="1016" t="s">
        <v>224</v>
      </c>
      <c r="L1452" s="1016" t="s">
        <v>225</v>
      </c>
      <c r="M1452" s="1035" t="s">
        <v>243</v>
      </c>
      <c r="N1452" s="1058"/>
      <c r="O1452" s="1057"/>
      <c r="P1452" s="1037" t="s">
        <v>222</v>
      </c>
      <c r="Q1452" s="1034" t="s">
        <v>223</v>
      </c>
      <c r="R1452" s="865" t="s">
        <v>87</v>
      </c>
      <c r="S1452" s="865" t="s">
        <v>88</v>
      </c>
      <c r="T1452" s="865" t="s">
        <v>89</v>
      </c>
      <c r="U1452" s="865" t="s">
        <v>245</v>
      </c>
      <c r="V1452" s="865" t="s">
        <v>242</v>
      </c>
      <c r="W1452" s="865" t="s">
        <v>99</v>
      </c>
      <c r="X1452" s="865" t="s">
        <v>193</v>
      </c>
      <c r="Y1452" s="1016" t="s">
        <v>146</v>
      </c>
      <c r="Z1452" s="1016" t="s">
        <v>224</v>
      </c>
      <c r="AA1452" s="1016" t="s">
        <v>225</v>
      </c>
      <c r="AB1452" s="1035" t="s">
        <v>243</v>
      </c>
    </row>
    <row r="1453" spans="1:28" ht="19" customHeight="1">
      <c r="A1453" s="1037"/>
      <c r="B1453" s="1034"/>
      <c r="C1453" s="865"/>
      <c r="D1453" s="865"/>
      <c r="E1453" s="865"/>
      <c r="F1453" s="865"/>
      <c r="G1453" s="865"/>
      <c r="H1453" s="865"/>
      <c r="I1453" s="865"/>
      <c r="J1453" s="865"/>
      <c r="K1453" s="865"/>
      <c r="L1453" s="865"/>
      <c r="M1453" s="1035"/>
      <c r="N1453" s="1058"/>
      <c r="O1453" s="1057"/>
      <c r="P1453" s="1037"/>
      <c r="Q1453" s="1034"/>
      <c r="R1453" s="865"/>
      <c r="S1453" s="865"/>
      <c r="T1453" s="865"/>
      <c r="U1453" s="865"/>
      <c r="V1453" s="865"/>
      <c r="W1453" s="865"/>
      <c r="X1453" s="865"/>
      <c r="Y1453" s="865"/>
      <c r="Z1453" s="865"/>
      <c r="AA1453" s="865"/>
      <c r="AB1453" s="1035"/>
    </row>
    <row r="1454" spans="1:28" ht="19" customHeight="1">
      <c r="A1454" s="1037"/>
      <c r="B1454" s="1034"/>
      <c r="C1454" s="865"/>
      <c r="D1454" s="865"/>
      <c r="E1454" s="865"/>
      <c r="F1454" s="865"/>
      <c r="G1454" s="865"/>
      <c r="H1454" s="865"/>
      <c r="I1454" s="865"/>
      <c r="J1454" s="865"/>
      <c r="K1454" s="865"/>
      <c r="L1454" s="865"/>
      <c r="M1454" s="1035"/>
      <c r="N1454" s="1058"/>
      <c r="O1454" s="1057"/>
      <c r="P1454" s="1037"/>
      <c r="Q1454" s="1034"/>
      <c r="R1454" s="865"/>
      <c r="S1454" s="865"/>
      <c r="T1454" s="865"/>
      <c r="U1454" s="865"/>
      <c r="V1454" s="865"/>
      <c r="W1454" s="865"/>
      <c r="X1454" s="865"/>
      <c r="Y1454" s="865"/>
      <c r="Z1454" s="865"/>
      <c r="AA1454" s="865"/>
      <c r="AB1454" s="1035"/>
    </row>
    <row r="1455" spans="1:28" ht="19" customHeight="1">
      <c r="A1455" s="1038" t="s">
        <v>169</v>
      </c>
      <c r="B1455" s="1039"/>
      <c r="C1455" s="474">
        <v>10</v>
      </c>
      <c r="D1455" s="474">
        <v>10</v>
      </c>
      <c r="E1455" s="474">
        <v>10</v>
      </c>
      <c r="F1455" s="474">
        <v>70</v>
      </c>
      <c r="G1455" s="478">
        <v>100</v>
      </c>
      <c r="H1455" s="478">
        <v>100</v>
      </c>
      <c r="I1455" s="478">
        <v>200</v>
      </c>
      <c r="J1455" s="484"/>
      <c r="K1455" s="478" t="str">
        <f>IF(L1463=0,"",100)</f>
        <v/>
      </c>
      <c r="L1455" s="478"/>
      <c r="M1455" s="251" t="str">
        <f>IF(L1463=0,"","200/100")</f>
        <v/>
      </c>
      <c r="N1455" s="1058"/>
      <c r="O1455" s="1057"/>
      <c r="P1455" s="1038" t="s">
        <v>169</v>
      </c>
      <c r="Q1455" s="1039"/>
      <c r="R1455" s="474">
        <v>10</v>
      </c>
      <c r="S1455" s="474">
        <v>10</v>
      </c>
      <c r="T1455" s="474">
        <v>10</v>
      </c>
      <c r="U1455" s="474">
        <v>70</v>
      </c>
      <c r="V1455" s="478">
        <v>100</v>
      </c>
      <c r="W1455" s="478">
        <v>100</v>
      </c>
      <c r="X1455" s="478">
        <v>200</v>
      </c>
      <c r="Y1455" s="484"/>
      <c r="Z1455" s="478" t="str">
        <f>IF(AA1463=0,"",100)</f>
        <v/>
      </c>
      <c r="AA1455" s="478"/>
      <c r="AB1455" s="251" t="str">
        <f>IF(AA1463=0,"","200/100")</f>
        <v/>
      </c>
    </row>
    <row r="1456" spans="1:28" ht="19" customHeight="1">
      <c r="A1456" s="1023" t="s">
        <v>61</v>
      </c>
      <c r="B1456" s="1024"/>
      <c r="C1456" s="482" t="str">
        <f>IF('statement of marks'!J81="","",'statement of marks'!J81)</f>
        <v/>
      </c>
      <c r="D1456" s="482" t="str">
        <f>IF('statement of marks'!K81="","",'statement of marks'!K81)</f>
        <v/>
      </c>
      <c r="E1456" s="482" t="str">
        <f>IF('statement of marks'!L81="","",'statement of marks'!L81)</f>
        <v/>
      </c>
      <c r="F1456" s="482" t="str">
        <f>IF('statement of marks'!N81="","",'statement of marks'!N81)</f>
        <v/>
      </c>
      <c r="G1456" s="478" t="str">
        <f t="shared" ref="G1456:G1461" si="296">IF(F1456="","",SUM(C1456:F1456))</f>
        <v/>
      </c>
      <c r="H1456" s="252" t="str">
        <f>IF('statement of marks'!P81="","",'statement of marks'!P81)</f>
        <v/>
      </c>
      <c r="I1456" s="253" t="str">
        <f t="shared" ref="I1456:I1461" si="297">IF(H1456="","",SUM(G1456:H1456))</f>
        <v/>
      </c>
      <c r="J1456" s="479" t="str">
        <f>CONCATENATE('statement of marks'!HB81,'statement of marks'!HC81,'statement of marks'!HD81)</f>
        <v/>
      </c>
      <c r="K1456" s="482" t="str">
        <f>IF('result subject-wise'!AB81="","",'result subject-wise'!AB81)</f>
        <v/>
      </c>
      <c r="L1456" s="482" t="str">
        <f>IF('result subject-wise'!AK81="","",'result subject-wise'!AK81)</f>
        <v/>
      </c>
      <c r="M1456" s="480" t="str">
        <f>IF(L1463=0,"",IF(J1456="S",K1456,IF(K1456="",I1456,I1456+K1456)))</f>
        <v/>
      </c>
      <c r="N1456" s="1058"/>
      <c r="O1456" s="1057"/>
      <c r="P1456" s="1023" t="s">
        <v>61</v>
      </c>
      <c r="Q1456" s="1024"/>
      <c r="R1456" s="482" t="str">
        <f>IF('statement of marks'!J82="","",'statement of marks'!J82)</f>
        <v/>
      </c>
      <c r="S1456" s="482" t="str">
        <f>IF('statement of marks'!K82="","",'statement of marks'!K82)</f>
        <v/>
      </c>
      <c r="T1456" s="482" t="str">
        <f>IF('statement of marks'!L82="","",'statement of marks'!L82)</f>
        <v/>
      </c>
      <c r="U1456" s="482" t="str">
        <f>IF('statement of marks'!N82="","",'statement of marks'!N82)</f>
        <v/>
      </c>
      <c r="V1456" s="478" t="str">
        <f t="shared" ref="V1456:V1461" si="298">IF(U1456="","",SUM(R1456:U1456))</f>
        <v/>
      </c>
      <c r="W1456" s="252" t="str">
        <f>IF('statement of marks'!P82="","",'statement of marks'!P82)</f>
        <v/>
      </c>
      <c r="X1456" s="253" t="str">
        <f t="shared" ref="X1456:X1461" si="299">IF(W1456="","",SUM(V1456:W1456))</f>
        <v/>
      </c>
      <c r="Y1456" s="479" t="str">
        <f>CONCATENATE('statement of marks'!HB82,'statement of marks'!HC82,'statement of marks'!HD82)</f>
        <v/>
      </c>
      <c r="Z1456" s="482" t="str">
        <f>IF('result subject-wise'!AB82="","",'result subject-wise'!AB82)</f>
        <v/>
      </c>
      <c r="AA1456" s="482" t="str">
        <f>IF('result subject-wise'!AK82="","",'result subject-wise'!AK82)</f>
        <v/>
      </c>
      <c r="AB1456" s="480" t="str">
        <f>IF(AA1463=0,"",IF(Y1456="S",Z1456,IF(Z1456="",X1456,X1456+Z1456)))</f>
        <v/>
      </c>
    </row>
    <row r="1457" spans="1:28" ht="19" customHeight="1">
      <c r="A1457" s="1023" t="s">
        <v>63</v>
      </c>
      <c r="B1457" s="1024"/>
      <c r="C1457" s="482" t="str">
        <f>IF('statement of marks'!X81="","",'statement of marks'!X81)</f>
        <v/>
      </c>
      <c r="D1457" s="482" t="str">
        <f>IF('statement of marks'!Y81="","",'statement of marks'!Y81)</f>
        <v/>
      </c>
      <c r="E1457" s="482" t="str">
        <f>IF('statement of marks'!Z81="","",'statement of marks'!Z81)</f>
        <v/>
      </c>
      <c r="F1457" s="482" t="str">
        <f>IF('statement of marks'!AB81="","",'statement of marks'!AB81)</f>
        <v/>
      </c>
      <c r="G1457" s="478" t="str">
        <f t="shared" si="296"/>
        <v/>
      </c>
      <c r="H1457" s="252" t="str">
        <f>IF('statement of marks'!AD81="","",'statement of marks'!AD81)</f>
        <v/>
      </c>
      <c r="I1457" s="253" t="str">
        <f t="shared" si="297"/>
        <v/>
      </c>
      <c r="J1457" s="479" t="str">
        <f>CONCATENATE('statement of marks'!HE81,'statement of marks'!HF81,'statement of marks'!HG81,)</f>
        <v/>
      </c>
      <c r="K1457" s="482" t="str">
        <f>IF('result subject-wise'!AC81="","",'result subject-wise'!AC81)</f>
        <v/>
      </c>
      <c r="L1457" s="482" t="str">
        <f>IF('result subject-wise'!AL81="","",'result subject-wise'!AL81)</f>
        <v/>
      </c>
      <c r="M1457" s="480" t="str">
        <f>IF(L1463=0,"",IF(J1457="S",K1457,IF(K1457="",I1457,I1457+K1457)))</f>
        <v/>
      </c>
      <c r="N1457" s="1058"/>
      <c r="O1457" s="1057"/>
      <c r="P1457" s="1023" t="s">
        <v>63</v>
      </c>
      <c r="Q1457" s="1024"/>
      <c r="R1457" s="482" t="str">
        <f>IF('statement of marks'!X82="","",'statement of marks'!X82)</f>
        <v/>
      </c>
      <c r="S1457" s="482" t="str">
        <f>IF('statement of marks'!Y82="","",'statement of marks'!Y82)</f>
        <v/>
      </c>
      <c r="T1457" s="482" t="str">
        <f>IF('statement of marks'!Z82="","",'statement of marks'!Z82)</f>
        <v/>
      </c>
      <c r="U1457" s="482" t="str">
        <f>IF('statement of marks'!AB82="","",'statement of marks'!AB82)</f>
        <v/>
      </c>
      <c r="V1457" s="478" t="str">
        <f t="shared" si="298"/>
        <v/>
      </c>
      <c r="W1457" s="252" t="str">
        <f>IF('statement of marks'!AD82="","",'statement of marks'!AD82)</f>
        <v/>
      </c>
      <c r="X1457" s="253" t="str">
        <f t="shared" si="299"/>
        <v/>
      </c>
      <c r="Y1457" s="479" t="str">
        <f>CONCATENATE('statement of marks'!HE82,'statement of marks'!HF82,'statement of marks'!HG82,)</f>
        <v/>
      </c>
      <c r="Z1457" s="482" t="str">
        <f>IF('result subject-wise'!AC82="","",'result subject-wise'!AC82)</f>
        <v/>
      </c>
      <c r="AA1457" s="482" t="str">
        <f>IF('result subject-wise'!AL82="","",'result subject-wise'!AL82)</f>
        <v/>
      </c>
      <c r="AB1457" s="480" t="str">
        <f>IF(AA1463=0,"",IF(Y1457="S",Z1457,IF(Z1457="",X1457,X1457+Z1457)))</f>
        <v/>
      </c>
    </row>
    <row r="1458" spans="1:28" ht="19" customHeight="1">
      <c r="A1458" s="1023" t="str">
        <f>'statement of marks'!AM81</f>
        <v/>
      </c>
      <c r="B1458" s="1024"/>
      <c r="C1458" s="482" t="str">
        <f>IF('statement of marks'!AN81="","",'statement of marks'!AN81)</f>
        <v/>
      </c>
      <c r="D1458" s="482" t="str">
        <f>IF('statement of marks'!AO81="","",'statement of marks'!AO81)</f>
        <v/>
      </c>
      <c r="E1458" s="482" t="str">
        <f>IF('statement of marks'!AP81="","",'statement of marks'!AP81)</f>
        <v/>
      </c>
      <c r="F1458" s="482" t="str">
        <f>IF('statement of marks'!AR81="","",'statement of marks'!AR81)</f>
        <v/>
      </c>
      <c r="G1458" s="478" t="str">
        <f t="shared" si="296"/>
        <v/>
      </c>
      <c r="H1458" s="252" t="str">
        <f>IF('statement of marks'!AT81="","",'statement of marks'!AT81)</f>
        <v/>
      </c>
      <c r="I1458" s="253" t="str">
        <f t="shared" si="297"/>
        <v/>
      </c>
      <c r="J1458" s="479" t="str">
        <f>CONCATENATE('statement of marks'!HH81,'statement of marks'!HN81,'statement of marks'!HO81)</f>
        <v/>
      </c>
      <c r="K1458" s="482" t="str">
        <f>IF('result subject-wise'!AD81="","",'result subject-wise'!AD81)</f>
        <v/>
      </c>
      <c r="L1458" s="482" t="str">
        <f>IF('result subject-wise'!AM81="","",'result subject-wise'!AM81)</f>
        <v/>
      </c>
      <c r="M1458" s="480" t="str">
        <f>IF(L1463=0,"",IF(J1458="S",K1458,IF(K1458="",I1458,I1458+K1458)))</f>
        <v/>
      </c>
      <c r="N1458" s="1058"/>
      <c r="O1458" s="1057"/>
      <c r="P1458" s="1023" t="str">
        <f>'statement of marks'!AM82</f>
        <v/>
      </c>
      <c r="Q1458" s="1024"/>
      <c r="R1458" s="482" t="str">
        <f>IF('statement of marks'!AN82="","",'statement of marks'!AN82)</f>
        <v/>
      </c>
      <c r="S1458" s="482" t="str">
        <f>IF('statement of marks'!AO82="","",'statement of marks'!AO82)</f>
        <v/>
      </c>
      <c r="T1458" s="482" t="str">
        <f>IF('statement of marks'!AP82="","",'statement of marks'!AP82)</f>
        <v/>
      </c>
      <c r="U1458" s="482" t="str">
        <f>IF('statement of marks'!AR82="","",'statement of marks'!AR82)</f>
        <v/>
      </c>
      <c r="V1458" s="478" t="str">
        <f t="shared" si="298"/>
        <v/>
      </c>
      <c r="W1458" s="252" t="str">
        <f>IF('statement of marks'!AT82="","",'statement of marks'!AT82)</f>
        <v/>
      </c>
      <c r="X1458" s="253" t="str">
        <f t="shared" si="299"/>
        <v/>
      </c>
      <c r="Y1458" s="479" t="str">
        <f>CONCATENATE('statement of marks'!HH82,'statement of marks'!HN82,'statement of marks'!HO82)</f>
        <v/>
      </c>
      <c r="Z1458" s="482" t="str">
        <f>IF('result subject-wise'!AD82="","",'result subject-wise'!AD82)</f>
        <v/>
      </c>
      <c r="AA1458" s="482" t="str">
        <f>IF('result subject-wise'!AM82="","",'result subject-wise'!AM82)</f>
        <v/>
      </c>
      <c r="AB1458" s="480" t="str">
        <f>IF(AA1463=0,"",IF(Y1458="S",Z1458,IF(Z1458="",X1458,X1458+Z1458)))</f>
        <v/>
      </c>
    </row>
    <row r="1459" spans="1:28" ht="19" customHeight="1">
      <c r="A1459" s="1023" t="s">
        <v>65</v>
      </c>
      <c r="B1459" s="1024"/>
      <c r="C1459" s="482" t="str">
        <f>IF('statement of marks'!BB81="","",'statement of marks'!BB81)</f>
        <v/>
      </c>
      <c r="D1459" s="482" t="str">
        <f>IF('statement of marks'!BC81="","",'statement of marks'!BC81)</f>
        <v/>
      </c>
      <c r="E1459" s="482" t="str">
        <f>IF('statement of marks'!BD81="","",'statement of marks'!BD81)</f>
        <v/>
      </c>
      <c r="F1459" s="482" t="str">
        <f>IF('statement of marks'!BF81="","",'statement of marks'!BF81)</f>
        <v/>
      </c>
      <c r="G1459" s="478" t="str">
        <f t="shared" si="296"/>
        <v/>
      </c>
      <c r="H1459" s="252" t="str">
        <f>IF('statement of marks'!BH81="","",'statement of marks'!BH81)</f>
        <v/>
      </c>
      <c r="I1459" s="253" t="str">
        <f t="shared" si="297"/>
        <v/>
      </c>
      <c r="J1459" s="479" t="str">
        <f>CONCATENATE('statement of marks'!HP81,'statement of marks'!HQ81,'statement of marks'!HR81)</f>
        <v/>
      </c>
      <c r="K1459" s="482" t="str">
        <f>IF('result subject-wise'!AE81="","",'result subject-wise'!AE81)</f>
        <v/>
      </c>
      <c r="L1459" s="482" t="str">
        <f>IF('result subject-wise'!AN81="","",'result subject-wise'!AN81)</f>
        <v/>
      </c>
      <c r="M1459" s="480" t="str">
        <f>IF(L1463=0,"",IF(J1459="S",K1459,IF(K1459="",I1459,I1459+K1459)))</f>
        <v/>
      </c>
      <c r="N1459" s="1058"/>
      <c r="O1459" s="1057"/>
      <c r="P1459" s="1023" t="s">
        <v>65</v>
      </c>
      <c r="Q1459" s="1024"/>
      <c r="R1459" s="482" t="str">
        <f>IF('statement of marks'!BB82="","",'statement of marks'!BB82)</f>
        <v/>
      </c>
      <c r="S1459" s="482" t="str">
        <f>IF('statement of marks'!BC82="","",'statement of marks'!BC82)</f>
        <v/>
      </c>
      <c r="T1459" s="482" t="str">
        <f>IF('statement of marks'!BD82="","",'statement of marks'!BD82)</f>
        <v/>
      </c>
      <c r="U1459" s="482" t="str">
        <f>IF('statement of marks'!BF82="","",'statement of marks'!BF82)</f>
        <v/>
      </c>
      <c r="V1459" s="478" t="str">
        <f t="shared" si="298"/>
        <v/>
      </c>
      <c r="W1459" s="252" t="str">
        <f>IF('statement of marks'!BH82="","",'statement of marks'!BH82)</f>
        <v/>
      </c>
      <c r="X1459" s="253" t="str">
        <f t="shared" si="299"/>
        <v/>
      </c>
      <c r="Y1459" s="479" t="str">
        <f>CONCATENATE('statement of marks'!HP82,'statement of marks'!HQ82,'statement of marks'!HR82)</f>
        <v/>
      </c>
      <c r="Z1459" s="482" t="str">
        <f>IF('result subject-wise'!AE82="","",'result subject-wise'!AE82)</f>
        <v/>
      </c>
      <c r="AA1459" s="482" t="str">
        <f>IF('result subject-wise'!AN82="","",'result subject-wise'!AN82)</f>
        <v/>
      </c>
      <c r="AB1459" s="480" t="str">
        <f>IF(AA1463=0,"",IF(Y1459="S",Z1459,IF(Z1459="",X1459,X1459+Z1459)))</f>
        <v/>
      </c>
    </row>
    <row r="1460" spans="1:28" ht="19" customHeight="1">
      <c r="A1460" s="1023" t="s">
        <v>71</v>
      </c>
      <c r="B1460" s="1024"/>
      <c r="C1460" s="482" t="str">
        <f>IF('statement of marks'!BP81="","",'statement of marks'!BP81)</f>
        <v/>
      </c>
      <c r="D1460" s="482" t="str">
        <f>IF('statement of marks'!BQ81="","",'statement of marks'!BQ81)</f>
        <v/>
      </c>
      <c r="E1460" s="482" t="str">
        <f>IF('statement of marks'!BR81="","",'statement of marks'!BR81)</f>
        <v/>
      </c>
      <c r="F1460" s="482" t="str">
        <f>IF('statement of marks'!BT81="","",'statement of marks'!BT81)</f>
        <v/>
      </c>
      <c r="G1460" s="478" t="str">
        <f t="shared" si="296"/>
        <v/>
      </c>
      <c r="H1460" s="252" t="str">
        <f>IF('statement of marks'!BV81="","",'statement of marks'!BV81)</f>
        <v/>
      </c>
      <c r="I1460" s="253" t="str">
        <f t="shared" si="297"/>
        <v/>
      </c>
      <c r="J1460" s="479" t="str">
        <f>CONCATENATE('statement of marks'!HS81,'statement of marks'!HT81,'statement of marks'!HU81)</f>
        <v/>
      </c>
      <c r="K1460" s="482" t="str">
        <f>IF('result subject-wise'!AF81="","",'result subject-wise'!AF81)</f>
        <v/>
      </c>
      <c r="L1460" s="482" t="str">
        <f>IF('result subject-wise'!AO81="","",'result subject-wise'!AO81)</f>
        <v/>
      </c>
      <c r="M1460" s="480" t="str">
        <f>IF(L1463=0,"",IF(J1460="S",K1460,IF(K1460="",I1460,I1460+K1460)))</f>
        <v/>
      </c>
      <c r="N1460" s="1058"/>
      <c r="O1460" s="1057"/>
      <c r="P1460" s="1023" t="s">
        <v>71</v>
      </c>
      <c r="Q1460" s="1024"/>
      <c r="R1460" s="482" t="str">
        <f>IF('statement of marks'!BP82="","",'statement of marks'!BP82)</f>
        <v/>
      </c>
      <c r="S1460" s="482" t="str">
        <f>IF('statement of marks'!BQ82="","",'statement of marks'!BQ82)</f>
        <v/>
      </c>
      <c r="T1460" s="482" t="str">
        <f>IF('statement of marks'!BR82="","",'statement of marks'!BR82)</f>
        <v/>
      </c>
      <c r="U1460" s="482" t="str">
        <f>IF('statement of marks'!BT82="","",'statement of marks'!BT82)</f>
        <v/>
      </c>
      <c r="V1460" s="478" t="str">
        <f t="shared" si="298"/>
        <v/>
      </c>
      <c r="W1460" s="252" t="str">
        <f>IF('statement of marks'!BV82="","",'statement of marks'!BV82)</f>
        <v/>
      </c>
      <c r="X1460" s="253" t="str">
        <f t="shared" si="299"/>
        <v/>
      </c>
      <c r="Y1460" s="479" t="str">
        <f>CONCATENATE('statement of marks'!HS82,'statement of marks'!HT82,'statement of marks'!HU82)</f>
        <v/>
      </c>
      <c r="Z1460" s="482" t="str">
        <f>IF('result subject-wise'!AF82="","",'result subject-wise'!AF82)</f>
        <v/>
      </c>
      <c r="AA1460" s="482" t="str">
        <f>IF('result subject-wise'!AO82="","",'result subject-wise'!AO82)</f>
        <v/>
      </c>
      <c r="AB1460" s="480" t="str">
        <f>IF(AA1463=0,"",IF(Y1460="S",Z1460,IF(Z1460="",X1460,X1460+Z1460)))</f>
        <v/>
      </c>
    </row>
    <row r="1461" spans="1:28" ht="19" customHeight="1">
      <c r="A1461" s="1023" t="s">
        <v>48</v>
      </c>
      <c r="B1461" s="1024"/>
      <c r="C1461" s="482" t="str">
        <f>IF('statement of marks'!CD81="","",'statement of marks'!CD81)</f>
        <v/>
      </c>
      <c r="D1461" s="482" t="str">
        <f>IF('statement of marks'!CE81="","",'statement of marks'!CE81)</f>
        <v/>
      </c>
      <c r="E1461" s="482" t="str">
        <f>IF('statement of marks'!CF81="","",'statement of marks'!CF81)</f>
        <v/>
      </c>
      <c r="F1461" s="482" t="str">
        <f>IF('statement of marks'!CH81="","",'statement of marks'!CH81)</f>
        <v/>
      </c>
      <c r="G1461" s="478" t="str">
        <f t="shared" si="296"/>
        <v/>
      </c>
      <c r="H1461" s="252" t="str">
        <f>IF('statement of marks'!CJ81="","",'statement of marks'!CJ81)</f>
        <v/>
      </c>
      <c r="I1461" s="253" t="str">
        <f t="shared" si="297"/>
        <v/>
      </c>
      <c r="J1461" s="479" t="str">
        <f>CONCATENATE('statement of marks'!HV81,'statement of marks'!HW81,'statement of marks'!HX81)</f>
        <v/>
      </c>
      <c r="K1461" s="482" t="str">
        <f>IF('result subject-wise'!AG81="","",'result subject-wise'!AG81)</f>
        <v/>
      </c>
      <c r="L1461" s="482" t="str">
        <f>IF('result subject-wise'!AP81="","",'result subject-wise'!AP81)</f>
        <v/>
      </c>
      <c r="M1461" s="480" t="str">
        <f>IF(L1463=0,"",IF(J1461="S",K1461,IF(K1461="",I1461,I1461+K1461)))</f>
        <v/>
      </c>
      <c r="N1461" s="1058"/>
      <c r="O1461" s="1057"/>
      <c r="P1461" s="1023" t="s">
        <v>48</v>
      </c>
      <c r="Q1461" s="1024"/>
      <c r="R1461" s="482" t="str">
        <f>IF('statement of marks'!CD82="","",'statement of marks'!CD82)</f>
        <v/>
      </c>
      <c r="S1461" s="482" t="str">
        <f>IF('statement of marks'!CE82="","",'statement of marks'!CE82)</f>
        <v/>
      </c>
      <c r="T1461" s="482" t="str">
        <f>IF('statement of marks'!CF82="","",'statement of marks'!CF82)</f>
        <v/>
      </c>
      <c r="U1461" s="482" t="str">
        <f>IF('statement of marks'!CH82="","",'statement of marks'!CH82)</f>
        <v/>
      </c>
      <c r="V1461" s="478" t="str">
        <f t="shared" si="298"/>
        <v/>
      </c>
      <c r="W1461" s="252" t="str">
        <f>IF('statement of marks'!CJ82="","",'statement of marks'!CJ82)</f>
        <v/>
      </c>
      <c r="X1461" s="253" t="str">
        <f t="shared" si="299"/>
        <v/>
      </c>
      <c r="Y1461" s="479" t="str">
        <f>CONCATENATE('statement of marks'!HV82,'statement of marks'!HW82,'statement of marks'!HX82)</f>
        <v/>
      </c>
      <c r="Z1461" s="482" t="str">
        <f>IF('result subject-wise'!AG82="","",'result subject-wise'!AG82)</f>
        <v/>
      </c>
      <c r="AA1461" s="482" t="str">
        <f>IF('result subject-wise'!AP82="","",'result subject-wise'!AP82)</f>
        <v/>
      </c>
      <c r="AB1461" s="480" t="str">
        <f>IF(AA1463=0,"",IF(Y1461="S",Z1461,IF(Z1461="",X1461,X1461+Z1461)))</f>
        <v/>
      </c>
    </row>
    <row r="1462" spans="1:28" ht="19" customHeight="1">
      <c r="A1462" s="1027" t="s">
        <v>244</v>
      </c>
      <c r="B1462" s="1028"/>
      <c r="C1462" s="477" t="str">
        <f t="shared" ref="C1462:I1462" si="300">IF(C1461="","",SUM(C1456:C1461))</f>
        <v/>
      </c>
      <c r="D1462" s="477" t="str">
        <f t="shared" si="300"/>
        <v/>
      </c>
      <c r="E1462" s="477" t="str">
        <f t="shared" si="300"/>
        <v/>
      </c>
      <c r="F1462" s="477" t="str">
        <f t="shared" si="300"/>
        <v/>
      </c>
      <c r="G1462" s="477" t="str">
        <f t="shared" si="300"/>
        <v/>
      </c>
      <c r="H1462" s="477" t="str">
        <f t="shared" si="300"/>
        <v/>
      </c>
      <c r="I1462" s="477" t="str">
        <f t="shared" si="300"/>
        <v/>
      </c>
      <c r="J1462" s="254" t="e">
        <f>IF(AND(L1468="PASS",M1464&gt;=60),"FIRST",IF(AND(L1468="PASS",M1464&gt;=48),"SECOND",IF(AND(L1468="PASS",M1464&gt;=36),"THIRD","")))</f>
        <v>#VALUE!</v>
      </c>
      <c r="K1462" s="254">
        <f>COUNTIF(K1456:K1461,"AB")</f>
        <v>0</v>
      </c>
      <c r="L1462" s="482"/>
      <c r="M1462" s="476" t="str">
        <f>IF(K1462&gt;0,"",IF(M1461="","",SUM(M1456:M1461)))</f>
        <v/>
      </c>
      <c r="N1462" s="1058"/>
      <c r="O1462" s="1057"/>
      <c r="P1462" s="1027" t="s">
        <v>244</v>
      </c>
      <c r="Q1462" s="1028"/>
      <c r="R1462" s="477" t="str">
        <f t="shared" ref="R1462:X1462" si="301">IF(R1461="","",SUM(R1456:R1461))</f>
        <v/>
      </c>
      <c r="S1462" s="477" t="str">
        <f t="shared" si="301"/>
        <v/>
      </c>
      <c r="T1462" s="477" t="str">
        <f t="shared" si="301"/>
        <v/>
      </c>
      <c r="U1462" s="477" t="str">
        <f t="shared" si="301"/>
        <v/>
      </c>
      <c r="V1462" s="477" t="str">
        <f t="shared" si="301"/>
        <v/>
      </c>
      <c r="W1462" s="477" t="str">
        <f t="shared" si="301"/>
        <v/>
      </c>
      <c r="X1462" s="477" t="str">
        <f t="shared" si="301"/>
        <v/>
      </c>
      <c r="Y1462" s="254" t="e">
        <f>IF(AND(AA1468="PASS",AB1464&gt;=60),"FIRST",IF(AND(AA1468="PASS",AB1464&gt;=48),"SECOND",IF(AND(AA1468="PASS",AB1464&gt;=36),"THIRD","")))</f>
        <v>#VALUE!</v>
      </c>
      <c r="Z1462" s="254">
        <f>COUNTIF(Z1456:Z1461,"AB")</f>
        <v>0</v>
      </c>
      <c r="AA1462" s="482"/>
      <c r="AB1462" s="476" t="str">
        <f>IF(Z1462&gt;0,"",IF(AB1461="","",SUM(AB1456:AB1461)))</f>
        <v/>
      </c>
    </row>
    <row r="1463" spans="1:28" ht="19" customHeight="1">
      <c r="A1463" s="1027" t="s">
        <v>226</v>
      </c>
      <c r="B1463" s="1028"/>
      <c r="C1463" s="474">
        <f>60-(COUNTIF(C1456:C1461,"NA")*10+COUNTIF(C1456:C1461,"ML")*10)</f>
        <v>60</v>
      </c>
      <c r="D1463" s="474">
        <f>60-(COUNTIF(D1456:D1461,"NA")*10+COUNTIF(D1456:D1461,"ML")*10)</f>
        <v>60</v>
      </c>
      <c r="E1463" s="474">
        <f>60-(COUNTIF(E1456:E1461,"NA")*10+COUNTIF(E1456:E1461,"ML")*10)</f>
        <v>60</v>
      </c>
      <c r="F1463" s="474">
        <f>420-(COUNTIF(F1456:F1461,"NA")*70+COUNTIF(F1456:F1461,"ML")*70)</f>
        <v>420</v>
      </c>
      <c r="G1463" s="474">
        <f>SUM(C1463:F1463)</f>
        <v>600</v>
      </c>
      <c r="H1463" s="474">
        <f>600-(COUNTIF(H1456:H1461,"ML")*100)</f>
        <v>600</v>
      </c>
      <c r="I1463" s="478">
        <f>SUM(G1463:H1463)</f>
        <v>1200</v>
      </c>
      <c r="J1463" s="254" t="e">
        <f>IF(AND(L1468="PASS",I1464&gt;=60),"FIRST",IF(AND(L1468="PASS",I1464&gt;=48),"SECOND",IF(AND(L1468="PASS",I1464&gt;=36),"THIRD","")))</f>
        <v>#VALUE!</v>
      </c>
      <c r="K1463" s="482"/>
      <c r="L1463" s="254">
        <f>COUNTIF(L1456:L1461,"P")+COUNTIF(L1456:L1461,"F")</f>
        <v>0</v>
      </c>
      <c r="M1463" s="251" t="str">
        <f>IF(K1462&gt;0,"",IF(L1463=0,"",1200-L1464*100))</f>
        <v/>
      </c>
      <c r="N1463" s="1058"/>
      <c r="O1463" s="1057"/>
      <c r="P1463" s="1027" t="s">
        <v>226</v>
      </c>
      <c r="Q1463" s="1028"/>
      <c r="R1463" s="474">
        <f>60-(COUNTIF(R1456:R1461,"NA")*10+COUNTIF(R1456:R1461,"ML")*10)</f>
        <v>60</v>
      </c>
      <c r="S1463" s="474">
        <f>60-(COUNTIF(S1456:S1461,"NA")*10+COUNTIF(S1456:S1461,"ML")*10)</f>
        <v>60</v>
      </c>
      <c r="T1463" s="474">
        <f>60-(COUNTIF(T1456:T1461,"NA")*10+COUNTIF(T1456:T1461,"ML")*10)</f>
        <v>60</v>
      </c>
      <c r="U1463" s="474">
        <f>420-(COUNTIF(U1456:U1461,"NA")*70+COUNTIF(U1456:U1461,"ML")*70)</f>
        <v>420</v>
      </c>
      <c r="V1463" s="474">
        <f>SUM(R1463:U1463)</f>
        <v>600</v>
      </c>
      <c r="W1463" s="474">
        <f>600-(COUNTIF(W1456:W1461,"ML")*100)</f>
        <v>600</v>
      </c>
      <c r="X1463" s="478">
        <f>SUM(V1463:W1463)</f>
        <v>1200</v>
      </c>
      <c r="Y1463" s="254" t="e">
        <f>IF(AND(AA1468="PASS",X1464&gt;=60),"FIRST",IF(AND(AA1468="PASS",X1464&gt;=48),"SECOND",IF(AND(AA1468="PASS",X1464&gt;=36),"THIRD","")))</f>
        <v>#VALUE!</v>
      </c>
      <c r="Z1463" s="482"/>
      <c r="AA1463" s="254">
        <f>COUNTIF(AA1456:AA1461,"P")+COUNTIF(AA1456:AA1461,"F")</f>
        <v>0</v>
      </c>
      <c r="AB1463" s="251" t="str">
        <f>IF(Z1462&gt;0,"",IF(AA1463=0,"",1200-AA1464*100))</f>
        <v/>
      </c>
    </row>
    <row r="1464" spans="1:28" ht="19" customHeight="1">
      <c r="A1464" s="1056" t="s">
        <v>150</v>
      </c>
      <c r="B1464" s="1039"/>
      <c r="C1464" s="255" t="e">
        <f t="shared" ref="C1464:I1464" si="302">C1462/C1463*100</f>
        <v>#VALUE!</v>
      </c>
      <c r="D1464" s="255" t="e">
        <f t="shared" si="302"/>
        <v>#VALUE!</v>
      </c>
      <c r="E1464" s="255" t="e">
        <f t="shared" si="302"/>
        <v>#VALUE!</v>
      </c>
      <c r="F1464" s="255" t="e">
        <f t="shared" si="302"/>
        <v>#VALUE!</v>
      </c>
      <c r="G1464" s="255" t="e">
        <f t="shared" si="302"/>
        <v>#VALUE!</v>
      </c>
      <c r="H1464" s="255" t="e">
        <f t="shared" si="302"/>
        <v>#VALUE!</v>
      </c>
      <c r="I1464" s="255" t="e">
        <f t="shared" si="302"/>
        <v>#VALUE!</v>
      </c>
      <c r="J1464" s="254" t="e">
        <f>IF(M1463="",J1463,J1462)</f>
        <v>#VALUE!</v>
      </c>
      <c r="K1464" s="482"/>
      <c r="L1464" s="254">
        <f>COUNTIF(J1456:J1461,"S")</f>
        <v>0</v>
      </c>
      <c r="M1464" s="256" t="e">
        <f>M1462/M1463*100</f>
        <v>#VALUE!</v>
      </c>
      <c r="N1464" s="1058"/>
      <c r="O1464" s="1057"/>
      <c r="P1464" s="1056" t="s">
        <v>150</v>
      </c>
      <c r="Q1464" s="1039"/>
      <c r="R1464" s="255" t="e">
        <f t="shared" ref="R1464:X1464" si="303">R1462/R1463*100</f>
        <v>#VALUE!</v>
      </c>
      <c r="S1464" s="255" t="e">
        <f t="shared" si="303"/>
        <v>#VALUE!</v>
      </c>
      <c r="T1464" s="255" t="e">
        <f t="shared" si="303"/>
        <v>#VALUE!</v>
      </c>
      <c r="U1464" s="255" t="e">
        <f t="shared" si="303"/>
        <v>#VALUE!</v>
      </c>
      <c r="V1464" s="255" t="e">
        <f t="shared" si="303"/>
        <v>#VALUE!</v>
      </c>
      <c r="W1464" s="255" t="e">
        <f t="shared" si="303"/>
        <v>#VALUE!</v>
      </c>
      <c r="X1464" s="255" t="e">
        <f t="shared" si="303"/>
        <v>#VALUE!</v>
      </c>
      <c r="Y1464" s="254" t="e">
        <f>IF(AB1463="",Y1463,Y1462)</f>
        <v>#VALUE!</v>
      </c>
      <c r="Z1464" s="482"/>
      <c r="AA1464" s="254">
        <f>COUNTIF(Y1456:Y1461,"S")</f>
        <v>0</v>
      </c>
      <c r="AB1464" s="256" t="e">
        <f>AB1462/AB1463*100</f>
        <v>#VALUE!</v>
      </c>
    </row>
    <row r="1465" spans="1:28" ht="19" customHeight="1">
      <c r="A1465" s="1023" t="s">
        <v>73</v>
      </c>
      <c r="B1465" s="1024"/>
      <c r="C1465" s="475" t="str">
        <f>IF('statement of marks'!CV81="","",'statement of marks'!CV81)</f>
        <v/>
      </c>
      <c r="D1465" s="475" t="str">
        <f>IF('statement of marks'!CW81="","",'statement of marks'!CW81)</f>
        <v/>
      </c>
      <c r="E1465" s="475" t="str">
        <f>IF('statement of marks'!CX81="","",'statement of marks'!CX81)</f>
        <v/>
      </c>
      <c r="F1465" s="475" t="str">
        <f>IF('statement of marks'!CZ81="","",'statement of marks'!CZ81)</f>
        <v/>
      </c>
      <c r="G1465" s="478" t="str">
        <f>IF(F1465="","",SUM(C1465:F1465))</f>
        <v/>
      </c>
      <c r="H1465" s="475" t="str">
        <f>IF('statement of marks'!DB81="","",'statement of marks'!DB81)</f>
        <v/>
      </c>
      <c r="I1465" s="478" t="str">
        <f>IF(H1465="","",SUM(G1465:H1465))</f>
        <v/>
      </c>
      <c r="J1465" s="479" t="str">
        <f>IF('statement of marks'!HY81="","",'statement of marks'!HY81)</f>
        <v/>
      </c>
      <c r="K1465" s="485" t="str">
        <f>IF('result subject-wise'!AQ81="","",'result subject-wise'!AQ81)</f>
        <v/>
      </c>
      <c r="L1465" s="1046" t="s">
        <v>238</v>
      </c>
      <c r="M1465" s="1061"/>
      <c r="N1465" s="1058"/>
      <c r="O1465" s="1057"/>
      <c r="P1465" s="1023" t="s">
        <v>73</v>
      </c>
      <c r="Q1465" s="1024"/>
      <c r="R1465" s="475" t="str">
        <f>IF('statement of marks'!CV82="","",'statement of marks'!CV82)</f>
        <v/>
      </c>
      <c r="S1465" s="475" t="str">
        <f>IF('statement of marks'!CW82="","",'statement of marks'!CW82)</f>
        <v/>
      </c>
      <c r="T1465" s="475" t="str">
        <f>IF('statement of marks'!CX82="","",'statement of marks'!CX82)</f>
        <v/>
      </c>
      <c r="U1465" s="475" t="str">
        <f>IF('statement of marks'!CZ82="","",'statement of marks'!CZ82)</f>
        <v/>
      </c>
      <c r="V1465" s="478" t="str">
        <f>IF(U1465="","",SUM(R1465:U1465))</f>
        <v/>
      </c>
      <c r="W1465" s="475" t="str">
        <f>IF('statement of marks'!DB82="","",'statement of marks'!DB82)</f>
        <v/>
      </c>
      <c r="X1465" s="478" t="str">
        <f>IF(W1465="","",SUM(V1465:W1465))</f>
        <v/>
      </c>
      <c r="Y1465" s="479" t="str">
        <f>IF('statement of marks'!HY82="","",'statement of marks'!HY82)</f>
        <v/>
      </c>
      <c r="Z1465" s="485" t="str">
        <f>IF('result subject-wise'!AQ82="","",'result subject-wise'!AQ82)</f>
        <v/>
      </c>
      <c r="AA1465" s="1046" t="s">
        <v>238</v>
      </c>
      <c r="AB1465" s="1061"/>
    </row>
    <row r="1466" spans="1:28" ht="19" customHeight="1">
      <c r="A1466" s="1023" t="s">
        <v>74</v>
      </c>
      <c r="B1466" s="1024"/>
      <c r="C1466" s="475" t="str">
        <f>IF('statement of marks'!DL81="","",'statement of marks'!DL81)</f>
        <v/>
      </c>
      <c r="D1466" s="475" t="str">
        <f>IF('statement of marks'!DO81="","",'statement of marks'!DO81)</f>
        <v/>
      </c>
      <c r="E1466" s="475" t="str">
        <f>IF('statement of marks'!DR81="","",'statement of marks'!DR81)</f>
        <v/>
      </c>
      <c r="F1466" s="475" t="str">
        <f>IF('statement of marks'!DX81="","",'statement of marks'!DX81)</f>
        <v/>
      </c>
      <c r="G1466" s="478" t="str">
        <f>IF(F1466="","",SUM(C1466:F1466))</f>
        <v/>
      </c>
      <c r="H1466" s="475" t="str">
        <f>IF('statement of marks'!EC81="","",'statement of marks'!EC81)</f>
        <v/>
      </c>
      <c r="I1466" s="478" t="str">
        <f>IF(H1466="","",SUM(G1466:H1466))</f>
        <v/>
      </c>
      <c r="J1466" s="479" t="str">
        <f>IF('statement of marks'!HZ81="","",'statement of marks'!HZ81)</f>
        <v/>
      </c>
      <c r="K1466" s="477" t="str">
        <f>IF('result subject-wise'!AR81="","",'result subject-wise'!AR81)</f>
        <v/>
      </c>
      <c r="L1466" s="1030"/>
      <c r="M1466" s="1061"/>
      <c r="N1466" s="1058"/>
      <c r="O1466" s="1057"/>
      <c r="P1466" s="1023" t="s">
        <v>74</v>
      </c>
      <c r="Q1466" s="1024"/>
      <c r="R1466" s="475" t="str">
        <f>IF('statement of marks'!DL82="","",'statement of marks'!DL82)</f>
        <v/>
      </c>
      <c r="S1466" s="475" t="str">
        <f>IF('statement of marks'!DO82="","",'statement of marks'!DO82)</f>
        <v/>
      </c>
      <c r="T1466" s="475" t="str">
        <f>IF('statement of marks'!DR82="","",'statement of marks'!DR82)</f>
        <v/>
      </c>
      <c r="U1466" s="475" t="str">
        <f>IF('statement of marks'!DX82="","",'statement of marks'!DX82)</f>
        <v/>
      </c>
      <c r="V1466" s="478" t="str">
        <f>IF(U1466="","",SUM(R1466:U1466))</f>
        <v/>
      </c>
      <c r="W1466" s="475" t="str">
        <f>IF('statement of marks'!EC82="","",'statement of marks'!EC82)</f>
        <v/>
      </c>
      <c r="X1466" s="478" t="str">
        <f>IF(W1466="","",SUM(V1466:W1466))</f>
        <v/>
      </c>
      <c r="Y1466" s="479" t="str">
        <f>IF('statement of marks'!HZ82="","",'statement of marks'!HZ82)</f>
        <v/>
      </c>
      <c r="Z1466" s="477" t="str">
        <f>IF('result subject-wise'!AR82="","",'result subject-wise'!AR82)</f>
        <v/>
      </c>
      <c r="AA1466" s="1030"/>
      <c r="AB1466" s="1061"/>
    </row>
    <row r="1467" spans="1:28" ht="19" customHeight="1">
      <c r="A1467" s="1023" t="s">
        <v>56</v>
      </c>
      <c r="B1467" s="1024"/>
      <c r="C1467" s="475" t="str">
        <f>IF('statement of marks'!EM81="","",'statement of marks'!EM81)</f>
        <v/>
      </c>
      <c r="D1467" s="475" t="str">
        <f>IF('statement of marks'!EN81="","",'statement of marks'!EN81)</f>
        <v/>
      </c>
      <c r="E1467" s="475" t="str">
        <f>IF('statement of marks'!EO81="","",'statement of marks'!EO81)</f>
        <v/>
      </c>
      <c r="F1467" s="475" t="str">
        <f>IF('statement of marks'!ES81="","",'statement of marks'!ES81)</f>
        <v/>
      </c>
      <c r="G1467" s="478" t="str">
        <f>IF(F1467="","",SUM(C1467:F1467))</f>
        <v/>
      </c>
      <c r="H1467" s="475" t="str">
        <f>IF('statement of marks'!EX81="","",'statement of marks'!EX81)</f>
        <v/>
      </c>
      <c r="I1467" s="478" t="str">
        <f>IF(H1467="","",SUM(G1467:H1467))</f>
        <v/>
      </c>
      <c r="J1467" s="479" t="str">
        <f>IF('statement of marks'!IA81="","",'statement of marks'!IA81)</f>
        <v/>
      </c>
      <c r="K1467" s="477" t="str">
        <f>IF('result subject-wise'!AS81="","",'result subject-wise'!AS81)</f>
        <v/>
      </c>
      <c r="L1467" s="1030"/>
      <c r="M1467" s="1061"/>
      <c r="N1467" s="1058"/>
      <c r="O1467" s="1057"/>
      <c r="P1467" s="1023" t="s">
        <v>56</v>
      </c>
      <c r="Q1467" s="1024"/>
      <c r="R1467" s="475" t="str">
        <f>IF('statement of marks'!EM82="","",'statement of marks'!EM82)</f>
        <v/>
      </c>
      <c r="S1467" s="475" t="str">
        <f>IF('statement of marks'!EN82="","",'statement of marks'!EN82)</f>
        <v/>
      </c>
      <c r="T1467" s="475" t="str">
        <f>IF('statement of marks'!EO82="","",'statement of marks'!EO82)</f>
        <v/>
      </c>
      <c r="U1467" s="475" t="str">
        <f>IF('statement of marks'!ES82="","",'statement of marks'!ES82)</f>
        <v/>
      </c>
      <c r="V1467" s="478" t="str">
        <f>IF(U1467="","",SUM(R1467:U1467))</f>
        <v/>
      </c>
      <c r="W1467" s="475" t="str">
        <f>IF('statement of marks'!EX82="","",'statement of marks'!EX82)</f>
        <v/>
      </c>
      <c r="X1467" s="478" t="str">
        <f>IF(W1467="","",SUM(V1467:W1467))</f>
        <v/>
      </c>
      <c r="Y1467" s="479" t="str">
        <f>IF('statement of marks'!IA82="","",'statement of marks'!IA82)</f>
        <v/>
      </c>
      <c r="Z1467" s="477" t="str">
        <f>IF('result subject-wise'!AS82="","",'result subject-wise'!AS82)</f>
        <v/>
      </c>
      <c r="AA1467" s="1030"/>
      <c r="AB1467" s="1061"/>
    </row>
    <row r="1468" spans="1:28" ht="19" customHeight="1">
      <c r="A1468" s="1023" t="s">
        <v>26</v>
      </c>
      <c r="B1468" s="1024"/>
      <c r="C1468" s="1046" t="s">
        <v>275</v>
      </c>
      <c r="D1468" s="1021"/>
      <c r="E1468" s="1046" t="s">
        <v>94</v>
      </c>
      <c r="F1468" s="1021"/>
      <c r="G1468" s="1048" t="s">
        <v>95</v>
      </c>
      <c r="H1468" s="1021"/>
      <c r="I1468" s="478" t="s">
        <v>39</v>
      </c>
      <c r="J1468" s="477" t="s">
        <v>57</v>
      </c>
      <c r="K1468" s="1050"/>
      <c r="L1468" s="1049" t="str">
        <f>IF('result subject-wise'!AV81="","",'result subject-wise'!AV81)</f>
        <v/>
      </c>
      <c r="M1468" s="1052"/>
      <c r="N1468" s="1058"/>
      <c r="O1468" s="1057"/>
      <c r="P1468" s="1023" t="s">
        <v>26</v>
      </c>
      <c r="Q1468" s="1024"/>
      <c r="R1468" s="1046" t="s">
        <v>275</v>
      </c>
      <c r="S1468" s="1021"/>
      <c r="T1468" s="1046" t="s">
        <v>94</v>
      </c>
      <c r="U1468" s="1021"/>
      <c r="V1468" s="1048" t="s">
        <v>95</v>
      </c>
      <c r="W1468" s="1021"/>
      <c r="X1468" s="478" t="s">
        <v>39</v>
      </c>
      <c r="Y1468" s="477" t="s">
        <v>57</v>
      </c>
      <c r="Z1468" s="1050"/>
      <c r="AA1468" s="1049" t="str">
        <f>IF('result subject-wise'!AV82="","",'result subject-wise'!AV82)</f>
        <v/>
      </c>
      <c r="AB1468" s="1052"/>
    </row>
    <row r="1469" spans="1:28" ht="19" customHeight="1">
      <c r="A1469" s="1023"/>
      <c r="B1469" s="1024"/>
      <c r="C1469" s="1021">
        <f>'statement of marks'!$FH$6</f>
        <v>25</v>
      </c>
      <c r="D1469" s="1021"/>
      <c r="E1469" s="1021">
        <f>'statement of marks'!$FI$6</f>
        <v>45</v>
      </c>
      <c r="F1469" s="1021"/>
      <c r="G1469" s="1021">
        <f>'statement of marks'!$FJ$6</f>
        <v>30</v>
      </c>
      <c r="H1469" s="1021"/>
      <c r="I1469" s="478">
        <f>SUM(C1469,E1469,G1469)</f>
        <v>100</v>
      </c>
      <c r="J1469" s="477"/>
      <c r="K1469" s="1050"/>
      <c r="L1469" s="1049"/>
      <c r="M1469" s="1052"/>
      <c r="N1469" s="1058"/>
      <c r="O1469" s="1057"/>
      <c r="P1469" s="1023"/>
      <c r="Q1469" s="1024"/>
      <c r="R1469" s="1021">
        <f>'statement of marks'!$FH$6</f>
        <v>25</v>
      </c>
      <c r="S1469" s="1021"/>
      <c r="T1469" s="1021">
        <f>'statement of marks'!$FI$6</f>
        <v>45</v>
      </c>
      <c r="U1469" s="1021"/>
      <c r="V1469" s="1021">
        <f>'statement of marks'!$FJ$6</f>
        <v>30</v>
      </c>
      <c r="W1469" s="1021"/>
      <c r="X1469" s="478">
        <f>SUM(R1469,T1469,V1469)</f>
        <v>100</v>
      </c>
      <c r="Y1469" s="477"/>
      <c r="Z1469" s="1050"/>
      <c r="AA1469" s="1049"/>
      <c r="AB1469" s="1052"/>
    </row>
    <row r="1470" spans="1:28" ht="19" customHeight="1">
      <c r="A1470" s="1023"/>
      <c r="B1470" s="1024"/>
      <c r="C1470" s="1025" t="str">
        <f>IF('statement of marks'!FH81="","",'statement of marks'!FH81)</f>
        <v/>
      </c>
      <c r="D1470" s="1025"/>
      <c r="E1470" s="1025" t="str">
        <f>'statement of marks'!FI81</f>
        <v/>
      </c>
      <c r="F1470" s="1025"/>
      <c r="G1470" s="1025" t="str">
        <f>'statement of marks'!FJ81</f>
        <v/>
      </c>
      <c r="H1470" s="1025"/>
      <c r="I1470" s="481" t="str">
        <f>IF(G1470="","",SUM(C1470,E1470,G1470))</f>
        <v/>
      </c>
      <c r="J1470" s="479" t="str">
        <f>IF('statement of marks'!IB81="","",'statement of marks'!IB81)</f>
        <v/>
      </c>
      <c r="K1470" s="1050"/>
      <c r="L1470" s="1051" t="s">
        <v>241</v>
      </c>
      <c r="M1470" s="1052"/>
      <c r="N1470" s="1058"/>
      <c r="O1470" s="1057"/>
      <c r="P1470" s="1023"/>
      <c r="Q1470" s="1024"/>
      <c r="R1470" s="1025" t="str">
        <f>IF('statement of marks'!FH82="","",'statement of marks'!FH82)</f>
        <v/>
      </c>
      <c r="S1470" s="1025"/>
      <c r="T1470" s="1025" t="str">
        <f>'statement of marks'!FI82</f>
        <v/>
      </c>
      <c r="U1470" s="1025"/>
      <c r="V1470" s="1025" t="str">
        <f>'statement of marks'!FJ82</f>
        <v/>
      </c>
      <c r="W1470" s="1025"/>
      <c r="X1470" s="481" t="str">
        <f>IF(V1470="","",SUM(R1470,T1470,V1470))</f>
        <v/>
      </c>
      <c r="Y1470" s="479" t="str">
        <f>IF('statement of marks'!IB82="","",'statement of marks'!IB82)</f>
        <v/>
      </c>
      <c r="Z1470" s="1050"/>
      <c r="AA1470" s="1051" t="s">
        <v>241</v>
      </c>
      <c r="AB1470" s="1052"/>
    </row>
    <row r="1471" spans="1:28" ht="19" customHeight="1">
      <c r="A1471" s="1023" t="s">
        <v>77</v>
      </c>
      <c r="B1471" s="1024"/>
      <c r="C1471" s="1048" t="s">
        <v>96</v>
      </c>
      <c r="D1471" s="1021"/>
      <c r="E1471" s="1048" t="s">
        <v>97</v>
      </c>
      <c r="F1471" s="1021"/>
      <c r="G1471" s="1048" t="s">
        <v>98</v>
      </c>
      <c r="H1471" s="1021"/>
      <c r="I1471" s="478" t="s">
        <v>39</v>
      </c>
      <c r="J1471" s="477" t="s">
        <v>57</v>
      </c>
      <c r="K1471" s="1050"/>
      <c r="L1471" s="1049" t="e">
        <f>J1464</f>
        <v>#VALUE!</v>
      </c>
      <c r="M1471" s="1052"/>
      <c r="N1471" s="1058"/>
      <c r="O1471" s="1057"/>
      <c r="P1471" s="1023" t="s">
        <v>77</v>
      </c>
      <c r="Q1471" s="1024"/>
      <c r="R1471" s="1048" t="s">
        <v>96</v>
      </c>
      <c r="S1471" s="1021"/>
      <c r="T1471" s="1048" t="s">
        <v>97</v>
      </c>
      <c r="U1471" s="1021"/>
      <c r="V1471" s="1048" t="s">
        <v>98</v>
      </c>
      <c r="W1471" s="1021"/>
      <c r="X1471" s="478" t="s">
        <v>39</v>
      </c>
      <c r="Y1471" s="477" t="s">
        <v>57</v>
      </c>
      <c r="Z1471" s="1050"/>
      <c r="AA1471" s="1049" t="e">
        <f>Y1464</f>
        <v>#VALUE!</v>
      </c>
      <c r="AB1471" s="1052"/>
    </row>
    <row r="1472" spans="1:28" ht="19" customHeight="1">
      <c r="A1472" s="1023"/>
      <c r="B1472" s="1024"/>
      <c r="C1472" s="1021">
        <f>'statement of marks'!$FQ$6</f>
        <v>25</v>
      </c>
      <c r="D1472" s="1021"/>
      <c r="E1472" s="474">
        <f>'statement of marks'!$FR$6</f>
        <v>30</v>
      </c>
      <c r="F1472" s="474">
        <f>'statement of marks'!$FS$6</f>
        <v>30</v>
      </c>
      <c r="G1472" s="1021">
        <f>'statement of marks'!$FT$6</f>
        <v>15</v>
      </c>
      <c r="H1472" s="1021"/>
      <c r="I1472" s="478">
        <f>SUM(C1472,E1472,F1472,G1472)</f>
        <v>100</v>
      </c>
      <c r="J1472" s="477"/>
      <c r="K1472" s="1050"/>
      <c r="L1472" s="1049"/>
      <c r="M1472" s="1052"/>
      <c r="N1472" s="1058"/>
      <c r="O1472" s="1057"/>
      <c r="P1472" s="1023"/>
      <c r="Q1472" s="1024"/>
      <c r="R1472" s="1021">
        <f>'statement of marks'!$FQ$6</f>
        <v>25</v>
      </c>
      <c r="S1472" s="1021"/>
      <c r="T1472" s="474">
        <f>'statement of marks'!$FR$6</f>
        <v>30</v>
      </c>
      <c r="U1472" s="474">
        <f>'statement of marks'!$FS$6</f>
        <v>30</v>
      </c>
      <c r="V1472" s="1021">
        <f>'statement of marks'!$FT$6</f>
        <v>15</v>
      </c>
      <c r="W1472" s="1021"/>
      <c r="X1472" s="478">
        <f>SUM(R1472,T1472,U1472,V1472)</f>
        <v>100</v>
      </c>
      <c r="Y1472" s="477"/>
      <c r="Z1472" s="1050"/>
      <c r="AA1472" s="1049"/>
      <c r="AB1472" s="1052"/>
    </row>
    <row r="1473" spans="1:28" ht="19" customHeight="1">
      <c r="A1473" s="1023"/>
      <c r="B1473" s="1024"/>
      <c r="C1473" s="1025" t="str">
        <f>IF('statement of marks'!FQ81="","",'statement of marks'!FQ81)</f>
        <v/>
      </c>
      <c r="D1473" s="1025"/>
      <c r="E1473" s="475" t="str">
        <f>'statement of marks'!FR81</f>
        <v/>
      </c>
      <c r="F1473" s="475" t="str">
        <f>'statement of marks'!FS81</f>
        <v/>
      </c>
      <c r="G1473" s="1025" t="str">
        <f>'statement of marks'!FT81</f>
        <v/>
      </c>
      <c r="H1473" s="1025"/>
      <c r="I1473" s="478" t="str">
        <f>IF(G1473="","",SUM(C1473:G1473))</f>
        <v/>
      </c>
      <c r="J1473" s="479" t="str">
        <f>IF('statement of marks'!IC81="","",'statement of marks'!IC81)</f>
        <v/>
      </c>
      <c r="K1473" s="1043" t="s">
        <v>240</v>
      </c>
      <c r="L1473" s="1044"/>
      <c r="M1473" s="1045"/>
      <c r="N1473" s="1058"/>
      <c r="O1473" s="1057"/>
      <c r="P1473" s="1023"/>
      <c r="Q1473" s="1024"/>
      <c r="R1473" s="1025" t="str">
        <f>IF('statement of marks'!FQ82="","",'statement of marks'!FQ82)</f>
        <v/>
      </c>
      <c r="S1473" s="1025"/>
      <c r="T1473" s="475" t="str">
        <f>'statement of marks'!FR82</f>
        <v/>
      </c>
      <c r="U1473" s="475" t="str">
        <f>'statement of marks'!FS82</f>
        <v/>
      </c>
      <c r="V1473" s="1025" t="str">
        <f>'statement of marks'!FT82</f>
        <v/>
      </c>
      <c r="W1473" s="1025"/>
      <c r="X1473" s="478" t="str">
        <f>IF(V1473="","",SUM(R1473:V1473))</f>
        <v/>
      </c>
      <c r="Y1473" s="479" t="str">
        <f>IF('statement of marks'!IC82="","",'statement of marks'!IC82)</f>
        <v/>
      </c>
      <c r="Z1473" s="1043" t="s">
        <v>240</v>
      </c>
      <c r="AA1473" s="1044"/>
      <c r="AB1473" s="1045"/>
    </row>
    <row r="1474" spans="1:28" ht="19" customHeight="1">
      <c r="A1474" s="1038" t="s">
        <v>135</v>
      </c>
      <c r="B1474" s="1039"/>
      <c r="C1474" s="1029" t="str">
        <f>'statement of marks'!GN81</f>
        <v/>
      </c>
      <c r="D1474" s="1029"/>
      <c r="E1474" s="1029"/>
      <c r="F1474" s="483" t="s">
        <v>241</v>
      </c>
      <c r="G1474" s="479" t="str">
        <f>IF('statement of marks'!CU81="","",'statement of marks'!CU81)</f>
        <v/>
      </c>
      <c r="H1474" s="1049" t="s">
        <v>237</v>
      </c>
      <c r="I1474" s="1049"/>
      <c r="J1474" s="475" t="str">
        <f>IF('statement of marks'!GP81="","",'statement of marks'!GP81)</f>
        <v/>
      </c>
      <c r="K1474" s="1044"/>
      <c r="L1474" s="1044"/>
      <c r="M1474" s="1045"/>
      <c r="N1474" s="1058"/>
      <c r="O1474" s="1057"/>
      <c r="P1474" s="1038" t="s">
        <v>135</v>
      </c>
      <c r="Q1474" s="1039"/>
      <c r="R1474" s="1029" t="str">
        <f>'statement of marks'!GN82</f>
        <v/>
      </c>
      <c r="S1474" s="1029"/>
      <c r="T1474" s="1029"/>
      <c r="U1474" s="483" t="s">
        <v>241</v>
      </c>
      <c r="V1474" s="479" t="str">
        <f>IF('statement of marks'!CU82="","",'statement of marks'!CU82)</f>
        <v/>
      </c>
      <c r="W1474" s="1049" t="s">
        <v>237</v>
      </c>
      <c r="X1474" s="1049"/>
      <c r="Y1474" s="475" t="str">
        <f>IF('statement of marks'!GP82="","",'statement of marks'!GP82)</f>
        <v/>
      </c>
      <c r="Z1474" s="1044"/>
      <c r="AA1474" s="1044"/>
      <c r="AB1474" s="1045"/>
    </row>
    <row r="1475" spans="1:28" ht="19" customHeight="1">
      <c r="A1475" s="257" t="s">
        <v>230</v>
      </c>
      <c r="B1475" s="1059" t="s">
        <v>229</v>
      </c>
      <c r="C1475" s="1060"/>
      <c r="D1475" s="1047" t="s">
        <v>231</v>
      </c>
      <c r="E1475" s="1025"/>
      <c r="F1475" s="1047" t="s">
        <v>232</v>
      </c>
      <c r="G1475" s="1025"/>
      <c r="H1475" s="1047" t="s">
        <v>233</v>
      </c>
      <c r="I1475" s="1025"/>
      <c r="J1475" s="481" t="s">
        <v>376</v>
      </c>
      <c r="K1475" s="1044"/>
      <c r="L1475" s="1044"/>
      <c r="M1475" s="1045"/>
      <c r="N1475" s="1058"/>
      <c r="O1475" s="1057"/>
      <c r="P1475" s="257" t="s">
        <v>230</v>
      </c>
      <c r="Q1475" s="1059" t="s">
        <v>229</v>
      </c>
      <c r="R1475" s="1060"/>
      <c r="S1475" s="1047" t="s">
        <v>231</v>
      </c>
      <c r="T1475" s="1025"/>
      <c r="U1475" s="1047" t="s">
        <v>232</v>
      </c>
      <c r="V1475" s="1025"/>
      <c r="W1475" s="1047" t="s">
        <v>233</v>
      </c>
      <c r="X1475" s="1025"/>
      <c r="Y1475" s="481" t="s">
        <v>376</v>
      </c>
      <c r="Z1475" s="1044"/>
      <c r="AA1475" s="1044"/>
      <c r="AB1475" s="1045"/>
    </row>
    <row r="1476" spans="1:28" ht="19" customHeight="1">
      <c r="A1476" s="1033" t="s">
        <v>227</v>
      </c>
      <c r="B1476" s="1024"/>
      <c r="C1476" s="482" t="str">
        <f>IF('statement of marks'!GR81="","",'statement of marks'!GR81)</f>
        <v/>
      </c>
      <c r="D1476" s="1053" t="str">
        <f>IF('statement of marks'!GT81="","",'statement of marks'!GT81)</f>
        <v/>
      </c>
      <c r="E1476" s="1053"/>
      <c r="F1476" s="1053" t="str">
        <f>IF('statement of marks'!GV81="","",'statement of marks'!GV81)</f>
        <v/>
      </c>
      <c r="G1476" s="1053"/>
      <c r="H1476" s="1053" t="str">
        <f>IF('statement of marks'!GX81="","",'statement of marks'!GX81)</f>
        <v/>
      </c>
      <c r="I1476" s="1053"/>
      <c r="J1476" s="479" t="str">
        <f>'statement of marks'!GZ81</f>
        <v/>
      </c>
      <c r="K1476" s="1062" t="str">
        <f>IF(OR(L1468="PASS",L1468="FAIL"),'result subject-wise'!$AV$112,"")</f>
        <v/>
      </c>
      <c r="L1476" s="1062"/>
      <c r="M1476" s="1063"/>
      <c r="N1476" s="1058"/>
      <c r="O1476" s="1057"/>
      <c r="P1476" s="1033" t="s">
        <v>227</v>
      </c>
      <c r="Q1476" s="1024"/>
      <c r="R1476" s="482" t="str">
        <f>IF('statement of marks'!GR82="","",'statement of marks'!GR82)</f>
        <v/>
      </c>
      <c r="S1476" s="1053" t="str">
        <f>IF('statement of marks'!GT82="","",'statement of marks'!GT82)</f>
        <v/>
      </c>
      <c r="T1476" s="1053"/>
      <c r="U1476" s="1053" t="str">
        <f>IF('statement of marks'!GV82="","",'statement of marks'!GV82)</f>
        <v/>
      </c>
      <c r="V1476" s="1053"/>
      <c r="W1476" s="1053" t="str">
        <f>IF('statement of marks'!GX82="","",'statement of marks'!GX82)</f>
        <v/>
      </c>
      <c r="X1476" s="1053"/>
      <c r="Y1476" s="479" t="str">
        <f>'statement of marks'!GZ82</f>
        <v/>
      </c>
      <c r="Z1476" s="1062" t="str">
        <f>IF(OR(AA1468="PASS",AA1468="FAIL"),'result subject-wise'!$AV$112,"")</f>
        <v/>
      </c>
      <c r="AA1476" s="1062"/>
      <c r="AB1476" s="1063"/>
    </row>
    <row r="1477" spans="1:28" ht="19" customHeight="1">
      <c r="A1477" s="1031" t="s">
        <v>228</v>
      </c>
      <c r="B1477" s="1032"/>
      <c r="C1477" s="477" t="str">
        <f>IF('statement of marks'!GQ81="","",'statement of marks'!GQ81)</f>
        <v/>
      </c>
      <c r="D1477" s="1030" t="str">
        <f>IF('statement of marks'!GS81="","",'statement of marks'!GS81)</f>
        <v/>
      </c>
      <c r="E1477" s="1030"/>
      <c r="F1477" s="1030" t="str">
        <f>IF('statement of marks'!GU81="","",'statement of marks'!GU81)</f>
        <v/>
      </c>
      <c r="G1477" s="1030"/>
      <c r="H1477" s="1030" t="str">
        <f>IF('statement of marks'!GW81="","",'statement of marks'!GW81)</f>
        <v/>
      </c>
      <c r="I1477" s="1030"/>
      <c r="J1477" s="477" t="str">
        <f>'statement of marks'!GY81</f>
        <v/>
      </c>
      <c r="K1477" s="1062"/>
      <c r="L1477" s="1062"/>
      <c r="M1477" s="1063"/>
      <c r="N1477" s="1058"/>
      <c r="O1477" s="1057"/>
      <c r="P1477" s="1031" t="s">
        <v>228</v>
      </c>
      <c r="Q1477" s="1032"/>
      <c r="R1477" s="477" t="str">
        <f>IF('statement of marks'!GQ82="","",'statement of marks'!GQ82)</f>
        <v/>
      </c>
      <c r="S1477" s="1030" t="str">
        <f>IF('statement of marks'!GS82="","",'statement of marks'!GS82)</f>
        <v/>
      </c>
      <c r="T1477" s="1030"/>
      <c r="U1477" s="1030" t="str">
        <f>IF('statement of marks'!GU82="","",'statement of marks'!GU82)</f>
        <v/>
      </c>
      <c r="V1477" s="1030"/>
      <c r="W1477" s="1030" t="str">
        <f>IF('statement of marks'!GW82="","",'statement of marks'!GW82)</f>
        <v/>
      </c>
      <c r="X1477" s="1030"/>
      <c r="Y1477" s="477" t="str">
        <f>'statement of marks'!GY82</f>
        <v/>
      </c>
      <c r="Z1477" s="1062"/>
      <c r="AA1477" s="1062"/>
      <c r="AB1477" s="1063"/>
    </row>
    <row r="1478" spans="1:28" ht="19" customHeight="1">
      <c r="A1478" s="1067" t="s">
        <v>375</v>
      </c>
      <c r="B1478" s="1024"/>
      <c r="C1478" s="52"/>
      <c r="D1478" s="1029"/>
      <c r="E1478" s="1029"/>
      <c r="F1478" s="1029"/>
      <c r="G1478" s="1029"/>
      <c r="H1478" s="1029"/>
      <c r="I1478" s="1029"/>
      <c r="J1478" s="1029"/>
      <c r="K1478" s="1029"/>
      <c r="L1478" s="1029"/>
      <c r="M1478" s="1040"/>
      <c r="N1478" s="1058"/>
      <c r="O1478" s="1057"/>
      <c r="P1478" s="1067" t="s">
        <v>375</v>
      </c>
      <c r="Q1478" s="1024"/>
      <c r="R1478" s="52"/>
      <c r="S1478" s="1029"/>
      <c r="T1478" s="1029"/>
      <c r="U1478" s="1029"/>
      <c r="V1478" s="1029"/>
      <c r="W1478" s="1029"/>
      <c r="X1478" s="1029"/>
      <c r="Y1478" s="1029"/>
      <c r="Z1478" s="1029"/>
      <c r="AA1478" s="1029"/>
      <c r="AB1478" s="1040"/>
    </row>
    <row r="1479" spans="1:28" ht="19" customHeight="1">
      <c r="A1479" s="1033" t="s">
        <v>234</v>
      </c>
      <c r="B1479" s="1024"/>
      <c r="C1479" s="52"/>
      <c r="D1479" s="1029"/>
      <c r="E1479" s="1029"/>
      <c r="F1479" s="1029"/>
      <c r="G1479" s="1029"/>
      <c r="H1479" s="1029"/>
      <c r="I1479" s="1029"/>
      <c r="J1479" s="1029"/>
      <c r="K1479" s="1029"/>
      <c r="L1479" s="1029"/>
      <c r="M1479" s="1040"/>
      <c r="N1479" s="1058"/>
      <c r="O1479" s="1057"/>
      <c r="P1479" s="1033" t="s">
        <v>234</v>
      </c>
      <c r="Q1479" s="1024"/>
      <c r="R1479" s="52"/>
      <c r="S1479" s="1029"/>
      <c r="T1479" s="1029"/>
      <c r="U1479" s="1029"/>
      <c r="V1479" s="1029"/>
      <c r="W1479" s="1029"/>
      <c r="X1479" s="1029"/>
      <c r="Y1479" s="1029"/>
      <c r="Z1479" s="1029"/>
      <c r="AA1479" s="1029"/>
      <c r="AB1479" s="1040"/>
    </row>
    <row r="1480" spans="1:28" ht="19" customHeight="1">
      <c r="A1480" s="1033" t="s">
        <v>374</v>
      </c>
      <c r="B1480" s="1024"/>
      <c r="C1480" s="52"/>
      <c r="D1480" s="1029"/>
      <c r="E1480" s="1029"/>
      <c r="F1480" s="1029"/>
      <c r="G1480" s="1029"/>
      <c r="H1480" s="1029"/>
      <c r="I1480" s="1029"/>
      <c r="J1480" s="1051" t="s">
        <v>374</v>
      </c>
      <c r="K1480" s="1029"/>
      <c r="L1480" s="1029"/>
      <c r="M1480" s="1040"/>
      <c r="N1480" s="1058"/>
      <c r="O1480" s="1057"/>
      <c r="P1480" s="1033" t="s">
        <v>374</v>
      </c>
      <c r="Q1480" s="1024"/>
      <c r="R1480" s="52"/>
      <c r="S1480" s="1029"/>
      <c r="T1480" s="1029"/>
      <c r="U1480" s="1029"/>
      <c r="V1480" s="1029"/>
      <c r="W1480" s="1029"/>
      <c r="X1480" s="1029"/>
      <c r="Y1480" s="1051" t="s">
        <v>374</v>
      </c>
      <c r="Z1480" s="1029"/>
      <c r="AA1480" s="1029"/>
      <c r="AB1480" s="1040"/>
    </row>
    <row r="1481" spans="1:28" ht="19" customHeight="1">
      <c r="A1481" s="1033" t="s">
        <v>235</v>
      </c>
      <c r="B1481" s="1024"/>
      <c r="C1481" s="52"/>
      <c r="D1481" s="1029"/>
      <c r="E1481" s="1029"/>
      <c r="F1481" s="1029"/>
      <c r="G1481" s="1029"/>
      <c r="H1481" s="1029"/>
      <c r="I1481" s="1029"/>
      <c r="J1481" s="1029"/>
      <c r="K1481" s="1029"/>
      <c r="L1481" s="1029"/>
      <c r="M1481" s="1040"/>
      <c r="N1481" s="1058"/>
      <c r="O1481" s="1057"/>
      <c r="P1481" s="1033" t="s">
        <v>235</v>
      </c>
      <c r="Q1481" s="1024"/>
      <c r="R1481" s="52"/>
      <c r="S1481" s="1029"/>
      <c r="T1481" s="1029"/>
      <c r="U1481" s="1029"/>
      <c r="V1481" s="1029"/>
      <c r="W1481" s="1029"/>
      <c r="X1481" s="1029"/>
      <c r="Y1481" s="1029"/>
      <c r="Z1481" s="1029"/>
      <c r="AA1481" s="1029"/>
      <c r="AB1481" s="1040"/>
    </row>
    <row r="1482" spans="1:28" ht="19" customHeight="1" thickBot="1">
      <c r="A1482" s="1054" t="s">
        <v>236</v>
      </c>
      <c r="B1482" s="1055"/>
      <c r="C1482" s="1055"/>
      <c r="D1482" s="1055"/>
      <c r="E1482" s="1055"/>
      <c r="F1482" s="1064">
        <f>'statement of marks'!$GY$107</f>
        <v>42460</v>
      </c>
      <c r="G1482" s="1064"/>
      <c r="H1482" s="1065" t="s">
        <v>239</v>
      </c>
      <c r="I1482" s="1066"/>
      <c r="J1482" s="1041"/>
      <c r="K1482" s="1041"/>
      <c r="L1482" s="1041"/>
      <c r="M1482" s="1042"/>
      <c r="N1482" s="1058"/>
      <c r="O1482" s="1057"/>
      <c r="P1482" s="1054" t="s">
        <v>236</v>
      </c>
      <c r="Q1482" s="1055"/>
      <c r="R1482" s="1055"/>
      <c r="S1482" s="1055"/>
      <c r="T1482" s="1055"/>
      <c r="U1482" s="1064">
        <f>'statement of marks'!$GY$107</f>
        <v>42460</v>
      </c>
      <c r="V1482" s="1064"/>
      <c r="W1482" s="1065" t="s">
        <v>239</v>
      </c>
      <c r="X1482" s="1066"/>
      <c r="Y1482" s="1041"/>
      <c r="Z1482" s="1041"/>
      <c r="AA1482" s="1041"/>
      <c r="AB1482" s="1042"/>
    </row>
    <row r="1483" spans="1:28" ht="19" customHeight="1" thickTop="1">
      <c r="A1483" s="1017" t="s">
        <v>220</v>
      </c>
      <c r="B1483" s="1018"/>
      <c r="C1483" s="1018"/>
      <c r="D1483" s="1018"/>
      <c r="E1483" s="1018"/>
      <c r="F1483" s="1018"/>
      <c r="G1483" s="1018"/>
      <c r="H1483" s="1018"/>
      <c r="I1483" s="1018"/>
      <c r="J1483" s="1018"/>
      <c r="K1483" s="1018"/>
      <c r="L1483" s="1018"/>
      <c r="M1483" s="1019"/>
      <c r="N1483" s="1058"/>
      <c r="O1483" s="1057"/>
      <c r="P1483" s="1017" t="s">
        <v>220</v>
      </c>
      <c r="Q1483" s="1018"/>
      <c r="R1483" s="1018"/>
      <c r="S1483" s="1018"/>
      <c r="T1483" s="1018"/>
      <c r="U1483" s="1018"/>
      <c r="V1483" s="1018"/>
      <c r="W1483" s="1018"/>
      <c r="X1483" s="1018"/>
      <c r="Y1483" s="1018"/>
      <c r="Z1483" s="1018"/>
      <c r="AA1483" s="1018"/>
      <c r="AB1483" s="1019"/>
    </row>
    <row r="1484" spans="1:28" ht="19" customHeight="1">
      <c r="A1484" s="1020" t="str">
        <f>IF('statement of marks'!$A$2="","",'statement of marks'!$A$2)</f>
        <v xml:space="preserve">GOVT. </v>
      </c>
      <c r="B1484" s="1021"/>
      <c r="C1484" s="1021"/>
      <c r="D1484" s="1021"/>
      <c r="E1484" s="1021"/>
      <c r="F1484" s="1021"/>
      <c r="G1484" s="1021"/>
      <c r="H1484" s="1021"/>
      <c r="I1484" s="1021"/>
      <c r="J1484" s="1021"/>
      <c r="K1484" s="1021"/>
      <c r="L1484" s="1021"/>
      <c r="M1484" s="1022"/>
      <c r="N1484" s="1058"/>
      <c r="O1484" s="1057"/>
      <c r="P1484" s="1020" t="str">
        <f>IF('statement of marks'!$A$2="","",'statement of marks'!$A$2)</f>
        <v xml:space="preserve">GOVT. </v>
      </c>
      <c r="Q1484" s="1021"/>
      <c r="R1484" s="1021"/>
      <c r="S1484" s="1021"/>
      <c r="T1484" s="1021"/>
      <c r="U1484" s="1021"/>
      <c r="V1484" s="1021"/>
      <c r="W1484" s="1021"/>
      <c r="X1484" s="1021"/>
      <c r="Y1484" s="1021"/>
      <c r="Z1484" s="1021"/>
      <c r="AA1484" s="1021"/>
      <c r="AB1484" s="1022"/>
    </row>
    <row r="1485" spans="1:28" ht="19" customHeight="1">
      <c r="A1485" s="1020"/>
      <c r="B1485" s="1021"/>
      <c r="C1485" s="1021"/>
      <c r="D1485" s="1021"/>
      <c r="E1485" s="1021"/>
      <c r="F1485" s="1021"/>
      <c r="G1485" s="1021"/>
      <c r="H1485" s="1021"/>
      <c r="I1485" s="1021"/>
      <c r="J1485" s="1021"/>
      <c r="K1485" s="1021"/>
      <c r="L1485" s="1021"/>
      <c r="M1485" s="1022"/>
      <c r="N1485" s="1058"/>
      <c r="O1485" s="1057"/>
      <c r="P1485" s="1020"/>
      <c r="Q1485" s="1021"/>
      <c r="R1485" s="1021"/>
      <c r="S1485" s="1021"/>
      <c r="T1485" s="1021"/>
      <c r="U1485" s="1021"/>
      <c r="V1485" s="1021"/>
      <c r="W1485" s="1021"/>
      <c r="X1485" s="1021"/>
      <c r="Y1485" s="1021"/>
      <c r="Z1485" s="1021"/>
      <c r="AA1485" s="1021"/>
      <c r="AB1485" s="1022"/>
    </row>
    <row r="1486" spans="1:28" ht="19" customHeight="1">
      <c r="A1486" s="1023" t="s">
        <v>221</v>
      </c>
      <c r="B1486" s="1024"/>
      <c r="C1486" s="1025" t="str">
        <f>IF(L1507="","MAIN EXAM.",IF(C1513="SUPPL.","SUPPL. EXAM.",IF(C1513="RE-EXAM.","RE-EXAM.",)))</f>
        <v>MAIN EXAM.</v>
      </c>
      <c r="D1486" s="1025"/>
      <c r="E1486" s="1025"/>
      <c r="F1486" s="1025"/>
      <c r="G1486" s="475" t="s">
        <v>153</v>
      </c>
      <c r="H1486" s="1025" t="str">
        <f>IF('statement of marks'!$F$3="","",'statement of marks'!$F$3)</f>
        <v>2015-16</v>
      </c>
      <c r="I1486" s="1025"/>
      <c r="J1486" s="1025" t="s">
        <v>82</v>
      </c>
      <c r="K1486" s="1025"/>
      <c r="L1486" s="1025" t="str">
        <f>IF('statement of marks'!D83="","",'statement of marks'!D83)</f>
        <v/>
      </c>
      <c r="M1486" s="1026"/>
      <c r="N1486" s="1058"/>
      <c r="O1486" s="1057"/>
      <c r="P1486" s="1023" t="s">
        <v>221</v>
      </c>
      <c r="Q1486" s="1024"/>
      <c r="R1486" s="1025" t="str">
        <f>IF(AA1507="","MAIN EXAM.",IF(R1513="SUPPL.","SUPPL. EXAM.",IF(R1513="RE-EXAM.","RE-EXAM.",)))</f>
        <v>MAIN EXAM.</v>
      </c>
      <c r="S1486" s="1025"/>
      <c r="T1486" s="1025"/>
      <c r="U1486" s="1025"/>
      <c r="V1486" s="475" t="s">
        <v>153</v>
      </c>
      <c r="W1486" s="1025" t="str">
        <f>IF('statement of marks'!$F$3="","",'statement of marks'!$F$3)</f>
        <v>2015-16</v>
      </c>
      <c r="X1486" s="1025"/>
      <c r="Y1486" s="1025" t="s">
        <v>82</v>
      </c>
      <c r="Z1486" s="1025"/>
      <c r="AA1486" s="1025" t="str">
        <f>IF('statement of marks'!D84="","",'statement of marks'!D84)</f>
        <v/>
      </c>
      <c r="AB1486" s="1026"/>
    </row>
    <row r="1487" spans="1:28" ht="19" customHeight="1">
      <c r="A1487" s="1023" t="s">
        <v>40</v>
      </c>
      <c r="B1487" s="1024"/>
      <c r="C1487" s="1024" t="str">
        <f>IF('statement of marks'!G83="","",'statement of marks'!G83)</f>
        <v>A 077</v>
      </c>
      <c r="D1487" s="1024"/>
      <c r="E1487" s="1024"/>
      <c r="F1487" s="1024"/>
      <c r="G1487" s="1024"/>
      <c r="H1487" s="1024"/>
      <c r="I1487" s="1024"/>
      <c r="J1487" s="1024"/>
      <c r="K1487" s="1024"/>
      <c r="L1487" s="1024"/>
      <c r="M1487" s="1036"/>
      <c r="N1487" s="1058"/>
      <c r="O1487" s="1057"/>
      <c r="P1487" s="1023" t="s">
        <v>40</v>
      </c>
      <c r="Q1487" s="1024"/>
      <c r="R1487" s="1024" t="str">
        <f>IF('statement of marks'!G84="","",'statement of marks'!G84)</f>
        <v>A 078</v>
      </c>
      <c r="S1487" s="1024"/>
      <c r="T1487" s="1024"/>
      <c r="U1487" s="1024"/>
      <c r="V1487" s="1024"/>
      <c r="W1487" s="1024"/>
      <c r="X1487" s="1024"/>
      <c r="Y1487" s="1024"/>
      <c r="Z1487" s="1024"/>
      <c r="AA1487" s="1024"/>
      <c r="AB1487" s="1036"/>
    </row>
    <row r="1488" spans="1:28" ht="19" customHeight="1">
      <c r="A1488" s="1023" t="s">
        <v>41</v>
      </c>
      <c r="B1488" s="1024"/>
      <c r="C1488" s="1024" t="str">
        <f>IF('statement of marks'!H83="","",'statement of marks'!H83)</f>
        <v>B 077</v>
      </c>
      <c r="D1488" s="1024"/>
      <c r="E1488" s="1024"/>
      <c r="F1488" s="1024"/>
      <c r="G1488" s="1024"/>
      <c r="H1488" s="1024"/>
      <c r="I1488" s="1024"/>
      <c r="J1488" s="1024"/>
      <c r="K1488" s="1024"/>
      <c r="L1488" s="1024"/>
      <c r="M1488" s="1036"/>
      <c r="N1488" s="1058"/>
      <c r="O1488" s="1057"/>
      <c r="P1488" s="1023" t="s">
        <v>41</v>
      </c>
      <c r="Q1488" s="1024"/>
      <c r="R1488" s="1024" t="str">
        <f>IF('statement of marks'!H84="","",'statement of marks'!H84)</f>
        <v>B 078</v>
      </c>
      <c r="S1488" s="1024"/>
      <c r="T1488" s="1024"/>
      <c r="U1488" s="1024"/>
      <c r="V1488" s="1024"/>
      <c r="W1488" s="1024"/>
      <c r="X1488" s="1024"/>
      <c r="Y1488" s="1024"/>
      <c r="Z1488" s="1024"/>
      <c r="AA1488" s="1024"/>
      <c r="AB1488" s="1036"/>
    </row>
    <row r="1489" spans="1:28" ht="19" customHeight="1">
      <c r="A1489" s="1023" t="s">
        <v>42</v>
      </c>
      <c r="B1489" s="1024"/>
      <c r="C1489" s="1024" t="str">
        <f>IF('statement of marks'!I83="","",'statement of marks'!I83)</f>
        <v>C 077</v>
      </c>
      <c r="D1489" s="1024"/>
      <c r="E1489" s="1024"/>
      <c r="F1489" s="1024"/>
      <c r="G1489" s="1024"/>
      <c r="H1489" s="1024"/>
      <c r="I1489" s="1024"/>
      <c r="J1489" s="1024"/>
      <c r="K1489" s="1024"/>
      <c r="L1489" s="1024"/>
      <c r="M1489" s="1036"/>
      <c r="N1489" s="1058"/>
      <c r="O1489" s="1057"/>
      <c r="P1489" s="1023" t="s">
        <v>42</v>
      </c>
      <c r="Q1489" s="1024"/>
      <c r="R1489" s="1024" t="str">
        <f>IF('statement of marks'!I84="","",'statement of marks'!I84)</f>
        <v>C 078</v>
      </c>
      <c r="S1489" s="1024"/>
      <c r="T1489" s="1024"/>
      <c r="U1489" s="1024"/>
      <c r="V1489" s="1024"/>
      <c r="W1489" s="1024"/>
      <c r="X1489" s="1024"/>
      <c r="Y1489" s="1024"/>
      <c r="Z1489" s="1024"/>
      <c r="AA1489" s="1024"/>
      <c r="AB1489" s="1036"/>
    </row>
    <row r="1490" spans="1:28" ht="19" customHeight="1">
      <c r="A1490" s="1023" t="s">
        <v>274</v>
      </c>
      <c r="B1490" s="1024"/>
      <c r="C1490" s="1024" t="str">
        <f>IF('statement of marks'!$A$3="","",'statement of marks'!$A$3)</f>
        <v>9 'A'</v>
      </c>
      <c r="D1490" s="1024"/>
      <c r="E1490" s="1025" t="s">
        <v>83</v>
      </c>
      <c r="F1490" s="1025"/>
      <c r="G1490" s="1025" t="str">
        <f>IF('statement of marks'!E83="","",'statement of marks'!E83)</f>
        <v/>
      </c>
      <c r="H1490" s="1025"/>
      <c r="I1490" s="1025" t="s">
        <v>78</v>
      </c>
      <c r="J1490" s="1025"/>
      <c r="K1490" s="1014" t="str">
        <f>IF('statement of marks'!F83="","",'statement of marks'!F83)</f>
        <v/>
      </c>
      <c r="L1490" s="1014"/>
      <c r="M1490" s="1015"/>
      <c r="N1490" s="1058"/>
      <c r="O1490" s="1057"/>
      <c r="P1490" s="1023" t="s">
        <v>274</v>
      </c>
      <c r="Q1490" s="1024"/>
      <c r="R1490" s="1024" t="str">
        <f>IF('statement of marks'!$A$3="","",'statement of marks'!$A$3)</f>
        <v>9 'A'</v>
      </c>
      <c r="S1490" s="1024"/>
      <c r="T1490" s="1025" t="s">
        <v>83</v>
      </c>
      <c r="U1490" s="1025"/>
      <c r="V1490" s="1025" t="str">
        <f>IF('statement of marks'!E84="","",'statement of marks'!E84)</f>
        <v/>
      </c>
      <c r="W1490" s="1025"/>
      <c r="X1490" s="1025" t="s">
        <v>78</v>
      </c>
      <c r="Y1490" s="1025"/>
      <c r="Z1490" s="1014" t="str">
        <f>IF('statement of marks'!F84="","",'statement of marks'!F84)</f>
        <v/>
      </c>
      <c r="AA1490" s="1014"/>
      <c r="AB1490" s="1015"/>
    </row>
    <row r="1491" spans="1:28" ht="19" customHeight="1">
      <c r="A1491" s="1037" t="s">
        <v>222</v>
      </c>
      <c r="B1491" s="1034" t="s">
        <v>223</v>
      </c>
      <c r="C1491" s="865" t="s">
        <v>87</v>
      </c>
      <c r="D1491" s="865" t="s">
        <v>88</v>
      </c>
      <c r="E1491" s="865" t="s">
        <v>89</v>
      </c>
      <c r="F1491" s="865" t="s">
        <v>245</v>
      </c>
      <c r="G1491" s="865" t="s">
        <v>242</v>
      </c>
      <c r="H1491" s="865" t="s">
        <v>99</v>
      </c>
      <c r="I1491" s="865" t="s">
        <v>193</v>
      </c>
      <c r="J1491" s="1016" t="s">
        <v>146</v>
      </c>
      <c r="K1491" s="1016" t="s">
        <v>224</v>
      </c>
      <c r="L1491" s="1016" t="s">
        <v>225</v>
      </c>
      <c r="M1491" s="1035" t="s">
        <v>243</v>
      </c>
      <c r="N1491" s="1058"/>
      <c r="O1491" s="1057"/>
      <c r="P1491" s="1037" t="s">
        <v>222</v>
      </c>
      <c r="Q1491" s="1034" t="s">
        <v>223</v>
      </c>
      <c r="R1491" s="865" t="s">
        <v>87</v>
      </c>
      <c r="S1491" s="865" t="s">
        <v>88</v>
      </c>
      <c r="T1491" s="865" t="s">
        <v>89</v>
      </c>
      <c r="U1491" s="865" t="s">
        <v>245</v>
      </c>
      <c r="V1491" s="865" t="s">
        <v>242</v>
      </c>
      <c r="W1491" s="865" t="s">
        <v>99</v>
      </c>
      <c r="X1491" s="865" t="s">
        <v>193</v>
      </c>
      <c r="Y1491" s="1016" t="s">
        <v>146</v>
      </c>
      <c r="Z1491" s="1016" t="s">
        <v>224</v>
      </c>
      <c r="AA1491" s="1016" t="s">
        <v>225</v>
      </c>
      <c r="AB1491" s="1035" t="s">
        <v>243</v>
      </c>
    </row>
    <row r="1492" spans="1:28" ht="19" customHeight="1">
      <c r="A1492" s="1037"/>
      <c r="B1492" s="1034"/>
      <c r="C1492" s="865"/>
      <c r="D1492" s="865"/>
      <c r="E1492" s="865"/>
      <c r="F1492" s="865"/>
      <c r="G1492" s="865"/>
      <c r="H1492" s="865"/>
      <c r="I1492" s="865"/>
      <c r="J1492" s="865"/>
      <c r="K1492" s="865"/>
      <c r="L1492" s="865"/>
      <c r="M1492" s="1035"/>
      <c r="N1492" s="1058"/>
      <c r="O1492" s="1057"/>
      <c r="P1492" s="1037"/>
      <c r="Q1492" s="1034"/>
      <c r="R1492" s="865"/>
      <c r="S1492" s="865"/>
      <c r="T1492" s="865"/>
      <c r="U1492" s="865"/>
      <c r="V1492" s="865"/>
      <c r="W1492" s="865"/>
      <c r="X1492" s="865"/>
      <c r="Y1492" s="865"/>
      <c r="Z1492" s="865"/>
      <c r="AA1492" s="865"/>
      <c r="AB1492" s="1035"/>
    </row>
    <row r="1493" spans="1:28" ht="19" customHeight="1">
      <c r="A1493" s="1037"/>
      <c r="B1493" s="1034"/>
      <c r="C1493" s="865"/>
      <c r="D1493" s="865"/>
      <c r="E1493" s="865"/>
      <c r="F1493" s="865"/>
      <c r="G1493" s="865"/>
      <c r="H1493" s="865"/>
      <c r="I1493" s="865"/>
      <c r="J1493" s="865"/>
      <c r="K1493" s="865"/>
      <c r="L1493" s="865"/>
      <c r="M1493" s="1035"/>
      <c r="N1493" s="1058"/>
      <c r="O1493" s="1057"/>
      <c r="P1493" s="1037"/>
      <c r="Q1493" s="1034"/>
      <c r="R1493" s="865"/>
      <c r="S1493" s="865"/>
      <c r="T1493" s="865"/>
      <c r="U1493" s="865"/>
      <c r="V1493" s="865"/>
      <c r="W1493" s="865"/>
      <c r="X1493" s="865"/>
      <c r="Y1493" s="865"/>
      <c r="Z1493" s="865"/>
      <c r="AA1493" s="865"/>
      <c r="AB1493" s="1035"/>
    </row>
    <row r="1494" spans="1:28" ht="19" customHeight="1">
      <c r="A1494" s="1038" t="s">
        <v>169</v>
      </c>
      <c r="B1494" s="1039"/>
      <c r="C1494" s="474">
        <v>10</v>
      </c>
      <c r="D1494" s="474">
        <v>10</v>
      </c>
      <c r="E1494" s="474">
        <v>10</v>
      </c>
      <c r="F1494" s="474">
        <v>70</v>
      </c>
      <c r="G1494" s="478">
        <v>100</v>
      </c>
      <c r="H1494" s="478">
        <v>100</v>
      </c>
      <c r="I1494" s="478">
        <v>200</v>
      </c>
      <c r="J1494" s="484"/>
      <c r="K1494" s="478" t="str">
        <f>IF(L1502=0,"",100)</f>
        <v/>
      </c>
      <c r="L1494" s="478"/>
      <c r="M1494" s="251" t="str">
        <f>IF(L1502=0,"","200/100")</f>
        <v/>
      </c>
      <c r="N1494" s="1058"/>
      <c r="O1494" s="1057"/>
      <c r="P1494" s="1038" t="s">
        <v>169</v>
      </c>
      <c r="Q1494" s="1039"/>
      <c r="R1494" s="474">
        <v>10</v>
      </c>
      <c r="S1494" s="474">
        <v>10</v>
      </c>
      <c r="T1494" s="474">
        <v>10</v>
      </c>
      <c r="U1494" s="474">
        <v>70</v>
      </c>
      <c r="V1494" s="478">
        <v>100</v>
      </c>
      <c r="W1494" s="478">
        <v>100</v>
      </c>
      <c r="X1494" s="478">
        <v>200</v>
      </c>
      <c r="Y1494" s="484"/>
      <c r="Z1494" s="478" t="str">
        <f>IF(AA1502=0,"",100)</f>
        <v/>
      </c>
      <c r="AA1494" s="478"/>
      <c r="AB1494" s="251" t="str">
        <f>IF(AA1502=0,"","200/100")</f>
        <v/>
      </c>
    </row>
    <row r="1495" spans="1:28" ht="19" customHeight="1">
      <c r="A1495" s="1023" t="s">
        <v>61</v>
      </c>
      <c r="B1495" s="1024"/>
      <c r="C1495" s="482" t="str">
        <f>IF('statement of marks'!J83="","",'statement of marks'!J83)</f>
        <v/>
      </c>
      <c r="D1495" s="482" t="str">
        <f>IF('statement of marks'!K83="","",'statement of marks'!K83)</f>
        <v/>
      </c>
      <c r="E1495" s="482" t="str">
        <f>IF('statement of marks'!L83="","",'statement of marks'!L83)</f>
        <v/>
      </c>
      <c r="F1495" s="482" t="str">
        <f>IF('statement of marks'!N83="","",'statement of marks'!N83)</f>
        <v/>
      </c>
      <c r="G1495" s="478" t="str">
        <f t="shared" ref="G1495:G1500" si="304">IF(F1495="","",SUM(C1495:F1495))</f>
        <v/>
      </c>
      <c r="H1495" s="252" t="str">
        <f>IF('statement of marks'!P83="","",'statement of marks'!P83)</f>
        <v/>
      </c>
      <c r="I1495" s="253" t="str">
        <f t="shared" ref="I1495:I1500" si="305">IF(H1495="","",SUM(G1495:H1495))</f>
        <v/>
      </c>
      <c r="J1495" s="479" t="str">
        <f>CONCATENATE('statement of marks'!HB83,'statement of marks'!HC83,'statement of marks'!HD83)</f>
        <v/>
      </c>
      <c r="K1495" s="482" t="str">
        <f>IF('result subject-wise'!AB83="","",'result subject-wise'!AB83)</f>
        <v/>
      </c>
      <c r="L1495" s="482" t="str">
        <f>IF('result subject-wise'!AK83="","",'result subject-wise'!AK83)</f>
        <v/>
      </c>
      <c r="M1495" s="480" t="str">
        <f>IF(L1502=0,"",IF(J1495="S",K1495,IF(K1495="",I1495,I1495+K1495)))</f>
        <v/>
      </c>
      <c r="N1495" s="1058"/>
      <c r="O1495" s="1057"/>
      <c r="P1495" s="1023" t="s">
        <v>61</v>
      </c>
      <c r="Q1495" s="1024"/>
      <c r="R1495" s="482" t="str">
        <f>IF('statement of marks'!J84="","",'statement of marks'!J84)</f>
        <v/>
      </c>
      <c r="S1495" s="482" t="str">
        <f>IF('statement of marks'!K84="","",'statement of marks'!K84)</f>
        <v/>
      </c>
      <c r="T1495" s="482" t="str">
        <f>IF('statement of marks'!L84="","",'statement of marks'!L84)</f>
        <v/>
      </c>
      <c r="U1495" s="482" t="str">
        <f>IF('statement of marks'!N84="","",'statement of marks'!N84)</f>
        <v/>
      </c>
      <c r="V1495" s="478" t="str">
        <f t="shared" ref="V1495:V1500" si="306">IF(U1495="","",SUM(R1495:U1495))</f>
        <v/>
      </c>
      <c r="W1495" s="252" t="str">
        <f>IF('statement of marks'!P84="","",'statement of marks'!P84)</f>
        <v/>
      </c>
      <c r="X1495" s="253" t="str">
        <f t="shared" ref="X1495:X1500" si="307">IF(W1495="","",SUM(V1495:W1495))</f>
        <v/>
      </c>
      <c r="Y1495" s="479" t="str">
        <f>CONCATENATE('statement of marks'!HB84,'statement of marks'!HC84,'statement of marks'!HD84)</f>
        <v/>
      </c>
      <c r="Z1495" s="482" t="str">
        <f>IF('result subject-wise'!AB84="","",'result subject-wise'!AB84)</f>
        <v/>
      </c>
      <c r="AA1495" s="482" t="str">
        <f>IF('result subject-wise'!AK84="","",'result subject-wise'!AK84)</f>
        <v/>
      </c>
      <c r="AB1495" s="480" t="str">
        <f>IF(AA1502=0,"",IF(Y1495="S",Z1495,IF(Z1495="",X1495,X1495+Z1495)))</f>
        <v/>
      </c>
    </row>
    <row r="1496" spans="1:28" ht="19" customHeight="1">
      <c r="A1496" s="1023" t="s">
        <v>63</v>
      </c>
      <c r="B1496" s="1024"/>
      <c r="C1496" s="482" t="str">
        <f>IF('statement of marks'!X83="","",'statement of marks'!X83)</f>
        <v/>
      </c>
      <c r="D1496" s="482" t="str">
        <f>IF('statement of marks'!Y83="","",'statement of marks'!Y83)</f>
        <v/>
      </c>
      <c r="E1496" s="482" t="str">
        <f>IF('statement of marks'!Z83="","",'statement of marks'!Z83)</f>
        <v/>
      </c>
      <c r="F1496" s="482" t="str">
        <f>IF('statement of marks'!AB83="","",'statement of marks'!AB83)</f>
        <v/>
      </c>
      <c r="G1496" s="478" t="str">
        <f t="shared" si="304"/>
        <v/>
      </c>
      <c r="H1496" s="252" t="str">
        <f>IF('statement of marks'!AD83="","",'statement of marks'!AD83)</f>
        <v/>
      </c>
      <c r="I1496" s="253" t="str">
        <f t="shared" si="305"/>
        <v/>
      </c>
      <c r="J1496" s="479" t="str">
        <f>CONCATENATE('statement of marks'!HE83,'statement of marks'!HF83,'statement of marks'!HG83,)</f>
        <v/>
      </c>
      <c r="K1496" s="482" t="str">
        <f>IF('result subject-wise'!AC83="","",'result subject-wise'!AC83)</f>
        <v/>
      </c>
      <c r="L1496" s="482" t="str">
        <f>IF('result subject-wise'!AL83="","",'result subject-wise'!AL83)</f>
        <v/>
      </c>
      <c r="M1496" s="480" t="str">
        <f>IF(L1502=0,"",IF(J1496="S",K1496,IF(K1496="",I1496,I1496+K1496)))</f>
        <v/>
      </c>
      <c r="N1496" s="1058"/>
      <c r="O1496" s="1057"/>
      <c r="P1496" s="1023" t="s">
        <v>63</v>
      </c>
      <c r="Q1496" s="1024"/>
      <c r="R1496" s="482" t="str">
        <f>IF('statement of marks'!X84="","",'statement of marks'!X84)</f>
        <v/>
      </c>
      <c r="S1496" s="482" t="str">
        <f>IF('statement of marks'!Y84="","",'statement of marks'!Y84)</f>
        <v/>
      </c>
      <c r="T1496" s="482" t="str">
        <f>IF('statement of marks'!Z84="","",'statement of marks'!Z84)</f>
        <v/>
      </c>
      <c r="U1496" s="482" t="str">
        <f>IF('statement of marks'!AB84="","",'statement of marks'!AB84)</f>
        <v/>
      </c>
      <c r="V1496" s="478" t="str">
        <f t="shared" si="306"/>
        <v/>
      </c>
      <c r="W1496" s="252" t="str">
        <f>IF('statement of marks'!AD84="","",'statement of marks'!AD84)</f>
        <v/>
      </c>
      <c r="X1496" s="253" t="str">
        <f t="shared" si="307"/>
        <v/>
      </c>
      <c r="Y1496" s="479" t="str">
        <f>CONCATENATE('statement of marks'!HE84,'statement of marks'!HF84,'statement of marks'!HG84,)</f>
        <v/>
      </c>
      <c r="Z1496" s="482" t="str">
        <f>IF('result subject-wise'!AC84="","",'result subject-wise'!AC84)</f>
        <v/>
      </c>
      <c r="AA1496" s="482" t="str">
        <f>IF('result subject-wise'!AL84="","",'result subject-wise'!AL84)</f>
        <v/>
      </c>
      <c r="AB1496" s="480" t="str">
        <f>IF(AA1502=0,"",IF(Y1496="S",Z1496,IF(Z1496="",X1496,X1496+Z1496)))</f>
        <v/>
      </c>
    </row>
    <row r="1497" spans="1:28" ht="19" customHeight="1">
      <c r="A1497" s="1023" t="str">
        <f>'statement of marks'!AM83</f>
        <v/>
      </c>
      <c r="B1497" s="1024"/>
      <c r="C1497" s="482" t="str">
        <f>IF('statement of marks'!AN83="","",'statement of marks'!AN83)</f>
        <v/>
      </c>
      <c r="D1497" s="482" t="str">
        <f>IF('statement of marks'!AO83="","",'statement of marks'!AO83)</f>
        <v/>
      </c>
      <c r="E1497" s="482" t="str">
        <f>IF('statement of marks'!AP83="","",'statement of marks'!AP83)</f>
        <v/>
      </c>
      <c r="F1497" s="482" t="str">
        <f>IF('statement of marks'!AR83="","",'statement of marks'!AR83)</f>
        <v/>
      </c>
      <c r="G1497" s="478" t="str">
        <f t="shared" si="304"/>
        <v/>
      </c>
      <c r="H1497" s="252" t="str">
        <f>IF('statement of marks'!AT83="","",'statement of marks'!AT83)</f>
        <v/>
      </c>
      <c r="I1497" s="253" t="str">
        <f t="shared" si="305"/>
        <v/>
      </c>
      <c r="J1497" s="479" t="str">
        <f>CONCATENATE('statement of marks'!HH83,'statement of marks'!HN83,'statement of marks'!HO83)</f>
        <v/>
      </c>
      <c r="K1497" s="482" t="str">
        <f>IF('result subject-wise'!AD83="","",'result subject-wise'!AD83)</f>
        <v/>
      </c>
      <c r="L1497" s="482" t="str">
        <f>IF('result subject-wise'!AM83="","",'result subject-wise'!AM83)</f>
        <v/>
      </c>
      <c r="M1497" s="480" t="str">
        <f>IF(L1502=0,"",IF(J1497="S",K1497,IF(K1497="",I1497,I1497+K1497)))</f>
        <v/>
      </c>
      <c r="N1497" s="1058"/>
      <c r="O1497" s="1057"/>
      <c r="P1497" s="1023" t="str">
        <f>'statement of marks'!AM84</f>
        <v/>
      </c>
      <c r="Q1497" s="1024"/>
      <c r="R1497" s="482" t="str">
        <f>IF('statement of marks'!AN84="","",'statement of marks'!AN84)</f>
        <v/>
      </c>
      <c r="S1497" s="482" t="str">
        <f>IF('statement of marks'!AO84="","",'statement of marks'!AO84)</f>
        <v/>
      </c>
      <c r="T1497" s="482" t="str">
        <f>IF('statement of marks'!AP84="","",'statement of marks'!AP84)</f>
        <v/>
      </c>
      <c r="U1497" s="482" t="str">
        <f>IF('statement of marks'!AR84="","",'statement of marks'!AR84)</f>
        <v/>
      </c>
      <c r="V1497" s="478" t="str">
        <f t="shared" si="306"/>
        <v/>
      </c>
      <c r="W1497" s="252" t="str">
        <f>IF('statement of marks'!AT84="","",'statement of marks'!AT84)</f>
        <v/>
      </c>
      <c r="X1497" s="253" t="str">
        <f t="shared" si="307"/>
        <v/>
      </c>
      <c r="Y1497" s="479" t="str">
        <f>CONCATENATE('statement of marks'!HH84,'statement of marks'!HN84,'statement of marks'!HO84)</f>
        <v/>
      </c>
      <c r="Z1497" s="482" t="str">
        <f>IF('result subject-wise'!AD84="","",'result subject-wise'!AD84)</f>
        <v/>
      </c>
      <c r="AA1497" s="482" t="str">
        <f>IF('result subject-wise'!AM84="","",'result subject-wise'!AM84)</f>
        <v/>
      </c>
      <c r="AB1497" s="480" t="str">
        <f>IF(AA1502=0,"",IF(Y1497="S",Z1497,IF(Z1497="",X1497,X1497+Z1497)))</f>
        <v/>
      </c>
    </row>
    <row r="1498" spans="1:28" ht="19" customHeight="1">
      <c r="A1498" s="1023" t="s">
        <v>65</v>
      </c>
      <c r="B1498" s="1024"/>
      <c r="C1498" s="482" t="str">
        <f>IF('statement of marks'!BB83="","",'statement of marks'!BB83)</f>
        <v/>
      </c>
      <c r="D1498" s="482" t="str">
        <f>IF('statement of marks'!BC83="","",'statement of marks'!BC83)</f>
        <v/>
      </c>
      <c r="E1498" s="482" t="str">
        <f>IF('statement of marks'!BD83="","",'statement of marks'!BD83)</f>
        <v/>
      </c>
      <c r="F1498" s="482" t="str">
        <f>IF('statement of marks'!BF83="","",'statement of marks'!BF83)</f>
        <v/>
      </c>
      <c r="G1498" s="478" t="str">
        <f t="shared" si="304"/>
        <v/>
      </c>
      <c r="H1498" s="252" t="str">
        <f>IF('statement of marks'!BH83="","",'statement of marks'!BH83)</f>
        <v/>
      </c>
      <c r="I1498" s="253" t="str">
        <f t="shared" si="305"/>
        <v/>
      </c>
      <c r="J1498" s="479" t="str">
        <f>CONCATENATE('statement of marks'!HP83,'statement of marks'!HQ83,'statement of marks'!HR83)</f>
        <v/>
      </c>
      <c r="K1498" s="482" t="str">
        <f>IF('result subject-wise'!AE83="","",'result subject-wise'!AE83)</f>
        <v/>
      </c>
      <c r="L1498" s="482" t="str">
        <f>IF('result subject-wise'!AN83="","",'result subject-wise'!AN83)</f>
        <v/>
      </c>
      <c r="M1498" s="480" t="str">
        <f>IF(L1502=0,"",IF(J1498="S",K1498,IF(K1498="",I1498,I1498+K1498)))</f>
        <v/>
      </c>
      <c r="N1498" s="1058"/>
      <c r="O1498" s="1057"/>
      <c r="P1498" s="1023" t="s">
        <v>65</v>
      </c>
      <c r="Q1498" s="1024"/>
      <c r="R1498" s="482" t="str">
        <f>IF('statement of marks'!BB84="","",'statement of marks'!BB84)</f>
        <v/>
      </c>
      <c r="S1498" s="482" t="str">
        <f>IF('statement of marks'!BC84="","",'statement of marks'!BC84)</f>
        <v/>
      </c>
      <c r="T1498" s="482" t="str">
        <f>IF('statement of marks'!BD84="","",'statement of marks'!BD84)</f>
        <v/>
      </c>
      <c r="U1498" s="482" t="str">
        <f>IF('statement of marks'!BF84="","",'statement of marks'!BF84)</f>
        <v/>
      </c>
      <c r="V1498" s="478" t="str">
        <f t="shared" si="306"/>
        <v/>
      </c>
      <c r="W1498" s="252" t="str">
        <f>IF('statement of marks'!BH84="","",'statement of marks'!BH84)</f>
        <v/>
      </c>
      <c r="X1498" s="253" t="str">
        <f t="shared" si="307"/>
        <v/>
      </c>
      <c r="Y1498" s="479" t="str">
        <f>CONCATENATE('statement of marks'!HP84,'statement of marks'!HQ84,'statement of marks'!HR84)</f>
        <v/>
      </c>
      <c r="Z1498" s="482" t="str">
        <f>IF('result subject-wise'!AE84="","",'result subject-wise'!AE84)</f>
        <v/>
      </c>
      <c r="AA1498" s="482" t="str">
        <f>IF('result subject-wise'!AN84="","",'result subject-wise'!AN84)</f>
        <v/>
      </c>
      <c r="AB1498" s="480" t="str">
        <f>IF(AA1502=0,"",IF(Y1498="S",Z1498,IF(Z1498="",X1498,X1498+Z1498)))</f>
        <v/>
      </c>
    </row>
    <row r="1499" spans="1:28" ht="19" customHeight="1">
      <c r="A1499" s="1023" t="s">
        <v>71</v>
      </c>
      <c r="B1499" s="1024"/>
      <c r="C1499" s="482" t="str">
        <f>IF('statement of marks'!BP83="","",'statement of marks'!BP83)</f>
        <v/>
      </c>
      <c r="D1499" s="482" t="str">
        <f>IF('statement of marks'!BQ83="","",'statement of marks'!BQ83)</f>
        <v/>
      </c>
      <c r="E1499" s="482" t="str">
        <f>IF('statement of marks'!BR83="","",'statement of marks'!BR83)</f>
        <v/>
      </c>
      <c r="F1499" s="482" t="str">
        <f>IF('statement of marks'!BT83="","",'statement of marks'!BT83)</f>
        <v/>
      </c>
      <c r="G1499" s="478" t="str">
        <f t="shared" si="304"/>
        <v/>
      </c>
      <c r="H1499" s="252" t="str">
        <f>IF('statement of marks'!BV83="","",'statement of marks'!BV83)</f>
        <v/>
      </c>
      <c r="I1499" s="253" t="str">
        <f t="shared" si="305"/>
        <v/>
      </c>
      <c r="J1499" s="479" t="str">
        <f>CONCATENATE('statement of marks'!HS83,'statement of marks'!HT83,'statement of marks'!HU83)</f>
        <v/>
      </c>
      <c r="K1499" s="482" t="str">
        <f>IF('result subject-wise'!AF83="","",'result subject-wise'!AF83)</f>
        <v/>
      </c>
      <c r="L1499" s="482" t="str">
        <f>IF('result subject-wise'!AO83="","",'result subject-wise'!AO83)</f>
        <v/>
      </c>
      <c r="M1499" s="480" t="str">
        <f>IF(L1502=0,"",IF(J1499="S",K1499,IF(K1499="",I1499,I1499+K1499)))</f>
        <v/>
      </c>
      <c r="N1499" s="1058"/>
      <c r="O1499" s="1057"/>
      <c r="P1499" s="1023" t="s">
        <v>71</v>
      </c>
      <c r="Q1499" s="1024"/>
      <c r="R1499" s="482" t="str">
        <f>IF('statement of marks'!BP84="","",'statement of marks'!BP84)</f>
        <v/>
      </c>
      <c r="S1499" s="482" t="str">
        <f>IF('statement of marks'!BQ84="","",'statement of marks'!BQ84)</f>
        <v/>
      </c>
      <c r="T1499" s="482" t="str">
        <f>IF('statement of marks'!BR84="","",'statement of marks'!BR84)</f>
        <v/>
      </c>
      <c r="U1499" s="482" t="str">
        <f>IF('statement of marks'!BT84="","",'statement of marks'!BT84)</f>
        <v/>
      </c>
      <c r="V1499" s="478" t="str">
        <f t="shared" si="306"/>
        <v/>
      </c>
      <c r="W1499" s="252" t="str">
        <f>IF('statement of marks'!BV84="","",'statement of marks'!BV84)</f>
        <v/>
      </c>
      <c r="X1499" s="253" t="str">
        <f t="shared" si="307"/>
        <v/>
      </c>
      <c r="Y1499" s="479" t="str">
        <f>CONCATENATE('statement of marks'!HS84,'statement of marks'!HT84,'statement of marks'!HU84)</f>
        <v/>
      </c>
      <c r="Z1499" s="482" t="str">
        <f>IF('result subject-wise'!AF84="","",'result subject-wise'!AF84)</f>
        <v/>
      </c>
      <c r="AA1499" s="482" t="str">
        <f>IF('result subject-wise'!AO84="","",'result subject-wise'!AO84)</f>
        <v/>
      </c>
      <c r="AB1499" s="480" t="str">
        <f>IF(AA1502=0,"",IF(Y1499="S",Z1499,IF(Z1499="",X1499,X1499+Z1499)))</f>
        <v/>
      </c>
    </row>
    <row r="1500" spans="1:28" ht="19" customHeight="1">
      <c r="A1500" s="1023" t="s">
        <v>48</v>
      </c>
      <c r="B1500" s="1024"/>
      <c r="C1500" s="482" t="str">
        <f>IF('statement of marks'!CD83="","",'statement of marks'!CD83)</f>
        <v/>
      </c>
      <c r="D1500" s="482" t="str">
        <f>IF('statement of marks'!CE83="","",'statement of marks'!CE83)</f>
        <v/>
      </c>
      <c r="E1500" s="482" t="str">
        <f>IF('statement of marks'!CF83="","",'statement of marks'!CF83)</f>
        <v/>
      </c>
      <c r="F1500" s="482" t="str">
        <f>IF('statement of marks'!CH83="","",'statement of marks'!CH83)</f>
        <v/>
      </c>
      <c r="G1500" s="478" t="str">
        <f t="shared" si="304"/>
        <v/>
      </c>
      <c r="H1500" s="252" t="str">
        <f>IF('statement of marks'!CJ83="","",'statement of marks'!CJ83)</f>
        <v/>
      </c>
      <c r="I1500" s="253" t="str">
        <f t="shared" si="305"/>
        <v/>
      </c>
      <c r="J1500" s="479" t="str">
        <f>CONCATENATE('statement of marks'!HV83,'statement of marks'!HW83,'statement of marks'!HX83)</f>
        <v/>
      </c>
      <c r="K1500" s="482" t="str">
        <f>IF('result subject-wise'!AG83="","",'result subject-wise'!AG83)</f>
        <v/>
      </c>
      <c r="L1500" s="482" t="str">
        <f>IF('result subject-wise'!AP83="","",'result subject-wise'!AP83)</f>
        <v/>
      </c>
      <c r="M1500" s="480" t="str">
        <f>IF(L1502=0,"",IF(J1500="S",K1500,IF(K1500="",I1500,I1500+K1500)))</f>
        <v/>
      </c>
      <c r="N1500" s="1058"/>
      <c r="O1500" s="1057"/>
      <c r="P1500" s="1023" t="s">
        <v>48</v>
      </c>
      <c r="Q1500" s="1024"/>
      <c r="R1500" s="482" t="str">
        <f>IF('statement of marks'!CD84="","",'statement of marks'!CD84)</f>
        <v/>
      </c>
      <c r="S1500" s="482" t="str">
        <f>IF('statement of marks'!CE84="","",'statement of marks'!CE84)</f>
        <v/>
      </c>
      <c r="T1500" s="482" t="str">
        <f>IF('statement of marks'!CF84="","",'statement of marks'!CF84)</f>
        <v/>
      </c>
      <c r="U1500" s="482" t="str">
        <f>IF('statement of marks'!CH84="","",'statement of marks'!CH84)</f>
        <v/>
      </c>
      <c r="V1500" s="478" t="str">
        <f t="shared" si="306"/>
        <v/>
      </c>
      <c r="W1500" s="252" t="str">
        <f>IF('statement of marks'!CJ84="","",'statement of marks'!CJ84)</f>
        <v/>
      </c>
      <c r="X1500" s="253" t="str">
        <f t="shared" si="307"/>
        <v/>
      </c>
      <c r="Y1500" s="479" t="str">
        <f>CONCATENATE('statement of marks'!HV84,'statement of marks'!HW84,'statement of marks'!HX84)</f>
        <v/>
      </c>
      <c r="Z1500" s="482" t="str">
        <f>IF('result subject-wise'!AG84="","",'result subject-wise'!AG84)</f>
        <v/>
      </c>
      <c r="AA1500" s="482" t="str">
        <f>IF('result subject-wise'!AP84="","",'result subject-wise'!AP84)</f>
        <v/>
      </c>
      <c r="AB1500" s="480" t="str">
        <f>IF(AA1502=0,"",IF(Y1500="S",Z1500,IF(Z1500="",X1500,X1500+Z1500)))</f>
        <v/>
      </c>
    </row>
    <row r="1501" spans="1:28" ht="19" customHeight="1">
      <c r="A1501" s="1027" t="s">
        <v>244</v>
      </c>
      <c r="B1501" s="1028"/>
      <c r="C1501" s="477" t="str">
        <f t="shared" ref="C1501:I1501" si="308">IF(C1500="","",SUM(C1495:C1500))</f>
        <v/>
      </c>
      <c r="D1501" s="477" t="str">
        <f t="shared" si="308"/>
        <v/>
      </c>
      <c r="E1501" s="477" t="str">
        <f t="shared" si="308"/>
        <v/>
      </c>
      <c r="F1501" s="477" t="str">
        <f t="shared" si="308"/>
        <v/>
      </c>
      <c r="G1501" s="477" t="str">
        <f t="shared" si="308"/>
        <v/>
      </c>
      <c r="H1501" s="477" t="str">
        <f t="shared" si="308"/>
        <v/>
      </c>
      <c r="I1501" s="477" t="str">
        <f t="shared" si="308"/>
        <v/>
      </c>
      <c r="J1501" s="254" t="e">
        <f>IF(AND(L1507="PASS",M1503&gt;=60),"FIRST",IF(AND(L1507="PASS",M1503&gt;=48),"SECOND",IF(AND(L1507="PASS",M1503&gt;=36),"THIRD","")))</f>
        <v>#VALUE!</v>
      </c>
      <c r="K1501" s="254">
        <f>COUNTIF(K1495:K1500,"AB")</f>
        <v>0</v>
      </c>
      <c r="L1501" s="482"/>
      <c r="M1501" s="476" t="str">
        <f>IF(K1501&gt;0,"",IF(M1500="","",SUM(M1495:M1500)))</f>
        <v/>
      </c>
      <c r="N1501" s="1058"/>
      <c r="O1501" s="1057"/>
      <c r="P1501" s="1027" t="s">
        <v>244</v>
      </c>
      <c r="Q1501" s="1028"/>
      <c r="R1501" s="477" t="str">
        <f t="shared" ref="R1501:X1501" si="309">IF(R1500="","",SUM(R1495:R1500))</f>
        <v/>
      </c>
      <c r="S1501" s="477" t="str">
        <f t="shared" si="309"/>
        <v/>
      </c>
      <c r="T1501" s="477" t="str">
        <f t="shared" si="309"/>
        <v/>
      </c>
      <c r="U1501" s="477" t="str">
        <f t="shared" si="309"/>
        <v/>
      </c>
      <c r="V1501" s="477" t="str">
        <f t="shared" si="309"/>
        <v/>
      </c>
      <c r="W1501" s="477" t="str">
        <f t="shared" si="309"/>
        <v/>
      </c>
      <c r="X1501" s="477" t="str">
        <f t="shared" si="309"/>
        <v/>
      </c>
      <c r="Y1501" s="254" t="e">
        <f>IF(AND(AA1507="PASS",AB1503&gt;=60),"FIRST",IF(AND(AA1507="PASS",AB1503&gt;=48),"SECOND",IF(AND(AA1507="PASS",AB1503&gt;=36),"THIRD","")))</f>
        <v>#VALUE!</v>
      </c>
      <c r="Z1501" s="254">
        <f>COUNTIF(Z1495:Z1500,"AB")</f>
        <v>0</v>
      </c>
      <c r="AA1501" s="482"/>
      <c r="AB1501" s="476" t="str">
        <f>IF(Z1501&gt;0,"",IF(AB1500="","",SUM(AB1495:AB1500)))</f>
        <v/>
      </c>
    </row>
    <row r="1502" spans="1:28" ht="19" customHeight="1">
      <c r="A1502" s="1027" t="s">
        <v>226</v>
      </c>
      <c r="B1502" s="1028"/>
      <c r="C1502" s="474">
        <f>60-(COUNTIF(C1495:C1500,"NA")*10+COUNTIF(C1495:C1500,"ML")*10)</f>
        <v>60</v>
      </c>
      <c r="D1502" s="474">
        <f>60-(COUNTIF(D1495:D1500,"NA")*10+COUNTIF(D1495:D1500,"ML")*10)</f>
        <v>60</v>
      </c>
      <c r="E1502" s="474">
        <f>60-(COUNTIF(E1495:E1500,"NA")*10+COUNTIF(E1495:E1500,"ML")*10)</f>
        <v>60</v>
      </c>
      <c r="F1502" s="474">
        <f>420-(COUNTIF(F1495:F1500,"NA")*70+COUNTIF(F1495:F1500,"ML")*70)</f>
        <v>420</v>
      </c>
      <c r="G1502" s="474">
        <f>SUM(C1502:F1502)</f>
        <v>600</v>
      </c>
      <c r="H1502" s="474">
        <f>600-(COUNTIF(H1495:H1500,"ML")*100)</f>
        <v>600</v>
      </c>
      <c r="I1502" s="478">
        <f>SUM(G1502:H1502)</f>
        <v>1200</v>
      </c>
      <c r="J1502" s="254" t="e">
        <f>IF(AND(L1507="PASS",I1503&gt;=60),"FIRST",IF(AND(L1507="PASS",I1503&gt;=48),"SECOND",IF(AND(L1507="PASS",I1503&gt;=36),"THIRD","")))</f>
        <v>#VALUE!</v>
      </c>
      <c r="K1502" s="482"/>
      <c r="L1502" s="254">
        <f>COUNTIF(L1495:L1500,"P")+COUNTIF(L1495:L1500,"F")</f>
        <v>0</v>
      </c>
      <c r="M1502" s="251" t="str">
        <f>IF(K1501&gt;0,"",IF(L1502=0,"",1200-L1503*100))</f>
        <v/>
      </c>
      <c r="N1502" s="1058"/>
      <c r="O1502" s="1057"/>
      <c r="P1502" s="1027" t="s">
        <v>226</v>
      </c>
      <c r="Q1502" s="1028"/>
      <c r="R1502" s="474">
        <f>60-(COUNTIF(R1495:R1500,"NA")*10+COUNTIF(R1495:R1500,"ML")*10)</f>
        <v>60</v>
      </c>
      <c r="S1502" s="474">
        <f>60-(COUNTIF(S1495:S1500,"NA")*10+COUNTIF(S1495:S1500,"ML")*10)</f>
        <v>60</v>
      </c>
      <c r="T1502" s="474">
        <f>60-(COUNTIF(T1495:T1500,"NA")*10+COUNTIF(T1495:T1500,"ML")*10)</f>
        <v>60</v>
      </c>
      <c r="U1502" s="474">
        <f>420-(COUNTIF(U1495:U1500,"NA")*70+COUNTIF(U1495:U1500,"ML")*70)</f>
        <v>420</v>
      </c>
      <c r="V1502" s="474">
        <f>SUM(R1502:U1502)</f>
        <v>600</v>
      </c>
      <c r="W1502" s="474">
        <f>600-(COUNTIF(W1495:W1500,"ML")*100)</f>
        <v>600</v>
      </c>
      <c r="X1502" s="478">
        <f>SUM(V1502:W1502)</f>
        <v>1200</v>
      </c>
      <c r="Y1502" s="254" t="e">
        <f>IF(AND(AA1507="PASS",X1503&gt;=60),"FIRST",IF(AND(AA1507="PASS",X1503&gt;=48),"SECOND",IF(AND(AA1507="PASS",X1503&gt;=36),"THIRD","")))</f>
        <v>#VALUE!</v>
      </c>
      <c r="Z1502" s="482"/>
      <c r="AA1502" s="254">
        <f>COUNTIF(AA1495:AA1500,"P")+COUNTIF(AA1495:AA1500,"F")</f>
        <v>0</v>
      </c>
      <c r="AB1502" s="251" t="str">
        <f>IF(Z1501&gt;0,"",IF(AA1502=0,"",1200-AA1503*100))</f>
        <v/>
      </c>
    </row>
    <row r="1503" spans="1:28" ht="19" customHeight="1">
      <c r="A1503" s="1056" t="s">
        <v>150</v>
      </c>
      <c r="B1503" s="1039"/>
      <c r="C1503" s="255" t="e">
        <f t="shared" ref="C1503:I1503" si="310">C1501/C1502*100</f>
        <v>#VALUE!</v>
      </c>
      <c r="D1503" s="255" t="e">
        <f t="shared" si="310"/>
        <v>#VALUE!</v>
      </c>
      <c r="E1503" s="255" t="e">
        <f t="shared" si="310"/>
        <v>#VALUE!</v>
      </c>
      <c r="F1503" s="255" t="e">
        <f t="shared" si="310"/>
        <v>#VALUE!</v>
      </c>
      <c r="G1503" s="255" t="e">
        <f t="shared" si="310"/>
        <v>#VALUE!</v>
      </c>
      <c r="H1503" s="255" t="e">
        <f t="shared" si="310"/>
        <v>#VALUE!</v>
      </c>
      <c r="I1503" s="255" t="e">
        <f t="shared" si="310"/>
        <v>#VALUE!</v>
      </c>
      <c r="J1503" s="254" t="e">
        <f>IF(M1502="",J1502,J1501)</f>
        <v>#VALUE!</v>
      </c>
      <c r="K1503" s="482"/>
      <c r="L1503" s="254">
        <f>COUNTIF(J1495:J1500,"S")</f>
        <v>0</v>
      </c>
      <c r="M1503" s="256" t="e">
        <f>M1501/M1502*100</f>
        <v>#VALUE!</v>
      </c>
      <c r="N1503" s="1058"/>
      <c r="O1503" s="1057"/>
      <c r="P1503" s="1056" t="s">
        <v>150</v>
      </c>
      <c r="Q1503" s="1039"/>
      <c r="R1503" s="255" t="e">
        <f t="shared" ref="R1503:X1503" si="311">R1501/R1502*100</f>
        <v>#VALUE!</v>
      </c>
      <c r="S1503" s="255" t="e">
        <f t="shared" si="311"/>
        <v>#VALUE!</v>
      </c>
      <c r="T1503" s="255" t="e">
        <f t="shared" si="311"/>
        <v>#VALUE!</v>
      </c>
      <c r="U1503" s="255" t="e">
        <f t="shared" si="311"/>
        <v>#VALUE!</v>
      </c>
      <c r="V1503" s="255" t="e">
        <f t="shared" si="311"/>
        <v>#VALUE!</v>
      </c>
      <c r="W1503" s="255" t="e">
        <f t="shared" si="311"/>
        <v>#VALUE!</v>
      </c>
      <c r="X1503" s="255" t="e">
        <f t="shared" si="311"/>
        <v>#VALUE!</v>
      </c>
      <c r="Y1503" s="254" t="e">
        <f>IF(AB1502="",Y1502,Y1501)</f>
        <v>#VALUE!</v>
      </c>
      <c r="Z1503" s="482"/>
      <c r="AA1503" s="254">
        <f>COUNTIF(Y1495:Y1500,"S")</f>
        <v>0</v>
      </c>
      <c r="AB1503" s="256" t="e">
        <f>AB1501/AB1502*100</f>
        <v>#VALUE!</v>
      </c>
    </row>
    <row r="1504" spans="1:28" ht="19" customHeight="1">
      <c r="A1504" s="1023" t="s">
        <v>73</v>
      </c>
      <c r="B1504" s="1024"/>
      <c r="C1504" s="475" t="str">
        <f>IF('statement of marks'!CV83="","",'statement of marks'!CV83)</f>
        <v/>
      </c>
      <c r="D1504" s="475" t="str">
        <f>IF('statement of marks'!CW83="","",'statement of marks'!CW83)</f>
        <v/>
      </c>
      <c r="E1504" s="475" t="str">
        <f>IF('statement of marks'!CX83="","",'statement of marks'!CX83)</f>
        <v/>
      </c>
      <c r="F1504" s="475" t="str">
        <f>IF('statement of marks'!CZ83="","",'statement of marks'!CZ83)</f>
        <v/>
      </c>
      <c r="G1504" s="478" t="str">
        <f>IF(F1504="","",SUM(C1504:F1504))</f>
        <v/>
      </c>
      <c r="H1504" s="475" t="str">
        <f>IF('statement of marks'!DB83="","",'statement of marks'!DB83)</f>
        <v/>
      </c>
      <c r="I1504" s="478" t="str">
        <f>IF(H1504="","",SUM(G1504:H1504))</f>
        <v/>
      </c>
      <c r="J1504" s="479" t="str">
        <f>IF('statement of marks'!HY83="","",'statement of marks'!HY83)</f>
        <v/>
      </c>
      <c r="K1504" s="485" t="str">
        <f>IF('result subject-wise'!AQ83="","",'result subject-wise'!AQ83)</f>
        <v/>
      </c>
      <c r="L1504" s="1046" t="s">
        <v>238</v>
      </c>
      <c r="M1504" s="1061"/>
      <c r="N1504" s="1058"/>
      <c r="O1504" s="1057"/>
      <c r="P1504" s="1023" t="s">
        <v>73</v>
      </c>
      <c r="Q1504" s="1024"/>
      <c r="R1504" s="475" t="str">
        <f>IF('statement of marks'!CV84="","",'statement of marks'!CV84)</f>
        <v/>
      </c>
      <c r="S1504" s="475" t="str">
        <f>IF('statement of marks'!CW84="","",'statement of marks'!CW84)</f>
        <v/>
      </c>
      <c r="T1504" s="475" t="str">
        <f>IF('statement of marks'!CX84="","",'statement of marks'!CX84)</f>
        <v/>
      </c>
      <c r="U1504" s="475" t="str">
        <f>IF('statement of marks'!CZ84="","",'statement of marks'!CZ84)</f>
        <v/>
      </c>
      <c r="V1504" s="478" t="str">
        <f>IF(U1504="","",SUM(R1504:U1504))</f>
        <v/>
      </c>
      <c r="W1504" s="475" t="str">
        <f>IF('statement of marks'!DB84="","",'statement of marks'!DB84)</f>
        <v/>
      </c>
      <c r="X1504" s="478" t="str">
        <f>IF(W1504="","",SUM(V1504:W1504))</f>
        <v/>
      </c>
      <c r="Y1504" s="479" t="str">
        <f>IF('statement of marks'!HY84="","",'statement of marks'!HY84)</f>
        <v/>
      </c>
      <c r="Z1504" s="485" t="str">
        <f>IF('result subject-wise'!AQ84="","",'result subject-wise'!AQ84)</f>
        <v/>
      </c>
      <c r="AA1504" s="1046" t="s">
        <v>238</v>
      </c>
      <c r="AB1504" s="1061"/>
    </row>
    <row r="1505" spans="1:28" ht="19" customHeight="1">
      <c r="A1505" s="1023" t="s">
        <v>74</v>
      </c>
      <c r="B1505" s="1024"/>
      <c r="C1505" s="475" t="str">
        <f>IF('statement of marks'!DL83="","",'statement of marks'!DL83)</f>
        <v/>
      </c>
      <c r="D1505" s="475" t="str">
        <f>IF('statement of marks'!DO83="","",'statement of marks'!DO83)</f>
        <v/>
      </c>
      <c r="E1505" s="475" t="str">
        <f>IF('statement of marks'!DR83="","",'statement of marks'!DR83)</f>
        <v/>
      </c>
      <c r="F1505" s="475" t="str">
        <f>IF('statement of marks'!DX83="","",'statement of marks'!DX83)</f>
        <v/>
      </c>
      <c r="G1505" s="478" t="str">
        <f>IF(F1505="","",SUM(C1505:F1505))</f>
        <v/>
      </c>
      <c r="H1505" s="475" t="str">
        <f>IF('statement of marks'!EC83="","",'statement of marks'!EC83)</f>
        <v/>
      </c>
      <c r="I1505" s="478" t="str">
        <f>IF(H1505="","",SUM(G1505:H1505))</f>
        <v/>
      </c>
      <c r="J1505" s="479" t="str">
        <f>IF('statement of marks'!HZ83="","",'statement of marks'!HZ83)</f>
        <v/>
      </c>
      <c r="K1505" s="477" t="str">
        <f>IF('result subject-wise'!AR83="","",'result subject-wise'!AR83)</f>
        <v/>
      </c>
      <c r="L1505" s="1030"/>
      <c r="M1505" s="1061"/>
      <c r="N1505" s="1058"/>
      <c r="O1505" s="1057"/>
      <c r="P1505" s="1023" t="s">
        <v>74</v>
      </c>
      <c r="Q1505" s="1024"/>
      <c r="R1505" s="475" t="str">
        <f>IF('statement of marks'!DL84="","",'statement of marks'!DL84)</f>
        <v/>
      </c>
      <c r="S1505" s="475" t="str">
        <f>IF('statement of marks'!DO84="","",'statement of marks'!DO84)</f>
        <v/>
      </c>
      <c r="T1505" s="475" t="str">
        <f>IF('statement of marks'!DR84="","",'statement of marks'!DR84)</f>
        <v/>
      </c>
      <c r="U1505" s="475" t="str">
        <f>IF('statement of marks'!DX84="","",'statement of marks'!DX84)</f>
        <v/>
      </c>
      <c r="V1505" s="478" t="str">
        <f>IF(U1505="","",SUM(R1505:U1505))</f>
        <v/>
      </c>
      <c r="W1505" s="475" t="str">
        <f>IF('statement of marks'!EC84="","",'statement of marks'!EC84)</f>
        <v/>
      </c>
      <c r="X1505" s="478" t="str">
        <f>IF(W1505="","",SUM(V1505:W1505))</f>
        <v/>
      </c>
      <c r="Y1505" s="479" t="str">
        <f>IF('statement of marks'!HZ84="","",'statement of marks'!HZ84)</f>
        <v/>
      </c>
      <c r="Z1505" s="477" t="str">
        <f>IF('result subject-wise'!AR84="","",'result subject-wise'!AR84)</f>
        <v/>
      </c>
      <c r="AA1505" s="1030"/>
      <c r="AB1505" s="1061"/>
    </row>
    <row r="1506" spans="1:28" ht="19" customHeight="1">
      <c r="A1506" s="1023" t="s">
        <v>56</v>
      </c>
      <c r="B1506" s="1024"/>
      <c r="C1506" s="475" t="str">
        <f>IF('statement of marks'!EM83="","",'statement of marks'!EM83)</f>
        <v/>
      </c>
      <c r="D1506" s="475" t="str">
        <f>IF('statement of marks'!EN83="","",'statement of marks'!EN83)</f>
        <v/>
      </c>
      <c r="E1506" s="475" t="str">
        <f>IF('statement of marks'!EO83="","",'statement of marks'!EO83)</f>
        <v/>
      </c>
      <c r="F1506" s="475" t="str">
        <f>IF('statement of marks'!ES83="","",'statement of marks'!ES83)</f>
        <v/>
      </c>
      <c r="G1506" s="478" t="str">
        <f>IF(F1506="","",SUM(C1506:F1506))</f>
        <v/>
      </c>
      <c r="H1506" s="475" t="str">
        <f>IF('statement of marks'!EX83="","",'statement of marks'!EX83)</f>
        <v/>
      </c>
      <c r="I1506" s="478" t="str">
        <f>IF(H1506="","",SUM(G1506:H1506))</f>
        <v/>
      </c>
      <c r="J1506" s="479" t="str">
        <f>IF('statement of marks'!IA83="","",'statement of marks'!IA83)</f>
        <v/>
      </c>
      <c r="K1506" s="477" t="str">
        <f>IF('result subject-wise'!AS83="","",'result subject-wise'!AS83)</f>
        <v/>
      </c>
      <c r="L1506" s="1030"/>
      <c r="M1506" s="1061"/>
      <c r="N1506" s="1058"/>
      <c r="O1506" s="1057"/>
      <c r="P1506" s="1023" t="s">
        <v>56</v>
      </c>
      <c r="Q1506" s="1024"/>
      <c r="R1506" s="475" t="str">
        <f>IF('statement of marks'!EM84="","",'statement of marks'!EM84)</f>
        <v/>
      </c>
      <c r="S1506" s="475" t="str">
        <f>IF('statement of marks'!EN84="","",'statement of marks'!EN84)</f>
        <v/>
      </c>
      <c r="T1506" s="475" t="str">
        <f>IF('statement of marks'!EO84="","",'statement of marks'!EO84)</f>
        <v/>
      </c>
      <c r="U1506" s="475" t="str">
        <f>IF('statement of marks'!ES84="","",'statement of marks'!ES84)</f>
        <v/>
      </c>
      <c r="V1506" s="478" t="str">
        <f>IF(U1506="","",SUM(R1506:U1506))</f>
        <v/>
      </c>
      <c r="W1506" s="475" t="str">
        <f>IF('statement of marks'!EX84="","",'statement of marks'!EX84)</f>
        <v/>
      </c>
      <c r="X1506" s="478" t="str">
        <f>IF(W1506="","",SUM(V1506:W1506))</f>
        <v/>
      </c>
      <c r="Y1506" s="479" t="str">
        <f>IF('statement of marks'!IA84="","",'statement of marks'!IA84)</f>
        <v/>
      </c>
      <c r="Z1506" s="477" t="str">
        <f>IF('result subject-wise'!AS84="","",'result subject-wise'!AS84)</f>
        <v/>
      </c>
      <c r="AA1506" s="1030"/>
      <c r="AB1506" s="1061"/>
    </row>
    <row r="1507" spans="1:28" ht="19" customHeight="1">
      <c r="A1507" s="1023" t="s">
        <v>26</v>
      </c>
      <c r="B1507" s="1024"/>
      <c r="C1507" s="1046" t="s">
        <v>275</v>
      </c>
      <c r="D1507" s="1021"/>
      <c r="E1507" s="1046" t="s">
        <v>94</v>
      </c>
      <c r="F1507" s="1021"/>
      <c r="G1507" s="1048" t="s">
        <v>95</v>
      </c>
      <c r="H1507" s="1021"/>
      <c r="I1507" s="478" t="s">
        <v>39</v>
      </c>
      <c r="J1507" s="477" t="s">
        <v>57</v>
      </c>
      <c r="K1507" s="1050"/>
      <c r="L1507" s="1049" t="str">
        <f>IF('result subject-wise'!AV83="","",'result subject-wise'!AV83)</f>
        <v/>
      </c>
      <c r="M1507" s="1052"/>
      <c r="N1507" s="1058"/>
      <c r="O1507" s="1057"/>
      <c r="P1507" s="1023" t="s">
        <v>26</v>
      </c>
      <c r="Q1507" s="1024"/>
      <c r="R1507" s="1046" t="s">
        <v>275</v>
      </c>
      <c r="S1507" s="1021"/>
      <c r="T1507" s="1046" t="s">
        <v>94</v>
      </c>
      <c r="U1507" s="1021"/>
      <c r="V1507" s="1048" t="s">
        <v>95</v>
      </c>
      <c r="W1507" s="1021"/>
      <c r="X1507" s="478" t="s">
        <v>39</v>
      </c>
      <c r="Y1507" s="477" t="s">
        <v>57</v>
      </c>
      <c r="Z1507" s="1050"/>
      <c r="AA1507" s="1049" t="str">
        <f>IF('result subject-wise'!AV84="","",'result subject-wise'!AV84)</f>
        <v/>
      </c>
      <c r="AB1507" s="1052"/>
    </row>
    <row r="1508" spans="1:28" ht="19" customHeight="1">
      <c r="A1508" s="1023"/>
      <c r="B1508" s="1024"/>
      <c r="C1508" s="1021">
        <f>'statement of marks'!$FH$6</f>
        <v>25</v>
      </c>
      <c r="D1508" s="1021"/>
      <c r="E1508" s="1021">
        <f>'statement of marks'!$FI$6</f>
        <v>45</v>
      </c>
      <c r="F1508" s="1021"/>
      <c r="G1508" s="1021">
        <f>'statement of marks'!$FJ$6</f>
        <v>30</v>
      </c>
      <c r="H1508" s="1021"/>
      <c r="I1508" s="478">
        <f>SUM(C1508,E1508,G1508)</f>
        <v>100</v>
      </c>
      <c r="J1508" s="477"/>
      <c r="K1508" s="1050"/>
      <c r="L1508" s="1049"/>
      <c r="M1508" s="1052"/>
      <c r="N1508" s="1058"/>
      <c r="O1508" s="1057"/>
      <c r="P1508" s="1023"/>
      <c r="Q1508" s="1024"/>
      <c r="R1508" s="1021">
        <f>'statement of marks'!$FH$6</f>
        <v>25</v>
      </c>
      <c r="S1508" s="1021"/>
      <c r="T1508" s="1021">
        <f>'statement of marks'!$FI$6</f>
        <v>45</v>
      </c>
      <c r="U1508" s="1021"/>
      <c r="V1508" s="1021">
        <f>'statement of marks'!$FJ$6</f>
        <v>30</v>
      </c>
      <c r="W1508" s="1021"/>
      <c r="X1508" s="478">
        <f>SUM(R1508,T1508,V1508)</f>
        <v>100</v>
      </c>
      <c r="Y1508" s="477"/>
      <c r="Z1508" s="1050"/>
      <c r="AA1508" s="1049"/>
      <c r="AB1508" s="1052"/>
    </row>
    <row r="1509" spans="1:28" ht="19" customHeight="1">
      <c r="A1509" s="1023"/>
      <c r="B1509" s="1024"/>
      <c r="C1509" s="1025" t="str">
        <f>IF('statement of marks'!FH83="","",'statement of marks'!FH83)</f>
        <v/>
      </c>
      <c r="D1509" s="1025"/>
      <c r="E1509" s="1025" t="str">
        <f>'statement of marks'!FI83</f>
        <v/>
      </c>
      <c r="F1509" s="1025"/>
      <c r="G1509" s="1025" t="str">
        <f>'statement of marks'!FJ83</f>
        <v/>
      </c>
      <c r="H1509" s="1025"/>
      <c r="I1509" s="481" t="str">
        <f>IF(G1509="","",SUM(C1509,E1509,G1509))</f>
        <v/>
      </c>
      <c r="J1509" s="479" t="str">
        <f>IF('statement of marks'!IB83="","",'statement of marks'!IB83)</f>
        <v/>
      </c>
      <c r="K1509" s="1050"/>
      <c r="L1509" s="1051" t="s">
        <v>241</v>
      </c>
      <c r="M1509" s="1052"/>
      <c r="N1509" s="1058"/>
      <c r="O1509" s="1057"/>
      <c r="P1509" s="1023"/>
      <c r="Q1509" s="1024"/>
      <c r="R1509" s="1025" t="str">
        <f>IF('statement of marks'!FH84="","",'statement of marks'!FH84)</f>
        <v/>
      </c>
      <c r="S1509" s="1025"/>
      <c r="T1509" s="1025" t="str">
        <f>'statement of marks'!FI84</f>
        <v/>
      </c>
      <c r="U1509" s="1025"/>
      <c r="V1509" s="1025" t="str">
        <f>'statement of marks'!FJ84</f>
        <v/>
      </c>
      <c r="W1509" s="1025"/>
      <c r="X1509" s="481" t="str">
        <f>IF(V1509="","",SUM(R1509,T1509,V1509))</f>
        <v/>
      </c>
      <c r="Y1509" s="479" t="str">
        <f>IF('statement of marks'!IB84="","",'statement of marks'!IB84)</f>
        <v/>
      </c>
      <c r="Z1509" s="1050"/>
      <c r="AA1509" s="1051" t="s">
        <v>241</v>
      </c>
      <c r="AB1509" s="1052"/>
    </row>
    <row r="1510" spans="1:28" ht="19" customHeight="1">
      <c r="A1510" s="1023" t="s">
        <v>77</v>
      </c>
      <c r="B1510" s="1024"/>
      <c r="C1510" s="1048" t="s">
        <v>96</v>
      </c>
      <c r="D1510" s="1021"/>
      <c r="E1510" s="1048" t="s">
        <v>97</v>
      </c>
      <c r="F1510" s="1021"/>
      <c r="G1510" s="1048" t="s">
        <v>98</v>
      </c>
      <c r="H1510" s="1021"/>
      <c r="I1510" s="478" t="s">
        <v>39</v>
      </c>
      <c r="J1510" s="477" t="s">
        <v>57</v>
      </c>
      <c r="K1510" s="1050"/>
      <c r="L1510" s="1049" t="e">
        <f>J1503</f>
        <v>#VALUE!</v>
      </c>
      <c r="M1510" s="1052"/>
      <c r="N1510" s="1058"/>
      <c r="O1510" s="1057"/>
      <c r="P1510" s="1023" t="s">
        <v>77</v>
      </c>
      <c r="Q1510" s="1024"/>
      <c r="R1510" s="1048" t="s">
        <v>96</v>
      </c>
      <c r="S1510" s="1021"/>
      <c r="T1510" s="1048" t="s">
        <v>97</v>
      </c>
      <c r="U1510" s="1021"/>
      <c r="V1510" s="1048" t="s">
        <v>98</v>
      </c>
      <c r="W1510" s="1021"/>
      <c r="X1510" s="478" t="s">
        <v>39</v>
      </c>
      <c r="Y1510" s="477" t="s">
        <v>57</v>
      </c>
      <c r="Z1510" s="1050"/>
      <c r="AA1510" s="1049" t="e">
        <f>Y1503</f>
        <v>#VALUE!</v>
      </c>
      <c r="AB1510" s="1052"/>
    </row>
    <row r="1511" spans="1:28" ht="19" customHeight="1">
      <c r="A1511" s="1023"/>
      <c r="B1511" s="1024"/>
      <c r="C1511" s="1021">
        <f>'statement of marks'!$FQ$6</f>
        <v>25</v>
      </c>
      <c r="D1511" s="1021"/>
      <c r="E1511" s="474">
        <f>'statement of marks'!$FR$6</f>
        <v>30</v>
      </c>
      <c r="F1511" s="474">
        <f>'statement of marks'!$FS$6</f>
        <v>30</v>
      </c>
      <c r="G1511" s="1021">
        <f>'statement of marks'!$FT$6</f>
        <v>15</v>
      </c>
      <c r="H1511" s="1021"/>
      <c r="I1511" s="478">
        <f>SUM(C1511,E1511,F1511,G1511)</f>
        <v>100</v>
      </c>
      <c r="J1511" s="477"/>
      <c r="K1511" s="1050"/>
      <c r="L1511" s="1049"/>
      <c r="M1511" s="1052"/>
      <c r="N1511" s="1058"/>
      <c r="O1511" s="1057"/>
      <c r="P1511" s="1023"/>
      <c r="Q1511" s="1024"/>
      <c r="R1511" s="1021">
        <f>'statement of marks'!$FQ$6</f>
        <v>25</v>
      </c>
      <c r="S1511" s="1021"/>
      <c r="T1511" s="474">
        <f>'statement of marks'!$FR$6</f>
        <v>30</v>
      </c>
      <c r="U1511" s="474">
        <f>'statement of marks'!$FS$6</f>
        <v>30</v>
      </c>
      <c r="V1511" s="1021">
        <f>'statement of marks'!$FT$6</f>
        <v>15</v>
      </c>
      <c r="W1511" s="1021"/>
      <c r="X1511" s="478">
        <f>SUM(R1511,T1511,U1511,V1511)</f>
        <v>100</v>
      </c>
      <c r="Y1511" s="477"/>
      <c r="Z1511" s="1050"/>
      <c r="AA1511" s="1049"/>
      <c r="AB1511" s="1052"/>
    </row>
    <row r="1512" spans="1:28" ht="19" customHeight="1">
      <c r="A1512" s="1023"/>
      <c r="B1512" s="1024"/>
      <c r="C1512" s="1025" t="str">
        <f>IF('statement of marks'!FQ83="","",'statement of marks'!FQ83)</f>
        <v/>
      </c>
      <c r="D1512" s="1025"/>
      <c r="E1512" s="475" t="str">
        <f>'statement of marks'!FR83</f>
        <v/>
      </c>
      <c r="F1512" s="475" t="str">
        <f>'statement of marks'!FS83</f>
        <v/>
      </c>
      <c r="G1512" s="1025" t="str">
        <f>'statement of marks'!FT83</f>
        <v/>
      </c>
      <c r="H1512" s="1025"/>
      <c r="I1512" s="478" t="str">
        <f>IF(G1512="","",SUM(C1512:G1512))</f>
        <v/>
      </c>
      <c r="J1512" s="479" t="str">
        <f>IF('statement of marks'!IC83="","",'statement of marks'!IC83)</f>
        <v/>
      </c>
      <c r="K1512" s="1043" t="s">
        <v>240</v>
      </c>
      <c r="L1512" s="1044"/>
      <c r="M1512" s="1045"/>
      <c r="N1512" s="1058"/>
      <c r="O1512" s="1057"/>
      <c r="P1512" s="1023"/>
      <c r="Q1512" s="1024"/>
      <c r="R1512" s="1025" t="str">
        <f>IF('statement of marks'!FQ84="","",'statement of marks'!FQ84)</f>
        <v/>
      </c>
      <c r="S1512" s="1025"/>
      <c r="T1512" s="475" t="str">
        <f>'statement of marks'!FR84</f>
        <v/>
      </c>
      <c r="U1512" s="475" t="str">
        <f>'statement of marks'!FS84</f>
        <v/>
      </c>
      <c r="V1512" s="1025" t="str">
        <f>'statement of marks'!FT84</f>
        <v/>
      </c>
      <c r="W1512" s="1025"/>
      <c r="X1512" s="478" t="str">
        <f>IF(V1512="","",SUM(R1512:V1512))</f>
        <v/>
      </c>
      <c r="Y1512" s="479" t="str">
        <f>IF('statement of marks'!IC84="","",'statement of marks'!IC84)</f>
        <v/>
      </c>
      <c r="Z1512" s="1043" t="s">
        <v>240</v>
      </c>
      <c r="AA1512" s="1044"/>
      <c r="AB1512" s="1045"/>
    </row>
    <row r="1513" spans="1:28" ht="19" customHeight="1">
      <c r="A1513" s="1038" t="s">
        <v>135</v>
      </c>
      <c r="B1513" s="1039"/>
      <c r="C1513" s="1029" t="str">
        <f>'statement of marks'!GN83</f>
        <v/>
      </c>
      <c r="D1513" s="1029"/>
      <c r="E1513" s="1029"/>
      <c r="F1513" s="483" t="s">
        <v>241</v>
      </c>
      <c r="G1513" s="479" t="str">
        <f>IF('statement of marks'!CU83="","",'statement of marks'!CU83)</f>
        <v/>
      </c>
      <c r="H1513" s="1049" t="s">
        <v>237</v>
      </c>
      <c r="I1513" s="1049"/>
      <c r="J1513" s="475" t="str">
        <f>IF('statement of marks'!GP83="","",'statement of marks'!GP83)</f>
        <v/>
      </c>
      <c r="K1513" s="1044"/>
      <c r="L1513" s="1044"/>
      <c r="M1513" s="1045"/>
      <c r="N1513" s="1058"/>
      <c r="O1513" s="1057"/>
      <c r="P1513" s="1038" t="s">
        <v>135</v>
      </c>
      <c r="Q1513" s="1039"/>
      <c r="R1513" s="1029" t="str">
        <f>'statement of marks'!GN84</f>
        <v/>
      </c>
      <c r="S1513" s="1029"/>
      <c r="T1513" s="1029"/>
      <c r="U1513" s="483" t="s">
        <v>241</v>
      </c>
      <c r="V1513" s="479" t="str">
        <f>IF('statement of marks'!CU84="","",'statement of marks'!CU84)</f>
        <v/>
      </c>
      <c r="W1513" s="1049" t="s">
        <v>237</v>
      </c>
      <c r="X1513" s="1049"/>
      <c r="Y1513" s="475" t="str">
        <f>IF('statement of marks'!GP84="","",'statement of marks'!GP84)</f>
        <v/>
      </c>
      <c r="Z1513" s="1044"/>
      <c r="AA1513" s="1044"/>
      <c r="AB1513" s="1045"/>
    </row>
    <row r="1514" spans="1:28" ht="19" customHeight="1">
      <c r="A1514" s="257" t="s">
        <v>230</v>
      </c>
      <c r="B1514" s="1059" t="s">
        <v>229</v>
      </c>
      <c r="C1514" s="1060"/>
      <c r="D1514" s="1047" t="s">
        <v>231</v>
      </c>
      <c r="E1514" s="1025"/>
      <c r="F1514" s="1047" t="s">
        <v>232</v>
      </c>
      <c r="G1514" s="1025"/>
      <c r="H1514" s="1047" t="s">
        <v>233</v>
      </c>
      <c r="I1514" s="1025"/>
      <c r="J1514" s="481" t="s">
        <v>376</v>
      </c>
      <c r="K1514" s="1044"/>
      <c r="L1514" s="1044"/>
      <c r="M1514" s="1045"/>
      <c r="N1514" s="1058"/>
      <c r="O1514" s="1057"/>
      <c r="P1514" s="257" t="s">
        <v>230</v>
      </c>
      <c r="Q1514" s="1059" t="s">
        <v>229</v>
      </c>
      <c r="R1514" s="1060"/>
      <c r="S1514" s="1047" t="s">
        <v>231</v>
      </c>
      <c r="T1514" s="1025"/>
      <c r="U1514" s="1047" t="s">
        <v>232</v>
      </c>
      <c r="V1514" s="1025"/>
      <c r="W1514" s="1047" t="s">
        <v>233</v>
      </c>
      <c r="X1514" s="1025"/>
      <c r="Y1514" s="481" t="s">
        <v>376</v>
      </c>
      <c r="Z1514" s="1044"/>
      <c r="AA1514" s="1044"/>
      <c r="AB1514" s="1045"/>
    </row>
    <row r="1515" spans="1:28" ht="19" customHeight="1">
      <c r="A1515" s="1033" t="s">
        <v>227</v>
      </c>
      <c r="B1515" s="1024"/>
      <c r="C1515" s="482" t="str">
        <f>IF('statement of marks'!GR83="","",'statement of marks'!GR83)</f>
        <v/>
      </c>
      <c r="D1515" s="1053" t="str">
        <f>IF('statement of marks'!GT83="","",'statement of marks'!GT83)</f>
        <v/>
      </c>
      <c r="E1515" s="1053"/>
      <c r="F1515" s="1053" t="str">
        <f>IF('statement of marks'!GV83="","",'statement of marks'!GV83)</f>
        <v/>
      </c>
      <c r="G1515" s="1053"/>
      <c r="H1515" s="1053" t="str">
        <f>IF('statement of marks'!GX83="","",'statement of marks'!GX83)</f>
        <v/>
      </c>
      <c r="I1515" s="1053"/>
      <c r="J1515" s="479" t="str">
        <f>'statement of marks'!GZ83</f>
        <v/>
      </c>
      <c r="K1515" s="1062" t="str">
        <f>IF(OR(L1507="PASS",L1507="FAIL"),'result subject-wise'!$AV$112,"")</f>
        <v/>
      </c>
      <c r="L1515" s="1062"/>
      <c r="M1515" s="1063"/>
      <c r="N1515" s="1058"/>
      <c r="O1515" s="1057"/>
      <c r="P1515" s="1033" t="s">
        <v>227</v>
      </c>
      <c r="Q1515" s="1024"/>
      <c r="R1515" s="482" t="str">
        <f>IF('statement of marks'!GR84="","",'statement of marks'!GR84)</f>
        <v/>
      </c>
      <c r="S1515" s="1053" t="str">
        <f>IF('statement of marks'!GT84="","",'statement of marks'!GT84)</f>
        <v/>
      </c>
      <c r="T1515" s="1053"/>
      <c r="U1515" s="1053" t="str">
        <f>IF('statement of marks'!GV84="","",'statement of marks'!GV84)</f>
        <v/>
      </c>
      <c r="V1515" s="1053"/>
      <c r="W1515" s="1053" t="str">
        <f>IF('statement of marks'!GX84="","",'statement of marks'!GX84)</f>
        <v/>
      </c>
      <c r="X1515" s="1053"/>
      <c r="Y1515" s="479" t="str">
        <f>'statement of marks'!GZ84</f>
        <v/>
      </c>
      <c r="Z1515" s="1062" t="str">
        <f>IF(OR(AA1507="PASS",AA1507="FAIL"),'result subject-wise'!$AV$112,"")</f>
        <v/>
      </c>
      <c r="AA1515" s="1062"/>
      <c r="AB1515" s="1063"/>
    </row>
    <row r="1516" spans="1:28" ht="19" customHeight="1">
      <c r="A1516" s="1031" t="s">
        <v>228</v>
      </c>
      <c r="B1516" s="1032"/>
      <c r="C1516" s="477" t="str">
        <f>IF('statement of marks'!GQ83="","",'statement of marks'!GQ83)</f>
        <v/>
      </c>
      <c r="D1516" s="1030" t="str">
        <f>IF('statement of marks'!GS83="","",'statement of marks'!GS83)</f>
        <v/>
      </c>
      <c r="E1516" s="1030"/>
      <c r="F1516" s="1030" t="str">
        <f>IF('statement of marks'!GU83="","",'statement of marks'!GU83)</f>
        <v/>
      </c>
      <c r="G1516" s="1030"/>
      <c r="H1516" s="1030" t="str">
        <f>IF('statement of marks'!GW83="","",'statement of marks'!GW83)</f>
        <v/>
      </c>
      <c r="I1516" s="1030"/>
      <c r="J1516" s="477" t="str">
        <f>'statement of marks'!GY83</f>
        <v/>
      </c>
      <c r="K1516" s="1062"/>
      <c r="L1516" s="1062"/>
      <c r="M1516" s="1063"/>
      <c r="N1516" s="1058"/>
      <c r="O1516" s="1057"/>
      <c r="P1516" s="1031" t="s">
        <v>228</v>
      </c>
      <c r="Q1516" s="1032"/>
      <c r="R1516" s="477" t="str">
        <f>IF('statement of marks'!GQ84="","",'statement of marks'!GQ84)</f>
        <v/>
      </c>
      <c r="S1516" s="1030" t="str">
        <f>IF('statement of marks'!GS84="","",'statement of marks'!GS84)</f>
        <v/>
      </c>
      <c r="T1516" s="1030"/>
      <c r="U1516" s="1030" t="str">
        <f>IF('statement of marks'!GU84="","",'statement of marks'!GU84)</f>
        <v/>
      </c>
      <c r="V1516" s="1030"/>
      <c r="W1516" s="1030" t="str">
        <f>IF('statement of marks'!GW84="","",'statement of marks'!GW84)</f>
        <v/>
      </c>
      <c r="X1516" s="1030"/>
      <c r="Y1516" s="477" t="str">
        <f>'statement of marks'!GY84</f>
        <v/>
      </c>
      <c r="Z1516" s="1062"/>
      <c r="AA1516" s="1062"/>
      <c r="AB1516" s="1063"/>
    </row>
    <row r="1517" spans="1:28" ht="19" customHeight="1">
      <c r="A1517" s="1067" t="s">
        <v>375</v>
      </c>
      <c r="B1517" s="1024"/>
      <c r="C1517" s="52"/>
      <c r="D1517" s="1029"/>
      <c r="E1517" s="1029"/>
      <c r="F1517" s="1029"/>
      <c r="G1517" s="1029"/>
      <c r="H1517" s="1029"/>
      <c r="I1517" s="1029"/>
      <c r="J1517" s="1029"/>
      <c r="K1517" s="1029"/>
      <c r="L1517" s="1029"/>
      <c r="M1517" s="1040"/>
      <c r="N1517" s="1058"/>
      <c r="O1517" s="1057"/>
      <c r="P1517" s="1067" t="s">
        <v>375</v>
      </c>
      <c r="Q1517" s="1024"/>
      <c r="R1517" s="52"/>
      <c r="S1517" s="1029"/>
      <c r="T1517" s="1029"/>
      <c r="U1517" s="1029"/>
      <c r="V1517" s="1029"/>
      <c r="W1517" s="1029"/>
      <c r="X1517" s="1029"/>
      <c r="Y1517" s="1029"/>
      <c r="Z1517" s="1029"/>
      <c r="AA1517" s="1029"/>
      <c r="AB1517" s="1040"/>
    </row>
    <row r="1518" spans="1:28" ht="19" customHeight="1">
      <c r="A1518" s="1033" t="s">
        <v>234</v>
      </c>
      <c r="B1518" s="1024"/>
      <c r="C1518" s="52"/>
      <c r="D1518" s="1029"/>
      <c r="E1518" s="1029"/>
      <c r="F1518" s="1029"/>
      <c r="G1518" s="1029"/>
      <c r="H1518" s="1029"/>
      <c r="I1518" s="1029"/>
      <c r="J1518" s="1029"/>
      <c r="K1518" s="1029"/>
      <c r="L1518" s="1029"/>
      <c r="M1518" s="1040"/>
      <c r="N1518" s="1058"/>
      <c r="O1518" s="1057"/>
      <c r="P1518" s="1033" t="s">
        <v>234</v>
      </c>
      <c r="Q1518" s="1024"/>
      <c r="R1518" s="52"/>
      <c r="S1518" s="1029"/>
      <c r="T1518" s="1029"/>
      <c r="U1518" s="1029"/>
      <c r="V1518" s="1029"/>
      <c r="W1518" s="1029"/>
      <c r="X1518" s="1029"/>
      <c r="Y1518" s="1029"/>
      <c r="Z1518" s="1029"/>
      <c r="AA1518" s="1029"/>
      <c r="AB1518" s="1040"/>
    </row>
    <row r="1519" spans="1:28" ht="19" customHeight="1">
      <c r="A1519" s="1033" t="s">
        <v>374</v>
      </c>
      <c r="B1519" s="1024"/>
      <c r="C1519" s="52"/>
      <c r="D1519" s="1029"/>
      <c r="E1519" s="1029"/>
      <c r="F1519" s="1029"/>
      <c r="G1519" s="1029"/>
      <c r="H1519" s="1029"/>
      <c r="I1519" s="1029"/>
      <c r="J1519" s="1051" t="s">
        <v>374</v>
      </c>
      <c r="K1519" s="1029"/>
      <c r="L1519" s="1029"/>
      <c r="M1519" s="1040"/>
      <c r="N1519" s="1058"/>
      <c r="O1519" s="1057"/>
      <c r="P1519" s="1033" t="s">
        <v>374</v>
      </c>
      <c r="Q1519" s="1024"/>
      <c r="R1519" s="52"/>
      <c r="S1519" s="1029"/>
      <c r="T1519" s="1029"/>
      <c r="U1519" s="1029"/>
      <c r="V1519" s="1029"/>
      <c r="W1519" s="1029"/>
      <c r="X1519" s="1029"/>
      <c r="Y1519" s="1051" t="s">
        <v>374</v>
      </c>
      <c r="Z1519" s="1029"/>
      <c r="AA1519" s="1029"/>
      <c r="AB1519" s="1040"/>
    </row>
    <row r="1520" spans="1:28" ht="19" customHeight="1">
      <c r="A1520" s="1033" t="s">
        <v>235</v>
      </c>
      <c r="B1520" s="1024"/>
      <c r="C1520" s="52"/>
      <c r="D1520" s="1029"/>
      <c r="E1520" s="1029"/>
      <c r="F1520" s="1029"/>
      <c r="G1520" s="1029"/>
      <c r="H1520" s="1029"/>
      <c r="I1520" s="1029"/>
      <c r="J1520" s="1029"/>
      <c r="K1520" s="1029"/>
      <c r="L1520" s="1029"/>
      <c r="M1520" s="1040"/>
      <c r="N1520" s="1058"/>
      <c r="O1520" s="1057"/>
      <c r="P1520" s="1033" t="s">
        <v>235</v>
      </c>
      <c r="Q1520" s="1024"/>
      <c r="R1520" s="52"/>
      <c r="S1520" s="1029"/>
      <c r="T1520" s="1029"/>
      <c r="U1520" s="1029"/>
      <c r="V1520" s="1029"/>
      <c r="W1520" s="1029"/>
      <c r="X1520" s="1029"/>
      <c r="Y1520" s="1029"/>
      <c r="Z1520" s="1029"/>
      <c r="AA1520" s="1029"/>
      <c r="AB1520" s="1040"/>
    </row>
    <row r="1521" spans="1:28" ht="19" customHeight="1" thickBot="1">
      <c r="A1521" s="1054" t="s">
        <v>236</v>
      </c>
      <c r="B1521" s="1055"/>
      <c r="C1521" s="1055"/>
      <c r="D1521" s="1055"/>
      <c r="E1521" s="1055"/>
      <c r="F1521" s="1064">
        <f>'statement of marks'!$GY$107</f>
        <v>42460</v>
      </c>
      <c r="G1521" s="1064"/>
      <c r="H1521" s="1065" t="s">
        <v>239</v>
      </c>
      <c r="I1521" s="1066"/>
      <c r="J1521" s="1041"/>
      <c r="K1521" s="1041"/>
      <c r="L1521" s="1041"/>
      <c r="M1521" s="1042"/>
      <c r="N1521" s="1058"/>
      <c r="O1521" s="1057"/>
      <c r="P1521" s="1054" t="s">
        <v>236</v>
      </c>
      <c r="Q1521" s="1055"/>
      <c r="R1521" s="1055"/>
      <c r="S1521" s="1055"/>
      <c r="T1521" s="1055"/>
      <c r="U1521" s="1064">
        <f>'statement of marks'!$GY$107</f>
        <v>42460</v>
      </c>
      <c r="V1521" s="1064"/>
      <c r="W1521" s="1065" t="s">
        <v>239</v>
      </c>
      <c r="X1521" s="1066"/>
      <c r="Y1521" s="1041"/>
      <c r="Z1521" s="1041"/>
      <c r="AA1521" s="1041"/>
      <c r="AB1521" s="1042"/>
    </row>
    <row r="1522" spans="1:28" ht="19" customHeight="1" thickTop="1">
      <c r="A1522" s="1017" t="s">
        <v>220</v>
      </c>
      <c r="B1522" s="1018"/>
      <c r="C1522" s="1018"/>
      <c r="D1522" s="1018"/>
      <c r="E1522" s="1018"/>
      <c r="F1522" s="1018"/>
      <c r="G1522" s="1018"/>
      <c r="H1522" s="1018"/>
      <c r="I1522" s="1018"/>
      <c r="J1522" s="1018"/>
      <c r="K1522" s="1018"/>
      <c r="L1522" s="1018"/>
      <c r="M1522" s="1019"/>
      <c r="N1522" s="1058"/>
      <c r="O1522" s="1057"/>
      <c r="P1522" s="1017" t="s">
        <v>220</v>
      </c>
      <c r="Q1522" s="1018"/>
      <c r="R1522" s="1018"/>
      <c r="S1522" s="1018"/>
      <c r="T1522" s="1018"/>
      <c r="U1522" s="1018"/>
      <c r="V1522" s="1018"/>
      <c r="W1522" s="1018"/>
      <c r="X1522" s="1018"/>
      <c r="Y1522" s="1018"/>
      <c r="Z1522" s="1018"/>
      <c r="AA1522" s="1018"/>
      <c r="AB1522" s="1019"/>
    </row>
    <row r="1523" spans="1:28" ht="19" customHeight="1">
      <c r="A1523" s="1020" t="str">
        <f>IF('statement of marks'!$A$2="","",'statement of marks'!$A$2)</f>
        <v xml:space="preserve">GOVT. </v>
      </c>
      <c r="B1523" s="1021"/>
      <c r="C1523" s="1021"/>
      <c r="D1523" s="1021"/>
      <c r="E1523" s="1021"/>
      <c r="F1523" s="1021"/>
      <c r="G1523" s="1021"/>
      <c r="H1523" s="1021"/>
      <c r="I1523" s="1021"/>
      <c r="J1523" s="1021"/>
      <c r="K1523" s="1021"/>
      <c r="L1523" s="1021"/>
      <c r="M1523" s="1022"/>
      <c r="N1523" s="1058"/>
      <c r="O1523" s="1057"/>
      <c r="P1523" s="1020" t="str">
        <f>IF('statement of marks'!$A$2="","",'statement of marks'!$A$2)</f>
        <v xml:space="preserve">GOVT. </v>
      </c>
      <c r="Q1523" s="1021"/>
      <c r="R1523" s="1021"/>
      <c r="S1523" s="1021"/>
      <c r="T1523" s="1021"/>
      <c r="U1523" s="1021"/>
      <c r="V1523" s="1021"/>
      <c r="W1523" s="1021"/>
      <c r="X1523" s="1021"/>
      <c r="Y1523" s="1021"/>
      <c r="Z1523" s="1021"/>
      <c r="AA1523" s="1021"/>
      <c r="AB1523" s="1022"/>
    </row>
    <row r="1524" spans="1:28" ht="19" customHeight="1">
      <c r="A1524" s="1020"/>
      <c r="B1524" s="1021"/>
      <c r="C1524" s="1021"/>
      <c r="D1524" s="1021"/>
      <c r="E1524" s="1021"/>
      <c r="F1524" s="1021"/>
      <c r="G1524" s="1021"/>
      <c r="H1524" s="1021"/>
      <c r="I1524" s="1021"/>
      <c r="J1524" s="1021"/>
      <c r="K1524" s="1021"/>
      <c r="L1524" s="1021"/>
      <c r="M1524" s="1022"/>
      <c r="N1524" s="1058"/>
      <c r="O1524" s="1057"/>
      <c r="P1524" s="1020"/>
      <c r="Q1524" s="1021"/>
      <c r="R1524" s="1021"/>
      <c r="S1524" s="1021"/>
      <c r="T1524" s="1021"/>
      <c r="U1524" s="1021"/>
      <c r="V1524" s="1021"/>
      <c r="W1524" s="1021"/>
      <c r="X1524" s="1021"/>
      <c r="Y1524" s="1021"/>
      <c r="Z1524" s="1021"/>
      <c r="AA1524" s="1021"/>
      <c r="AB1524" s="1022"/>
    </row>
    <row r="1525" spans="1:28" ht="19" customHeight="1">
      <c r="A1525" s="1023" t="s">
        <v>221</v>
      </c>
      <c r="B1525" s="1024"/>
      <c r="C1525" s="1025" t="str">
        <f>IF(L1546="","MAIN EXAM.",IF(C1552="SUPPL.","SUPPL. EXAM.",IF(C1552="RE-EXAM.","RE-EXAM.",)))</f>
        <v>MAIN EXAM.</v>
      </c>
      <c r="D1525" s="1025"/>
      <c r="E1525" s="1025"/>
      <c r="F1525" s="1025"/>
      <c r="G1525" s="475" t="s">
        <v>153</v>
      </c>
      <c r="H1525" s="1025" t="str">
        <f>IF('statement of marks'!$F$3="","",'statement of marks'!$F$3)</f>
        <v>2015-16</v>
      </c>
      <c r="I1525" s="1025"/>
      <c r="J1525" s="1025" t="s">
        <v>82</v>
      </c>
      <c r="K1525" s="1025"/>
      <c r="L1525" s="1025" t="str">
        <f>IF('statement of marks'!D85="","",'statement of marks'!D85)</f>
        <v/>
      </c>
      <c r="M1525" s="1026"/>
      <c r="N1525" s="1058"/>
      <c r="O1525" s="1057"/>
      <c r="P1525" s="1023" t="s">
        <v>221</v>
      </c>
      <c r="Q1525" s="1024"/>
      <c r="R1525" s="1025" t="str">
        <f>IF(AA1546="","MAIN EXAM.",IF(R1552="SUPPL.","SUPPL. EXAM.",IF(R1552="RE-EXAM.","RE-EXAM.",)))</f>
        <v>MAIN EXAM.</v>
      </c>
      <c r="S1525" s="1025"/>
      <c r="T1525" s="1025"/>
      <c r="U1525" s="1025"/>
      <c r="V1525" s="475" t="s">
        <v>153</v>
      </c>
      <c r="W1525" s="1025" t="str">
        <f>IF('statement of marks'!$F$3="","",'statement of marks'!$F$3)</f>
        <v>2015-16</v>
      </c>
      <c r="X1525" s="1025"/>
      <c r="Y1525" s="1025" t="s">
        <v>82</v>
      </c>
      <c r="Z1525" s="1025"/>
      <c r="AA1525" s="1025" t="str">
        <f>IF('statement of marks'!D86="","",'statement of marks'!D86)</f>
        <v/>
      </c>
      <c r="AB1525" s="1026"/>
    </row>
    <row r="1526" spans="1:28" ht="19" customHeight="1">
      <c r="A1526" s="1023" t="s">
        <v>40</v>
      </c>
      <c r="B1526" s="1024"/>
      <c r="C1526" s="1024" t="str">
        <f>IF('statement of marks'!G85="","",'statement of marks'!G85)</f>
        <v>A 079</v>
      </c>
      <c r="D1526" s="1024"/>
      <c r="E1526" s="1024"/>
      <c r="F1526" s="1024"/>
      <c r="G1526" s="1024"/>
      <c r="H1526" s="1024"/>
      <c r="I1526" s="1024"/>
      <c r="J1526" s="1024"/>
      <c r="K1526" s="1024"/>
      <c r="L1526" s="1024"/>
      <c r="M1526" s="1036"/>
      <c r="N1526" s="1058"/>
      <c r="O1526" s="1057"/>
      <c r="P1526" s="1023" t="s">
        <v>40</v>
      </c>
      <c r="Q1526" s="1024"/>
      <c r="R1526" s="1024" t="str">
        <f>IF('statement of marks'!G86="","",'statement of marks'!G86)</f>
        <v>A 080</v>
      </c>
      <c r="S1526" s="1024"/>
      <c r="T1526" s="1024"/>
      <c r="U1526" s="1024"/>
      <c r="V1526" s="1024"/>
      <c r="W1526" s="1024"/>
      <c r="X1526" s="1024"/>
      <c r="Y1526" s="1024"/>
      <c r="Z1526" s="1024"/>
      <c r="AA1526" s="1024"/>
      <c r="AB1526" s="1036"/>
    </row>
    <row r="1527" spans="1:28" ht="19" customHeight="1">
      <c r="A1527" s="1023" t="s">
        <v>41</v>
      </c>
      <c r="B1527" s="1024"/>
      <c r="C1527" s="1024" t="str">
        <f>IF('statement of marks'!H85="","",'statement of marks'!H85)</f>
        <v>B 079</v>
      </c>
      <c r="D1527" s="1024"/>
      <c r="E1527" s="1024"/>
      <c r="F1527" s="1024"/>
      <c r="G1527" s="1024"/>
      <c r="H1527" s="1024"/>
      <c r="I1527" s="1024"/>
      <c r="J1527" s="1024"/>
      <c r="K1527" s="1024"/>
      <c r="L1527" s="1024"/>
      <c r="M1527" s="1036"/>
      <c r="N1527" s="1058"/>
      <c r="O1527" s="1057"/>
      <c r="P1527" s="1023" t="s">
        <v>41</v>
      </c>
      <c r="Q1527" s="1024"/>
      <c r="R1527" s="1024" t="str">
        <f>IF('statement of marks'!H86="","",'statement of marks'!H86)</f>
        <v>B 080</v>
      </c>
      <c r="S1527" s="1024"/>
      <c r="T1527" s="1024"/>
      <c r="U1527" s="1024"/>
      <c r="V1527" s="1024"/>
      <c r="W1527" s="1024"/>
      <c r="X1527" s="1024"/>
      <c r="Y1527" s="1024"/>
      <c r="Z1527" s="1024"/>
      <c r="AA1527" s="1024"/>
      <c r="AB1527" s="1036"/>
    </row>
    <row r="1528" spans="1:28" ht="19" customHeight="1">
      <c r="A1528" s="1023" t="s">
        <v>42</v>
      </c>
      <c r="B1528" s="1024"/>
      <c r="C1528" s="1024" t="str">
        <f>IF('statement of marks'!I85="","",'statement of marks'!I85)</f>
        <v>C 079</v>
      </c>
      <c r="D1528" s="1024"/>
      <c r="E1528" s="1024"/>
      <c r="F1528" s="1024"/>
      <c r="G1528" s="1024"/>
      <c r="H1528" s="1024"/>
      <c r="I1528" s="1024"/>
      <c r="J1528" s="1024"/>
      <c r="K1528" s="1024"/>
      <c r="L1528" s="1024"/>
      <c r="M1528" s="1036"/>
      <c r="N1528" s="1058"/>
      <c r="O1528" s="1057"/>
      <c r="P1528" s="1023" t="s">
        <v>42</v>
      </c>
      <c r="Q1528" s="1024"/>
      <c r="R1528" s="1024" t="str">
        <f>IF('statement of marks'!I86="","",'statement of marks'!I86)</f>
        <v>C 080</v>
      </c>
      <c r="S1528" s="1024"/>
      <c r="T1528" s="1024"/>
      <c r="U1528" s="1024"/>
      <c r="V1528" s="1024"/>
      <c r="W1528" s="1024"/>
      <c r="X1528" s="1024"/>
      <c r="Y1528" s="1024"/>
      <c r="Z1528" s="1024"/>
      <c r="AA1528" s="1024"/>
      <c r="AB1528" s="1036"/>
    </row>
    <row r="1529" spans="1:28" ht="19" customHeight="1">
      <c r="A1529" s="1023" t="s">
        <v>274</v>
      </c>
      <c r="B1529" s="1024"/>
      <c r="C1529" s="1024" t="str">
        <f>IF('statement of marks'!$A$3="","",'statement of marks'!$A$3)</f>
        <v>9 'A'</v>
      </c>
      <c r="D1529" s="1024"/>
      <c r="E1529" s="1025" t="s">
        <v>83</v>
      </c>
      <c r="F1529" s="1025"/>
      <c r="G1529" s="1025" t="str">
        <f>IF('statement of marks'!E85="","",'statement of marks'!E85)</f>
        <v/>
      </c>
      <c r="H1529" s="1025"/>
      <c r="I1529" s="1025" t="s">
        <v>78</v>
      </c>
      <c r="J1529" s="1025"/>
      <c r="K1529" s="1014" t="str">
        <f>IF('statement of marks'!F85="","",'statement of marks'!F85)</f>
        <v/>
      </c>
      <c r="L1529" s="1014"/>
      <c r="M1529" s="1015"/>
      <c r="N1529" s="1058"/>
      <c r="O1529" s="1057"/>
      <c r="P1529" s="1023" t="s">
        <v>274</v>
      </c>
      <c r="Q1529" s="1024"/>
      <c r="R1529" s="1024" t="str">
        <f>IF('statement of marks'!$A$3="","",'statement of marks'!$A$3)</f>
        <v>9 'A'</v>
      </c>
      <c r="S1529" s="1024"/>
      <c r="T1529" s="1025" t="s">
        <v>83</v>
      </c>
      <c r="U1529" s="1025"/>
      <c r="V1529" s="1025" t="str">
        <f>IF('statement of marks'!E86="","",'statement of marks'!E86)</f>
        <v/>
      </c>
      <c r="W1529" s="1025"/>
      <c r="X1529" s="1025" t="s">
        <v>78</v>
      </c>
      <c r="Y1529" s="1025"/>
      <c r="Z1529" s="1014" t="str">
        <f>IF('statement of marks'!F86="","",'statement of marks'!F86)</f>
        <v/>
      </c>
      <c r="AA1529" s="1014"/>
      <c r="AB1529" s="1015"/>
    </row>
    <row r="1530" spans="1:28" ht="19" customHeight="1">
      <c r="A1530" s="1037" t="s">
        <v>222</v>
      </c>
      <c r="B1530" s="1034" t="s">
        <v>223</v>
      </c>
      <c r="C1530" s="865" t="s">
        <v>87</v>
      </c>
      <c r="D1530" s="865" t="s">
        <v>88</v>
      </c>
      <c r="E1530" s="865" t="s">
        <v>89</v>
      </c>
      <c r="F1530" s="865" t="s">
        <v>245</v>
      </c>
      <c r="G1530" s="865" t="s">
        <v>242</v>
      </c>
      <c r="H1530" s="865" t="s">
        <v>99</v>
      </c>
      <c r="I1530" s="865" t="s">
        <v>193</v>
      </c>
      <c r="J1530" s="1016" t="s">
        <v>146</v>
      </c>
      <c r="K1530" s="1016" t="s">
        <v>224</v>
      </c>
      <c r="L1530" s="1016" t="s">
        <v>225</v>
      </c>
      <c r="M1530" s="1035" t="s">
        <v>243</v>
      </c>
      <c r="N1530" s="1058"/>
      <c r="O1530" s="1057"/>
      <c r="P1530" s="1037" t="s">
        <v>222</v>
      </c>
      <c r="Q1530" s="1034" t="s">
        <v>223</v>
      </c>
      <c r="R1530" s="865" t="s">
        <v>87</v>
      </c>
      <c r="S1530" s="865" t="s">
        <v>88</v>
      </c>
      <c r="T1530" s="865" t="s">
        <v>89</v>
      </c>
      <c r="U1530" s="865" t="s">
        <v>245</v>
      </c>
      <c r="V1530" s="865" t="s">
        <v>242</v>
      </c>
      <c r="W1530" s="865" t="s">
        <v>99</v>
      </c>
      <c r="X1530" s="865" t="s">
        <v>193</v>
      </c>
      <c r="Y1530" s="1016" t="s">
        <v>146</v>
      </c>
      <c r="Z1530" s="1016" t="s">
        <v>224</v>
      </c>
      <c r="AA1530" s="1016" t="s">
        <v>225</v>
      </c>
      <c r="AB1530" s="1035" t="s">
        <v>243</v>
      </c>
    </row>
    <row r="1531" spans="1:28" ht="19" customHeight="1">
      <c r="A1531" s="1037"/>
      <c r="B1531" s="1034"/>
      <c r="C1531" s="865"/>
      <c r="D1531" s="865"/>
      <c r="E1531" s="865"/>
      <c r="F1531" s="865"/>
      <c r="G1531" s="865"/>
      <c r="H1531" s="865"/>
      <c r="I1531" s="865"/>
      <c r="J1531" s="865"/>
      <c r="K1531" s="865"/>
      <c r="L1531" s="865"/>
      <c r="M1531" s="1035"/>
      <c r="N1531" s="1058"/>
      <c r="O1531" s="1057"/>
      <c r="P1531" s="1037"/>
      <c r="Q1531" s="1034"/>
      <c r="R1531" s="865"/>
      <c r="S1531" s="865"/>
      <c r="T1531" s="865"/>
      <c r="U1531" s="865"/>
      <c r="V1531" s="865"/>
      <c r="W1531" s="865"/>
      <c r="X1531" s="865"/>
      <c r="Y1531" s="865"/>
      <c r="Z1531" s="865"/>
      <c r="AA1531" s="865"/>
      <c r="AB1531" s="1035"/>
    </row>
    <row r="1532" spans="1:28" ht="19" customHeight="1">
      <c r="A1532" s="1037"/>
      <c r="B1532" s="1034"/>
      <c r="C1532" s="865"/>
      <c r="D1532" s="865"/>
      <c r="E1532" s="865"/>
      <c r="F1532" s="865"/>
      <c r="G1532" s="865"/>
      <c r="H1532" s="865"/>
      <c r="I1532" s="865"/>
      <c r="J1532" s="865"/>
      <c r="K1532" s="865"/>
      <c r="L1532" s="865"/>
      <c r="M1532" s="1035"/>
      <c r="N1532" s="1058"/>
      <c r="O1532" s="1057"/>
      <c r="P1532" s="1037"/>
      <c r="Q1532" s="1034"/>
      <c r="R1532" s="865"/>
      <c r="S1532" s="865"/>
      <c r="T1532" s="865"/>
      <c r="U1532" s="865"/>
      <c r="V1532" s="865"/>
      <c r="W1532" s="865"/>
      <c r="X1532" s="865"/>
      <c r="Y1532" s="865"/>
      <c r="Z1532" s="865"/>
      <c r="AA1532" s="865"/>
      <c r="AB1532" s="1035"/>
    </row>
    <row r="1533" spans="1:28" ht="19" customHeight="1">
      <c r="A1533" s="1038" t="s">
        <v>169</v>
      </c>
      <c r="B1533" s="1039"/>
      <c r="C1533" s="474">
        <v>10</v>
      </c>
      <c r="D1533" s="474">
        <v>10</v>
      </c>
      <c r="E1533" s="474">
        <v>10</v>
      </c>
      <c r="F1533" s="474">
        <v>70</v>
      </c>
      <c r="G1533" s="478">
        <v>100</v>
      </c>
      <c r="H1533" s="478">
        <v>100</v>
      </c>
      <c r="I1533" s="478">
        <v>200</v>
      </c>
      <c r="J1533" s="484"/>
      <c r="K1533" s="478" t="str">
        <f>IF(L1541=0,"",100)</f>
        <v/>
      </c>
      <c r="L1533" s="478"/>
      <c r="M1533" s="251" t="str">
        <f>IF(L1541=0,"","200/100")</f>
        <v/>
      </c>
      <c r="N1533" s="1058"/>
      <c r="O1533" s="1057"/>
      <c r="P1533" s="1038" t="s">
        <v>169</v>
      </c>
      <c r="Q1533" s="1039"/>
      <c r="R1533" s="474">
        <v>10</v>
      </c>
      <c r="S1533" s="474">
        <v>10</v>
      </c>
      <c r="T1533" s="474">
        <v>10</v>
      </c>
      <c r="U1533" s="474">
        <v>70</v>
      </c>
      <c r="V1533" s="478">
        <v>100</v>
      </c>
      <c r="W1533" s="478">
        <v>100</v>
      </c>
      <c r="X1533" s="478">
        <v>200</v>
      </c>
      <c r="Y1533" s="484"/>
      <c r="Z1533" s="478" t="str">
        <f>IF(AA1541=0,"",100)</f>
        <v/>
      </c>
      <c r="AA1533" s="478"/>
      <c r="AB1533" s="251" t="str">
        <f>IF(AA1541=0,"","200/100")</f>
        <v/>
      </c>
    </row>
    <row r="1534" spans="1:28" ht="19" customHeight="1">
      <c r="A1534" s="1023" t="s">
        <v>61</v>
      </c>
      <c r="B1534" s="1024"/>
      <c r="C1534" s="482" t="str">
        <f>IF('statement of marks'!J85="","",'statement of marks'!J85)</f>
        <v/>
      </c>
      <c r="D1534" s="482" t="str">
        <f>IF('statement of marks'!K85="","",'statement of marks'!K85)</f>
        <v/>
      </c>
      <c r="E1534" s="482" t="str">
        <f>IF('statement of marks'!L85="","",'statement of marks'!L85)</f>
        <v/>
      </c>
      <c r="F1534" s="482" t="str">
        <f>IF('statement of marks'!N85="","",'statement of marks'!N85)</f>
        <v/>
      </c>
      <c r="G1534" s="478" t="str">
        <f t="shared" ref="G1534:G1539" si="312">IF(F1534="","",SUM(C1534:F1534))</f>
        <v/>
      </c>
      <c r="H1534" s="252" t="str">
        <f>IF('statement of marks'!P85="","",'statement of marks'!P85)</f>
        <v/>
      </c>
      <c r="I1534" s="253" t="str">
        <f t="shared" ref="I1534:I1539" si="313">IF(H1534="","",SUM(G1534:H1534))</f>
        <v/>
      </c>
      <c r="J1534" s="479" t="str">
        <f>CONCATENATE('statement of marks'!HB85,'statement of marks'!HC85,'statement of marks'!HD85)</f>
        <v/>
      </c>
      <c r="K1534" s="482" t="str">
        <f>IF('result subject-wise'!AB85="","",'result subject-wise'!AB85)</f>
        <v/>
      </c>
      <c r="L1534" s="482" t="str">
        <f>IF('result subject-wise'!AK85="","",'result subject-wise'!AK85)</f>
        <v/>
      </c>
      <c r="M1534" s="480" t="str">
        <f>IF(L1541=0,"",IF(J1534="S",K1534,IF(K1534="",I1534,I1534+K1534)))</f>
        <v/>
      </c>
      <c r="N1534" s="1058"/>
      <c r="O1534" s="1057"/>
      <c r="P1534" s="1023" t="s">
        <v>61</v>
      </c>
      <c r="Q1534" s="1024"/>
      <c r="R1534" s="482" t="str">
        <f>IF('statement of marks'!J86="","",'statement of marks'!J86)</f>
        <v/>
      </c>
      <c r="S1534" s="482" t="str">
        <f>IF('statement of marks'!K86="","",'statement of marks'!K86)</f>
        <v/>
      </c>
      <c r="T1534" s="482" t="str">
        <f>IF('statement of marks'!L86="","",'statement of marks'!L86)</f>
        <v/>
      </c>
      <c r="U1534" s="482" t="str">
        <f>IF('statement of marks'!N86="","",'statement of marks'!N86)</f>
        <v/>
      </c>
      <c r="V1534" s="478" t="str">
        <f t="shared" ref="V1534:V1539" si="314">IF(U1534="","",SUM(R1534:U1534))</f>
        <v/>
      </c>
      <c r="W1534" s="252" t="str">
        <f>IF('statement of marks'!P86="","",'statement of marks'!P86)</f>
        <v/>
      </c>
      <c r="X1534" s="253" t="str">
        <f t="shared" ref="X1534:X1539" si="315">IF(W1534="","",SUM(V1534:W1534))</f>
        <v/>
      </c>
      <c r="Y1534" s="479" t="str">
        <f>CONCATENATE('statement of marks'!HB86,'statement of marks'!HC86,'statement of marks'!HD86)</f>
        <v/>
      </c>
      <c r="Z1534" s="482" t="str">
        <f>IF('result subject-wise'!AB86="","",'result subject-wise'!AB86)</f>
        <v/>
      </c>
      <c r="AA1534" s="482" t="str">
        <f>IF('result subject-wise'!AK86="","",'result subject-wise'!AK86)</f>
        <v/>
      </c>
      <c r="AB1534" s="480" t="str">
        <f>IF(AA1541=0,"",IF(Y1534="S",Z1534,IF(Z1534="",X1534,X1534+Z1534)))</f>
        <v/>
      </c>
    </row>
    <row r="1535" spans="1:28" ht="19" customHeight="1">
      <c r="A1535" s="1023" t="s">
        <v>63</v>
      </c>
      <c r="B1535" s="1024"/>
      <c r="C1535" s="482" t="str">
        <f>IF('statement of marks'!X85="","",'statement of marks'!X85)</f>
        <v/>
      </c>
      <c r="D1535" s="482" t="str">
        <f>IF('statement of marks'!Y85="","",'statement of marks'!Y85)</f>
        <v/>
      </c>
      <c r="E1535" s="482" t="str">
        <f>IF('statement of marks'!Z85="","",'statement of marks'!Z85)</f>
        <v/>
      </c>
      <c r="F1535" s="482" t="str">
        <f>IF('statement of marks'!AB85="","",'statement of marks'!AB85)</f>
        <v/>
      </c>
      <c r="G1535" s="478" t="str">
        <f t="shared" si="312"/>
        <v/>
      </c>
      <c r="H1535" s="252" t="str">
        <f>IF('statement of marks'!AD85="","",'statement of marks'!AD85)</f>
        <v/>
      </c>
      <c r="I1535" s="253" t="str">
        <f t="shared" si="313"/>
        <v/>
      </c>
      <c r="J1535" s="479" t="str">
        <f>CONCATENATE('statement of marks'!HE85,'statement of marks'!HF85,'statement of marks'!HG85,)</f>
        <v/>
      </c>
      <c r="K1535" s="482" t="str">
        <f>IF('result subject-wise'!AC85="","",'result subject-wise'!AC85)</f>
        <v/>
      </c>
      <c r="L1535" s="482" t="str">
        <f>IF('result subject-wise'!AL85="","",'result subject-wise'!AL85)</f>
        <v/>
      </c>
      <c r="M1535" s="480" t="str">
        <f>IF(L1541=0,"",IF(J1535="S",K1535,IF(K1535="",I1535,I1535+K1535)))</f>
        <v/>
      </c>
      <c r="N1535" s="1058"/>
      <c r="O1535" s="1057"/>
      <c r="P1535" s="1023" t="s">
        <v>63</v>
      </c>
      <c r="Q1535" s="1024"/>
      <c r="R1535" s="482" t="str">
        <f>IF('statement of marks'!X86="","",'statement of marks'!X86)</f>
        <v/>
      </c>
      <c r="S1535" s="482" t="str">
        <f>IF('statement of marks'!Y86="","",'statement of marks'!Y86)</f>
        <v/>
      </c>
      <c r="T1535" s="482" t="str">
        <f>IF('statement of marks'!Z86="","",'statement of marks'!Z86)</f>
        <v/>
      </c>
      <c r="U1535" s="482" t="str">
        <f>IF('statement of marks'!AB86="","",'statement of marks'!AB86)</f>
        <v/>
      </c>
      <c r="V1535" s="478" t="str">
        <f t="shared" si="314"/>
        <v/>
      </c>
      <c r="W1535" s="252" t="str">
        <f>IF('statement of marks'!AD86="","",'statement of marks'!AD86)</f>
        <v/>
      </c>
      <c r="X1535" s="253" t="str">
        <f t="shared" si="315"/>
        <v/>
      </c>
      <c r="Y1535" s="479" t="str">
        <f>CONCATENATE('statement of marks'!HE86,'statement of marks'!HF86,'statement of marks'!HG86,)</f>
        <v/>
      </c>
      <c r="Z1535" s="482" t="str">
        <f>IF('result subject-wise'!AC86="","",'result subject-wise'!AC86)</f>
        <v/>
      </c>
      <c r="AA1535" s="482" t="str">
        <f>IF('result subject-wise'!AL86="","",'result subject-wise'!AL86)</f>
        <v/>
      </c>
      <c r="AB1535" s="480" t="str">
        <f>IF(AA1541=0,"",IF(Y1535="S",Z1535,IF(Z1535="",X1535,X1535+Z1535)))</f>
        <v/>
      </c>
    </row>
    <row r="1536" spans="1:28" ht="19" customHeight="1">
      <c r="A1536" s="1023" t="str">
        <f>'statement of marks'!AM85</f>
        <v/>
      </c>
      <c r="B1536" s="1024"/>
      <c r="C1536" s="482" t="str">
        <f>IF('statement of marks'!AN85="","",'statement of marks'!AN85)</f>
        <v/>
      </c>
      <c r="D1536" s="482" t="str">
        <f>IF('statement of marks'!AO85="","",'statement of marks'!AO85)</f>
        <v/>
      </c>
      <c r="E1536" s="482" t="str">
        <f>IF('statement of marks'!AP85="","",'statement of marks'!AP85)</f>
        <v/>
      </c>
      <c r="F1536" s="482" t="str">
        <f>IF('statement of marks'!AR85="","",'statement of marks'!AR85)</f>
        <v/>
      </c>
      <c r="G1536" s="478" t="str">
        <f t="shared" si="312"/>
        <v/>
      </c>
      <c r="H1536" s="252" t="str">
        <f>IF('statement of marks'!AT85="","",'statement of marks'!AT85)</f>
        <v/>
      </c>
      <c r="I1536" s="253" t="str">
        <f t="shared" si="313"/>
        <v/>
      </c>
      <c r="J1536" s="479" t="str">
        <f>CONCATENATE('statement of marks'!HH85,'statement of marks'!HN85,'statement of marks'!HO85)</f>
        <v/>
      </c>
      <c r="K1536" s="482" t="str">
        <f>IF('result subject-wise'!AD85="","",'result subject-wise'!AD85)</f>
        <v/>
      </c>
      <c r="L1536" s="482" t="str">
        <f>IF('result subject-wise'!AM85="","",'result subject-wise'!AM85)</f>
        <v/>
      </c>
      <c r="M1536" s="480" t="str">
        <f>IF(L1541=0,"",IF(J1536="S",K1536,IF(K1536="",I1536,I1536+K1536)))</f>
        <v/>
      </c>
      <c r="N1536" s="1058"/>
      <c r="O1536" s="1057"/>
      <c r="P1536" s="1023" t="str">
        <f>'statement of marks'!AM86</f>
        <v/>
      </c>
      <c r="Q1536" s="1024"/>
      <c r="R1536" s="482" t="str">
        <f>IF('statement of marks'!AN86="","",'statement of marks'!AN86)</f>
        <v/>
      </c>
      <c r="S1536" s="482" t="str">
        <f>IF('statement of marks'!AO86="","",'statement of marks'!AO86)</f>
        <v/>
      </c>
      <c r="T1536" s="482" t="str">
        <f>IF('statement of marks'!AP86="","",'statement of marks'!AP86)</f>
        <v/>
      </c>
      <c r="U1536" s="482" t="str">
        <f>IF('statement of marks'!AR86="","",'statement of marks'!AR86)</f>
        <v/>
      </c>
      <c r="V1536" s="478" t="str">
        <f t="shared" si="314"/>
        <v/>
      </c>
      <c r="W1536" s="252" t="str">
        <f>IF('statement of marks'!AT86="","",'statement of marks'!AT86)</f>
        <v/>
      </c>
      <c r="X1536" s="253" t="str">
        <f t="shared" si="315"/>
        <v/>
      </c>
      <c r="Y1536" s="479" t="str">
        <f>CONCATENATE('statement of marks'!HH86,'statement of marks'!HN86,'statement of marks'!HO86)</f>
        <v/>
      </c>
      <c r="Z1536" s="482" t="str">
        <f>IF('result subject-wise'!AD86="","",'result subject-wise'!AD86)</f>
        <v/>
      </c>
      <c r="AA1536" s="482" t="str">
        <f>IF('result subject-wise'!AM86="","",'result subject-wise'!AM86)</f>
        <v/>
      </c>
      <c r="AB1536" s="480" t="str">
        <f>IF(AA1541=0,"",IF(Y1536="S",Z1536,IF(Z1536="",X1536,X1536+Z1536)))</f>
        <v/>
      </c>
    </row>
    <row r="1537" spans="1:28" ht="19" customHeight="1">
      <c r="A1537" s="1023" t="s">
        <v>65</v>
      </c>
      <c r="B1537" s="1024"/>
      <c r="C1537" s="482" t="str">
        <f>IF('statement of marks'!BB85="","",'statement of marks'!BB85)</f>
        <v/>
      </c>
      <c r="D1537" s="482" t="str">
        <f>IF('statement of marks'!BC85="","",'statement of marks'!BC85)</f>
        <v/>
      </c>
      <c r="E1537" s="482" t="str">
        <f>IF('statement of marks'!BD85="","",'statement of marks'!BD85)</f>
        <v/>
      </c>
      <c r="F1537" s="482" t="str">
        <f>IF('statement of marks'!BF85="","",'statement of marks'!BF85)</f>
        <v/>
      </c>
      <c r="G1537" s="478" t="str">
        <f t="shared" si="312"/>
        <v/>
      </c>
      <c r="H1537" s="252" t="str">
        <f>IF('statement of marks'!BH85="","",'statement of marks'!BH85)</f>
        <v/>
      </c>
      <c r="I1537" s="253" t="str">
        <f t="shared" si="313"/>
        <v/>
      </c>
      <c r="J1537" s="479" t="str">
        <f>CONCATENATE('statement of marks'!HP85,'statement of marks'!HQ85,'statement of marks'!HR85)</f>
        <v/>
      </c>
      <c r="K1537" s="482" t="str">
        <f>IF('result subject-wise'!AE85="","",'result subject-wise'!AE85)</f>
        <v/>
      </c>
      <c r="L1537" s="482" t="str">
        <f>IF('result subject-wise'!AN85="","",'result subject-wise'!AN85)</f>
        <v/>
      </c>
      <c r="M1537" s="480" t="str">
        <f>IF(L1541=0,"",IF(J1537="S",K1537,IF(K1537="",I1537,I1537+K1537)))</f>
        <v/>
      </c>
      <c r="N1537" s="1058"/>
      <c r="O1537" s="1057"/>
      <c r="P1537" s="1023" t="s">
        <v>65</v>
      </c>
      <c r="Q1537" s="1024"/>
      <c r="R1537" s="482" t="str">
        <f>IF('statement of marks'!BB86="","",'statement of marks'!BB86)</f>
        <v/>
      </c>
      <c r="S1537" s="482" t="str">
        <f>IF('statement of marks'!BC86="","",'statement of marks'!BC86)</f>
        <v/>
      </c>
      <c r="T1537" s="482" t="str">
        <f>IF('statement of marks'!BD86="","",'statement of marks'!BD86)</f>
        <v/>
      </c>
      <c r="U1537" s="482" t="str">
        <f>IF('statement of marks'!BF86="","",'statement of marks'!BF86)</f>
        <v/>
      </c>
      <c r="V1537" s="478" t="str">
        <f t="shared" si="314"/>
        <v/>
      </c>
      <c r="W1537" s="252" t="str">
        <f>IF('statement of marks'!BH86="","",'statement of marks'!BH86)</f>
        <v/>
      </c>
      <c r="X1537" s="253" t="str">
        <f t="shared" si="315"/>
        <v/>
      </c>
      <c r="Y1537" s="479" t="str">
        <f>CONCATENATE('statement of marks'!HP86,'statement of marks'!HQ86,'statement of marks'!HR86)</f>
        <v/>
      </c>
      <c r="Z1537" s="482" t="str">
        <f>IF('result subject-wise'!AE86="","",'result subject-wise'!AE86)</f>
        <v/>
      </c>
      <c r="AA1537" s="482" t="str">
        <f>IF('result subject-wise'!AN86="","",'result subject-wise'!AN86)</f>
        <v/>
      </c>
      <c r="AB1537" s="480" t="str">
        <f>IF(AA1541=0,"",IF(Y1537="S",Z1537,IF(Z1537="",X1537,X1537+Z1537)))</f>
        <v/>
      </c>
    </row>
    <row r="1538" spans="1:28" ht="19" customHeight="1">
      <c r="A1538" s="1023" t="s">
        <v>71</v>
      </c>
      <c r="B1538" s="1024"/>
      <c r="C1538" s="482" t="str">
        <f>IF('statement of marks'!BP85="","",'statement of marks'!BP85)</f>
        <v/>
      </c>
      <c r="D1538" s="482" t="str">
        <f>IF('statement of marks'!BQ85="","",'statement of marks'!BQ85)</f>
        <v/>
      </c>
      <c r="E1538" s="482" t="str">
        <f>IF('statement of marks'!BR85="","",'statement of marks'!BR85)</f>
        <v/>
      </c>
      <c r="F1538" s="482" t="str">
        <f>IF('statement of marks'!BT85="","",'statement of marks'!BT85)</f>
        <v/>
      </c>
      <c r="G1538" s="478" t="str">
        <f t="shared" si="312"/>
        <v/>
      </c>
      <c r="H1538" s="252" t="str">
        <f>IF('statement of marks'!BV85="","",'statement of marks'!BV85)</f>
        <v/>
      </c>
      <c r="I1538" s="253" t="str">
        <f t="shared" si="313"/>
        <v/>
      </c>
      <c r="J1538" s="479" t="str">
        <f>CONCATENATE('statement of marks'!HS85,'statement of marks'!HT85,'statement of marks'!HU85)</f>
        <v/>
      </c>
      <c r="K1538" s="482" t="str">
        <f>IF('result subject-wise'!AF85="","",'result subject-wise'!AF85)</f>
        <v/>
      </c>
      <c r="L1538" s="482" t="str">
        <f>IF('result subject-wise'!AO85="","",'result subject-wise'!AO85)</f>
        <v/>
      </c>
      <c r="M1538" s="480" t="str">
        <f>IF(L1541=0,"",IF(J1538="S",K1538,IF(K1538="",I1538,I1538+K1538)))</f>
        <v/>
      </c>
      <c r="N1538" s="1058"/>
      <c r="O1538" s="1057"/>
      <c r="P1538" s="1023" t="s">
        <v>71</v>
      </c>
      <c r="Q1538" s="1024"/>
      <c r="R1538" s="482" t="str">
        <f>IF('statement of marks'!BP86="","",'statement of marks'!BP86)</f>
        <v/>
      </c>
      <c r="S1538" s="482" t="str">
        <f>IF('statement of marks'!BQ86="","",'statement of marks'!BQ86)</f>
        <v/>
      </c>
      <c r="T1538" s="482" t="str">
        <f>IF('statement of marks'!BR86="","",'statement of marks'!BR86)</f>
        <v/>
      </c>
      <c r="U1538" s="482" t="str">
        <f>IF('statement of marks'!BT86="","",'statement of marks'!BT86)</f>
        <v/>
      </c>
      <c r="V1538" s="478" t="str">
        <f t="shared" si="314"/>
        <v/>
      </c>
      <c r="W1538" s="252" t="str">
        <f>IF('statement of marks'!BV86="","",'statement of marks'!BV86)</f>
        <v/>
      </c>
      <c r="X1538" s="253" t="str">
        <f t="shared" si="315"/>
        <v/>
      </c>
      <c r="Y1538" s="479" t="str">
        <f>CONCATENATE('statement of marks'!HS86,'statement of marks'!HT86,'statement of marks'!HU86)</f>
        <v/>
      </c>
      <c r="Z1538" s="482" t="str">
        <f>IF('result subject-wise'!AF86="","",'result subject-wise'!AF86)</f>
        <v/>
      </c>
      <c r="AA1538" s="482" t="str">
        <f>IF('result subject-wise'!AO86="","",'result subject-wise'!AO86)</f>
        <v/>
      </c>
      <c r="AB1538" s="480" t="str">
        <f>IF(AA1541=0,"",IF(Y1538="S",Z1538,IF(Z1538="",X1538,X1538+Z1538)))</f>
        <v/>
      </c>
    </row>
    <row r="1539" spans="1:28" ht="19" customHeight="1">
      <c r="A1539" s="1023" t="s">
        <v>48</v>
      </c>
      <c r="B1539" s="1024"/>
      <c r="C1539" s="482" t="str">
        <f>IF('statement of marks'!CD85="","",'statement of marks'!CD85)</f>
        <v/>
      </c>
      <c r="D1539" s="482" t="str">
        <f>IF('statement of marks'!CE85="","",'statement of marks'!CE85)</f>
        <v/>
      </c>
      <c r="E1539" s="482" t="str">
        <f>IF('statement of marks'!CF85="","",'statement of marks'!CF85)</f>
        <v/>
      </c>
      <c r="F1539" s="482" t="str">
        <f>IF('statement of marks'!CH85="","",'statement of marks'!CH85)</f>
        <v/>
      </c>
      <c r="G1539" s="478" t="str">
        <f t="shared" si="312"/>
        <v/>
      </c>
      <c r="H1539" s="252" t="str">
        <f>IF('statement of marks'!CJ85="","",'statement of marks'!CJ85)</f>
        <v/>
      </c>
      <c r="I1539" s="253" t="str">
        <f t="shared" si="313"/>
        <v/>
      </c>
      <c r="J1539" s="479" t="str">
        <f>CONCATENATE('statement of marks'!HV85,'statement of marks'!HW85,'statement of marks'!HX85)</f>
        <v/>
      </c>
      <c r="K1539" s="482" t="str">
        <f>IF('result subject-wise'!AG85="","",'result subject-wise'!AG85)</f>
        <v/>
      </c>
      <c r="L1539" s="482" t="str">
        <f>IF('result subject-wise'!AP85="","",'result subject-wise'!AP85)</f>
        <v/>
      </c>
      <c r="M1539" s="480" t="str">
        <f>IF(L1541=0,"",IF(J1539="S",K1539,IF(K1539="",I1539,I1539+K1539)))</f>
        <v/>
      </c>
      <c r="N1539" s="1058"/>
      <c r="O1539" s="1057"/>
      <c r="P1539" s="1023" t="s">
        <v>48</v>
      </c>
      <c r="Q1539" s="1024"/>
      <c r="R1539" s="482" t="str">
        <f>IF('statement of marks'!CD86="","",'statement of marks'!CD86)</f>
        <v/>
      </c>
      <c r="S1539" s="482" t="str">
        <f>IF('statement of marks'!CE86="","",'statement of marks'!CE86)</f>
        <v/>
      </c>
      <c r="T1539" s="482" t="str">
        <f>IF('statement of marks'!CF86="","",'statement of marks'!CF86)</f>
        <v/>
      </c>
      <c r="U1539" s="482" t="str">
        <f>IF('statement of marks'!CH86="","",'statement of marks'!CH86)</f>
        <v/>
      </c>
      <c r="V1539" s="478" t="str">
        <f t="shared" si="314"/>
        <v/>
      </c>
      <c r="W1539" s="252" t="str">
        <f>IF('statement of marks'!CJ86="","",'statement of marks'!CJ86)</f>
        <v/>
      </c>
      <c r="X1539" s="253" t="str">
        <f t="shared" si="315"/>
        <v/>
      </c>
      <c r="Y1539" s="479" t="str">
        <f>CONCATENATE('statement of marks'!HV86,'statement of marks'!HW86,'statement of marks'!HX86)</f>
        <v/>
      </c>
      <c r="Z1539" s="482" t="str">
        <f>IF('result subject-wise'!AG86="","",'result subject-wise'!AG86)</f>
        <v/>
      </c>
      <c r="AA1539" s="482" t="str">
        <f>IF('result subject-wise'!AP86="","",'result subject-wise'!AP86)</f>
        <v/>
      </c>
      <c r="AB1539" s="480" t="str">
        <f>IF(AA1541=0,"",IF(Y1539="S",Z1539,IF(Z1539="",X1539,X1539+Z1539)))</f>
        <v/>
      </c>
    </row>
    <row r="1540" spans="1:28" ht="19" customHeight="1">
      <c r="A1540" s="1027" t="s">
        <v>244</v>
      </c>
      <c r="B1540" s="1028"/>
      <c r="C1540" s="477" t="str">
        <f t="shared" ref="C1540:I1540" si="316">IF(C1539="","",SUM(C1534:C1539))</f>
        <v/>
      </c>
      <c r="D1540" s="477" t="str">
        <f t="shared" si="316"/>
        <v/>
      </c>
      <c r="E1540" s="477" t="str">
        <f t="shared" si="316"/>
        <v/>
      </c>
      <c r="F1540" s="477" t="str">
        <f t="shared" si="316"/>
        <v/>
      </c>
      <c r="G1540" s="477" t="str">
        <f t="shared" si="316"/>
        <v/>
      </c>
      <c r="H1540" s="477" t="str">
        <f t="shared" si="316"/>
        <v/>
      </c>
      <c r="I1540" s="477" t="str">
        <f t="shared" si="316"/>
        <v/>
      </c>
      <c r="J1540" s="254" t="e">
        <f>IF(AND(L1546="PASS",M1542&gt;=60),"FIRST",IF(AND(L1546="PASS",M1542&gt;=48),"SECOND",IF(AND(L1546="PASS",M1542&gt;=36),"THIRD","")))</f>
        <v>#VALUE!</v>
      </c>
      <c r="K1540" s="254">
        <f>COUNTIF(K1534:K1539,"AB")</f>
        <v>0</v>
      </c>
      <c r="L1540" s="482"/>
      <c r="M1540" s="476" t="str">
        <f>IF(K1540&gt;0,"",IF(M1539="","",SUM(M1534:M1539)))</f>
        <v/>
      </c>
      <c r="N1540" s="1058"/>
      <c r="O1540" s="1057"/>
      <c r="P1540" s="1027" t="s">
        <v>244</v>
      </c>
      <c r="Q1540" s="1028"/>
      <c r="R1540" s="477" t="str">
        <f t="shared" ref="R1540:X1540" si="317">IF(R1539="","",SUM(R1534:R1539))</f>
        <v/>
      </c>
      <c r="S1540" s="477" t="str">
        <f t="shared" si="317"/>
        <v/>
      </c>
      <c r="T1540" s="477" t="str">
        <f t="shared" si="317"/>
        <v/>
      </c>
      <c r="U1540" s="477" t="str">
        <f t="shared" si="317"/>
        <v/>
      </c>
      <c r="V1540" s="477" t="str">
        <f t="shared" si="317"/>
        <v/>
      </c>
      <c r="W1540" s="477" t="str">
        <f t="shared" si="317"/>
        <v/>
      </c>
      <c r="X1540" s="477" t="str">
        <f t="shared" si="317"/>
        <v/>
      </c>
      <c r="Y1540" s="254" t="e">
        <f>IF(AND(AA1546="PASS",AB1542&gt;=60),"FIRST",IF(AND(AA1546="PASS",AB1542&gt;=48),"SECOND",IF(AND(AA1546="PASS",AB1542&gt;=36),"THIRD","")))</f>
        <v>#VALUE!</v>
      </c>
      <c r="Z1540" s="254">
        <f>COUNTIF(Z1534:Z1539,"AB")</f>
        <v>0</v>
      </c>
      <c r="AA1540" s="482"/>
      <c r="AB1540" s="476" t="str">
        <f>IF(Z1540&gt;0,"",IF(AB1539="","",SUM(AB1534:AB1539)))</f>
        <v/>
      </c>
    </row>
    <row r="1541" spans="1:28" ht="19" customHeight="1">
      <c r="A1541" s="1027" t="s">
        <v>226</v>
      </c>
      <c r="B1541" s="1028"/>
      <c r="C1541" s="474">
        <f>60-(COUNTIF(C1534:C1539,"NA")*10+COUNTIF(C1534:C1539,"ML")*10)</f>
        <v>60</v>
      </c>
      <c r="D1541" s="474">
        <f>60-(COUNTIF(D1534:D1539,"NA")*10+COUNTIF(D1534:D1539,"ML")*10)</f>
        <v>60</v>
      </c>
      <c r="E1541" s="474">
        <f>60-(COUNTIF(E1534:E1539,"NA")*10+COUNTIF(E1534:E1539,"ML")*10)</f>
        <v>60</v>
      </c>
      <c r="F1541" s="474">
        <f>420-(COUNTIF(F1534:F1539,"NA")*70+COUNTIF(F1534:F1539,"ML")*70)</f>
        <v>420</v>
      </c>
      <c r="G1541" s="474">
        <f>SUM(C1541:F1541)</f>
        <v>600</v>
      </c>
      <c r="H1541" s="474">
        <f>600-(COUNTIF(H1534:H1539,"ML")*100)</f>
        <v>600</v>
      </c>
      <c r="I1541" s="478">
        <f>SUM(G1541:H1541)</f>
        <v>1200</v>
      </c>
      <c r="J1541" s="254" t="e">
        <f>IF(AND(L1546="PASS",I1542&gt;=60),"FIRST",IF(AND(L1546="PASS",I1542&gt;=48),"SECOND",IF(AND(L1546="PASS",I1542&gt;=36),"THIRD","")))</f>
        <v>#VALUE!</v>
      </c>
      <c r="K1541" s="482"/>
      <c r="L1541" s="254">
        <f>COUNTIF(L1534:L1539,"P")+COUNTIF(L1534:L1539,"F")</f>
        <v>0</v>
      </c>
      <c r="M1541" s="251" t="str">
        <f>IF(K1540&gt;0,"",IF(L1541=0,"",1200-L1542*100))</f>
        <v/>
      </c>
      <c r="N1541" s="1058"/>
      <c r="O1541" s="1057"/>
      <c r="P1541" s="1027" t="s">
        <v>226</v>
      </c>
      <c r="Q1541" s="1028"/>
      <c r="R1541" s="474">
        <f>60-(COUNTIF(R1534:R1539,"NA")*10+COUNTIF(R1534:R1539,"ML")*10)</f>
        <v>60</v>
      </c>
      <c r="S1541" s="474">
        <f>60-(COUNTIF(S1534:S1539,"NA")*10+COUNTIF(S1534:S1539,"ML")*10)</f>
        <v>60</v>
      </c>
      <c r="T1541" s="474">
        <f>60-(COUNTIF(T1534:T1539,"NA")*10+COUNTIF(T1534:T1539,"ML")*10)</f>
        <v>60</v>
      </c>
      <c r="U1541" s="474">
        <f>420-(COUNTIF(U1534:U1539,"NA")*70+COUNTIF(U1534:U1539,"ML")*70)</f>
        <v>420</v>
      </c>
      <c r="V1541" s="474">
        <f>SUM(R1541:U1541)</f>
        <v>600</v>
      </c>
      <c r="W1541" s="474">
        <f>600-(COUNTIF(W1534:W1539,"ML")*100)</f>
        <v>600</v>
      </c>
      <c r="X1541" s="478">
        <f>SUM(V1541:W1541)</f>
        <v>1200</v>
      </c>
      <c r="Y1541" s="254" t="e">
        <f>IF(AND(AA1546="PASS",X1542&gt;=60),"FIRST",IF(AND(AA1546="PASS",X1542&gt;=48),"SECOND",IF(AND(AA1546="PASS",X1542&gt;=36),"THIRD","")))</f>
        <v>#VALUE!</v>
      </c>
      <c r="Z1541" s="482"/>
      <c r="AA1541" s="254">
        <f>COUNTIF(AA1534:AA1539,"P")+COUNTIF(AA1534:AA1539,"F")</f>
        <v>0</v>
      </c>
      <c r="AB1541" s="251" t="str">
        <f>IF(Z1540&gt;0,"",IF(AA1541=0,"",1200-AA1542*100))</f>
        <v/>
      </c>
    </row>
    <row r="1542" spans="1:28" ht="19" customHeight="1">
      <c r="A1542" s="1056" t="s">
        <v>150</v>
      </c>
      <c r="B1542" s="1039"/>
      <c r="C1542" s="255" t="e">
        <f t="shared" ref="C1542:I1542" si="318">C1540/C1541*100</f>
        <v>#VALUE!</v>
      </c>
      <c r="D1542" s="255" t="e">
        <f t="shared" si="318"/>
        <v>#VALUE!</v>
      </c>
      <c r="E1542" s="255" t="e">
        <f t="shared" si="318"/>
        <v>#VALUE!</v>
      </c>
      <c r="F1542" s="255" t="e">
        <f t="shared" si="318"/>
        <v>#VALUE!</v>
      </c>
      <c r="G1542" s="255" t="e">
        <f t="shared" si="318"/>
        <v>#VALUE!</v>
      </c>
      <c r="H1542" s="255" t="e">
        <f t="shared" si="318"/>
        <v>#VALUE!</v>
      </c>
      <c r="I1542" s="255" t="e">
        <f t="shared" si="318"/>
        <v>#VALUE!</v>
      </c>
      <c r="J1542" s="254" t="e">
        <f>IF(M1541="",J1541,J1540)</f>
        <v>#VALUE!</v>
      </c>
      <c r="K1542" s="482"/>
      <c r="L1542" s="254">
        <f>COUNTIF(J1534:J1539,"S")</f>
        <v>0</v>
      </c>
      <c r="M1542" s="256" t="e">
        <f>M1540/M1541*100</f>
        <v>#VALUE!</v>
      </c>
      <c r="N1542" s="1058"/>
      <c r="O1542" s="1057"/>
      <c r="P1542" s="1056" t="s">
        <v>150</v>
      </c>
      <c r="Q1542" s="1039"/>
      <c r="R1542" s="255" t="e">
        <f t="shared" ref="R1542:X1542" si="319">R1540/R1541*100</f>
        <v>#VALUE!</v>
      </c>
      <c r="S1542" s="255" t="e">
        <f t="shared" si="319"/>
        <v>#VALUE!</v>
      </c>
      <c r="T1542" s="255" t="e">
        <f t="shared" si="319"/>
        <v>#VALUE!</v>
      </c>
      <c r="U1542" s="255" t="e">
        <f t="shared" si="319"/>
        <v>#VALUE!</v>
      </c>
      <c r="V1542" s="255" t="e">
        <f t="shared" si="319"/>
        <v>#VALUE!</v>
      </c>
      <c r="W1542" s="255" t="e">
        <f t="shared" si="319"/>
        <v>#VALUE!</v>
      </c>
      <c r="X1542" s="255" t="e">
        <f t="shared" si="319"/>
        <v>#VALUE!</v>
      </c>
      <c r="Y1542" s="254" t="e">
        <f>IF(AB1541="",Y1541,Y1540)</f>
        <v>#VALUE!</v>
      </c>
      <c r="Z1542" s="482"/>
      <c r="AA1542" s="254">
        <f>COUNTIF(Y1534:Y1539,"S")</f>
        <v>0</v>
      </c>
      <c r="AB1542" s="256" t="e">
        <f>AB1540/AB1541*100</f>
        <v>#VALUE!</v>
      </c>
    </row>
    <row r="1543" spans="1:28" ht="19" customHeight="1">
      <c r="A1543" s="1023" t="s">
        <v>73</v>
      </c>
      <c r="B1543" s="1024"/>
      <c r="C1543" s="475" t="str">
        <f>IF('statement of marks'!CV85="","",'statement of marks'!CV85)</f>
        <v/>
      </c>
      <c r="D1543" s="475" t="str">
        <f>IF('statement of marks'!CW85="","",'statement of marks'!CW85)</f>
        <v/>
      </c>
      <c r="E1543" s="475" t="str">
        <f>IF('statement of marks'!CX85="","",'statement of marks'!CX85)</f>
        <v/>
      </c>
      <c r="F1543" s="475" t="str">
        <f>IF('statement of marks'!CZ85="","",'statement of marks'!CZ85)</f>
        <v/>
      </c>
      <c r="G1543" s="478" t="str">
        <f>IF(F1543="","",SUM(C1543:F1543))</f>
        <v/>
      </c>
      <c r="H1543" s="475" t="str">
        <f>IF('statement of marks'!DB85="","",'statement of marks'!DB85)</f>
        <v/>
      </c>
      <c r="I1543" s="478" t="str">
        <f>IF(H1543="","",SUM(G1543:H1543))</f>
        <v/>
      </c>
      <c r="J1543" s="479" t="str">
        <f>IF('statement of marks'!HY85="","",'statement of marks'!HY85)</f>
        <v/>
      </c>
      <c r="K1543" s="485" t="str">
        <f>IF('result subject-wise'!AQ85="","",'result subject-wise'!AQ85)</f>
        <v/>
      </c>
      <c r="L1543" s="1046" t="s">
        <v>238</v>
      </c>
      <c r="M1543" s="1061"/>
      <c r="N1543" s="1058"/>
      <c r="O1543" s="1057"/>
      <c r="P1543" s="1023" t="s">
        <v>73</v>
      </c>
      <c r="Q1543" s="1024"/>
      <c r="R1543" s="475" t="str">
        <f>IF('statement of marks'!CV86="","",'statement of marks'!CV86)</f>
        <v/>
      </c>
      <c r="S1543" s="475" t="str">
        <f>IF('statement of marks'!CW86="","",'statement of marks'!CW86)</f>
        <v/>
      </c>
      <c r="T1543" s="475" t="str">
        <f>IF('statement of marks'!CX86="","",'statement of marks'!CX86)</f>
        <v/>
      </c>
      <c r="U1543" s="475" t="str">
        <f>IF('statement of marks'!CZ86="","",'statement of marks'!CZ86)</f>
        <v/>
      </c>
      <c r="V1543" s="478" t="str">
        <f>IF(U1543="","",SUM(R1543:U1543))</f>
        <v/>
      </c>
      <c r="W1543" s="475" t="str">
        <f>IF('statement of marks'!DB86="","",'statement of marks'!DB86)</f>
        <v/>
      </c>
      <c r="X1543" s="478" t="str">
        <f>IF(W1543="","",SUM(V1543:W1543))</f>
        <v/>
      </c>
      <c r="Y1543" s="479" t="str">
        <f>IF('statement of marks'!HY86="","",'statement of marks'!HY86)</f>
        <v/>
      </c>
      <c r="Z1543" s="485" t="str">
        <f>IF('result subject-wise'!AQ86="","",'result subject-wise'!AQ86)</f>
        <v/>
      </c>
      <c r="AA1543" s="1046" t="s">
        <v>238</v>
      </c>
      <c r="AB1543" s="1061"/>
    </row>
    <row r="1544" spans="1:28" ht="19" customHeight="1">
      <c r="A1544" s="1023" t="s">
        <v>74</v>
      </c>
      <c r="B1544" s="1024"/>
      <c r="C1544" s="475" t="str">
        <f>IF('statement of marks'!DL85="","",'statement of marks'!DL85)</f>
        <v/>
      </c>
      <c r="D1544" s="475" t="str">
        <f>IF('statement of marks'!DO85="","",'statement of marks'!DO85)</f>
        <v/>
      </c>
      <c r="E1544" s="475" t="str">
        <f>IF('statement of marks'!DR85="","",'statement of marks'!DR85)</f>
        <v/>
      </c>
      <c r="F1544" s="475" t="str">
        <f>IF('statement of marks'!DX85="","",'statement of marks'!DX85)</f>
        <v/>
      </c>
      <c r="G1544" s="478" t="str">
        <f>IF(F1544="","",SUM(C1544:F1544))</f>
        <v/>
      </c>
      <c r="H1544" s="475" t="str">
        <f>IF('statement of marks'!EC85="","",'statement of marks'!EC85)</f>
        <v/>
      </c>
      <c r="I1544" s="478" t="str">
        <f>IF(H1544="","",SUM(G1544:H1544))</f>
        <v/>
      </c>
      <c r="J1544" s="479" t="str">
        <f>IF('statement of marks'!HZ85="","",'statement of marks'!HZ85)</f>
        <v/>
      </c>
      <c r="K1544" s="477" t="str">
        <f>IF('result subject-wise'!AR85="","",'result subject-wise'!AR85)</f>
        <v/>
      </c>
      <c r="L1544" s="1030"/>
      <c r="M1544" s="1061"/>
      <c r="N1544" s="1058"/>
      <c r="O1544" s="1057"/>
      <c r="P1544" s="1023" t="s">
        <v>74</v>
      </c>
      <c r="Q1544" s="1024"/>
      <c r="R1544" s="475" t="str">
        <f>IF('statement of marks'!DL86="","",'statement of marks'!DL86)</f>
        <v/>
      </c>
      <c r="S1544" s="475" t="str">
        <f>IF('statement of marks'!DO86="","",'statement of marks'!DO86)</f>
        <v/>
      </c>
      <c r="T1544" s="475" t="str">
        <f>IF('statement of marks'!DR86="","",'statement of marks'!DR86)</f>
        <v/>
      </c>
      <c r="U1544" s="475" t="str">
        <f>IF('statement of marks'!DX86="","",'statement of marks'!DX86)</f>
        <v/>
      </c>
      <c r="V1544" s="478" t="str">
        <f>IF(U1544="","",SUM(R1544:U1544))</f>
        <v/>
      </c>
      <c r="W1544" s="475" t="str">
        <f>IF('statement of marks'!EC86="","",'statement of marks'!EC86)</f>
        <v/>
      </c>
      <c r="X1544" s="478" t="str">
        <f>IF(W1544="","",SUM(V1544:W1544))</f>
        <v/>
      </c>
      <c r="Y1544" s="479" t="str">
        <f>IF('statement of marks'!HZ86="","",'statement of marks'!HZ86)</f>
        <v/>
      </c>
      <c r="Z1544" s="477" t="str">
        <f>IF('result subject-wise'!AR86="","",'result subject-wise'!AR86)</f>
        <v/>
      </c>
      <c r="AA1544" s="1030"/>
      <c r="AB1544" s="1061"/>
    </row>
    <row r="1545" spans="1:28" ht="19" customHeight="1">
      <c r="A1545" s="1023" t="s">
        <v>56</v>
      </c>
      <c r="B1545" s="1024"/>
      <c r="C1545" s="475" t="str">
        <f>IF('statement of marks'!EM85="","",'statement of marks'!EM85)</f>
        <v/>
      </c>
      <c r="D1545" s="475" t="str">
        <f>IF('statement of marks'!EN85="","",'statement of marks'!EN85)</f>
        <v/>
      </c>
      <c r="E1545" s="475" t="str">
        <f>IF('statement of marks'!EO85="","",'statement of marks'!EO85)</f>
        <v/>
      </c>
      <c r="F1545" s="475" t="str">
        <f>IF('statement of marks'!ES85="","",'statement of marks'!ES85)</f>
        <v/>
      </c>
      <c r="G1545" s="478" t="str">
        <f>IF(F1545="","",SUM(C1545:F1545))</f>
        <v/>
      </c>
      <c r="H1545" s="475" t="str">
        <f>IF('statement of marks'!EX85="","",'statement of marks'!EX85)</f>
        <v/>
      </c>
      <c r="I1545" s="478" t="str">
        <f>IF(H1545="","",SUM(G1545:H1545))</f>
        <v/>
      </c>
      <c r="J1545" s="479" t="str">
        <f>IF('statement of marks'!IA85="","",'statement of marks'!IA85)</f>
        <v/>
      </c>
      <c r="K1545" s="477" t="str">
        <f>IF('result subject-wise'!AS85="","",'result subject-wise'!AS85)</f>
        <v/>
      </c>
      <c r="L1545" s="1030"/>
      <c r="M1545" s="1061"/>
      <c r="N1545" s="1058"/>
      <c r="O1545" s="1057"/>
      <c r="P1545" s="1023" t="s">
        <v>56</v>
      </c>
      <c r="Q1545" s="1024"/>
      <c r="R1545" s="475" t="str">
        <f>IF('statement of marks'!EM86="","",'statement of marks'!EM86)</f>
        <v/>
      </c>
      <c r="S1545" s="475" t="str">
        <f>IF('statement of marks'!EN86="","",'statement of marks'!EN86)</f>
        <v/>
      </c>
      <c r="T1545" s="475" t="str">
        <f>IF('statement of marks'!EO86="","",'statement of marks'!EO86)</f>
        <v/>
      </c>
      <c r="U1545" s="475" t="str">
        <f>IF('statement of marks'!ES86="","",'statement of marks'!ES86)</f>
        <v/>
      </c>
      <c r="V1545" s="478" t="str">
        <f>IF(U1545="","",SUM(R1545:U1545))</f>
        <v/>
      </c>
      <c r="W1545" s="475" t="str">
        <f>IF('statement of marks'!EX86="","",'statement of marks'!EX86)</f>
        <v/>
      </c>
      <c r="X1545" s="478" t="str">
        <f>IF(W1545="","",SUM(V1545:W1545))</f>
        <v/>
      </c>
      <c r="Y1545" s="479" t="str">
        <f>IF('statement of marks'!IA86="","",'statement of marks'!IA86)</f>
        <v/>
      </c>
      <c r="Z1545" s="477" t="str">
        <f>IF('result subject-wise'!AS86="","",'result subject-wise'!AS86)</f>
        <v/>
      </c>
      <c r="AA1545" s="1030"/>
      <c r="AB1545" s="1061"/>
    </row>
    <row r="1546" spans="1:28" ht="19" customHeight="1">
      <c r="A1546" s="1023" t="s">
        <v>26</v>
      </c>
      <c r="B1546" s="1024"/>
      <c r="C1546" s="1046" t="s">
        <v>275</v>
      </c>
      <c r="D1546" s="1021"/>
      <c r="E1546" s="1046" t="s">
        <v>94</v>
      </c>
      <c r="F1546" s="1021"/>
      <c r="G1546" s="1048" t="s">
        <v>95</v>
      </c>
      <c r="H1546" s="1021"/>
      <c r="I1546" s="478" t="s">
        <v>39</v>
      </c>
      <c r="J1546" s="477" t="s">
        <v>57</v>
      </c>
      <c r="K1546" s="1050"/>
      <c r="L1546" s="1049" t="str">
        <f>IF('result subject-wise'!AV85="","",'result subject-wise'!AV85)</f>
        <v/>
      </c>
      <c r="M1546" s="1052"/>
      <c r="N1546" s="1058"/>
      <c r="O1546" s="1057"/>
      <c r="P1546" s="1023" t="s">
        <v>26</v>
      </c>
      <c r="Q1546" s="1024"/>
      <c r="R1546" s="1046" t="s">
        <v>275</v>
      </c>
      <c r="S1546" s="1021"/>
      <c r="T1546" s="1046" t="s">
        <v>94</v>
      </c>
      <c r="U1546" s="1021"/>
      <c r="V1546" s="1048" t="s">
        <v>95</v>
      </c>
      <c r="W1546" s="1021"/>
      <c r="X1546" s="478" t="s">
        <v>39</v>
      </c>
      <c r="Y1546" s="477" t="s">
        <v>57</v>
      </c>
      <c r="Z1546" s="1050"/>
      <c r="AA1546" s="1049" t="str">
        <f>IF('result subject-wise'!AV86="","",'result subject-wise'!AV86)</f>
        <v/>
      </c>
      <c r="AB1546" s="1052"/>
    </row>
    <row r="1547" spans="1:28" ht="19" customHeight="1">
      <c r="A1547" s="1023"/>
      <c r="B1547" s="1024"/>
      <c r="C1547" s="1021">
        <f>'statement of marks'!$FH$6</f>
        <v>25</v>
      </c>
      <c r="D1547" s="1021"/>
      <c r="E1547" s="1021">
        <f>'statement of marks'!$FI$6</f>
        <v>45</v>
      </c>
      <c r="F1547" s="1021"/>
      <c r="G1547" s="1021">
        <f>'statement of marks'!$FJ$6</f>
        <v>30</v>
      </c>
      <c r="H1547" s="1021"/>
      <c r="I1547" s="478">
        <f>SUM(C1547,E1547,G1547)</f>
        <v>100</v>
      </c>
      <c r="J1547" s="477"/>
      <c r="K1547" s="1050"/>
      <c r="L1547" s="1049"/>
      <c r="M1547" s="1052"/>
      <c r="N1547" s="1058"/>
      <c r="O1547" s="1057"/>
      <c r="P1547" s="1023"/>
      <c r="Q1547" s="1024"/>
      <c r="R1547" s="1021">
        <f>'statement of marks'!$FH$6</f>
        <v>25</v>
      </c>
      <c r="S1547" s="1021"/>
      <c r="T1547" s="1021">
        <f>'statement of marks'!$FI$6</f>
        <v>45</v>
      </c>
      <c r="U1547" s="1021"/>
      <c r="V1547" s="1021">
        <f>'statement of marks'!$FJ$6</f>
        <v>30</v>
      </c>
      <c r="W1547" s="1021"/>
      <c r="X1547" s="478">
        <f>SUM(R1547,T1547,V1547)</f>
        <v>100</v>
      </c>
      <c r="Y1547" s="477"/>
      <c r="Z1547" s="1050"/>
      <c r="AA1547" s="1049"/>
      <c r="AB1547" s="1052"/>
    </row>
    <row r="1548" spans="1:28" ht="19" customHeight="1">
      <c r="A1548" s="1023"/>
      <c r="B1548" s="1024"/>
      <c r="C1548" s="1025" t="str">
        <f>IF('statement of marks'!FH85="","",'statement of marks'!FH85)</f>
        <v/>
      </c>
      <c r="D1548" s="1025"/>
      <c r="E1548" s="1025" t="str">
        <f>'statement of marks'!FI85</f>
        <v/>
      </c>
      <c r="F1548" s="1025"/>
      <c r="G1548" s="1025" t="str">
        <f>'statement of marks'!FJ85</f>
        <v/>
      </c>
      <c r="H1548" s="1025"/>
      <c r="I1548" s="481" t="str">
        <f>IF(G1548="","",SUM(C1548,E1548,G1548))</f>
        <v/>
      </c>
      <c r="J1548" s="479" t="str">
        <f>IF('statement of marks'!IB85="","",'statement of marks'!IB85)</f>
        <v/>
      </c>
      <c r="K1548" s="1050"/>
      <c r="L1548" s="1051" t="s">
        <v>241</v>
      </c>
      <c r="M1548" s="1052"/>
      <c r="N1548" s="1058"/>
      <c r="O1548" s="1057"/>
      <c r="P1548" s="1023"/>
      <c r="Q1548" s="1024"/>
      <c r="R1548" s="1025" t="str">
        <f>IF('statement of marks'!FH86="","",'statement of marks'!FH86)</f>
        <v/>
      </c>
      <c r="S1548" s="1025"/>
      <c r="T1548" s="1025" t="str">
        <f>'statement of marks'!FI86</f>
        <v/>
      </c>
      <c r="U1548" s="1025"/>
      <c r="V1548" s="1025" t="str">
        <f>'statement of marks'!FJ86</f>
        <v/>
      </c>
      <c r="W1548" s="1025"/>
      <c r="X1548" s="481" t="str">
        <f>IF(V1548="","",SUM(R1548,T1548,V1548))</f>
        <v/>
      </c>
      <c r="Y1548" s="479" t="str">
        <f>IF('statement of marks'!IB86="","",'statement of marks'!IB86)</f>
        <v/>
      </c>
      <c r="Z1548" s="1050"/>
      <c r="AA1548" s="1051" t="s">
        <v>241</v>
      </c>
      <c r="AB1548" s="1052"/>
    </row>
    <row r="1549" spans="1:28" ht="19" customHeight="1">
      <c r="A1549" s="1023" t="s">
        <v>77</v>
      </c>
      <c r="B1549" s="1024"/>
      <c r="C1549" s="1048" t="s">
        <v>96</v>
      </c>
      <c r="D1549" s="1021"/>
      <c r="E1549" s="1048" t="s">
        <v>97</v>
      </c>
      <c r="F1549" s="1021"/>
      <c r="G1549" s="1048" t="s">
        <v>98</v>
      </c>
      <c r="H1549" s="1021"/>
      <c r="I1549" s="478" t="s">
        <v>39</v>
      </c>
      <c r="J1549" s="477" t="s">
        <v>57</v>
      </c>
      <c r="K1549" s="1050"/>
      <c r="L1549" s="1049" t="e">
        <f>J1542</f>
        <v>#VALUE!</v>
      </c>
      <c r="M1549" s="1052"/>
      <c r="N1549" s="1058"/>
      <c r="O1549" s="1057"/>
      <c r="P1549" s="1023" t="s">
        <v>77</v>
      </c>
      <c r="Q1549" s="1024"/>
      <c r="R1549" s="1048" t="s">
        <v>96</v>
      </c>
      <c r="S1549" s="1021"/>
      <c r="T1549" s="1048" t="s">
        <v>97</v>
      </c>
      <c r="U1549" s="1021"/>
      <c r="V1549" s="1048" t="s">
        <v>98</v>
      </c>
      <c r="W1549" s="1021"/>
      <c r="X1549" s="478" t="s">
        <v>39</v>
      </c>
      <c r="Y1549" s="477" t="s">
        <v>57</v>
      </c>
      <c r="Z1549" s="1050"/>
      <c r="AA1549" s="1049" t="e">
        <f>Y1542</f>
        <v>#VALUE!</v>
      </c>
      <c r="AB1549" s="1052"/>
    </row>
    <row r="1550" spans="1:28" ht="19" customHeight="1">
      <c r="A1550" s="1023"/>
      <c r="B1550" s="1024"/>
      <c r="C1550" s="1021">
        <f>'statement of marks'!$FQ$6</f>
        <v>25</v>
      </c>
      <c r="D1550" s="1021"/>
      <c r="E1550" s="474">
        <f>'statement of marks'!$FR$6</f>
        <v>30</v>
      </c>
      <c r="F1550" s="474">
        <f>'statement of marks'!$FS$6</f>
        <v>30</v>
      </c>
      <c r="G1550" s="1021">
        <f>'statement of marks'!$FT$6</f>
        <v>15</v>
      </c>
      <c r="H1550" s="1021"/>
      <c r="I1550" s="478">
        <f>SUM(C1550,E1550,F1550,G1550)</f>
        <v>100</v>
      </c>
      <c r="J1550" s="477"/>
      <c r="K1550" s="1050"/>
      <c r="L1550" s="1049"/>
      <c r="M1550" s="1052"/>
      <c r="N1550" s="1058"/>
      <c r="O1550" s="1057"/>
      <c r="P1550" s="1023"/>
      <c r="Q1550" s="1024"/>
      <c r="R1550" s="1021">
        <f>'statement of marks'!$FQ$6</f>
        <v>25</v>
      </c>
      <c r="S1550" s="1021"/>
      <c r="T1550" s="474">
        <f>'statement of marks'!$FR$6</f>
        <v>30</v>
      </c>
      <c r="U1550" s="474">
        <f>'statement of marks'!$FS$6</f>
        <v>30</v>
      </c>
      <c r="V1550" s="1021">
        <f>'statement of marks'!$FT$6</f>
        <v>15</v>
      </c>
      <c r="W1550" s="1021"/>
      <c r="X1550" s="478">
        <f>SUM(R1550,T1550,U1550,V1550)</f>
        <v>100</v>
      </c>
      <c r="Y1550" s="477"/>
      <c r="Z1550" s="1050"/>
      <c r="AA1550" s="1049"/>
      <c r="AB1550" s="1052"/>
    </row>
    <row r="1551" spans="1:28" ht="19" customHeight="1">
      <c r="A1551" s="1023"/>
      <c r="B1551" s="1024"/>
      <c r="C1551" s="1025" t="str">
        <f>IF('statement of marks'!FQ85="","",'statement of marks'!FQ85)</f>
        <v/>
      </c>
      <c r="D1551" s="1025"/>
      <c r="E1551" s="475" t="str">
        <f>'statement of marks'!FR85</f>
        <v/>
      </c>
      <c r="F1551" s="475" t="str">
        <f>'statement of marks'!FS85</f>
        <v/>
      </c>
      <c r="G1551" s="1025" t="str">
        <f>'statement of marks'!FT85</f>
        <v/>
      </c>
      <c r="H1551" s="1025"/>
      <c r="I1551" s="478" t="str">
        <f>IF(G1551="","",SUM(C1551:G1551))</f>
        <v/>
      </c>
      <c r="J1551" s="479" t="str">
        <f>IF('statement of marks'!IC85="","",'statement of marks'!IC85)</f>
        <v/>
      </c>
      <c r="K1551" s="1043" t="s">
        <v>240</v>
      </c>
      <c r="L1551" s="1044"/>
      <c r="M1551" s="1045"/>
      <c r="N1551" s="1058"/>
      <c r="O1551" s="1057"/>
      <c r="P1551" s="1023"/>
      <c r="Q1551" s="1024"/>
      <c r="R1551" s="1025" t="str">
        <f>IF('statement of marks'!FQ86="","",'statement of marks'!FQ86)</f>
        <v/>
      </c>
      <c r="S1551" s="1025"/>
      <c r="T1551" s="475" t="str">
        <f>'statement of marks'!FR86</f>
        <v/>
      </c>
      <c r="U1551" s="475" t="str">
        <f>'statement of marks'!FS86</f>
        <v/>
      </c>
      <c r="V1551" s="1025" t="str">
        <f>'statement of marks'!FT86</f>
        <v/>
      </c>
      <c r="W1551" s="1025"/>
      <c r="X1551" s="478" t="str">
        <f>IF(V1551="","",SUM(R1551:V1551))</f>
        <v/>
      </c>
      <c r="Y1551" s="479" t="str">
        <f>IF('statement of marks'!IC86="","",'statement of marks'!IC86)</f>
        <v/>
      </c>
      <c r="Z1551" s="1043" t="s">
        <v>240</v>
      </c>
      <c r="AA1551" s="1044"/>
      <c r="AB1551" s="1045"/>
    </row>
    <row r="1552" spans="1:28" ht="19" customHeight="1">
      <c r="A1552" s="1038" t="s">
        <v>135</v>
      </c>
      <c r="B1552" s="1039"/>
      <c r="C1552" s="1029" t="str">
        <f>'statement of marks'!GN85</f>
        <v/>
      </c>
      <c r="D1552" s="1029"/>
      <c r="E1552" s="1029"/>
      <c r="F1552" s="483" t="s">
        <v>241</v>
      </c>
      <c r="G1552" s="479" t="str">
        <f>IF('statement of marks'!CU85="","",'statement of marks'!CU85)</f>
        <v/>
      </c>
      <c r="H1552" s="1049" t="s">
        <v>237</v>
      </c>
      <c r="I1552" s="1049"/>
      <c r="J1552" s="475" t="str">
        <f>IF('statement of marks'!GP85="","",'statement of marks'!GP85)</f>
        <v/>
      </c>
      <c r="K1552" s="1044"/>
      <c r="L1552" s="1044"/>
      <c r="M1552" s="1045"/>
      <c r="N1552" s="1058"/>
      <c r="O1552" s="1057"/>
      <c r="P1552" s="1038" t="s">
        <v>135</v>
      </c>
      <c r="Q1552" s="1039"/>
      <c r="R1552" s="1029" t="str">
        <f>'statement of marks'!GN86</f>
        <v/>
      </c>
      <c r="S1552" s="1029"/>
      <c r="T1552" s="1029"/>
      <c r="U1552" s="483" t="s">
        <v>241</v>
      </c>
      <c r="V1552" s="479" t="str">
        <f>IF('statement of marks'!CU86="","",'statement of marks'!CU86)</f>
        <v/>
      </c>
      <c r="W1552" s="1049" t="s">
        <v>237</v>
      </c>
      <c r="X1552" s="1049"/>
      <c r="Y1552" s="475" t="str">
        <f>IF('statement of marks'!GP86="","",'statement of marks'!GP86)</f>
        <v/>
      </c>
      <c r="Z1552" s="1044"/>
      <c r="AA1552" s="1044"/>
      <c r="AB1552" s="1045"/>
    </row>
    <row r="1553" spans="1:28" ht="19" customHeight="1">
      <c r="A1553" s="257" t="s">
        <v>230</v>
      </c>
      <c r="B1553" s="1059" t="s">
        <v>229</v>
      </c>
      <c r="C1553" s="1060"/>
      <c r="D1553" s="1047" t="s">
        <v>231</v>
      </c>
      <c r="E1553" s="1025"/>
      <c r="F1553" s="1047" t="s">
        <v>232</v>
      </c>
      <c r="G1553" s="1025"/>
      <c r="H1553" s="1047" t="s">
        <v>233</v>
      </c>
      <c r="I1553" s="1025"/>
      <c r="J1553" s="481" t="s">
        <v>376</v>
      </c>
      <c r="K1553" s="1044"/>
      <c r="L1553" s="1044"/>
      <c r="M1553" s="1045"/>
      <c r="N1553" s="1058"/>
      <c r="O1553" s="1057"/>
      <c r="P1553" s="257" t="s">
        <v>230</v>
      </c>
      <c r="Q1553" s="1059" t="s">
        <v>229</v>
      </c>
      <c r="R1553" s="1060"/>
      <c r="S1553" s="1047" t="s">
        <v>231</v>
      </c>
      <c r="T1553" s="1025"/>
      <c r="U1553" s="1047" t="s">
        <v>232</v>
      </c>
      <c r="V1553" s="1025"/>
      <c r="W1553" s="1047" t="s">
        <v>233</v>
      </c>
      <c r="X1553" s="1025"/>
      <c r="Y1553" s="481" t="s">
        <v>376</v>
      </c>
      <c r="Z1553" s="1044"/>
      <c r="AA1553" s="1044"/>
      <c r="AB1553" s="1045"/>
    </row>
    <row r="1554" spans="1:28" ht="19" customHeight="1">
      <c r="A1554" s="1033" t="s">
        <v>227</v>
      </c>
      <c r="B1554" s="1024"/>
      <c r="C1554" s="482" t="str">
        <f>IF('statement of marks'!GR85="","",'statement of marks'!GR85)</f>
        <v/>
      </c>
      <c r="D1554" s="1053" t="str">
        <f>IF('statement of marks'!GT85="","",'statement of marks'!GT85)</f>
        <v/>
      </c>
      <c r="E1554" s="1053"/>
      <c r="F1554" s="1053" t="str">
        <f>IF('statement of marks'!GV85="","",'statement of marks'!GV85)</f>
        <v/>
      </c>
      <c r="G1554" s="1053"/>
      <c r="H1554" s="1053" t="str">
        <f>IF('statement of marks'!GX85="","",'statement of marks'!GX85)</f>
        <v/>
      </c>
      <c r="I1554" s="1053"/>
      <c r="J1554" s="479" t="str">
        <f>'statement of marks'!GZ85</f>
        <v/>
      </c>
      <c r="K1554" s="1062" t="str">
        <f>IF(OR(L1546="PASS",L1546="FAIL"),'result subject-wise'!$AV$112,"")</f>
        <v/>
      </c>
      <c r="L1554" s="1062"/>
      <c r="M1554" s="1063"/>
      <c r="N1554" s="1058"/>
      <c r="O1554" s="1057"/>
      <c r="P1554" s="1033" t="s">
        <v>227</v>
      </c>
      <c r="Q1554" s="1024"/>
      <c r="R1554" s="482" t="str">
        <f>IF('statement of marks'!GR86="","",'statement of marks'!GR86)</f>
        <v/>
      </c>
      <c r="S1554" s="1053" t="str">
        <f>IF('statement of marks'!GT86="","",'statement of marks'!GT86)</f>
        <v/>
      </c>
      <c r="T1554" s="1053"/>
      <c r="U1554" s="1053" t="str">
        <f>IF('statement of marks'!GV86="","",'statement of marks'!GV86)</f>
        <v/>
      </c>
      <c r="V1554" s="1053"/>
      <c r="W1554" s="1053" t="str">
        <f>IF('statement of marks'!GX86="","",'statement of marks'!GX86)</f>
        <v/>
      </c>
      <c r="X1554" s="1053"/>
      <c r="Y1554" s="479" t="str">
        <f>'statement of marks'!GZ86</f>
        <v/>
      </c>
      <c r="Z1554" s="1062" t="str">
        <f>IF(OR(AA1546="PASS",AA1546="FAIL"),'result subject-wise'!$AV$112,"")</f>
        <v/>
      </c>
      <c r="AA1554" s="1062"/>
      <c r="AB1554" s="1063"/>
    </row>
    <row r="1555" spans="1:28" ht="19" customHeight="1">
      <c r="A1555" s="1031" t="s">
        <v>228</v>
      </c>
      <c r="B1555" s="1032"/>
      <c r="C1555" s="477" t="str">
        <f>IF('statement of marks'!GQ85="","",'statement of marks'!GQ85)</f>
        <v/>
      </c>
      <c r="D1555" s="1030" t="str">
        <f>IF('statement of marks'!GS85="","",'statement of marks'!GS85)</f>
        <v/>
      </c>
      <c r="E1555" s="1030"/>
      <c r="F1555" s="1030" t="str">
        <f>IF('statement of marks'!GU85="","",'statement of marks'!GU85)</f>
        <v/>
      </c>
      <c r="G1555" s="1030"/>
      <c r="H1555" s="1030" t="str">
        <f>IF('statement of marks'!GW85="","",'statement of marks'!GW85)</f>
        <v/>
      </c>
      <c r="I1555" s="1030"/>
      <c r="J1555" s="477" t="str">
        <f>'statement of marks'!GY85</f>
        <v/>
      </c>
      <c r="K1555" s="1062"/>
      <c r="L1555" s="1062"/>
      <c r="M1555" s="1063"/>
      <c r="N1555" s="1058"/>
      <c r="O1555" s="1057"/>
      <c r="P1555" s="1031" t="s">
        <v>228</v>
      </c>
      <c r="Q1555" s="1032"/>
      <c r="R1555" s="477" t="str">
        <f>IF('statement of marks'!GQ86="","",'statement of marks'!GQ86)</f>
        <v/>
      </c>
      <c r="S1555" s="1030" t="str">
        <f>IF('statement of marks'!GS86="","",'statement of marks'!GS86)</f>
        <v/>
      </c>
      <c r="T1555" s="1030"/>
      <c r="U1555" s="1030" t="str">
        <f>IF('statement of marks'!GU86="","",'statement of marks'!GU86)</f>
        <v/>
      </c>
      <c r="V1555" s="1030"/>
      <c r="W1555" s="1030" t="str">
        <f>IF('statement of marks'!GW86="","",'statement of marks'!GW86)</f>
        <v/>
      </c>
      <c r="X1555" s="1030"/>
      <c r="Y1555" s="477" t="str">
        <f>'statement of marks'!GY86</f>
        <v/>
      </c>
      <c r="Z1555" s="1062"/>
      <c r="AA1555" s="1062"/>
      <c r="AB1555" s="1063"/>
    </row>
    <row r="1556" spans="1:28" ht="19" customHeight="1">
      <c r="A1556" s="1067" t="s">
        <v>375</v>
      </c>
      <c r="B1556" s="1024"/>
      <c r="C1556" s="52"/>
      <c r="D1556" s="1029"/>
      <c r="E1556" s="1029"/>
      <c r="F1556" s="1029"/>
      <c r="G1556" s="1029"/>
      <c r="H1556" s="1029"/>
      <c r="I1556" s="1029"/>
      <c r="J1556" s="1029"/>
      <c r="K1556" s="1029"/>
      <c r="L1556" s="1029"/>
      <c r="M1556" s="1040"/>
      <c r="N1556" s="1058"/>
      <c r="O1556" s="1057"/>
      <c r="P1556" s="1067" t="s">
        <v>375</v>
      </c>
      <c r="Q1556" s="1024"/>
      <c r="R1556" s="52"/>
      <c r="S1556" s="1029"/>
      <c r="T1556" s="1029"/>
      <c r="U1556" s="1029"/>
      <c r="V1556" s="1029"/>
      <c r="W1556" s="1029"/>
      <c r="X1556" s="1029"/>
      <c r="Y1556" s="1029"/>
      <c r="Z1556" s="1029"/>
      <c r="AA1556" s="1029"/>
      <c r="AB1556" s="1040"/>
    </row>
    <row r="1557" spans="1:28" ht="19" customHeight="1">
      <c r="A1557" s="1033" t="s">
        <v>234</v>
      </c>
      <c r="B1557" s="1024"/>
      <c r="C1557" s="52"/>
      <c r="D1557" s="1029"/>
      <c r="E1557" s="1029"/>
      <c r="F1557" s="1029"/>
      <c r="G1557" s="1029"/>
      <c r="H1557" s="1029"/>
      <c r="I1557" s="1029"/>
      <c r="J1557" s="1029"/>
      <c r="K1557" s="1029"/>
      <c r="L1557" s="1029"/>
      <c r="M1557" s="1040"/>
      <c r="N1557" s="1058"/>
      <c r="O1557" s="1057"/>
      <c r="P1557" s="1033" t="s">
        <v>234</v>
      </c>
      <c r="Q1557" s="1024"/>
      <c r="R1557" s="52"/>
      <c r="S1557" s="1029"/>
      <c r="T1557" s="1029"/>
      <c r="U1557" s="1029"/>
      <c r="V1557" s="1029"/>
      <c r="W1557" s="1029"/>
      <c r="X1557" s="1029"/>
      <c r="Y1557" s="1029"/>
      <c r="Z1557" s="1029"/>
      <c r="AA1557" s="1029"/>
      <c r="AB1557" s="1040"/>
    </row>
    <row r="1558" spans="1:28" ht="19" customHeight="1">
      <c r="A1558" s="1033" t="s">
        <v>374</v>
      </c>
      <c r="B1558" s="1024"/>
      <c r="C1558" s="52"/>
      <c r="D1558" s="1029"/>
      <c r="E1558" s="1029"/>
      <c r="F1558" s="1029"/>
      <c r="G1558" s="1029"/>
      <c r="H1558" s="1029"/>
      <c r="I1558" s="1029"/>
      <c r="J1558" s="1051" t="s">
        <v>374</v>
      </c>
      <c r="K1558" s="1029"/>
      <c r="L1558" s="1029"/>
      <c r="M1558" s="1040"/>
      <c r="N1558" s="1058"/>
      <c r="O1558" s="1057"/>
      <c r="P1558" s="1033" t="s">
        <v>374</v>
      </c>
      <c r="Q1558" s="1024"/>
      <c r="R1558" s="52"/>
      <c r="S1558" s="1029"/>
      <c r="T1558" s="1029"/>
      <c r="U1558" s="1029"/>
      <c r="V1558" s="1029"/>
      <c r="W1558" s="1029"/>
      <c r="X1558" s="1029"/>
      <c r="Y1558" s="1051" t="s">
        <v>374</v>
      </c>
      <c r="Z1558" s="1029"/>
      <c r="AA1558" s="1029"/>
      <c r="AB1558" s="1040"/>
    </row>
    <row r="1559" spans="1:28" ht="19" customHeight="1">
      <c r="A1559" s="1033" t="s">
        <v>235</v>
      </c>
      <c r="B1559" s="1024"/>
      <c r="C1559" s="52"/>
      <c r="D1559" s="1029"/>
      <c r="E1559" s="1029"/>
      <c r="F1559" s="1029"/>
      <c r="G1559" s="1029"/>
      <c r="H1559" s="1029"/>
      <c r="I1559" s="1029"/>
      <c r="J1559" s="1029"/>
      <c r="K1559" s="1029"/>
      <c r="L1559" s="1029"/>
      <c r="M1559" s="1040"/>
      <c r="N1559" s="1058"/>
      <c r="O1559" s="1057"/>
      <c r="P1559" s="1033" t="s">
        <v>235</v>
      </c>
      <c r="Q1559" s="1024"/>
      <c r="R1559" s="52"/>
      <c r="S1559" s="1029"/>
      <c r="T1559" s="1029"/>
      <c r="U1559" s="1029"/>
      <c r="V1559" s="1029"/>
      <c r="W1559" s="1029"/>
      <c r="X1559" s="1029"/>
      <c r="Y1559" s="1029"/>
      <c r="Z1559" s="1029"/>
      <c r="AA1559" s="1029"/>
      <c r="AB1559" s="1040"/>
    </row>
    <row r="1560" spans="1:28" ht="19" customHeight="1" thickBot="1">
      <c r="A1560" s="1054" t="s">
        <v>236</v>
      </c>
      <c r="B1560" s="1055"/>
      <c r="C1560" s="1055"/>
      <c r="D1560" s="1055"/>
      <c r="E1560" s="1055"/>
      <c r="F1560" s="1064">
        <f>'statement of marks'!$GY$107</f>
        <v>42460</v>
      </c>
      <c r="G1560" s="1064"/>
      <c r="H1560" s="1065" t="s">
        <v>239</v>
      </c>
      <c r="I1560" s="1066"/>
      <c r="J1560" s="1041"/>
      <c r="K1560" s="1041"/>
      <c r="L1560" s="1041"/>
      <c r="M1560" s="1042"/>
      <c r="N1560" s="1058"/>
      <c r="O1560" s="1057"/>
      <c r="P1560" s="1054" t="s">
        <v>236</v>
      </c>
      <c r="Q1560" s="1055"/>
      <c r="R1560" s="1055"/>
      <c r="S1560" s="1055"/>
      <c r="T1560" s="1055"/>
      <c r="U1560" s="1064">
        <f>'statement of marks'!$GY$107</f>
        <v>42460</v>
      </c>
      <c r="V1560" s="1064"/>
      <c r="W1560" s="1065" t="s">
        <v>239</v>
      </c>
      <c r="X1560" s="1066"/>
      <c r="Y1560" s="1041"/>
      <c r="Z1560" s="1041"/>
      <c r="AA1560" s="1041"/>
      <c r="AB1560" s="1042"/>
    </row>
    <row r="1561" spans="1:28" ht="19" customHeight="1" thickTop="1">
      <c r="A1561" s="1017" t="s">
        <v>220</v>
      </c>
      <c r="B1561" s="1018"/>
      <c r="C1561" s="1018"/>
      <c r="D1561" s="1018"/>
      <c r="E1561" s="1018"/>
      <c r="F1561" s="1018"/>
      <c r="G1561" s="1018"/>
      <c r="H1561" s="1018"/>
      <c r="I1561" s="1018"/>
      <c r="J1561" s="1018"/>
      <c r="K1561" s="1018"/>
      <c r="L1561" s="1018"/>
      <c r="M1561" s="1019"/>
      <c r="N1561" s="1058"/>
      <c r="O1561" s="1057"/>
      <c r="P1561" s="1017" t="s">
        <v>220</v>
      </c>
      <c r="Q1561" s="1018"/>
      <c r="R1561" s="1018"/>
      <c r="S1561" s="1018"/>
      <c r="T1561" s="1018"/>
      <c r="U1561" s="1018"/>
      <c r="V1561" s="1018"/>
      <c r="W1561" s="1018"/>
      <c r="X1561" s="1018"/>
      <c r="Y1561" s="1018"/>
      <c r="Z1561" s="1018"/>
      <c r="AA1561" s="1018"/>
      <c r="AB1561" s="1019"/>
    </row>
    <row r="1562" spans="1:28" ht="19" customHeight="1">
      <c r="A1562" s="1020" t="str">
        <f>IF('statement of marks'!$A$2="","",'statement of marks'!$A$2)</f>
        <v xml:space="preserve">GOVT. </v>
      </c>
      <c r="B1562" s="1021"/>
      <c r="C1562" s="1021"/>
      <c r="D1562" s="1021"/>
      <c r="E1562" s="1021"/>
      <c r="F1562" s="1021"/>
      <c r="G1562" s="1021"/>
      <c r="H1562" s="1021"/>
      <c r="I1562" s="1021"/>
      <c r="J1562" s="1021"/>
      <c r="K1562" s="1021"/>
      <c r="L1562" s="1021"/>
      <c r="M1562" s="1022"/>
      <c r="N1562" s="1058"/>
      <c r="O1562" s="1057"/>
      <c r="P1562" s="1020" t="str">
        <f>IF('statement of marks'!$A$2="","",'statement of marks'!$A$2)</f>
        <v xml:space="preserve">GOVT. </v>
      </c>
      <c r="Q1562" s="1021"/>
      <c r="R1562" s="1021"/>
      <c r="S1562" s="1021"/>
      <c r="T1562" s="1021"/>
      <c r="U1562" s="1021"/>
      <c r="V1562" s="1021"/>
      <c r="W1562" s="1021"/>
      <c r="X1562" s="1021"/>
      <c r="Y1562" s="1021"/>
      <c r="Z1562" s="1021"/>
      <c r="AA1562" s="1021"/>
      <c r="AB1562" s="1022"/>
    </row>
    <row r="1563" spans="1:28" ht="19" customHeight="1">
      <c r="A1563" s="1020"/>
      <c r="B1563" s="1021"/>
      <c r="C1563" s="1021"/>
      <c r="D1563" s="1021"/>
      <c r="E1563" s="1021"/>
      <c r="F1563" s="1021"/>
      <c r="G1563" s="1021"/>
      <c r="H1563" s="1021"/>
      <c r="I1563" s="1021"/>
      <c r="J1563" s="1021"/>
      <c r="K1563" s="1021"/>
      <c r="L1563" s="1021"/>
      <c r="M1563" s="1022"/>
      <c r="N1563" s="1058"/>
      <c r="O1563" s="1057"/>
      <c r="P1563" s="1020"/>
      <c r="Q1563" s="1021"/>
      <c r="R1563" s="1021"/>
      <c r="S1563" s="1021"/>
      <c r="T1563" s="1021"/>
      <c r="U1563" s="1021"/>
      <c r="V1563" s="1021"/>
      <c r="W1563" s="1021"/>
      <c r="X1563" s="1021"/>
      <c r="Y1563" s="1021"/>
      <c r="Z1563" s="1021"/>
      <c r="AA1563" s="1021"/>
      <c r="AB1563" s="1022"/>
    </row>
    <row r="1564" spans="1:28" ht="19" customHeight="1">
      <c r="A1564" s="1023" t="s">
        <v>221</v>
      </c>
      <c r="B1564" s="1024"/>
      <c r="C1564" s="1025" t="str">
        <f>IF(L1585="","MAIN EXAM.",IF(C1591="SUPPL.","SUPPL. EXAM.",IF(C1591="RE-EXAM.","RE-EXAM.",)))</f>
        <v>MAIN EXAM.</v>
      </c>
      <c r="D1564" s="1025"/>
      <c r="E1564" s="1025"/>
      <c r="F1564" s="1025"/>
      <c r="G1564" s="475" t="s">
        <v>153</v>
      </c>
      <c r="H1564" s="1025" t="str">
        <f>IF('statement of marks'!$F$3="","",'statement of marks'!$F$3)</f>
        <v>2015-16</v>
      </c>
      <c r="I1564" s="1025"/>
      <c r="J1564" s="1025" t="s">
        <v>82</v>
      </c>
      <c r="K1564" s="1025"/>
      <c r="L1564" s="1025" t="str">
        <f>IF('statement of marks'!D87="","",'statement of marks'!D87)</f>
        <v/>
      </c>
      <c r="M1564" s="1026"/>
      <c r="N1564" s="1058"/>
      <c r="O1564" s="1057"/>
      <c r="P1564" s="1023" t="s">
        <v>221</v>
      </c>
      <c r="Q1564" s="1024"/>
      <c r="R1564" s="1025" t="str">
        <f>IF(AA1585="","MAIN EXAM.",IF(R1591="SUPPL.","SUPPL. EXAM.",IF(R1591="RE-EXAM.","RE-EXAM.",)))</f>
        <v>MAIN EXAM.</v>
      </c>
      <c r="S1564" s="1025"/>
      <c r="T1564" s="1025"/>
      <c r="U1564" s="1025"/>
      <c r="V1564" s="475" t="s">
        <v>153</v>
      </c>
      <c r="W1564" s="1025" t="str">
        <f>IF('statement of marks'!$F$3="","",'statement of marks'!$F$3)</f>
        <v>2015-16</v>
      </c>
      <c r="X1564" s="1025"/>
      <c r="Y1564" s="1025" t="s">
        <v>82</v>
      </c>
      <c r="Z1564" s="1025"/>
      <c r="AA1564" s="1025" t="str">
        <f>IF('statement of marks'!D88="","",'statement of marks'!D88)</f>
        <v/>
      </c>
      <c r="AB1564" s="1026"/>
    </row>
    <row r="1565" spans="1:28" ht="19" customHeight="1">
      <c r="A1565" s="1023" t="s">
        <v>40</v>
      </c>
      <c r="B1565" s="1024"/>
      <c r="C1565" s="1024" t="str">
        <f>IF('statement of marks'!G87="","",'statement of marks'!G87)</f>
        <v>A 081</v>
      </c>
      <c r="D1565" s="1024"/>
      <c r="E1565" s="1024"/>
      <c r="F1565" s="1024"/>
      <c r="G1565" s="1024"/>
      <c r="H1565" s="1024"/>
      <c r="I1565" s="1024"/>
      <c r="J1565" s="1024"/>
      <c r="K1565" s="1024"/>
      <c r="L1565" s="1024"/>
      <c r="M1565" s="1036"/>
      <c r="N1565" s="1058"/>
      <c r="O1565" s="1057"/>
      <c r="P1565" s="1023" t="s">
        <v>40</v>
      </c>
      <c r="Q1565" s="1024"/>
      <c r="R1565" s="1024" t="str">
        <f>IF('statement of marks'!G88="","",'statement of marks'!G88)</f>
        <v>A 082</v>
      </c>
      <c r="S1565" s="1024"/>
      <c r="T1565" s="1024"/>
      <c r="U1565" s="1024"/>
      <c r="V1565" s="1024"/>
      <c r="W1565" s="1024"/>
      <c r="X1565" s="1024"/>
      <c r="Y1565" s="1024"/>
      <c r="Z1565" s="1024"/>
      <c r="AA1565" s="1024"/>
      <c r="AB1565" s="1036"/>
    </row>
    <row r="1566" spans="1:28" ht="19" customHeight="1">
      <c r="A1566" s="1023" t="s">
        <v>41</v>
      </c>
      <c r="B1566" s="1024"/>
      <c r="C1566" s="1024" t="str">
        <f>IF('statement of marks'!H87="","",'statement of marks'!H87)</f>
        <v>B 081</v>
      </c>
      <c r="D1566" s="1024"/>
      <c r="E1566" s="1024"/>
      <c r="F1566" s="1024"/>
      <c r="G1566" s="1024"/>
      <c r="H1566" s="1024"/>
      <c r="I1566" s="1024"/>
      <c r="J1566" s="1024"/>
      <c r="K1566" s="1024"/>
      <c r="L1566" s="1024"/>
      <c r="M1566" s="1036"/>
      <c r="N1566" s="1058"/>
      <c r="O1566" s="1057"/>
      <c r="P1566" s="1023" t="s">
        <v>41</v>
      </c>
      <c r="Q1566" s="1024"/>
      <c r="R1566" s="1024" t="str">
        <f>IF('statement of marks'!H88="","",'statement of marks'!H88)</f>
        <v>B 082</v>
      </c>
      <c r="S1566" s="1024"/>
      <c r="T1566" s="1024"/>
      <c r="U1566" s="1024"/>
      <c r="V1566" s="1024"/>
      <c r="W1566" s="1024"/>
      <c r="X1566" s="1024"/>
      <c r="Y1566" s="1024"/>
      <c r="Z1566" s="1024"/>
      <c r="AA1566" s="1024"/>
      <c r="AB1566" s="1036"/>
    </row>
    <row r="1567" spans="1:28" ht="19" customHeight="1">
      <c r="A1567" s="1023" t="s">
        <v>42</v>
      </c>
      <c r="B1567" s="1024"/>
      <c r="C1567" s="1024" t="str">
        <f>IF('statement of marks'!I87="","",'statement of marks'!I87)</f>
        <v>C 081</v>
      </c>
      <c r="D1567" s="1024"/>
      <c r="E1567" s="1024"/>
      <c r="F1567" s="1024"/>
      <c r="G1567" s="1024"/>
      <c r="H1567" s="1024"/>
      <c r="I1567" s="1024"/>
      <c r="J1567" s="1024"/>
      <c r="K1567" s="1024"/>
      <c r="L1567" s="1024"/>
      <c r="M1567" s="1036"/>
      <c r="N1567" s="1058"/>
      <c r="O1567" s="1057"/>
      <c r="P1567" s="1023" t="s">
        <v>42</v>
      </c>
      <c r="Q1567" s="1024"/>
      <c r="R1567" s="1024" t="str">
        <f>IF('statement of marks'!I88="","",'statement of marks'!I88)</f>
        <v>C 082</v>
      </c>
      <c r="S1567" s="1024"/>
      <c r="T1567" s="1024"/>
      <c r="U1567" s="1024"/>
      <c r="V1567" s="1024"/>
      <c r="W1567" s="1024"/>
      <c r="X1567" s="1024"/>
      <c r="Y1567" s="1024"/>
      <c r="Z1567" s="1024"/>
      <c r="AA1567" s="1024"/>
      <c r="AB1567" s="1036"/>
    </row>
    <row r="1568" spans="1:28" ht="19" customHeight="1">
      <c r="A1568" s="1023" t="s">
        <v>274</v>
      </c>
      <c r="B1568" s="1024"/>
      <c r="C1568" s="1024" t="str">
        <f>IF('statement of marks'!$A$3="","",'statement of marks'!$A$3)</f>
        <v>9 'A'</v>
      </c>
      <c r="D1568" s="1024"/>
      <c r="E1568" s="1025" t="s">
        <v>83</v>
      </c>
      <c r="F1568" s="1025"/>
      <c r="G1568" s="1025" t="str">
        <f>IF('statement of marks'!E87="","",'statement of marks'!E87)</f>
        <v/>
      </c>
      <c r="H1568" s="1025"/>
      <c r="I1568" s="1025" t="s">
        <v>78</v>
      </c>
      <c r="J1568" s="1025"/>
      <c r="K1568" s="1014" t="str">
        <f>IF('statement of marks'!F87="","",'statement of marks'!F87)</f>
        <v/>
      </c>
      <c r="L1568" s="1014"/>
      <c r="M1568" s="1015"/>
      <c r="N1568" s="1058"/>
      <c r="O1568" s="1057"/>
      <c r="P1568" s="1023" t="s">
        <v>274</v>
      </c>
      <c r="Q1568" s="1024"/>
      <c r="R1568" s="1024" t="str">
        <f>IF('statement of marks'!$A$3="","",'statement of marks'!$A$3)</f>
        <v>9 'A'</v>
      </c>
      <c r="S1568" s="1024"/>
      <c r="T1568" s="1025" t="s">
        <v>83</v>
      </c>
      <c r="U1568" s="1025"/>
      <c r="V1568" s="1025" t="str">
        <f>IF('statement of marks'!E88="","",'statement of marks'!E88)</f>
        <v/>
      </c>
      <c r="W1568" s="1025"/>
      <c r="X1568" s="1025" t="s">
        <v>78</v>
      </c>
      <c r="Y1568" s="1025"/>
      <c r="Z1568" s="1014" t="str">
        <f>IF('statement of marks'!F88="","",'statement of marks'!F88)</f>
        <v/>
      </c>
      <c r="AA1568" s="1014"/>
      <c r="AB1568" s="1015"/>
    </row>
    <row r="1569" spans="1:28" ht="19" customHeight="1">
      <c r="A1569" s="1037" t="s">
        <v>222</v>
      </c>
      <c r="B1569" s="1034" t="s">
        <v>223</v>
      </c>
      <c r="C1569" s="865" t="s">
        <v>87</v>
      </c>
      <c r="D1569" s="865" t="s">
        <v>88</v>
      </c>
      <c r="E1569" s="865" t="s">
        <v>89</v>
      </c>
      <c r="F1569" s="865" t="s">
        <v>245</v>
      </c>
      <c r="G1569" s="865" t="s">
        <v>242</v>
      </c>
      <c r="H1569" s="865" t="s">
        <v>99</v>
      </c>
      <c r="I1569" s="865" t="s">
        <v>193</v>
      </c>
      <c r="J1569" s="1016" t="s">
        <v>146</v>
      </c>
      <c r="K1569" s="1016" t="s">
        <v>224</v>
      </c>
      <c r="L1569" s="1016" t="s">
        <v>225</v>
      </c>
      <c r="M1569" s="1035" t="s">
        <v>243</v>
      </c>
      <c r="N1569" s="1058"/>
      <c r="O1569" s="1057"/>
      <c r="P1569" s="1037" t="s">
        <v>222</v>
      </c>
      <c r="Q1569" s="1034" t="s">
        <v>223</v>
      </c>
      <c r="R1569" s="865" t="s">
        <v>87</v>
      </c>
      <c r="S1569" s="865" t="s">
        <v>88</v>
      </c>
      <c r="T1569" s="865" t="s">
        <v>89</v>
      </c>
      <c r="U1569" s="865" t="s">
        <v>245</v>
      </c>
      <c r="V1569" s="865" t="s">
        <v>242</v>
      </c>
      <c r="W1569" s="865" t="s">
        <v>99</v>
      </c>
      <c r="X1569" s="865" t="s">
        <v>193</v>
      </c>
      <c r="Y1569" s="1016" t="s">
        <v>146</v>
      </c>
      <c r="Z1569" s="1016" t="s">
        <v>224</v>
      </c>
      <c r="AA1569" s="1016" t="s">
        <v>225</v>
      </c>
      <c r="AB1569" s="1035" t="s">
        <v>243</v>
      </c>
    </row>
    <row r="1570" spans="1:28" ht="19" customHeight="1">
      <c r="A1570" s="1037"/>
      <c r="B1570" s="1034"/>
      <c r="C1570" s="865"/>
      <c r="D1570" s="865"/>
      <c r="E1570" s="865"/>
      <c r="F1570" s="865"/>
      <c r="G1570" s="865"/>
      <c r="H1570" s="865"/>
      <c r="I1570" s="865"/>
      <c r="J1570" s="865"/>
      <c r="K1570" s="865"/>
      <c r="L1570" s="865"/>
      <c r="M1570" s="1035"/>
      <c r="N1570" s="1058"/>
      <c r="O1570" s="1057"/>
      <c r="P1570" s="1037"/>
      <c r="Q1570" s="1034"/>
      <c r="R1570" s="865"/>
      <c r="S1570" s="865"/>
      <c r="T1570" s="865"/>
      <c r="U1570" s="865"/>
      <c r="V1570" s="865"/>
      <c r="W1570" s="865"/>
      <c r="X1570" s="865"/>
      <c r="Y1570" s="865"/>
      <c r="Z1570" s="865"/>
      <c r="AA1570" s="865"/>
      <c r="AB1570" s="1035"/>
    </row>
    <row r="1571" spans="1:28" ht="19" customHeight="1">
      <c r="A1571" s="1037"/>
      <c r="B1571" s="1034"/>
      <c r="C1571" s="865"/>
      <c r="D1571" s="865"/>
      <c r="E1571" s="865"/>
      <c r="F1571" s="865"/>
      <c r="G1571" s="865"/>
      <c r="H1571" s="865"/>
      <c r="I1571" s="865"/>
      <c r="J1571" s="865"/>
      <c r="K1571" s="865"/>
      <c r="L1571" s="865"/>
      <c r="M1571" s="1035"/>
      <c r="N1571" s="1058"/>
      <c r="O1571" s="1057"/>
      <c r="P1571" s="1037"/>
      <c r="Q1571" s="1034"/>
      <c r="R1571" s="865"/>
      <c r="S1571" s="865"/>
      <c r="T1571" s="865"/>
      <c r="U1571" s="865"/>
      <c r="V1571" s="865"/>
      <c r="W1571" s="865"/>
      <c r="X1571" s="865"/>
      <c r="Y1571" s="865"/>
      <c r="Z1571" s="865"/>
      <c r="AA1571" s="865"/>
      <c r="AB1571" s="1035"/>
    </row>
    <row r="1572" spans="1:28" ht="19" customHeight="1">
      <c r="A1572" s="1038" t="s">
        <v>169</v>
      </c>
      <c r="B1572" s="1039"/>
      <c r="C1572" s="474">
        <v>10</v>
      </c>
      <c r="D1572" s="474">
        <v>10</v>
      </c>
      <c r="E1572" s="474">
        <v>10</v>
      </c>
      <c r="F1572" s="474">
        <v>70</v>
      </c>
      <c r="G1572" s="478">
        <v>100</v>
      </c>
      <c r="H1572" s="478">
        <v>100</v>
      </c>
      <c r="I1572" s="478">
        <v>200</v>
      </c>
      <c r="J1572" s="484"/>
      <c r="K1572" s="478" t="str">
        <f>IF(L1580=0,"",100)</f>
        <v/>
      </c>
      <c r="L1572" s="478"/>
      <c r="M1572" s="251" t="str">
        <f>IF(L1580=0,"","200/100")</f>
        <v/>
      </c>
      <c r="N1572" s="1058"/>
      <c r="O1572" s="1057"/>
      <c r="P1572" s="1038" t="s">
        <v>169</v>
      </c>
      <c r="Q1572" s="1039"/>
      <c r="R1572" s="474">
        <v>10</v>
      </c>
      <c r="S1572" s="474">
        <v>10</v>
      </c>
      <c r="T1572" s="474">
        <v>10</v>
      </c>
      <c r="U1572" s="474">
        <v>70</v>
      </c>
      <c r="V1572" s="478">
        <v>100</v>
      </c>
      <c r="W1572" s="478">
        <v>100</v>
      </c>
      <c r="X1572" s="478">
        <v>200</v>
      </c>
      <c r="Y1572" s="484"/>
      <c r="Z1572" s="478" t="str">
        <f>IF(AA1580=0,"",100)</f>
        <v/>
      </c>
      <c r="AA1572" s="478"/>
      <c r="AB1572" s="251" t="str">
        <f>IF(AA1580=0,"","200/100")</f>
        <v/>
      </c>
    </row>
    <row r="1573" spans="1:28" ht="19" customHeight="1">
      <c r="A1573" s="1023" t="s">
        <v>61</v>
      </c>
      <c r="B1573" s="1024"/>
      <c r="C1573" s="482" t="str">
        <f>IF('statement of marks'!J87="","",'statement of marks'!J87)</f>
        <v/>
      </c>
      <c r="D1573" s="482" t="str">
        <f>IF('statement of marks'!K87="","",'statement of marks'!K87)</f>
        <v/>
      </c>
      <c r="E1573" s="482" t="str">
        <f>IF('statement of marks'!L87="","",'statement of marks'!L87)</f>
        <v/>
      </c>
      <c r="F1573" s="482" t="str">
        <f>IF('statement of marks'!N87="","",'statement of marks'!N87)</f>
        <v/>
      </c>
      <c r="G1573" s="478" t="str">
        <f t="shared" ref="G1573:G1578" si="320">IF(F1573="","",SUM(C1573:F1573))</f>
        <v/>
      </c>
      <c r="H1573" s="252" t="str">
        <f>IF('statement of marks'!P87="","",'statement of marks'!P87)</f>
        <v/>
      </c>
      <c r="I1573" s="253" t="str">
        <f t="shared" ref="I1573:I1578" si="321">IF(H1573="","",SUM(G1573:H1573))</f>
        <v/>
      </c>
      <c r="J1573" s="479" t="str">
        <f>CONCATENATE('statement of marks'!HB87,'statement of marks'!HC87,'statement of marks'!HD87)</f>
        <v/>
      </c>
      <c r="K1573" s="482" t="str">
        <f>IF('result subject-wise'!AB87="","",'result subject-wise'!AB87)</f>
        <v/>
      </c>
      <c r="L1573" s="482" t="str">
        <f>IF('result subject-wise'!AK87="","",'result subject-wise'!AK87)</f>
        <v/>
      </c>
      <c r="M1573" s="480" t="str">
        <f>IF(L1580=0,"",IF(J1573="S",K1573,IF(K1573="",I1573,I1573+K1573)))</f>
        <v/>
      </c>
      <c r="N1573" s="1058"/>
      <c r="O1573" s="1057"/>
      <c r="P1573" s="1023" t="s">
        <v>61</v>
      </c>
      <c r="Q1573" s="1024"/>
      <c r="R1573" s="482" t="str">
        <f>IF('statement of marks'!J88="","",'statement of marks'!J88)</f>
        <v/>
      </c>
      <c r="S1573" s="482" t="str">
        <f>IF('statement of marks'!K88="","",'statement of marks'!K88)</f>
        <v/>
      </c>
      <c r="T1573" s="482" t="str">
        <f>IF('statement of marks'!L88="","",'statement of marks'!L88)</f>
        <v/>
      </c>
      <c r="U1573" s="482" t="str">
        <f>IF('statement of marks'!N88="","",'statement of marks'!N88)</f>
        <v/>
      </c>
      <c r="V1573" s="478" t="str">
        <f t="shared" ref="V1573:V1578" si="322">IF(U1573="","",SUM(R1573:U1573))</f>
        <v/>
      </c>
      <c r="W1573" s="252" t="str">
        <f>IF('statement of marks'!P88="","",'statement of marks'!P88)</f>
        <v/>
      </c>
      <c r="X1573" s="253" t="str">
        <f t="shared" ref="X1573:X1578" si="323">IF(W1573="","",SUM(V1573:W1573))</f>
        <v/>
      </c>
      <c r="Y1573" s="479" t="str">
        <f>CONCATENATE('statement of marks'!HB88,'statement of marks'!HC88,'statement of marks'!HD88)</f>
        <v/>
      </c>
      <c r="Z1573" s="482" t="str">
        <f>IF('result subject-wise'!AB88="","",'result subject-wise'!AB88)</f>
        <v/>
      </c>
      <c r="AA1573" s="482" t="str">
        <f>IF('result subject-wise'!AK88="","",'result subject-wise'!AK88)</f>
        <v/>
      </c>
      <c r="AB1573" s="480" t="str">
        <f>IF(AA1580=0,"",IF(Y1573="S",Z1573,IF(Z1573="",X1573,X1573+Z1573)))</f>
        <v/>
      </c>
    </row>
    <row r="1574" spans="1:28" ht="19" customHeight="1">
      <c r="A1574" s="1023" t="s">
        <v>63</v>
      </c>
      <c r="B1574" s="1024"/>
      <c r="C1574" s="482" t="str">
        <f>IF('statement of marks'!X87="","",'statement of marks'!X87)</f>
        <v/>
      </c>
      <c r="D1574" s="482" t="str">
        <f>IF('statement of marks'!Y87="","",'statement of marks'!Y87)</f>
        <v/>
      </c>
      <c r="E1574" s="482" t="str">
        <f>IF('statement of marks'!Z87="","",'statement of marks'!Z87)</f>
        <v/>
      </c>
      <c r="F1574" s="482" t="str">
        <f>IF('statement of marks'!AB87="","",'statement of marks'!AB87)</f>
        <v/>
      </c>
      <c r="G1574" s="478" t="str">
        <f t="shared" si="320"/>
        <v/>
      </c>
      <c r="H1574" s="252" t="str">
        <f>IF('statement of marks'!AD87="","",'statement of marks'!AD87)</f>
        <v/>
      </c>
      <c r="I1574" s="253" t="str">
        <f t="shared" si="321"/>
        <v/>
      </c>
      <c r="J1574" s="479" t="str">
        <f>CONCATENATE('statement of marks'!HE87,'statement of marks'!HF87,'statement of marks'!HG87,)</f>
        <v/>
      </c>
      <c r="K1574" s="482" t="str">
        <f>IF('result subject-wise'!AC87="","",'result subject-wise'!AC87)</f>
        <v/>
      </c>
      <c r="L1574" s="482" t="str">
        <f>IF('result subject-wise'!AL87="","",'result subject-wise'!AL87)</f>
        <v/>
      </c>
      <c r="M1574" s="480" t="str">
        <f>IF(L1580=0,"",IF(J1574="S",K1574,IF(K1574="",I1574,I1574+K1574)))</f>
        <v/>
      </c>
      <c r="N1574" s="1058"/>
      <c r="O1574" s="1057"/>
      <c r="P1574" s="1023" t="s">
        <v>63</v>
      </c>
      <c r="Q1574" s="1024"/>
      <c r="R1574" s="482" t="str">
        <f>IF('statement of marks'!X88="","",'statement of marks'!X88)</f>
        <v/>
      </c>
      <c r="S1574" s="482" t="str">
        <f>IF('statement of marks'!Y88="","",'statement of marks'!Y88)</f>
        <v/>
      </c>
      <c r="T1574" s="482" t="str">
        <f>IF('statement of marks'!Z88="","",'statement of marks'!Z88)</f>
        <v/>
      </c>
      <c r="U1574" s="482" t="str">
        <f>IF('statement of marks'!AB88="","",'statement of marks'!AB88)</f>
        <v/>
      </c>
      <c r="V1574" s="478" t="str">
        <f t="shared" si="322"/>
        <v/>
      </c>
      <c r="W1574" s="252" t="str">
        <f>IF('statement of marks'!AD88="","",'statement of marks'!AD88)</f>
        <v/>
      </c>
      <c r="X1574" s="253" t="str">
        <f t="shared" si="323"/>
        <v/>
      </c>
      <c r="Y1574" s="479" t="str">
        <f>CONCATENATE('statement of marks'!HE88,'statement of marks'!HF88,'statement of marks'!HG88,)</f>
        <v/>
      </c>
      <c r="Z1574" s="482" t="str">
        <f>IF('result subject-wise'!AC88="","",'result subject-wise'!AC88)</f>
        <v/>
      </c>
      <c r="AA1574" s="482" t="str">
        <f>IF('result subject-wise'!AL88="","",'result subject-wise'!AL88)</f>
        <v/>
      </c>
      <c r="AB1574" s="480" t="str">
        <f>IF(AA1580=0,"",IF(Y1574="S",Z1574,IF(Z1574="",X1574,X1574+Z1574)))</f>
        <v/>
      </c>
    </row>
    <row r="1575" spans="1:28" ht="19" customHeight="1">
      <c r="A1575" s="1023" t="str">
        <f>'statement of marks'!AM87</f>
        <v/>
      </c>
      <c r="B1575" s="1024"/>
      <c r="C1575" s="482" t="str">
        <f>IF('statement of marks'!AN87="","",'statement of marks'!AN87)</f>
        <v/>
      </c>
      <c r="D1575" s="482" t="str">
        <f>IF('statement of marks'!AO87="","",'statement of marks'!AO87)</f>
        <v/>
      </c>
      <c r="E1575" s="482" t="str">
        <f>IF('statement of marks'!AP87="","",'statement of marks'!AP87)</f>
        <v/>
      </c>
      <c r="F1575" s="482" t="str">
        <f>IF('statement of marks'!AR87="","",'statement of marks'!AR87)</f>
        <v/>
      </c>
      <c r="G1575" s="478" t="str">
        <f t="shared" si="320"/>
        <v/>
      </c>
      <c r="H1575" s="252" t="str">
        <f>IF('statement of marks'!AT87="","",'statement of marks'!AT87)</f>
        <v/>
      </c>
      <c r="I1575" s="253" t="str">
        <f t="shared" si="321"/>
        <v/>
      </c>
      <c r="J1575" s="479" t="str">
        <f>CONCATENATE('statement of marks'!HH87,'statement of marks'!HN87,'statement of marks'!HO87)</f>
        <v/>
      </c>
      <c r="K1575" s="482" t="str">
        <f>IF('result subject-wise'!AD87="","",'result subject-wise'!AD87)</f>
        <v/>
      </c>
      <c r="L1575" s="482" t="str">
        <f>IF('result subject-wise'!AM87="","",'result subject-wise'!AM87)</f>
        <v/>
      </c>
      <c r="M1575" s="480" t="str">
        <f>IF(L1580=0,"",IF(J1575="S",K1575,IF(K1575="",I1575,I1575+K1575)))</f>
        <v/>
      </c>
      <c r="N1575" s="1058"/>
      <c r="O1575" s="1057"/>
      <c r="P1575" s="1023" t="str">
        <f>'statement of marks'!AM88</f>
        <v/>
      </c>
      <c r="Q1575" s="1024"/>
      <c r="R1575" s="482" t="str">
        <f>IF('statement of marks'!AN88="","",'statement of marks'!AN88)</f>
        <v/>
      </c>
      <c r="S1575" s="482" t="str">
        <f>IF('statement of marks'!AO88="","",'statement of marks'!AO88)</f>
        <v/>
      </c>
      <c r="T1575" s="482" t="str">
        <f>IF('statement of marks'!AP88="","",'statement of marks'!AP88)</f>
        <v/>
      </c>
      <c r="U1575" s="482" t="str">
        <f>IF('statement of marks'!AR88="","",'statement of marks'!AR88)</f>
        <v/>
      </c>
      <c r="V1575" s="478" t="str">
        <f t="shared" si="322"/>
        <v/>
      </c>
      <c r="W1575" s="252" t="str">
        <f>IF('statement of marks'!AT88="","",'statement of marks'!AT88)</f>
        <v/>
      </c>
      <c r="X1575" s="253" t="str">
        <f t="shared" si="323"/>
        <v/>
      </c>
      <c r="Y1575" s="479" t="str">
        <f>CONCATENATE('statement of marks'!HH88,'statement of marks'!HN88,'statement of marks'!HO88)</f>
        <v/>
      </c>
      <c r="Z1575" s="482" t="str">
        <f>IF('result subject-wise'!AD88="","",'result subject-wise'!AD88)</f>
        <v/>
      </c>
      <c r="AA1575" s="482" t="str">
        <f>IF('result subject-wise'!AM88="","",'result subject-wise'!AM88)</f>
        <v/>
      </c>
      <c r="AB1575" s="480" t="str">
        <f>IF(AA1580=0,"",IF(Y1575="S",Z1575,IF(Z1575="",X1575,X1575+Z1575)))</f>
        <v/>
      </c>
    </row>
    <row r="1576" spans="1:28" ht="19" customHeight="1">
      <c r="A1576" s="1023" t="s">
        <v>65</v>
      </c>
      <c r="B1576" s="1024"/>
      <c r="C1576" s="482" t="str">
        <f>IF('statement of marks'!BB87="","",'statement of marks'!BB87)</f>
        <v/>
      </c>
      <c r="D1576" s="482" t="str">
        <f>IF('statement of marks'!BC87="","",'statement of marks'!BC87)</f>
        <v/>
      </c>
      <c r="E1576" s="482" t="str">
        <f>IF('statement of marks'!BD87="","",'statement of marks'!BD87)</f>
        <v/>
      </c>
      <c r="F1576" s="482" t="str">
        <f>IF('statement of marks'!BF87="","",'statement of marks'!BF87)</f>
        <v/>
      </c>
      <c r="G1576" s="478" t="str">
        <f t="shared" si="320"/>
        <v/>
      </c>
      <c r="H1576" s="252" t="str">
        <f>IF('statement of marks'!BH87="","",'statement of marks'!BH87)</f>
        <v/>
      </c>
      <c r="I1576" s="253" t="str">
        <f t="shared" si="321"/>
        <v/>
      </c>
      <c r="J1576" s="479" t="str">
        <f>CONCATENATE('statement of marks'!HP87,'statement of marks'!HQ87,'statement of marks'!HR87)</f>
        <v/>
      </c>
      <c r="K1576" s="482" t="str">
        <f>IF('result subject-wise'!AE87="","",'result subject-wise'!AE87)</f>
        <v/>
      </c>
      <c r="L1576" s="482" t="str">
        <f>IF('result subject-wise'!AN87="","",'result subject-wise'!AN87)</f>
        <v/>
      </c>
      <c r="M1576" s="480" t="str">
        <f>IF(L1580=0,"",IF(J1576="S",K1576,IF(K1576="",I1576,I1576+K1576)))</f>
        <v/>
      </c>
      <c r="N1576" s="1058"/>
      <c r="O1576" s="1057"/>
      <c r="P1576" s="1023" t="s">
        <v>65</v>
      </c>
      <c r="Q1576" s="1024"/>
      <c r="R1576" s="482" t="str">
        <f>IF('statement of marks'!BB88="","",'statement of marks'!BB88)</f>
        <v/>
      </c>
      <c r="S1576" s="482" t="str">
        <f>IF('statement of marks'!BC88="","",'statement of marks'!BC88)</f>
        <v/>
      </c>
      <c r="T1576" s="482" t="str">
        <f>IF('statement of marks'!BD88="","",'statement of marks'!BD88)</f>
        <v/>
      </c>
      <c r="U1576" s="482" t="str">
        <f>IF('statement of marks'!BF88="","",'statement of marks'!BF88)</f>
        <v/>
      </c>
      <c r="V1576" s="478" t="str">
        <f t="shared" si="322"/>
        <v/>
      </c>
      <c r="W1576" s="252" t="str">
        <f>IF('statement of marks'!BH88="","",'statement of marks'!BH88)</f>
        <v/>
      </c>
      <c r="X1576" s="253" t="str">
        <f t="shared" si="323"/>
        <v/>
      </c>
      <c r="Y1576" s="479" t="str">
        <f>CONCATENATE('statement of marks'!HP88,'statement of marks'!HQ88,'statement of marks'!HR88)</f>
        <v/>
      </c>
      <c r="Z1576" s="482" t="str">
        <f>IF('result subject-wise'!AE88="","",'result subject-wise'!AE88)</f>
        <v/>
      </c>
      <c r="AA1576" s="482" t="str">
        <f>IF('result subject-wise'!AN88="","",'result subject-wise'!AN88)</f>
        <v/>
      </c>
      <c r="AB1576" s="480" t="str">
        <f>IF(AA1580=0,"",IF(Y1576="S",Z1576,IF(Z1576="",X1576,X1576+Z1576)))</f>
        <v/>
      </c>
    </row>
    <row r="1577" spans="1:28" ht="19" customHeight="1">
      <c r="A1577" s="1023" t="s">
        <v>71</v>
      </c>
      <c r="B1577" s="1024"/>
      <c r="C1577" s="482" t="str">
        <f>IF('statement of marks'!BP87="","",'statement of marks'!BP87)</f>
        <v/>
      </c>
      <c r="D1577" s="482" t="str">
        <f>IF('statement of marks'!BQ87="","",'statement of marks'!BQ87)</f>
        <v/>
      </c>
      <c r="E1577" s="482" t="str">
        <f>IF('statement of marks'!BR87="","",'statement of marks'!BR87)</f>
        <v/>
      </c>
      <c r="F1577" s="482" t="str">
        <f>IF('statement of marks'!BT87="","",'statement of marks'!BT87)</f>
        <v/>
      </c>
      <c r="G1577" s="478" t="str">
        <f t="shared" si="320"/>
        <v/>
      </c>
      <c r="H1577" s="252" t="str">
        <f>IF('statement of marks'!BV87="","",'statement of marks'!BV87)</f>
        <v/>
      </c>
      <c r="I1577" s="253" t="str">
        <f t="shared" si="321"/>
        <v/>
      </c>
      <c r="J1577" s="479" t="str">
        <f>CONCATENATE('statement of marks'!HS87,'statement of marks'!HT87,'statement of marks'!HU87)</f>
        <v/>
      </c>
      <c r="K1577" s="482" t="str">
        <f>IF('result subject-wise'!AF87="","",'result subject-wise'!AF87)</f>
        <v/>
      </c>
      <c r="L1577" s="482" t="str">
        <f>IF('result subject-wise'!AO87="","",'result subject-wise'!AO87)</f>
        <v/>
      </c>
      <c r="M1577" s="480" t="str">
        <f>IF(L1580=0,"",IF(J1577="S",K1577,IF(K1577="",I1577,I1577+K1577)))</f>
        <v/>
      </c>
      <c r="N1577" s="1058"/>
      <c r="O1577" s="1057"/>
      <c r="P1577" s="1023" t="s">
        <v>71</v>
      </c>
      <c r="Q1577" s="1024"/>
      <c r="R1577" s="482" t="str">
        <f>IF('statement of marks'!BP88="","",'statement of marks'!BP88)</f>
        <v/>
      </c>
      <c r="S1577" s="482" t="str">
        <f>IF('statement of marks'!BQ88="","",'statement of marks'!BQ88)</f>
        <v/>
      </c>
      <c r="T1577" s="482" t="str">
        <f>IF('statement of marks'!BR88="","",'statement of marks'!BR88)</f>
        <v/>
      </c>
      <c r="U1577" s="482" t="str">
        <f>IF('statement of marks'!BT88="","",'statement of marks'!BT88)</f>
        <v/>
      </c>
      <c r="V1577" s="478" t="str">
        <f t="shared" si="322"/>
        <v/>
      </c>
      <c r="W1577" s="252" t="str">
        <f>IF('statement of marks'!BV88="","",'statement of marks'!BV88)</f>
        <v/>
      </c>
      <c r="X1577" s="253" t="str">
        <f t="shared" si="323"/>
        <v/>
      </c>
      <c r="Y1577" s="479" t="str">
        <f>CONCATENATE('statement of marks'!HS88,'statement of marks'!HT88,'statement of marks'!HU88)</f>
        <v/>
      </c>
      <c r="Z1577" s="482" t="str">
        <f>IF('result subject-wise'!AF88="","",'result subject-wise'!AF88)</f>
        <v/>
      </c>
      <c r="AA1577" s="482" t="str">
        <f>IF('result subject-wise'!AO88="","",'result subject-wise'!AO88)</f>
        <v/>
      </c>
      <c r="AB1577" s="480" t="str">
        <f>IF(AA1580=0,"",IF(Y1577="S",Z1577,IF(Z1577="",X1577,X1577+Z1577)))</f>
        <v/>
      </c>
    </row>
    <row r="1578" spans="1:28" ht="19" customHeight="1">
      <c r="A1578" s="1023" t="s">
        <v>48</v>
      </c>
      <c r="B1578" s="1024"/>
      <c r="C1578" s="482" t="str">
        <f>IF('statement of marks'!CD87="","",'statement of marks'!CD87)</f>
        <v/>
      </c>
      <c r="D1578" s="482" t="str">
        <f>IF('statement of marks'!CE87="","",'statement of marks'!CE87)</f>
        <v/>
      </c>
      <c r="E1578" s="482" t="str">
        <f>IF('statement of marks'!CF87="","",'statement of marks'!CF87)</f>
        <v/>
      </c>
      <c r="F1578" s="482" t="str">
        <f>IF('statement of marks'!CH87="","",'statement of marks'!CH87)</f>
        <v/>
      </c>
      <c r="G1578" s="478" t="str">
        <f t="shared" si="320"/>
        <v/>
      </c>
      <c r="H1578" s="252" t="str">
        <f>IF('statement of marks'!CJ87="","",'statement of marks'!CJ87)</f>
        <v/>
      </c>
      <c r="I1578" s="253" t="str">
        <f t="shared" si="321"/>
        <v/>
      </c>
      <c r="J1578" s="479" t="str">
        <f>CONCATENATE('statement of marks'!HV87,'statement of marks'!HW87,'statement of marks'!HX87)</f>
        <v/>
      </c>
      <c r="K1578" s="482" t="str">
        <f>IF('result subject-wise'!AG87="","",'result subject-wise'!AG87)</f>
        <v/>
      </c>
      <c r="L1578" s="482" t="str">
        <f>IF('result subject-wise'!AP87="","",'result subject-wise'!AP87)</f>
        <v/>
      </c>
      <c r="M1578" s="480" t="str">
        <f>IF(L1580=0,"",IF(J1578="S",K1578,IF(K1578="",I1578,I1578+K1578)))</f>
        <v/>
      </c>
      <c r="N1578" s="1058"/>
      <c r="O1578" s="1057"/>
      <c r="P1578" s="1023" t="s">
        <v>48</v>
      </c>
      <c r="Q1578" s="1024"/>
      <c r="R1578" s="482" t="str">
        <f>IF('statement of marks'!CD88="","",'statement of marks'!CD88)</f>
        <v/>
      </c>
      <c r="S1578" s="482" t="str">
        <f>IF('statement of marks'!CE88="","",'statement of marks'!CE88)</f>
        <v/>
      </c>
      <c r="T1578" s="482" t="str">
        <f>IF('statement of marks'!CF88="","",'statement of marks'!CF88)</f>
        <v/>
      </c>
      <c r="U1578" s="482" t="str">
        <f>IF('statement of marks'!CH88="","",'statement of marks'!CH88)</f>
        <v/>
      </c>
      <c r="V1578" s="478" t="str">
        <f t="shared" si="322"/>
        <v/>
      </c>
      <c r="W1578" s="252" t="str">
        <f>IF('statement of marks'!CJ88="","",'statement of marks'!CJ88)</f>
        <v/>
      </c>
      <c r="X1578" s="253" t="str">
        <f t="shared" si="323"/>
        <v/>
      </c>
      <c r="Y1578" s="479" t="str">
        <f>CONCATENATE('statement of marks'!HV88,'statement of marks'!HW88,'statement of marks'!HX88)</f>
        <v/>
      </c>
      <c r="Z1578" s="482" t="str">
        <f>IF('result subject-wise'!AG88="","",'result subject-wise'!AG88)</f>
        <v/>
      </c>
      <c r="AA1578" s="482" t="str">
        <f>IF('result subject-wise'!AP88="","",'result subject-wise'!AP88)</f>
        <v/>
      </c>
      <c r="AB1578" s="480" t="str">
        <f>IF(AA1580=0,"",IF(Y1578="S",Z1578,IF(Z1578="",X1578,X1578+Z1578)))</f>
        <v/>
      </c>
    </row>
    <row r="1579" spans="1:28" ht="19" customHeight="1">
      <c r="A1579" s="1027" t="s">
        <v>244</v>
      </c>
      <c r="B1579" s="1028"/>
      <c r="C1579" s="477" t="str">
        <f t="shared" ref="C1579:I1579" si="324">IF(C1578="","",SUM(C1573:C1578))</f>
        <v/>
      </c>
      <c r="D1579" s="477" t="str">
        <f t="shared" si="324"/>
        <v/>
      </c>
      <c r="E1579" s="477" t="str">
        <f t="shared" si="324"/>
        <v/>
      </c>
      <c r="F1579" s="477" t="str">
        <f t="shared" si="324"/>
        <v/>
      </c>
      <c r="G1579" s="477" t="str">
        <f t="shared" si="324"/>
        <v/>
      </c>
      <c r="H1579" s="477" t="str">
        <f t="shared" si="324"/>
        <v/>
      </c>
      <c r="I1579" s="477" t="str">
        <f t="shared" si="324"/>
        <v/>
      </c>
      <c r="J1579" s="254" t="e">
        <f>IF(AND(L1585="PASS",M1581&gt;=60),"FIRST",IF(AND(L1585="PASS",M1581&gt;=48),"SECOND",IF(AND(L1585="PASS",M1581&gt;=36),"THIRD","")))</f>
        <v>#VALUE!</v>
      </c>
      <c r="K1579" s="254">
        <f>COUNTIF(K1573:K1578,"AB")</f>
        <v>0</v>
      </c>
      <c r="L1579" s="482"/>
      <c r="M1579" s="476" t="str">
        <f>IF(K1579&gt;0,"",IF(M1578="","",SUM(M1573:M1578)))</f>
        <v/>
      </c>
      <c r="N1579" s="1058"/>
      <c r="O1579" s="1057"/>
      <c r="P1579" s="1027" t="s">
        <v>244</v>
      </c>
      <c r="Q1579" s="1028"/>
      <c r="R1579" s="477" t="str">
        <f t="shared" ref="R1579:X1579" si="325">IF(R1578="","",SUM(R1573:R1578))</f>
        <v/>
      </c>
      <c r="S1579" s="477" t="str">
        <f t="shared" si="325"/>
        <v/>
      </c>
      <c r="T1579" s="477" t="str">
        <f t="shared" si="325"/>
        <v/>
      </c>
      <c r="U1579" s="477" t="str">
        <f t="shared" si="325"/>
        <v/>
      </c>
      <c r="V1579" s="477" t="str">
        <f t="shared" si="325"/>
        <v/>
      </c>
      <c r="W1579" s="477" t="str">
        <f t="shared" si="325"/>
        <v/>
      </c>
      <c r="X1579" s="477" t="str">
        <f t="shared" si="325"/>
        <v/>
      </c>
      <c r="Y1579" s="254" t="e">
        <f>IF(AND(AA1585="PASS",AB1581&gt;=60),"FIRST",IF(AND(AA1585="PASS",AB1581&gt;=48),"SECOND",IF(AND(AA1585="PASS",AB1581&gt;=36),"THIRD","")))</f>
        <v>#VALUE!</v>
      </c>
      <c r="Z1579" s="254">
        <f>COUNTIF(Z1573:Z1578,"AB")</f>
        <v>0</v>
      </c>
      <c r="AA1579" s="482"/>
      <c r="AB1579" s="476" t="str">
        <f>IF(Z1579&gt;0,"",IF(AB1578="","",SUM(AB1573:AB1578)))</f>
        <v/>
      </c>
    </row>
    <row r="1580" spans="1:28" ht="19" customHeight="1">
      <c r="A1580" s="1027" t="s">
        <v>226</v>
      </c>
      <c r="B1580" s="1028"/>
      <c r="C1580" s="474">
        <f>60-(COUNTIF(C1573:C1578,"NA")*10+COUNTIF(C1573:C1578,"ML")*10)</f>
        <v>60</v>
      </c>
      <c r="D1580" s="474">
        <f>60-(COUNTIF(D1573:D1578,"NA")*10+COUNTIF(D1573:D1578,"ML")*10)</f>
        <v>60</v>
      </c>
      <c r="E1580" s="474">
        <f>60-(COUNTIF(E1573:E1578,"NA")*10+COUNTIF(E1573:E1578,"ML")*10)</f>
        <v>60</v>
      </c>
      <c r="F1580" s="474">
        <f>420-(COUNTIF(F1573:F1578,"NA")*70+COUNTIF(F1573:F1578,"ML")*70)</f>
        <v>420</v>
      </c>
      <c r="G1580" s="474">
        <f>SUM(C1580:F1580)</f>
        <v>600</v>
      </c>
      <c r="H1580" s="474">
        <f>600-(COUNTIF(H1573:H1578,"ML")*100)</f>
        <v>600</v>
      </c>
      <c r="I1580" s="478">
        <f>SUM(G1580:H1580)</f>
        <v>1200</v>
      </c>
      <c r="J1580" s="254" t="e">
        <f>IF(AND(L1585="PASS",I1581&gt;=60),"FIRST",IF(AND(L1585="PASS",I1581&gt;=48),"SECOND",IF(AND(L1585="PASS",I1581&gt;=36),"THIRD","")))</f>
        <v>#VALUE!</v>
      </c>
      <c r="K1580" s="482"/>
      <c r="L1580" s="254">
        <f>COUNTIF(L1573:L1578,"P")+COUNTIF(L1573:L1578,"F")</f>
        <v>0</v>
      </c>
      <c r="M1580" s="251" t="str">
        <f>IF(K1579&gt;0,"",IF(L1580=0,"",1200-L1581*100))</f>
        <v/>
      </c>
      <c r="N1580" s="1058"/>
      <c r="O1580" s="1057"/>
      <c r="P1580" s="1027" t="s">
        <v>226</v>
      </c>
      <c r="Q1580" s="1028"/>
      <c r="R1580" s="474">
        <f>60-(COUNTIF(R1573:R1578,"NA")*10+COUNTIF(R1573:R1578,"ML")*10)</f>
        <v>60</v>
      </c>
      <c r="S1580" s="474">
        <f>60-(COUNTIF(S1573:S1578,"NA")*10+COUNTIF(S1573:S1578,"ML")*10)</f>
        <v>60</v>
      </c>
      <c r="T1580" s="474">
        <f>60-(COUNTIF(T1573:T1578,"NA")*10+COUNTIF(T1573:T1578,"ML")*10)</f>
        <v>60</v>
      </c>
      <c r="U1580" s="474">
        <f>420-(COUNTIF(U1573:U1578,"NA")*70+COUNTIF(U1573:U1578,"ML")*70)</f>
        <v>420</v>
      </c>
      <c r="V1580" s="474">
        <f>SUM(R1580:U1580)</f>
        <v>600</v>
      </c>
      <c r="W1580" s="474">
        <f>600-(COUNTIF(W1573:W1578,"ML")*100)</f>
        <v>600</v>
      </c>
      <c r="X1580" s="478">
        <f>SUM(V1580:W1580)</f>
        <v>1200</v>
      </c>
      <c r="Y1580" s="254" t="e">
        <f>IF(AND(AA1585="PASS",X1581&gt;=60),"FIRST",IF(AND(AA1585="PASS",X1581&gt;=48),"SECOND",IF(AND(AA1585="PASS",X1581&gt;=36),"THIRD","")))</f>
        <v>#VALUE!</v>
      </c>
      <c r="Z1580" s="482"/>
      <c r="AA1580" s="254">
        <f>COUNTIF(AA1573:AA1578,"P")+COUNTIF(AA1573:AA1578,"F")</f>
        <v>0</v>
      </c>
      <c r="AB1580" s="251" t="str">
        <f>IF(Z1579&gt;0,"",IF(AA1580=0,"",1200-AA1581*100))</f>
        <v/>
      </c>
    </row>
    <row r="1581" spans="1:28" ht="19" customHeight="1">
      <c r="A1581" s="1056" t="s">
        <v>150</v>
      </c>
      <c r="B1581" s="1039"/>
      <c r="C1581" s="255" t="e">
        <f t="shared" ref="C1581:I1581" si="326">C1579/C1580*100</f>
        <v>#VALUE!</v>
      </c>
      <c r="D1581" s="255" t="e">
        <f t="shared" si="326"/>
        <v>#VALUE!</v>
      </c>
      <c r="E1581" s="255" t="e">
        <f t="shared" si="326"/>
        <v>#VALUE!</v>
      </c>
      <c r="F1581" s="255" t="e">
        <f t="shared" si="326"/>
        <v>#VALUE!</v>
      </c>
      <c r="G1581" s="255" t="e">
        <f t="shared" si="326"/>
        <v>#VALUE!</v>
      </c>
      <c r="H1581" s="255" t="e">
        <f t="shared" si="326"/>
        <v>#VALUE!</v>
      </c>
      <c r="I1581" s="255" t="e">
        <f t="shared" si="326"/>
        <v>#VALUE!</v>
      </c>
      <c r="J1581" s="254" t="e">
        <f>IF(M1580="",J1580,J1579)</f>
        <v>#VALUE!</v>
      </c>
      <c r="K1581" s="482"/>
      <c r="L1581" s="254">
        <f>COUNTIF(J1573:J1578,"S")</f>
        <v>0</v>
      </c>
      <c r="M1581" s="256" t="e">
        <f>M1579/M1580*100</f>
        <v>#VALUE!</v>
      </c>
      <c r="N1581" s="1058"/>
      <c r="O1581" s="1057"/>
      <c r="P1581" s="1056" t="s">
        <v>150</v>
      </c>
      <c r="Q1581" s="1039"/>
      <c r="R1581" s="255" t="e">
        <f t="shared" ref="R1581:X1581" si="327">R1579/R1580*100</f>
        <v>#VALUE!</v>
      </c>
      <c r="S1581" s="255" t="e">
        <f t="shared" si="327"/>
        <v>#VALUE!</v>
      </c>
      <c r="T1581" s="255" t="e">
        <f t="shared" si="327"/>
        <v>#VALUE!</v>
      </c>
      <c r="U1581" s="255" t="e">
        <f t="shared" si="327"/>
        <v>#VALUE!</v>
      </c>
      <c r="V1581" s="255" t="e">
        <f t="shared" si="327"/>
        <v>#VALUE!</v>
      </c>
      <c r="W1581" s="255" t="e">
        <f t="shared" si="327"/>
        <v>#VALUE!</v>
      </c>
      <c r="X1581" s="255" t="e">
        <f t="shared" si="327"/>
        <v>#VALUE!</v>
      </c>
      <c r="Y1581" s="254" t="e">
        <f>IF(AB1580="",Y1580,Y1579)</f>
        <v>#VALUE!</v>
      </c>
      <c r="Z1581" s="482"/>
      <c r="AA1581" s="254">
        <f>COUNTIF(Y1573:Y1578,"S")</f>
        <v>0</v>
      </c>
      <c r="AB1581" s="256" t="e">
        <f>AB1579/AB1580*100</f>
        <v>#VALUE!</v>
      </c>
    </row>
    <row r="1582" spans="1:28" ht="19" customHeight="1">
      <c r="A1582" s="1023" t="s">
        <v>73</v>
      </c>
      <c r="B1582" s="1024"/>
      <c r="C1582" s="475" t="str">
        <f>IF('statement of marks'!CV87="","",'statement of marks'!CV87)</f>
        <v/>
      </c>
      <c r="D1582" s="475" t="str">
        <f>IF('statement of marks'!CW87="","",'statement of marks'!CW87)</f>
        <v/>
      </c>
      <c r="E1582" s="475" t="str">
        <f>IF('statement of marks'!CX87="","",'statement of marks'!CX87)</f>
        <v/>
      </c>
      <c r="F1582" s="475" t="str">
        <f>IF('statement of marks'!CZ87="","",'statement of marks'!CZ87)</f>
        <v/>
      </c>
      <c r="G1582" s="478" t="str">
        <f>IF(F1582="","",SUM(C1582:F1582))</f>
        <v/>
      </c>
      <c r="H1582" s="475" t="str">
        <f>IF('statement of marks'!DB87="","",'statement of marks'!DB87)</f>
        <v/>
      </c>
      <c r="I1582" s="478" t="str">
        <f>IF(H1582="","",SUM(G1582:H1582))</f>
        <v/>
      </c>
      <c r="J1582" s="479" t="str">
        <f>IF('statement of marks'!HY87="","",'statement of marks'!HY87)</f>
        <v/>
      </c>
      <c r="K1582" s="485" t="str">
        <f>IF('result subject-wise'!AQ87="","",'result subject-wise'!AQ87)</f>
        <v/>
      </c>
      <c r="L1582" s="1046" t="s">
        <v>238</v>
      </c>
      <c r="M1582" s="1061"/>
      <c r="N1582" s="1058"/>
      <c r="O1582" s="1057"/>
      <c r="P1582" s="1023" t="s">
        <v>73</v>
      </c>
      <c r="Q1582" s="1024"/>
      <c r="R1582" s="475" t="str">
        <f>IF('statement of marks'!CV88="","",'statement of marks'!CV88)</f>
        <v/>
      </c>
      <c r="S1582" s="475" t="str">
        <f>IF('statement of marks'!CW88="","",'statement of marks'!CW88)</f>
        <v/>
      </c>
      <c r="T1582" s="475" t="str">
        <f>IF('statement of marks'!CX88="","",'statement of marks'!CX88)</f>
        <v/>
      </c>
      <c r="U1582" s="475" t="str">
        <f>IF('statement of marks'!CZ88="","",'statement of marks'!CZ88)</f>
        <v/>
      </c>
      <c r="V1582" s="478" t="str">
        <f>IF(U1582="","",SUM(R1582:U1582))</f>
        <v/>
      </c>
      <c r="W1582" s="475" t="str">
        <f>IF('statement of marks'!DB88="","",'statement of marks'!DB88)</f>
        <v/>
      </c>
      <c r="X1582" s="478" t="str">
        <f>IF(W1582="","",SUM(V1582:W1582))</f>
        <v/>
      </c>
      <c r="Y1582" s="479" t="str">
        <f>IF('statement of marks'!HY88="","",'statement of marks'!HY88)</f>
        <v/>
      </c>
      <c r="Z1582" s="485" t="str">
        <f>IF('result subject-wise'!AQ88="","",'result subject-wise'!AQ88)</f>
        <v/>
      </c>
      <c r="AA1582" s="1046" t="s">
        <v>238</v>
      </c>
      <c r="AB1582" s="1061"/>
    </row>
    <row r="1583" spans="1:28" ht="19" customHeight="1">
      <c r="A1583" s="1023" t="s">
        <v>74</v>
      </c>
      <c r="B1583" s="1024"/>
      <c r="C1583" s="475" t="str">
        <f>IF('statement of marks'!DL87="","",'statement of marks'!DL87)</f>
        <v/>
      </c>
      <c r="D1583" s="475" t="str">
        <f>IF('statement of marks'!DO87="","",'statement of marks'!DO87)</f>
        <v/>
      </c>
      <c r="E1583" s="475" t="str">
        <f>IF('statement of marks'!DR87="","",'statement of marks'!DR87)</f>
        <v/>
      </c>
      <c r="F1583" s="475" t="str">
        <f>IF('statement of marks'!DX87="","",'statement of marks'!DX87)</f>
        <v/>
      </c>
      <c r="G1583" s="478" t="str">
        <f>IF(F1583="","",SUM(C1583:F1583))</f>
        <v/>
      </c>
      <c r="H1583" s="475" t="str">
        <f>IF('statement of marks'!EC87="","",'statement of marks'!EC87)</f>
        <v/>
      </c>
      <c r="I1583" s="478" t="str">
        <f>IF(H1583="","",SUM(G1583:H1583))</f>
        <v/>
      </c>
      <c r="J1583" s="479" t="str">
        <f>IF('statement of marks'!HZ87="","",'statement of marks'!HZ87)</f>
        <v/>
      </c>
      <c r="K1583" s="477" t="str">
        <f>IF('result subject-wise'!AR87="","",'result subject-wise'!AR87)</f>
        <v/>
      </c>
      <c r="L1583" s="1030"/>
      <c r="M1583" s="1061"/>
      <c r="N1583" s="1058"/>
      <c r="O1583" s="1057"/>
      <c r="P1583" s="1023" t="s">
        <v>74</v>
      </c>
      <c r="Q1583" s="1024"/>
      <c r="R1583" s="475" t="str">
        <f>IF('statement of marks'!DL88="","",'statement of marks'!DL88)</f>
        <v/>
      </c>
      <c r="S1583" s="475" t="str">
        <f>IF('statement of marks'!DO88="","",'statement of marks'!DO88)</f>
        <v/>
      </c>
      <c r="T1583" s="475" t="str">
        <f>IF('statement of marks'!DR88="","",'statement of marks'!DR88)</f>
        <v/>
      </c>
      <c r="U1583" s="475" t="str">
        <f>IF('statement of marks'!DX88="","",'statement of marks'!DX88)</f>
        <v/>
      </c>
      <c r="V1583" s="478" t="str">
        <f>IF(U1583="","",SUM(R1583:U1583))</f>
        <v/>
      </c>
      <c r="W1583" s="475" t="str">
        <f>IF('statement of marks'!EC88="","",'statement of marks'!EC88)</f>
        <v/>
      </c>
      <c r="X1583" s="478" t="str">
        <f>IF(W1583="","",SUM(V1583:W1583))</f>
        <v/>
      </c>
      <c r="Y1583" s="479" t="str">
        <f>IF('statement of marks'!HZ88="","",'statement of marks'!HZ88)</f>
        <v/>
      </c>
      <c r="Z1583" s="477" t="str">
        <f>IF('result subject-wise'!AR88="","",'result subject-wise'!AR88)</f>
        <v/>
      </c>
      <c r="AA1583" s="1030"/>
      <c r="AB1583" s="1061"/>
    </row>
    <row r="1584" spans="1:28" ht="19" customHeight="1">
      <c r="A1584" s="1023" t="s">
        <v>56</v>
      </c>
      <c r="B1584" s="1024"/>
      <c r="C1584" s="475" t="str">
        <f>IF('statement of marks'!EM87="","",'statement of marks'!EM87)</f>
        <v/>
      </c>
      <c r="D1584" s="475" t="str">
        <f>IF('statement of marks'!EN87="","",'statement of marks'!EN87)</f>
        <v/>
      </c>
      <c r="E1584" s="475" t="str">
        <f>IF('statement of marks'!EO87="","",'statement of marks'!EO87)</f>
        <v/>
      </c>
      <c r="F1584" s="475" t="str">
        <f>IF('statement of marks'!ES87="","",'statement of marks'!ES87)</f>
        <v/>
      </c>
      <c r="G1584" s="478" t="str">
        <f>IF(F1584="","",SUM(C1584:F1584))</f>
        <v/>
      </c>
      <c r="H1584" s="475" t="str">
        <f>IF('statement of marks'!EX87="","",'statement of marks'!EX87)</f>
        <v/>
      </c>
      <c r="I1584" s="478" t="str">
        <f>IF(H1584="","",SUM(G1584:H1584))</f>
        <v/>
      </c>
      <c r="J1584" s="479" t="str">
        <f>IF('statement of marks'!IA87="","",'statement of marks'!IA87)</f>
        <v/>
      </c>
      <c r="K1584" s="477" t="str">
        <f>IF('result subject-wise'!AS87="","",'result subject-wise'!AS87)</f>
        <v/>
      </c>
      <c r="L1584" s="1030"/>
      <c r="M1584" s="1061"/>
      <c r="N1584" s="1058"/>
      <c r="O1584" s="1057"/>
      <c r="P1584" s="1023" t="s">
        <v>56</v>
      </c>
      <c r="Q1584" s="1024"/>
      <c r="R1584" s="475" t="str">
        <f>IF('statement of marks'!EM88="","",'statement of marks'!EM88)</f>
        <v/>
      </c>
      <c r="S1584" s="475" t="str">
        <f>IF('statement of marks'!EN88="","",'statement of marks'!EN88)</f>
        <v/>
      </c>
      <c r="T1584" s="475" t="str">
        <f>IF('statement of marks'!EO88="","",'statement of marks'!EO88)</f>
        <v/>
      </c>
      <c r="U1584" s="475" t="str">
        <f>IF('statement of marks'!ES88="","",'statement of marks'!ES88)</f>
        <v/>
      </c>
      <c r="V1584" s="478" t="str">
        <f>IF(U1584="","",SUM(R1584:U1584))</f>
        <v/>
      </c>
      <c r="W1584" s="475" t="str">
        <f>IF('statement of marks'!EX88="","",'statement of marks'!EX88)</f>
        <v/>
      </c>
      <c r="X1584" s="478" t="str">
        <f>IF(W1584="","",SUM(V1584:W1584))</f>
        <v/>
      </c>
      <c r="Y1584" s="479" t="str">
        <f>IF('statement of marks'!IA88="","",'statement of marks'!IA88)</f>
        <v/>
      </c>
      <c r="Z1584" s="477" t="str">
        <f>IF('result subject-wise'!AS88="","",'result subject-wise'!AS88)</f>
        <v/>
      </c>
      <c r="AA1584" s="1030"/>
      <c r="AB1584" s="1061"/>
    </row>
    <row r="1585" spans="1:28" ht="19" customHeight="1">
      <c r="A1585" s="1023" t="s">
        <v>26</v>
      </c>
      <c r="B1585" s="1024"/>
      <c r="C1585" s="1046" t="s">
        <v>275</v>
      </c>
      <c r="D1585" s="1021"/>
      <c r="E1585" s="1046" t="s">
        <v>94</v>
      </c>
      <c r="F1585" s="1021"/>
      <c r="G1585" s="1048" t="s">
        <v>95</v>
      </c>
      <c r="H1585" s="1021"/>
      <c r="I1585" s="478" t="s">
        <v>39</v>
      </c>
      <c r="J1585" s="477" t="s">
        <v>57</v>
      </c>
      <c r="K1585" s="1050"/>
      <c r="L1585" s="1049" t="str">
        <f>IF('result subject-wise'!AV87="","",'result subject-wise'!AV87)</f>
        <v/>
      </c>
      <c r="M1585" s="1052"/>
      <c r="N1585" s="1058"/>
      <c r="O1585" s="1057"/>
      <c r="P1585" s="1023" t="s">
        <v>26</v>
      </c>
      <c r="Q1585" s="1024"/>
      <c r="R1585" s="1046" t="s">
        <v>275</v>
      </c>
      <c r="S1585" s="1021"/>
      <c r="T1585" s="1046" t="s">
        <v>94</v>
      </c>
      <c r="U1585" s="1021"/>
      <c r="V1585" s="1048" t="s">
        <v>95</v>
      </c>
      <c r="W1585" s="1021"/>
      <c r="X1585" s="478" t="s">
        <v>39</v>
      </c>
      <c r="Y1585" s="477" t="s">
        <v>57</v>
      </c>
      <c r="Z1585" s="1050"/>
      <c r="AA1585" s="1049" t="str">
        <f>IF('result subject-wise'!AV88="","",'result subject-wise'!AV88)</f>
        <v/>
      </c>
      <c r="AB1585" s="1052"/>
    </row>
    <row r="1586" spans="1:28" ht="19" customHeight="1">
      <c r="A1586" s="1023"/>
      <c r="B1586" s="1024"/>
      <c r="C1586" s="1021">
        <f>'statement of marks'!$FH$6</f>
        <v>25</v>
      </c>
      <c r="D1586" s="1021"/>
      <c r="E1586" s="1021">
        <f>'statement of marks'!$FI$6</f>
        <v>45</v>
      </c>
      <c r="F1586" s="1021"/>
      <c r="G1586" s="1021">
        <f>'statement of marks'!$FJ$6</f>
        <v>30</v>
      </c>
      <c r="H1586" s="1021"/>
      <c r="I1586" s="478">
        <f>SUM(C1586,E1586,G1586)</f>
        <v>100</v>
      </c>
      <c r="J1586" s="477"/>
      <c r="K1586" s="1050"/>
      <c r="L1586" s="1049"/>
      <c r="M1586" s="1052"/>
      <c r="N1586" s="1058"/>
      <c r="O1586" s="1057"/>
      <c r="P1586" s="1023"/>
      <c r="Q1586" s="1024"/>
      <c r="R1586" s="1021">
        <f>'statement of marks'!$FH$6</f>
        <v>25</v>
      </c>
      <c r="S1586" s="1021"/>
      <c r="T1586" s="1021">
        <f>'statement of marks'!$FI$6</f>
        <v>45</v>
      </c>
      <c r="U1586" s="1021"/>
      <c r="V1586" s="1021">
        <f>'statement of marks'!$FJ$6</f>
        <v>30</v>
      </c>
      <c r="W1586" s="1021"/>
      <c r="X1586" s="478">
        <f>SUM(R1586,T1586,V1586)</f>
        <v>100</v>
      </c>
      <c r="Y1586" s="477"/>
      <c r="Z1586" s="1050"/>
      <c r="AA1586" s="1049"/>
      <c r="AB1586" s="1052"/>
    </row>
    <row r="1587" spans="1:28" ht="19" customHeight="1">
      <c r="A1587" s="1023"/>
      <c r="B1587" s="1024"/>
      <c r="C1587" s="1025" t="str">
        <f>IF('statement of marks'!FH87="","",'statement of marks'!FH87)</f>
        <v/>
      </c>
      <c r="D1587" s="1025"/>
      <c r="E1587" s="1025" t="str">
        <f>'statement of marks'!FI87</f>
        <v/>
      </c>
      <c r="F1587" s="1025"/>
      <c r="G1587" s="1025" t="str">
        <f>'statement of marks'!FJ87</f>
        <v/>
      </c>
      <c r="H1587" s="1025"/>
      <c r="I1587" s="481" t="str">
        <f>IF(G1587="","",SUM(C1587,E1587,G1587))</f>
        <v/>
      </c>
      <c r="J1587" s="479" t="str">
        <f>IF('statement of marks'!IB87="","",'statement of marks'!IB87)</f>
        <v/>
      </c>
      <c r="K1587" s="1050"/>
      <c r="L1587" s="1051" t="s">
        <v>241</v>
      </c>
      <c r="M1587" s="1052"/>
      <c r="N1587" s="1058"/>
      <c r="O1587" s="1057"/>
      <c r="P1587" s="1023"/>
      <c r="Q1587" s="1024"/>
      <c r="R1587" s="1025" t="str">
        <f>IF('statement of marks'!FH88="","",'statement of marks'!FH88)</f>
        <v/>
      </c>
      <c r="S1587" s="1025"/>
      <c r="T1587" s="1025" t="str">
        <f>'statement of marks'!FI88</f>
        <v/>
      </c>
      <c r="U1587" s="1025"/>
      <c r="V1587" s="1025" t="str">
        <f>'statement of marks'!FJ88</f>
        <v/>
      </c>
      <c r="W1587" s="1025"/>
      <c r="X1587" s="481" t="str">
        <f>IF(V1587="","",SUM(R1587,T1587,V1587))</f>
        <v/>
      </c>
      <c r="Y1587" s="479" t="str">
        <f>IF('statement of marks'!IB88="","",'statement of marks'!IB88)</f>
        <v/>
      </c>
      <c r="Z1587" s="1050"/>
      <c r="AA1587" s="1051" t="s">
        <v>241</v>
      </c>
      <c r="AB1587" s="1052"/>
    </row>
    <row r="1588" spans="1:28" ht="19" customHeight="1">
      <c r="A1588" s="1023" t="s">
        <v>77</v>
      </c>
      <c r="B1588" s="1024"/>
      <c r="C1588" s="1048" t="s">
        <v>96</v>
      </c>
      <c r="D1588" s="1021"/>
      <c r="E1588" s="1048" t="s">
        <v>97</v>
      </c>
      <c r="F1588" s="1021"/>
      <c r="G1588" s="1048" t="s">
        <v>98</v>
      </c>
      <c r="H1588" s="1021"/>
      <c r="I1588" s="478" t="s">
        <v>39</v>
      </c>
      <c r="J1588" s="477" t="s">
        <v>57</v>
      </c>
      <c r="K1588" s="1050"/>
      <c r="L1588" s="1049" t="e">
        <f>J1581</f>
        <v>#VALUE!</v>
      </c>
      <c r="M1588" s="1052"/>
      <c r="N1588" s="1058"/>
      <c r="O1588" s="1057"/>
      <c r="P1588" s="1023" t="s">
        <v>77</v>
      </c>
      <c r="Q1588" s="1024"/>
      <c r="R1588" s="1048" t="s">
        <v>96</v>
      </c>
      <c r="S1588" s="1021"/>
      <c r="T1588" s="1048" t="s">
        <v>97</v>
      </c>
      <c r="U1588" s="1021"/>
      <c r="V1588" s="1048" t="s">
        <v>98</v>
      </c>
      <c r="W1588" s="1021"/>
      <c r="X1588" s="478" t="s">
        <v>39</v>
      </c>
      <c r="Y1588" s="477" t="s">
        <v>57</v>
      </c>
      <c r="Z1588" s="1050"/>
      <c r="AA1588" s="1049" t="e">
        <f>Y1581</f>
        <v>#VALUE!</v>
      </c>
      <c r="AB1588" s="1052"/>
    </row>
    <row r="1589" spans="1:28" ht="19" customHeight="1">
      <c r="A1589" s="1023"/>
      <c r="B1589" s="1024"/>
      <c r="C1589" s="1021">
        <f>'statement of marks'!$FQ$6</f>
        <v>25</v>
      </c>
      <c r="D1589" s="1021"/>
      <c r="E1589" s="474">
        <f>'statement of marks'!$FR$6</f>
        <v>30</v>
      </c>
      <c r="F1589" s="474">
        <f>'statement of marks'!$FS$6</f>
        <v>30</v>
      </c>
      <c r="G1589" s="1021">
        <f>'statement of marks'!$FT$6</f>
        <v>15</v>
      </c>
      <c r="H1589" s="1021"/>
      <c r="I1589" s="478">
        <f>SUM(C1589,E1589,F1589,G1589)</f>
        <v>100</v>
      </c>
      <c r="J1589" s="477"/>
      <c r="K1589" s="1050"/>
      <c r="L1589" s="1049"/>
      <c r="M1589" s="1052"/>
      <c r="N1589" s="1058"/>
      <c r="O1589" s="1057"/>
      <c r="P1589" s="1023"/>
      <c r="Q1589" s="1024"/>
      <c r="R1589" s="1021">
        <f>'statement of marks'!$FQ$6</f>
        <v>25</v>
      </c>
      <c r="S1589" s="1021"/>
      <c r="T1589" s="474">
        <f>'statement of marks'!$FR$6</f>
        <v>30</v>
      </c>
      <c r="U1589" s="474">
        <f>'statement of marks'!$FS$6</f>
        <v>30</v>
      </c>
      <c r="V1589" s="1021">
        <f>'statement of marks'!$FT$6</f>
        <v>15</v>
      </c>
      <c r="W1589" s="1021"/>
      <c r="X1589" s="478">
        <f>SUM(R1589,T1589,U1589,V1589)</f>
        <v>100</v>
      </c>
      <c r="Y1589" s="477"/>
      <c r="Z1589" s="1050"/>
      <c r="AA1589" s="1049"/>
      <c r="AB1589" s="1052"/>
    </row>
    <row r="1590" spans="1:28" ht="19" customHeight="1">
      <c r="A1590" s="1023"/>
      <c r="B1590" s="1024"/>
      <c r="C1590" s="1025" t="str">
        <f>IF('statement of marks'!FQ87="","",'statement of marks'!FQ87)</f>
        <v/>
      </c>
      <c r="D1590" s="1025"/>
      <c r="E1590" s="475" t="str">
        <f>'statement of marks'!FR87</f>
        <v/>
      </c>
      <c r="F1590" s="475" t="str">
        <f>'statement of marks'!FS87</f>
        <v/>
      </c>
      <c r="G1590" s="1025" t="str">
        <f>'statement of marks'!FT87</f>
        <v/>
      </c>
      <c r="H1590" s="1025"/>
      <c r="I1590" s="478" t="str">
        <f>IF(G1590="","",SUM(C1590:G1590))</f>
        <v/>
      </c>
      <c r="J1590" s="479" t="str">
        <f>IF('statement of marks'!IC87="","",'statement of marks'!IC87)</f>
        <v/>
      </c>
      <c r="K1590" s="1043" t="s">
        <v>240</v>
      </c>
      <c r="L1590" s="1044"/>
      <c r="M1590" s="1045"/>
      <c r="N1590" s="1058"/>
      <c r="O1590" s="1057"/>
      <c r="P1590" s="1023"/>
      <c r="Q1590" s="1024"/>
      <c r="R1590" s="1025" t="str">
        <f>IF('statement of marks'!FQ88="","",'statement of marks'!FQ88)</f>
        <v/>
      </c>
      <c r="S1590" s="1025"/>
      <c r="T1590" s="475" t="str">
        <f>'statement of marks'!FR88</f>
        <v/>
      </c>
      <c r="U1590" s="475" t="str">
        <f>'statement of marks'!FS88</f>
        <v/>
      </c>
      <c r="V1590" s="1025" t="str">
        <f>'statement of marks'!FT88</f>
        <v/>
      </c>
      <c r="W1590" s="1025"/>
      <c r="X1590" s="478" t="str">
        <f>IF(V1590="","",SUM(R1590:V1590))</f>
        <v/>
      </c>
      <c r="Y1590" s="479" t="str">
        <f>IF('statement of marks'!IC88="","",'statement of marks'!IC88)</f>
        <v/>
      </c>
      <c r="Z1590" s="1043" t="s">
        <v>240</v>
      </c>
      <c r="AA1590" s="1044"/>
      <c r="AB1590" s="1045"/>
    </row>
    <row r="1591" spans="1:28" ht="19" customHeight="1">
      <c r="A1591" s="1038" t="s">
        <v>135</v>
      </c>
      <c r="B1591" s="1039"/>
      <c r="C1591" s="1029" t="str">
        <f>'statement of marks'!GN87</f>
        <v/>
      </c>
      <c r="D1591" s="1029"/>
      <c r="E1591" s="1029"/>
      <c r="F1591" s="483" t="s">
        <v>241</v>
      </c>
      <c r="G1591" s="479" t="str">
        <f>IF('statement of marks'!CU87="","",'statement of marks'!CU87)</f>
        <v/>
      </c>
      <c r="H1591" s="1049" t="s">
        <v>237</v>
      </c>
      <c r="I1591" s="1049"/>
      <c r="J1591" s="475" t="str">
        <f>IF('statement of marks'!GP87="","",'statement of marks'!GP87)</f>
        <v/>
      </c>
      <c r="K1591" s="1044"/>
      <c r="L1591" s="1044"/>
      <c r="M1591" s="1045"/>
      <c r="N1591" s="1058"/>
      <c r="O1591" s="1057"/>
      <c r="P1591" s="1038" t="s">
        <v>135</v>
      </c>
      <c r="Q1591" s="1039"/>
      <c r="R1591" s="1029" t="str">
        <f>'statement of marks'!GN88</f>
        <v/>
      </c>
      <c r="S1591" s="1029"/>
      <c r="T1591" s="1029"/>
      <c r="U1591" s="483" t="s">
        <v>241</v>
      </c>
      <c r="V1591" s="479" t="str">
        <f>IF('statement of marks'!CU88="","",'statement of marks'!CU88)</f>
        <v/>
      </c>
      <c r="W1591" s="1049" t="s">
        <v>237</v>
      </c>
      <c r="X1591" s="1049"/>
      <c r="Y1591" s="475" t="str">
        <f>IF('statement of marks'!GP88="","",'statement of marks'!GP88)</f>
        <v/>
      </c>
      <c r="Z1591" s="1044"/>
      <c r="AA1591" s="1044"/>
      <c r="AB1591" s="1045"/>
    </row>
    <row r="1592" spans="1:28" ht="19" customHeight="1">
      <c r="A1592" s="257" t="s">
        <v>230</v>
      </c>
      <c r="B1592" s="1059" t="s">
        <v>229</v>
      </c>
      <c r="C1592" s="1060"/>
      <c r="D1592" s="1047" t="s">
        <v>231</v>
      </c>
      <c r="E1592" s="1025"/>
      <c r="F1592" s="1047" t="s">
        <v>232</v>
      </c>
      <c r="G1592" s="1025"/>
      <c r="H1592" s="1047" t="s">
        <v>233</v>
      </c>
      <c r="I1592" s="1025"/>
      <c r="J1592" s="481" t="s">
        <v>376</v>
      </c>
      <c r="K1592" s="1044"/>
      <c r="L1592" s="1044"/>
      <c r="M1592" s="1045"/>
      <c r="N1592" s="1058"/>
      <c r="O1592" s="1057"/>
      <c r="P1592" s="257" t="s">
        <v>230</v>
      </c>
      <c r="Q1592" s="1059" t="s">
        <v>229</v>
      </c>
      <c r="R1592" s="1060"/>
      <c r="S1592" s="1047" t="s">
        <v>231</v>
      </c>
      <c r="T1592" s="1025"/>
      <c r="U1592" s="1047" t="s">
        <v>232</v>
      </c>
      <c r="V1592" s="1025"/>
      <c r="W1592" s="1047" t="s">
        <v>233</v>
      </c>
      <c r="X1592" s="1025"/>
      <c r="Y1592" s="481" t="s">
        <v>376</v>
      </c>
      <c r="Z1592" s="1044"/>
      <c r="AA1592" s="1044"/>
      <c r="AB1592" s="1045"/>
    </row>
    <row r="1593" spans="1:28" ht="19" customHeight="1">
      <c r="A1593" s="1033" t="s">
        <v>227</v>
      </c>
      <c r="B1593" s="1024"/>
      <c r="C1593" s="482" t="str">
        <f>IF('statement of marks'!GR87="","",'statement of marks'!GR87)</f>
        <v/>
      </c>
      <c r="D1593" s="1053" t="str">
        <f>IF('statement of marks'!GT87="","",'statement of marks'!GT87)</f>
        <v/>
      </c>
      <c r="E1593" s="1053"/>
      <c r="F1593" s="1053" t="str">
        <f>IF('statement of marks'!GV87="","",'statement of marks'!GV87)</f>
        <v/>
      </c>
      <c r="G1593" s="1053"/>
      <c r="H1593" s="1053" t="str">
        <f>IF('statement of marks'!GX87="","",'statement of marks'!GX87)</f>
        <v/>
      </c>
      <c r="I1593" s="1053"/>
      <c r="J1593" s="479" t="str">
        <f>'statement of marks'!GZ87</f>
        <v/>
      </c>
      <c r="K1593" s="1062" t="str">
        <f>IF(OR(L1585="PASS",L1585="FAIL"),'result subject-wise'!$AV$112,"")</f>
        <v/>
      </c>
      <c r="L1593" s="1062"/>
      <c r="M1593" s="1063"/>
      <c r="N1593" s="1058"/>
      <c r="O1593" s="1057"/>
      <c r="P1593" s="1033" t="s">
        <v>227</v>
      </c>
      <c r="Q1593" s="1024"/>
      <c r="R1593" s="482" t="str">
        <f>IF('statement of marks'!GR88="","",'statement of marks'!GR88)</f>
        <v/>
      </c>
      <c r="S1593" s="1053" t="str">
        <f>IF('statement of marks'!GT88="","",'statement of marks'!GT88)</f>
        <v/>
      </c>
      <c r="T1593" s="1053"/>
      <c r="U1593" s="1053" t="str">
        <f>IF('statement of marks'!GV88="","",'statement of marks'!GV88)</f>
        <v/>
      </c>
      <c r="V1593" s="1053"/>
      <c r="W1593" s="1053" t="str">
        <f>IF('statement of marks'!GX88="","",'statement of marks'!GX88)</f>
        <v/>
      </c>
      <c r="X1593" s="1053"/>
      <c r="Y1593" s="479" t="str">
        <f>'statement of marks'!GZ88</f>
        <v/>
      </c>
      <c r="Z1593" s="1062" t="str">
        <f>IF(OR(AA1585="PASS",AA1585="FAIL"),'result subject-wise'!$AV$112,"")</f>
        <v/>
      </c>
      <c r="AA1593" s="1062"/>
      <c r="AB1593" s="1063"/>
    </row>
    <row r="1594" spans="1:28" ht="19" customHeight="1">
      <c r="A1594" s="1031" t="s">
        <v>228</v>
      </c>
      <c r="B1594" s="1032"/>
      <c r="C1594" s="477" t="str">
        <f>IF('statement of marks'!GQ87="","",'statement of marks'!GQ87)</f>
        <v/>
      </c>
      <c r="D1594" s="1030" t="str">
        <f>IF('statement of marks'!GS87="","",'statement of marks'!GS87)</f>
        <v/>
      </c>
      <c r="E1594" s="1030"/>
      <c r="F1594" s="1030" t="str">
        <f>IF('statement of marks'!GU87="","",'statement of marks'!GU87)</f>
        <v/>
      </c>
      <c r="G1594" s="1030"/>
      <c r="H1594" s="1030" t="str">
        <f>IF('statement of marks'!GW87="","",'statement of marks'!GW87)</f>
        <v/>
      </c>
      <c r="I1594" s="1030"/>
      <c r="J1594" s="477" t="str">
        <f>'statement of marks'!GY87</f>
        <v/>
      </c>
      <c r="K1594" s="1062"/>
      <c r="L1594" s="1062"/>
      <c r="M1594" s="1063"/>
      <c r="N1594" s="1058"/>
      <c r="O1594" s="1057"/>
      <c r="P1594" s="1031" t="s">
        <v>228</v>
      </c>
      <c r="Q1594" s="1032"/>
      <c r="R1594" s="477" t="str">
        <f>IF('statement of marks'!GQ88="","",'statement of marks'!GQ88)</f>
        <v/>
      </c>
      <c r="S1594" s="1030" t="str">
        <f>IF('statement of marks'!GS88="","",'statement of marks'!GS88)</f>
        <v/>
      </c>
      <c r="T1594" s="1030"/>
      <c r="U1594" s="1030" t="str">
        <f>IF('statement of marks'!GU88="","",'statement of marks'!GU88)</f>
        <v/>
      </c>
      <c r="V1594" s="1030"/>
      <c r="W1594" s="1030" t="str">
        <f>IF('statement of marks'!GW88="","",'statement of marks'!GW88)</f>
        <v/>
      </c>
      <c r="X1594" s="1030"/>
      <c r="Y1594" s="477" t="str">
        <f>'statement of marks'!GY88</f>
        <v/>
      </c>
      <c r="Z1594" s="1062"/>
      <c r="AA1594" s="1062"/>
      <c r="AB1594" s="1063"/>
    </row>
    <row r="1595" spans="1:28" ht="19" customHeight="1">
      <c r="A1595" s="1067" t="s">
        <v>375</v>
      </c>
      <c r="B1595" s="1024"/>
      <c r="C1595" s="52"/>
      <c r="D1595" s="1029"/>
      <c r="E1595" s="1029"/>
      <c r="F1595" s="1029"/>
      <c r="G1595" s="1029"/>
      <c r="H1595" s="1029"/>
      <c r="I1595" s="1029"/>
      <c r="J1595" s="1029"/>
      <c r="K1595" s="1029"/>
      <c r="L1595" s="1029"/>
      <c r="M1595" s="1040"/>
      <c r="N1595" s="1058"/>
      <c r="O1595" s="1057"/>
      <c r="P1595" s="1067" t="s">
        <v>375</v>
      </c>
      <c r="Q1595" s="1024"/>
      <c r="R1595" s="52"/>
      <c r="S1595" s="1029"/>
      <c r="T1595" s="1029"/>
      <c r="U1595" s="1029"/>
      <c r="V1595" s="1029"/>
      <c r="W1595" s="1029"/>
      <c r="X1595" s="1029"/>
      <c r="Y1595" s="1029"/>
      <c r="Z1595" s="1029"/>
      <c r="AA1595" s="1029"/>
      <c r="AB1595" s="1040"/>
    </row>
    <row r="1596" spans="1:28" ht="19" customHeight="1">
      <c r="A1596" s="1033" t="s">
        <v>234</v>
      </c>
      <c r="B1596" s="1024"/>
      <c r="C1596" s="52"/>
      <c r="D1596" s="1029"/>
      <c r="E1596" s="1029"/>
      <c r="F1596" s="1029"/>
      <c r="G1596" s="1029"/>
      <c r="H1596" s="1029"/>
      <c r="I1596" s="1029"/>
      <c r="J1596" s="1029"/>
      <c r="K1596" s="1029"/>
      <c r="L1596" s="1029"/>
      <c r="M1596" s="1040"/>
      <c r="N1596" s="1058"/>
      <c r="O1596" s="1057"/>
      <c r="P1596" s="1033" t="s">
        <v>234</v>
      </c>
      <c r="Q1596" s="1024"/>
      <c r="R1596" s="52"/>
      <c r="S1596" s="1029"/>
      <c r="T1596" s="1029"/>
      <c r="U1596" s="1029"/>
      <c r="V1596" s="1029"/>
      <c r="W1596" s="1029"/>
      <c r="X1596" s="1029"/>
      <c r="Y1596" s="1029"/>
      <c r="Z1596" s="1029"/>
      <c r="AA1596" s="1029"/>
      <c r="AB1596" s="1040"/>
    </row>
    <row r="1597" spans="1:28" ht="19" customHeight="1">
      <c r="A1597" s="1033" t="s">
        <v>374</v>
      </c>
      <c r="B1597" s="1024"/>
      <c r="C1597" s="52"/>
      <c r="D1597" s="1029"/>
      <c r="E1597" s="1029"/>
      <c r="F1597" s="1029"/>
      <c r="G1597" s="1029"/>
      <c r="H1597" s="1029"/>
      <c r="I1597" s="1029"/>
      <c r="J1597" s="1051" t="s">
        <v>374</v>
      </c>
      <c r="K1597" s="1029"/>
      <c r="L1597" s="1029"/>
      <c r="M1597" s="1040"/>
      <c r="N1597" s="1058"/>
      <c r="O1597" s="1057"/>
      <c r="P1597" s="1033" t="s">
        <v>374</v>
      </c>
      <c r="Q1597" s="1024"/>
      <c r="R1597" s="52"/>
      <c r="S1597" s="1029"/>
      <c r="T1597" s="1029"/>
      <c r="U1597" s="1029"/>
      <c r="V1597" s="1029"/>
      <c r="W1597" s="1029"/>
      <c r="X1597" s="1029"/>
      <c r="Y1597" s="1051" t="s">
        <v>374</v>
      </c>
      <c r="Z1597" s="1029"/>
      <c r="AA1597" s="1029"/>
      <c r="AB1597" s="1040"/>
    </row>
    <row r="1598" spans="1:28" ht="19" customHeight="1">
      <c r="A1598" s="1033" t="s">
        <v>235</v>
      </c>
      <c r="B1598" s="1024"/>
      <c r="C1598" s="52"/>
      <c r="D1598" s="1029"/>
      <c r="E1598" s="1029"/>
      <c r="F1598" s="1029"/>
      <c r="G1598" s="1029"/>
      <c r="H1598" s="1029"/>
      <c r="I1598" s="1029"/>
      <c r="J1598" s="1029"/>
      <c r="K1598" s="1029"/>
      <c r="L1598" s="1029"/>
      <c r="M1598" s="1040"/>
      <c r="N1598" s="1058"/>
      <c r="O1598" s="1057"/>
      <c r="P1598" s="1033" t="s">
        <v>235</v>
      </c>
      <c r="Q1598" s="1024"/>
      <c r="R1598" s="52"/>
      <c r="S1598" s="1029"/>
      <c r="T1598" s="1029"/>
      <c r="U1598" s="1029"/>
      <c r="V1598" s="1029"/>
      <c r="W1598" s="1029"/>
      <c r="X1598" s="1029"/>
      <c r="Y1598" s="1029"/>
      <c r="Z1598" s="1029"/>
      <c r="AA1598" s="1029"/>
      <c r="AB1598" s="1040"/>
    </row>
    <row r="1599" spans="1:28" ht="19" customHeight="1" thickBot="1">
      <c r="A1599" s="1054" t="s">
        <v>236</v>
      </c>
      <c r="B1599" s="1055"/>
      <c r="C1599" s="1055"/>
      <c r="D1599" s="1055"/>
      <c r="E1599" s="1055"/>
      <c r="F1599" s="1064">
        <f>'statement of marks'!$GY$107</f>
        <v>42460</v>
      </c>
      <c r="G1599" s="1064"/>
      <c r="H1599" s="1065" t="s">
        <v>239</v>
      </c>
      <c r="I1599" s="1066"/>
      <c r="J1599" s="1041"/>
      <c r="K1599" s="1041"/>
      <c r="L1599" s="1041"/>
      <c r="M1599" s="1042"/>
      <c r="N1599" s="1058"/>
      <c r="O1599" s="1057"/>
      <c r="P1599" s="1054" t="s">
        <v>236</v>
      </c>
      <c r="Q1599" s="1055"/>
      <c r="R1599" s="1055"/>
      <c r="S1599" s="1055"/>
      <c r="T1599" s="1055"/>
      <c r="U1599" s="1064">
        <f>'statement of marks'!$GY$107</f>
        <v>42460</v>
      </c>
      <c r="V1599" s="1064"/>
      <c r="W1599" s="1065" t="s">
        <v>239</v>
      </c>
      <c r="X1599" s="1066"/>
      <c r="Y1599" s="1041"/>
      <c r="Z1599" s="1041"/>
      <c r="AA1599" s="1041"/>
      <c r="AB1599" s="1042"/>
    </row>
    <row r="1600" spans="1:28" ht="19" customHeight="1" thickTop="1">
      <c r="A1600" s="1017" t="s">
        <v>220</v>
      </c>
      <c r="B1600" s="1018"/>
      <c r="C1600" s="1018"/>
      <c r="D1600" s="1018"/>
      <c r="E1600" s="1018"/>
      <c r="F1600" s="1018"/>
      <c r="G1600" s="1018"/>
      <c r="H1600" s="1018"/>
      <c r="I1600" s="1018"/>
      <c r="J1600" s="1018"/>
      <c r="K1600" s="1018"/>
      <c r="L1600" s="1018"/>
      <c r="M1600" s="1019"/>
      <c r="N1600" s="1058"/>
      <c r="O1600" s="1057"/>
      <c r="P1600" s="1017" t="s">
        <v>220</v>
      </c>
      <c r="Q1600" s="1018"/>
      <c r="R1600" s="1018"/>
      <c r="S1600" s="1018"/>
      <c r="T1600" s="1018"/>
      <c r="U1600" s="1018"/>
      <c r="V1600" s="1018"/>
      <c r="W1600" s="1018"/>
      <c r="X1600" s="1018"/>
      <c r="Y1600" s="1018"/>
      <c r="Z1600" s="1018"/>
      <c r="AA1600" s="1018"/>
      <c r="AB1600" s="1019"/>
    </row>
    <row r="1601" spans="1:28" ht="19" customHeight="1">
      <c r="A1601" s="1020" t="str">
        <f>IF('statement of marks'!$A$2="","",'statement of marks'!$A$2)</f>
        <v xml:space="preserve">GOVT. </v>
      </c>
      <c r="B1601" s="1021"/>
      <c r="C1601" s="1021"/>
      <c r="D1601" s="1021"/>
      <c r="E1601" s="1021"/>
      <c r="F1601" s="1021"/>
      <c r="G1601" s="1021"/>
      <c r="H1601" s="1021"/>
      <c r="I1601" s="1021"/>
      <c r="J1601" s="1021"/>
      <c r="K1601" s="1021"/>
      <c r="L1601" s="1021"/>
      <c r="M1601" s="1022"/>
      <c r="N1601" s="1058"/>
      <c r="O1601" s="1057"/>
      <c r="P1601" s="1020" t="str">
        <f>IF('statement of marks'!$A$2="","",'statement of marks'!$A$2)</f>
        <v xml:space="preserve">GOVT. </v>
      </c>
      <c r="Q1601" s="1021"/>
      <c r="R1601" s="1021"/>
      <c r="S1601" s="1021"/>
      <c r="T1601" s="1021"/>
      <c r="U1601" s="1021"/>
      <c r="V1601" s="1021"/>
      <c r="W1601" s="1021"/>
      <c r="X1601" s="1021"/>
      <c r="Y1601" s="1021"/>
      <c r="Z1601" s="1021"/>
      <c r="AA1601" s="1021"/>
      <c r="AB1601" s="1022"/>
    </row>
    <row r="1602" spans="1:28" ht="19" customHeight="1">
      <c r="A1602" s="1020"/>
      <c r="B1602" s="1021"/>
      <c r="C1602" s="1021"/>
      <c r="D1602" s="1021"/>
      <c r="E1602" s="1021"/>
      <c r="F1602" s="1021"/>
      <c r="G1602" s="1021"/>
      <c r="H1602" s="1021"/>
      <c r="I1602" s="1021"/>
      <c r="J1602" s="1021"/>
      <c r="K1602" s="1021"/>
      <c r="L1602" s="1021"/>
      <c r="M1602" s="1022"/>
      <c r="N1602" s="1058"/>
      <c r="O1602" s="1057"/>
      <c r="P1602" s="1020"/>
      <c r="Q1602" s="1021"/>
      <c r="R1602" s="1021"/>
      <c r="S1602" s="1021"/>
      <c r="T1602" s="1021"/>
      <c r="U1602" s="1021"/>
      <c r="V1602" s="1021"/>
      <c r="W1602" s="1021"/>
      <c r="X1602" s="1021"/>
      <c r="Y1602" s="1021"/>
      <c r="Z1602" s="1021"/>
      <c r="AA1602" s="1021"/>
      <c r="AB1602" s="1022"/>
    </row>
    <row r="1603" spans="1:28" ht="19" customHeight="1">
      <c r="A1603" s="1023" t="s">
        <v>221</v>
      </c>
      <c r="B1603" s="1024"/>
      <c r="C1603" s="1025" t="str">
        <f>IF(L1624="","MAIN EXAM.",IF(C1630="SUPPL.","SUPPL. EXAM.",IF(C1630="RE-EXAM.","RE-EXAM.",)))</f>
        <v>MAIN EXAM.</v>
      </c>
      <c r="D1603" s="1025"/>
      <c r="E1603" s="1025"/>
      <c r="F1603" s="1025"/>
      <c r="G1603" s="475" t="s">
        <v>153</v>
      </c>
      <c r="H1603" s="1025" t="str">
        <f>IF('statement of marks'!$F$3="","",'statement of marks'!$F$3)</f>
        <v>2015-16</v>
      </c>
      <c r="I1603" s="1025"/>
      <c r="J1603" s="1025" t="s">
        <v>82</v>
      </c>
      <c r="K1603" s="1025"/>
      <c r="L1603" s="1025" t="str">
        <f>IF('statement of marks'!D89="","",'statement of marks'!D89)</f>
        <v/>
      </c>
      <c r="M1603" s="1026"/>
      <c r="N1603" s="1058"/>
      <c r="O1603" s="1057"/>
      <c r="P1603" s="1023" t="s">
        <v>221</v>
      </c>
      <c r="Q1603" s="1024"/>
      <c r="R1603" s="1025" t="str">
        <f>IF(AA1624="","MAIN EXAM.",IF(R1630="SUPPL.","SUPPL. EXAM.",IF(R1630="RE-EXAM.","RE-EXAM.",)))</f>
        <v>MAIN EXAM.</v>
      </c>
      <c r="S1603" s="1025"/>
      <c r="T1603" s="1025"/>
      <c r="U1603" s="1025"/>
      <c r="V1603" s="475" t="s">
        <v>153</v>
      </c>
      <c r="W1603" s="1025" t="str">
        <f>IF('statement of marks'!$F$3="","",'statement of marks'!$F$3)</f>
        <v>2015-16</v>
      </c>
      <c r="X1603" s="1025"/>
      <c r="Y1603" s="1025" t="s">
        <v>82</v>
      </c>
      <c r="Z1603" s="1025"/>
      <c r="AA1603" s="1025" t="str">
        <f>IF('statement of marks'!D90="","",'statement of marks'!D90)</f>
        <v/>
      </c>
      <c r="AB1603" s="1026"/>
    </row>
    <row r="1604" spans="1:28" ht="19" customHeight="1">
      <c r="A1604" s="1023" t="s">
        <v>40</v>
      </c>
      <c r="B1604" s="1024"/>
      <c r="C1604" s="1024" t="str">
        <f>IF('statement of marks'!G89="","",'statement of marks'!G89)</f>
        <v>A 083</v>
      </c>
      <c r="D1604" s="1024"/>
      <c r="E1604" s="1024"/>
      <c r="F1604" s="1024"/>
      <c r="G1604" s="1024"/>
      <c r="H1604" s="1024"/>
      <c r="I1604" s="1024"/>
      <c r="J1604" s="1024"/>
      <c r="K1604" s="1024"/>
      <c r="L1604" s="1024"/>
      <c r="M1604" s="1036"/>
      <c r="N1604" s="1058"/>
      <c r="O1604" s="1057"/>
      <c r="P1604" s="1023" t="s">
        <v>40</v>
      </c>
      <c r="Q1604" s="1024"/>
      <c r="R1604" s="1024" t="str">
        <f>IF('statement of marks'!G90="","",'statement of marks'!G90)</f>
        <v>A 084</v>
      </c>
      <c r="S1604" s="1024"/>
      <c r="T1604" s="1024"/>
      <c r="U1604" s="1024"/>
      <c r="V1604" s="1024"/>
      <c r="W1604" s="1024"/>
      <c r="X1604" s="1024"/>
      <c r="Y1604" s="1024"/>
      <c r="Z1604" s="1024"/>
      <c r="AA1604" s="1024"/>
      <c r="AB1604" s="1036"/>
    </row>
    <row r="1605" spans="1:28" ht="19" customHeight="1">
      <c r="A1605" s="1023" t="s">
        <v>41</v>
      </c>
      <c r="B1605" s="1024"/>
      <c r="C1605" s="1024" t="str">
        <f>IF('statement of marks'!H89="","",'statement of marks'!H89)</f>
        <v>B 083</v>
      </c>
      <c r="D1605" s="1024"/>
      <c r="E1605" s="1024"/>
      <c r="F1605" s="1024"/>
      <c r="G1605" s="1024"/>
      <c r="H1605" s="1024"/>
      <c r="I1605" s="1024"/>
      <c r="J1605" s="1024"/>
      <c r="K1605" s="1024"/>
      <c r="L1605" s="1024"/>
      <c r="M1605" s="1036"/>
      <c r="N1605" s="1058"/>
      <c r="O1605" s="1057"/>
      <c r="P1605" s="1023" t="s">
        <v>41</v>
      </c>
      <c r="Q1605" s="1024"/>
      <c r="R1605" s="1024" t="str">
        <f>IF('statement of marks'!H90="","",'statement of marks'!H90)</f>
        <v>B 084</v>
      </c>
      <c r="S1605" s="1024"/>
      <c r="T1605" s="1024"/>
      <c r="U1605" s="1024"/>
      <c r="V1605" s="1024"/>
      <c r="W1605" s="1024"/>
      <c r="X1605" s="1024"/>
      <c r="Y1605" s="1024"/>
      <c r="Z1605" s="1024"/>
      <c r="AA1605" s="1024"/>
      <c r="AB1605" s="1036"/>
    </row>
    <row r="1606" spans="1:28" ht="19" customHeight="1">
      <c r="A1606" s="1023" t="s">
        <v>42</v>
      </c>
      <c r="B1606" s="1024"/>
      <c r="C1606" s="1024" t="str">
        <f>IF('statement of marks'!I89="","",'statement of marks'!I89)</f>
        <v>C 083</v>
      </c>
      <c r="D1606" s="1024"/>
      <c r="E1606" s="1024"/>
      <c r="F1606" s="1024"/>
      <c r="G1606" s="1024"/>
      <c r="H1606" s="1024"/>
      <c r="I1606" s="1024"/>
      <c r="J1606" s="1024"/>
      <c r="K1606" s="1024"/>
      <c r="L1606" s="1024"/>
      <c r="M1606" s="1036"/>
      <c r="N1606" s="1058"/>
      <c r="O1606" s="1057"/>
      <c r="P1606" s="1023" t="s">
        <v>42</v>
      </c>
      <c r="Q1606" s="1024"/>
      <c r="R1606" s="1024" t="str">
        <f>IF('statement of marks'!I90="","",'statement of marks'!I90)</f>
        <v>C 084</v>
      </c>
      <c r="S1606" s="1024"/>
      <c r="T1606" s="1024"/>
      <c r="U1606" s="1024"/>
      <c r="V1606" s="1024"/>
      <c r="W1606" s="1024"/>
      <c r="X1606" s="1024"/>
      <c r="Y1606" s="1024"/>
      <c r="Z1606" s="1024"/>
      <c r="AA1606" s="1024"/>
      <c r="AB1606" s="1036"/>
    </row>
    <row r="1607" spans="1:28" ht="19" customHeight="1">
      <c r="A1607" s="1023" t="s">
        <v>274</v>
      </c>
      <c r="B1607" s="1024"/>
      <c r="C1607" s="1024" t="str">
        <f>IF('statement of marks'!$A$3="","",'statement of marks'!$A$3)</f>
        <v>9 'A'</v>
      </c>
      <c r="D1607" s="1024"/>
      <c r="E1607" s="1025" t="s">
        <v>83</v>
      </c>
      <c r="F1607" s="1025"/>
      <c r="G1607" s="1025" t="str">
        <f>IF('statement of marks'!E89="","",'statement of marks'!E89)</f>
        <v/>
      </c>
      <c r="H1607" s="1025"/>
      <c r="I1607" s="1025" t="s">
        <v>78</v>
      </c>
      <c r="J1607" s="1025"/>
      <c r="K1607" s="1014" t="str">
        <f>IF('statement of marks'!F89="","",'statement of marks'!F89)</f>
        <v/>
      </c>
      <c r="L1607" s="1014"/>
      <c r="M1607" s="1015"/>
      <c r="N1607" s="1058"/>
      <c r="O1607" s="1057"/>
      <c r="P1607" s="1023" t="s">
        <v>274</v>
      </c>
      <c r="Q1607" s="1024"/>
      <c r="R1607" s="1024" t="str">
        <f>IF('statement of marks'!$A$3="","",'statement of marks'!$A$3)</f>
        <v>9 'A'</v>
      </c>
      <c r="S1607" s="1024"/>
      <c r="T1607" s="1025" t="s">
        <v>83</v>
      </c>
      <c r="U1607" s="1025"/>
      <c r="V1607" s="1025" t="str">
        <f>IF('statement of marks'!E90="","",'statement of marks'!E90)</f>
        <v/>
      </c>
      <c r="W1607" s="1025"/>
      <c r="X1607" s="1025" t="s">
        <v>78</v>
      </c>
      <c r="Y1607" s="1025"/>
      <c r="Z1607" s="1014" t="str">
        <f>IF('statement of marks'!F90="","",'statement of marks'!F90)</f>
        <v/>
      </c>
      <c r="AA1607" s="1014"/>
      <c r="AB1607" s="1015"/>
    </row>
    <row r="1608" spans="1:28" ht="19" customHeight="1">
      <c r="A1608" s="1037" t="s">
        <v>222</v>
      </c>
      <c r="B1608" s="1034" t="s">
        <v>223</v>
      </c>
      <c r="C1608" s="865" t="s">
        <v>87</v>
      </c>
      <c r="D1608" s="865" t="s">
        <v>88</v>
      </c>
      <c r="E1608" s="865" t="s">
        <v>89</v>
      </c>
      <c r="F1608" s="865" t="s">
        <v>245</v>
      </c>
      <c r="G1608" s="865" t="s">
        <v>242</v>
      </c>
      <c r="H1608" s="865" t="s">
        <v>99</v>
      </c>
      <c r="I1608" s="865" t="s">
        <v>193</v>
      </c>
      <c r="J1608" s="1016" t="s">
        <v>146</v>
      </c>
      <c r="K1608" s="1016" t="s">
        <v>224</v>
      </c>
      <c r="L1608" s="1016" t="s">
        <v>225</v>
      </c>
      <c r="M1608" s="1035" t="s">
        <v>243</v>
      </c>
      <c r="N1608" s="1058"/>
      <c r="O1608" s="1057"/>
      <c r="P1608" s="1037" t="s">
        <v>222</v>
      </c>
      <c r="Q1608" s="1034" t="s">
        <v>223</v>
      </c>
      <c r="R1608" s="865" t="s">
        <v>87</v>
      </c>
      <c r="S1608" s="865" t="s">
        <v>88</v>
      </c>
      <c r="T1608" s="865" t="s">
        <v>89</v>
      </c>
      <c r="U1608" s="865" t="s">
        <v>245</v>
      </c>
      <c r="V1608" s="865" t="s">
        <v>242</v>
      </c>
      <c r="W1608" s="865" t="s">
        <v>99</v>
      </c>
      <c r="X1608" s="865" t="s">
        <v>193</v>
      </c>
      <c r="Y1608" s="1016" t="s">
        <v>146</v>
      </c>
      <c r="Z1608" s="1016" t="s">
        <v>224</v>
      </c>
      <c r="AA1608" s="1016" t="s">
        <v>225</v>
      </c>
      <c r="AB1608" s="1035" t="s">
        <v>243</v>
      </c>
    </row>
    <row r="1609" spans="1:28" ht="19" customHeight="1">
      <c r="A1609" s="1037"/>
      <c r="B1609" s="1034"/>
      <c r="C1609" s="865"/>
      <c r="D1609" s="865"/>
      <c r="E1609" s="865"/>
      <c r="F1609" s="865"/>
      <c r="G1609" s="865"/>
      <c r="H1609" s="865"/>
      <c r="I1609" s="865"/>
      <c r="J1609" s="865"/>
      <c r="K1609" s="865"/>
      <c r="L1609" s="865"/>
      <c r="M1609" s="1035"/>
      <c r="N1609" s="1058"/>
      <c r="O1609" s="1057"/>
      <c r="P1609" s="1037"/>
      <c r="Q1609" s="1034"/>
      <c r="R1609" s="865"/>
      <c r="S1609" s="865"/>
      <c r="T1609" s="865"/>
      <c r="U1609" s="865"/>
      <c r="V1609" s="865"/>
      <c r="W1609" s="865"/>
      <c r="X1609" s="865"/>
      <c r="Y1609" s="865"/>
      <c r="Z1609" s="865"/>
      <c r="AA1609" s="865"/>
      <c r="AB1609" s="1035"/>
    </row>
    <row r="1610" spans="1:28" ht="19" customHeight="1">
      <c r="A1610" s="1037"/>
      <c r="B1610" s="1034"/>
      <c r="C1610" s="865"/>
      <c r="D1610" s="865"/>
      <c r="E1610" s="865"/>
      <c r="F1610" s="865"/>
      <c r="G1610" s="865"/>
      <c r="H1610" s="865"/>
      <c r="I1610" s="865"/>
      <c r="J1610" s="865"/>
      <c r="K1610" s="865"/>
      <c r="L1610" s="865"/>
      <c r="M1610" s="1035"/>
      <c r="N1610" s="1058"/>
      <c r="O1610" s="1057"/>
      <c r="P1610" s="1037"/>
      <c r="Q1610" s="1034"/>
      <c r="R1610" s="865"/>
      <c r="S1610" s="865"/>
      <c r="T1610" s="865"/>
      <c r="U1610" s="865"/>
      <c r="V1610" s="865"/>
      <c r="W1610" s="865"/>
      <c r="X1610" s="865"/>
      <c r="Y1610" s="865"/>
      <c r="Z1610" s="865"/>
      <c r="AA1610" s="865"/>
      <c r="AB1610" s="1035"/>
    </row>
    <row r="1611" spans="1:28" ht="19" customHeight="1">
      <c r="A1611" s="1038" t="s">
        <v>169</v>
      </c>
      <c r="B1611" s="1039"/>
      <c r="C1611" s="474">
        <v>10</v>
      </c>
      <c r="D1611" s="474">
        <v>10</v>
      </c>
      <c r="E1611" s="474">
        <v>10</v>
      </c>
      <c r="F1611" s="474">
        <v>70</v>
      </c>
      <c r="G1611" s="478">
        <v>100</v>
      </c>
      <c r="H1611" s="478">
        <v>100</v>
      </c>
      <c r="I1611" s="478">
        <v>200</v>
      </c>
      <c r="J1611" s="484"/>
      <c r="K1611" s="478" t="str">
        <f>IF(L1619=0,"",100)</f>
        <v/>
      </c>
      <c r="L1611" s="478"/>
      <c r="M1611" s="251" t="str">
        <f>IF(L1619=0,"","200/100")</f>
        <v/>
      </c>
      <c r="N1611" s="1058"/>
      <c r="O1611" s="1057"/>
      <c r="P1611" s="1038" t="s">
        <v>169</v>
      </c>
      <c r="Q1611" s="1039"/>
      <c r="R1611" s="474">
        <v>10</v>
      </c>
      <c r="S1611" s="474">
        <v>10</v>
      </c>
      <c r="T1611" s="474">
        <v>10</v>
      </c>
      <c r="U1611" s="474">
        <v>70</v>
      </c>
      <c r="V1611" s="478">
        <v>100</v>
      </c>
      <c r="W1611" s="478">
        <v>100</v>
      </c>
      <c r="X1611" s="478">
        <v>200</v>
      </c>
      <c r="Y1611" s="484"/>
      <c r="Z1611" s="478" t="str">
        <f>IF(AA1619=0,"",100)</f>
        <v/>
      </c>
      <c r="AA1611" s="478"/>
      <c r="AB1611" s="251" t="str">
        <f>IF(AA1619=0,"","200/100")</f>
        <v/>
      </c>
    </row>
    <row r="1612" spans="1:28" ht="19" customHeight="1">
      <c r="A1612" s="1023" t="s">
        <v>61</v>
      </c>
      <c r="B1612" s="1024"/>
      <c r="C1612" s="482" t="str">
        <f>IF('statement of marks'!J89="","",'statement of marks'!J89)</f>
        <v/>
      </c>
      <c r="D1612" s="482" t="str">
        <f>IF('statement of marks'!K89="","",'statement of marks'!K89)</f>
        <v/>
      </c>
      <c r="E1612" s="482" t="str">
        <f>IF('statement of marks'!L89="","",'statement of marks'!L89)</f>
        <v/>
      </c>
      <c r="F1612" s="482" t="str">
        <f>IF('statement of marks'!N89="","",'statement of marks'!N89)</f>
        <v/>
      </c>
      <c r="G1612" s="478" t="str">
        <f t="shared" ref="G1612:G1617" si="328">IF(F1612="","",SUM(C1612:F1612))</f>
        <v/>
      </c>
      <c r="H1612" s="252" t="str">
        <f>IF('statement of marks'!P89="","",'statement of marks'!P89)</f>
        <v/>
      </c>
      <c r="I1612" s="253" t="str">
        <f t="shared" ref="I1612:I1617" si="329">IF(H1612="","",SUM(G1612:H1612))</f>
        <v/>
      </c>
      <c r="J1612" s="479" t="str">
        <f>CONCATENATE('statement of marks'!HB89,'statement of marks'!HC89,'statement of marks'!HD89)</f>
        <v/>
      </c>
      <c r="K1612" s="482" t="str">
        <f>IF('result subject-wise'!AB89="","",'result subject-wise'!AB89)</f>
        <v/>
      </c>
      <c r="L1612" s="482" t="str">
        <f>IF('result subject-wise'!AK89="","",'result subject-wise'!AK89)</f>
        <v/>
      </c>
      <c r="M1612" s="480" t="str">
        <f>IF(L1619=0,"",IF(J1612="S",K1612,IF(K1612="",I1612,I1612+K1612)))</f>
        <v/>
      </c>
      <c r="N1612" s="1058"/>
      <c r="O1612" s="1057"/>
      <c r="P1612" s="1023" t="s">
        <v>61</v>
      </c>
      <c r="Q1612" s="1024"/>
      <c r="R1612" s="482" t="str">
        <f>IF('statement of marks'!J90="","",'statement of marks'!J90)</f>
        <v/>
      </c>
      <c r="S1612" s="482" t="str">
        <f>IF('statement of marks'!K90="","",'statement of marks'!K90)</f>
        <v/>
      </c>
      <c r="T1612" s="482" t="str">
        <f>IF('statement of marks'!L90="","",'statement of marks'!L90)</f>
        <v/>
      </c>
      <c r="U1612" s="482" t="str">
        <f>IF('statement of marks'!N90="","",'statement of marks'!N90)</f>
        <v/>
      </c>
      <c r="V1612" s="478" t="str">
        <f t="shared" ref="V1612:V1617" si="330">IF(U1612="","",SUM(R1612:U1612))</f>
        <v/>
      </c>
      <c r="W1612" s="252" t="str">
        <f>IF('statement of marks'!P90="","",'statement of marks'!P90)</f>
        <v/>
      </c>
      <c r="X1612" s="253" t="str">
        <f t="shared" ref="X1612:X1617" si="331">IF(W1612="","",SUM(V1612:W1612))</f>
        <v/>
      </c>
      <c r="Y1612" s="479" t="str">
        <f>CONCATENATE('statement of marks'!HB90,'statement of marks'!HC90,'statement of marks'!HD90)</f>
        <v/>
      </c>
      <c r="Z1612" s="482" t="str">
        <f>IF('result subject-wise'!AB90="","",'result subject-wise'!AB90)</f>
        <v/>
      </c>
      <c r="AA1612" s="482" t="str">
        <f>IF('result subject-wise'!AK90="","",'result subject-wise'!AK90)</f>
        <v/>
      </c>
      <c r="AB1612" s="480" t="str">
        <f>IF(AA1619=0,"",IF(Y1612="S",Z1612,IF(Z1612="",X1612,X1612+Z1612)))</f>
        <v/>
      </c>
    </row>
    <row r="1613" spans="1:28" ht="19" customHeight="1">
      <c r="A1613" s="1023" t="s">
        <v>63</v>
      </c>
      <c r="B1613" s="1024"/>
      <c r="C1613" s="482" t="str">
        <f>IF('statement of marks'!X89="","",'statement of marks'!X89)</f>
        <v/>
      </c>
      <c r="D1613" s="482" t="str">
        <f>IF('statement of marks'!Y89="","",'statement of marks'!Y89)</f>
        <v/>
      </c>
      <c r="E1613" s="482" t="str">
        <f>IF('statement of marks'!Z89="","",'statement of marks'!Z89)</f>
        <v/>
      </c>
      <c r="F1613" s="482" t="str">
        <f>IF('statement of marks'!AB89="","",'statement of marks'!AB89)</f>
        <v/>
      </c>
      <c r="G1613" s="478" t="str">
        <f t="shared" si="328"/>
        <v/>
      </c>
      <c r="H1613" s="252" t="str">
        <f>IF('statement of marks'!AD89="","",'statement of marks'!AD89)</f>
        <v/>
      </c>
      <c r="I1613" s="253" t="str">
        <f t="shared" si="329"/>
        <v/>
      </c>
      <c r="J1613" s="479" t="str">
        <f>CONCATENATE('statement of marks'!HE89,'statement of marks'!HF89,'statement of marks'!HG89,)</f>
        <v/>
      </c>
      <c r="K1613" s="482" t="str">
        <f>IF('result subject-wise'!AC89="","",'result subject-wise'!AC89)</f>
        <v/>
      </c>
      <c r="L1613" s="482" t="str">
        <f>IF('result subject-wise'!AL89="","",'result subject-wise'!AL89)</f>
        <v/>
      </c>
      <c r="M1613" s="480" t="str">
        <f>IF(L1619=0,"",IF(J1613="S",K1613,IF(K1613="",I1613,I1613+K1613)))</f>
        <v/>
      </c>
      <c r="N1613" s="1058"/>
      <c r="O1613" s="1057"/>
      <c r="P1613" s="1023" t="s">
        <v>63</v>
      </c>
      <c r="Q1613" s="1024"/>
      <c r="R1613" s="482" t="str">
        <f>IF('statement of marks'!X90="","",'statement of marks'!X90)</f>
        <v/>
      </c>
      <c r="S1613" s="482" t="str">
        <f>IF('statement of marks'!Y90="","",'statement of marks'!Y90)</f>
        <v/>
      </c>
      <c r="T1613" s="482" t="str">
        <f>IF('statement of marks'!Z90="","",'statement of marks'!Z90)</f>
        <v/>
      </c>
      <c r="U1613" s="482" t="str">
        <f>IF('statement of marks'!AB90="","",'statement of marks'!AB90)</f>
        <v/>
      </c>
      <c r="V1613" s="478" t="str">
        <f t="shared" si="330"/>
        <v/>
      </c>
      <c r="W1613" s="252" t="str">
        <f>IF('statement of marks'!AD90="","",'statement of marks'!AD90)</f>
        <v/>
      </c>
      <c r="X1613" s="253" t="str">
        <f t="shared" si="331"/>
        <v/>
      </c>
      <c r="Y1613" s="479" t="str">
        <f>CONCATENATE('statement of marks'!HE90,'statement of marks'!HF90,'statement of marks'!HG90,)</f>
        <v/>
      </c>
      <c r="Z1613" s="482" t="str">
        <f>IF('result subject-wise'!AC90="","",'result subject-wise'!AC90)</f>
        <v/>
      </c>
      <c r="AA1613" s="482" t="str">
        <f>IF('result subject-wise'!AL90="","",'result subject-wise'!AL90)</f>
        <v/>
      </c>
      <c r="AB1613" s="480" t="str">
        <f>IF(AA1619=0,"",IF(Y1613="S",Z1613,IF(Z1613="",X1613,X1613+Z1613)))</f>
        <v/>
      </c>
    </row>
    <row r="1614" spans="1:28" ht="19" customHeight="1">
      <c r="A1614" s="1023" t="str">
        <f>'statement of marks'!AM89</f>
        <v/>
      </c>
      <c r="B1614" s="1024"/>
      <c r="C1614" s="482" t="str">
        <f>IF('statement of marks'!AN89="","",'statement of marks'!AN89)</f>
        <v/>
      </c>
      <c r="D1614" s="482" t="str">
        <f>IF('statement of marks'!AO89="","",'statement of marks'!AO89)</f>
        <v/>
      </c>
      <c r="E1614" s="482" t="str">
        <f>IF('statement of marks'!AP89="","",'statement of marks'!AP89)</f>
        <v/>
      </c>
      <c r="F1614" s="482" t="str">
        <f>IF('statement of marks'!AR89="","",'statement of marks'!AR89)</f>
        <v/>
      </c>
      <c r="G1614" s="478" t="str">
        <f t="shared" si="328"/>
        <v/>
      </c>
      <c r="H1614" s="252" t="str">
        <f>IF('statement of marks'!AT89="","",'statement of marks'!AT89)</f>
        <v/>
      </c>
      <c r="I1614" s="253" t="str">
        <f t="shared" si="329"/>
        <v/>
      </c>
      <c r="J1614" s="479" t="str">
        <f>CONCATENATE('statement of marks'!HH89,'statement of marks'!HN89,'statement of marks'!HO89)</f>
        <v/>
      </c>
      <c r="K1614" s="482" t="str">
        <f>IF('result subject-wise'!AD89="","",'result subject-wise'!AD89)</f>
        <v/>
      </c>
      <c r="L1614" s="482" t="str">
        <f>IF('result subject-wise'!AM89="","",'result subject-wise'!AM89)</f>
        <v/>
      </c>
      <c r="M1614" s="480" t="str">
        <f>IF(L1619=0,"",IF(J1614="S",K1614,IF(K1614="",I1614,I1614+K1614)))</f>
        <v/>
      </c>
      <c r="N1614" s="1058"/>
      <c r="O1614" s="1057"/>
      <c r="P1614" s="1023" t="str">
        <f>'statement of marks'!AM90</f>
        <v/>
      </c>
      <c r="Q1614" s="1024"/>
      <c r="R1614" s="482" t="str">
        <f>IF('statement of marks'!AN90="","",'statement of marks'!AN90)</f>
        <v/>
      </c>
      <c r="S1614" s="482" t="str">
        <f>IF('statement of marks'!AO90="","",'statement of marks'!AO90)</f>
        <v/>
      </c>
      <c r="T1614" s="482" t="str">
        <f>IF('statement of marks'!AP90="","",'statement of marks'!AP90)</f>
        <v/>
      </c>
      <c r="U1614" s="482" t="str">
        <f>IF('statement of marks'!AR90="","",'statement of marks'!AR90)</f>
        <v/>
      </c>
      <c r="V1614" s="478" t="str">
        <f t="shared" si="330"/>
        <v/>
      </c>
      <c r="W1614" s="252" t="str">
        <f>IF('statement of marks'!AT90="","",'statement of marks'!AT90)</f>
        <v/>
      </c>
      <c r="X1614" s="253" t="str">
        <f t="shared" si="331"/>
        <v/>
      </c>
      <c r="Y1614" s="479" t="str">
        <f>CONCATENATE('statement of marks'!HH90,'statement of marks'!HN90,'statement of marks'!HO90)</f>
        <v/>
      </c>
      <c r="Z1614" s="482" t="str">
        <f>IF('result subject-wise'!AD90="","",'result subject-wise'!AD90)</f>
        <v/>
      </c>
      <c r="AA1614" s="482" t="str">
        <f>IF('result subject-wise'!AM90="","",'result subject-wise'!AM90)</f>
        <v/>
      </c>
      <c r="AB1614" s="480" t="str">
        <f>IF(AA1619=0,"",IF(Y1614="S",Z1614,IF(Z1614="",X1614,X1614+Z1614)))</f>
        <v/>
      </c>
    </row>
    <row r="1615" spans="1:28" ht="19" customHeight="1">
      <c r="A1615" s="1023" t="s">
        <v>65</v>
      </c>
      <c r="B1615" s="1024"/>
      <c r="C1615" s="482" t="str">
        <f>IF('statement of marks'!BB89="","",'statement of marks'!BB89)</f>
        <v/>
      </c>
      <c r="D1615" s="482" t="str">
        <f>IF('statement of marks'!BC89="","",'statement of marks'!BC89)</f>
        <v/>
      </c>
      <c r="E1615" s="482" t="str">
        <f>IF('statement of marks'!BD89="","",'statement of marks'!BD89)</f>
        <v/>
      </c>
      <c r="F1615" s="482" t="str">
        <f>IF('statement of marks'!BF89="","",'statement of marks'!BF89)</f>
        <v/>
      </c>
      <c r="G1615" s="478" t="str">
        <f t="shared" si="328"/>
        <v/>
      </c>
      <c r="H1615" s="252" t="str">
        <f>IF('statement of marks'!BH89="","",'statement of marks'!BH89)</f>
        <v/>
      </c>
      <c r="I1615" s="253" t="str">
        <f t="shared" si="329"/>
        <v/>
      </c>
      <c r="J1615" s="479" t="str">
        <f>CONCATENATE('statement of marks'!HP89,'statement of marks'!HQ89,'statement of marks'!HR89)</f>
        <v/>
      </c>
      <c r="K1615" s="482" t="str">
        <f>IF('result subject-wise'!AE89="","",'result subject-wise'!AE89)</f>
        <v/>
      </c>
      <c r="L1615" s="482" t="str">
        <f>IF('result subject-wise'!AN89="","",'result subject-wise'!AN89)</f>
        <v/>
      </c>
      <c r="M1615" s="480" t="str">
        <f>IF(L1619=0,"",IF(J1615="S",K1615,IF(K1615="",I1615,I1615+K1615)))</f>
        <v/>
      </c>
      <c r="N1615" s="1058"/>
      <c r="O1615" s="1057"/>
      <c r="P1615" s="1023" t="s">
        <v>65</v>
      </c>
      <c r="Q1615" s="1024"/>
      <c r="R1615" s="482" t="str">
        <f>IF('statement of marks'!BB90="","",'statement of marks'!BB90)</f>
        <v/>
      </c>
      <c r="S1615" s="482" t="str">
        <f>IF('statement of marks'!BC90="","",'statement of marks'!BC90)</f>
        <v/>
      </c>
      <c r="T1615" s="482" t="str">
        <f>IF('statement of marks'!BD90="","",'statement of marks'!BD90)</f>
        <v/>
      </c>
      <c r="U1615" s="482" t="str">
        <f>IF('statement of marks'!BF90="","",'statement of marks'!BF90)</f>
        <v/>
      </c>
      <c r="V1615" s="478" t="str">
        <f t="shared" si="330"/>
        <v/>
      </c>
      <c r="W1615" s="252" t="str">
        <f>IF('statement of marks'!BH90="","",'statement of marks'!BH90)</f>
        <v/>
      </c>
      <c r="X1615" s="253" t="str">
        <f t="shared" si="331"/>
        <v/>
      </c>
      <c r="Y1615" s="479" t="str">
        <f>CONCATENATE('statement of marks'!HP90,'statement of marks'!HQ90,'statement of marks'!HR90)</f>
        <v/>
      </c>
      <c r="Z1615" s="482" t="str">
        <f>IF('result subject-wise'!AE90="","",'result subject-wise'!AE90)</f>
        <v/>
      </c>
      <c r="AA1615" s="482" t="str">
        <f>IF('result subject-wise'!AN90="","",'result subject-wise'!AN90)</f>
        <v/>
      </c>
      <c r="AB1615" s="480" t="str">
        <f>IF(AA1619=0,"",IF(Y1615="S",Z1615,IF(Z1615="",X1615,X1615+Z1615)))</f>
        <v/>
      </c>
    </row>
    <row r="1616" spans="1:28" ht="19" customHeight="1">
      <c r="A1616" s="1023" t="s">
        <v>71</v>
      </c>
      <c r="B1616" s="1024"/>
      <c r="C1616" s="482" t="str">
        <f>IF('statement of marks'!BP89="","",'statement of marks'!BP89)</f>
        <v/>
      </c>
      <c r="D1616" s="482" t="str">
        <f>IF('statement of marks'!BQ89="","",'statement of marks'!BQ89)</f>
        <v/>
      </c>
      <c r="E1616" s="482" t="str">
        <f>IF('statement of marks'!BR89="","",'statement of marks'!BR89)</f>
        <v/>
      </c>
      <c r="F1616" s="482" t="str">
        <f>IF('statement of marks'!BT89="","",'statement of marks'!BT89)</f>
        <v/>
      </c>
      <c r="G1616" s="478" t="str">
        <f t="shared" si="328"/>
        <v/>
      </c>
      <c r="H1616" s="252" t="str">
        <f>IF('statement of marks'!BV89="","",'statement of marks'!BV89)</f>
        <v/>
      </c>
      <c r="I1616" s="253" t="str">
        <f t="shared" si="329"/>
        <v/>
      </c>
      <c r="J1616" s="479" t="str">
        <f>CONCATENATE('statement of marks'!HS89,'statement of marks'!HT89,'statement of marks'!HU89)</f>
        <v/>
      </c>
      <c r="K1616" s="482" t="str">
        <f>IF('result subject-wise'!AF89="","",'result subject-wise'!AF89)</f>
        <v/>
      </c>
      <c r="L1616" s="482" t="str">
        <f>IF('result subject-wise'!AO89="","",'result subject-wise'!AO89)</f>
        <v/>
      </c>
      <c r="M1616" s="480" t="str">
        <f>IF(L1619=0,"",IF(J1616="S",K1616,IF(K1616="",I1616,I1616+K1616)))</f>
        <v/>
      </c>
      <c r="N1616" s="1058"/>
      <c r="O1616" s="1057"/>
      <c r="P1616" s="1023" t="s">
        <v>71</v>
      </c>
      <c r="Q1616" s="1024"/>
      <c r="R1616" s="482" t="str">
        <f>IF('statement of marks'!BP90="","",'statement of marks'!BP90)</f>
        <v/>
      </c>
      <c r="S1616" s="482" t="str">
        <f>IF('statement of marks'!BQ90="","",'statement of marks'!BQ90)</f>
        <v/>
      </c>
      <c r="T1616" s="482" t="str">
        <f>IF('statement of marks'!BR90="","",'statement of marks'!BR90)</f>
        <v/>
      </c>
      <c r="U1616" s="482" t="str">
        <f>IF('statement of marks'!BT90="","",'statement of marks'!BT90)</f>
        <v/>
      </c>
      <c r="V1616" s="478" t="str">
        <f t="shared" si="330"/>
        <v/>
      </c>
      <c r="W1616" s="252" t="str">
        <f>IF('statement of marks'!BV90="","",'statement of marks'!BV90)</f>
        <v/>
      </c>
      <c r="X1616" s="253" t="str">
        <f t="shared" si="331"/>
        <v/>
      </c>
      <c r="Y1616" s="479" t="str">
        <f>CONCATENATE('statement of marks'!HS90,'statement of marks'!HT90,'statement of marks'!HU90)</f>
        <v/>
      </c>
      <c r="Z1616" s="482" t="str">
        <f>IF('result subject-wise'!AF90="","",'result subject-wise'!AF90)</f>
        <v/>
      </c>
      <c r="AA1616" s="482" t="str">
        <f>IF('result subject-wise'!AO90="","",'result subject-wise'!AO90)</f>
        <v/>
      </c>
      <c r="AB1616" s="480" t="str">
        <f>IF(AA1619=0,"",IF(Y1616="S",Z1616,IF(Z1616="",X1616,X1616+Z1616)))</f>
        <v/>
      </c>
    </row>
    <row r="1617" spans="1:28" ht="19" customHeight="1">
      <c r="A1617" s="1023" t="s">
        <v>48</v>
      </c>
      <c r="B1617" s="1024"/>
      <c r="C1617" s="482" t="str">
        <f>IF('statement of marks'!CD89="","",'statement of marks'!CD89)</f>
        <v/>
      </c>
      <c r="D1617" s="482" t="str">
        <f>IF('statement of marks'!CE89="","",'statement of marks'!CE89)</f>
        <v/>
      </c>
      <c r="E1617" s="482" t="str">
        <f>IF('statement of marks'!CF89="","",'statement of marks'!CF89)</f>
        <v/>
      </c>
      <c r="F1617" s="482" t="str">
        <f>IF('statement of marks'!CH89="","",'statement of marks'!CH89)</f>
        <v/>
      </c>
      <c r="G1617" s="478" t="str">
        <f t="shared" si="328"/>
        <v/>
      </c>
      <c r="H1617" s="252" t="str">
        <f>IF('statement of marks'!CJ89="","",'statement of marks'!CJ89)</f>
        <v/>
      </c>
      <c r="I1617" s="253" t="str">
        <f t="shared" si="329"/>
        <v/>
      </c>
      <c r="J1617" s="479" t="str">
        <f>CONCATENATE('statement of marks'!HV89,'statement of marks'!HW89,'statement of marks'!HX89)</f>
        <v/>
      </c>
      <c r="K1617" s="482" t="str">
        <f>IF('result subject-wise'!AG89="","",'result subject-wise'!AG89)</f>
        <v/>
      </c>
      <c r="L1617" s="482" t="str">
        <f>IF('result subject-wise'!AP89="","",'result subject-wise'!AP89)</f>
        <v/>
      </c>
      <c r="M1617" s="480" t="str">
        <f>IF(L1619=0,"",IF(J1617="S",K1617,IF(K1617="",I1617,I1617+K1617)))</f>
        <v/>
      </c>
      <c r="N1617" s="1058"/>
      <c r="O1617" s="1057"/>
      <c r="P1617" s="1023" t="s">
        <v>48</v>
      </c>
      <c r="Q1617" s="1024"/>
      <c r="R1617" s="482" t="str">
        <f>IF('statement of marks'!CD90="","",'statement of marks'!CD90)</f>
        <v/>
      </c>
      <c r="S1617" s="482" t="str">
        <f>IF('statement of marks'!CE90="","",'statement of marks'!CE90)</f>
        <v/>
      </c>
      <c r="T1617" s="482" t="str">
        <f>IF('statement of marks'!CF90="","",'statement of marks'!CF90)</f>
        <v/>
      </c>
      <c r="U1617" s="482" t="str">
        <f>IF('statement of marks'!CH90="","",'statement of marks'!CH90)</f>
        <v/>
      </c>
      <c r="V1617" s="478" t="str">
        <f t="shared" si="330"/>
        <v/>
      </c>
      <c r="W1617" s="252" t="str">
        <f>IF('statement of marks'!CJ90="","",'statement of marks'!CJ90)</f>
        <v/>
      </c>
      <c r="X1617" s="253" t="str">
        <f t="shared" si="331"/>
        <v/>
      </c>
      <c r="Y1617" s="479" t="str">
        <f>CONCATENATE('statement of marks'!HV90,'statement of marks'!HW90,'statement of marks'!HX90)</f>
        <v/>
      </c>
      <c r="Z1617" s="482" t="str">
        <f>IF('result subject-wise'!AG90="","",'result subject-wise'!AG90)</f>
        <v/>
      </c>
      <c r="AA1617" s="482" t="str">
        <f>IF('result subject-wise'!AP90="","",'result subject-wise'!AP90)</f>
        <v/>
      </c>
      <c r="AB1617" s="480" t="str">
        <f>IF(AA1619=0,"",IF(Y1617="S",Z1617,IF(Z1617="",X1617,X1617+Z1617)))</f>
        <v/>
      </c>
    </row>
    <row r="1618" spans="1:28" ht="19" customHeight="1">
      <c r="A1618" s="1027" t="s">
        <v>244</v>
      </c>
      <c r="B1618" s="1028"/>
      <c r="C1618" s="477" t="str">
        <f t="shared" ref="C1618:I1618" si="332">IF(C1617="","",SUM(C1612:C1617))</f>
        <v/>
      </c>
      <c r="D1618" s="477" t="str">
        <f t="shared" si="332"/>
        <v/>
      </c>
      <c r="E1618" s="477" t="str">
        <f t="shared" si="332"/>
        <v/>
      </c>
      <c r="F1618" s="477" t="str">
        <f t="shared" si="332"/>
        <v/>
      </c>
      <c r="G1618" s="477" t="str">
        <f t="shared" si="332"/>
        <v/>
      </c>
      <c r="H1618" s="477" t="str">
        <f t="shared" si="332"/>
        <v/>
      </c>
      <c r="I1618" s="477" t="str">
        <f t="shared" si="332"/>
        <v/>
      </c>
      <c r="J1618" s="254" t="e">
        <f>IF(AND(L1624="PASS",M1620&gt;=60),"FIRST",IF(AND(L1624="PASS",M1620&gt;=48),"SECOND",IF(AND(L1624="PASS",M1620&gt;=36),"THIRD","")))</f>
        <v>#VALUE!</v>
      </c>
      <c r="K1618" s="254">
        <f>COUNTIF(K1612:K1617,"AB")</f>
        <v>0</v>
      </c>
      <c r="L1618" s="482"/>
      <c r="M1618" s="476" t="str">
        <f>IF(K1618&gt;0,"",IF(M1617="","",SUM(M1612:M1617)))</f>
        <v/>
      </c>
      <c r="N1618" s="1058"/>
      <c r="O1618" s="1057"/>
      <c r="P1618" s="1027" t="s">
        <v>244</v>
      </c>
      <c r="Q1618" s="1028"/>
      <c r="R1618" s="477" t="str">
        <f t="shared" ref="R1618:X1618" si="333">IF(R1617="","",SUM(R1612:R1617))</f>
        <v/>
      </c>
      <c r="S1618" s="477" t="str">
        <f t="shared" si="333"/>
        <v/>
      </c>
      <c r="T1618" s="477" t="str">
        <f t="shared" si="333"/>
        <v/>
      </c>
      <c r="U1618" s="477" t="str">
        <f t="shared" si="333"/>
        <v/>
      </c>
      <c r="V1618" s="477" t="str">
        <f t="shared" si="333"/>
        <v/>
      </c>
      <c r="W1618" s="477" t="str">
        <f t="shared" si="333"/>
        <v/>
      </c>
      <c r="X1618" s="477" t="str">
        <f t="shared" si="333"/>
        <v/>
      </c>
      <c r="Y1618" s="254" t="e">
        <f>IF(AND(AA1624="PASS",AB1620&gt;=60),"FIRST",IF(AND(AA1624="PASS",AB1620&gt;=48),"SECOND",IF(AND(AA1624="PASS",AB1620&gt;=36),"THIRD","")))</f>
        <v>#VALUE!</v>
      </c>
      <c r="Z1618" s="254">
        <f>COUNTIF(Z1612:Z1617,"AB")</f>
        <v>0</v>
      </c>
      <c r="AA1618" s="482"/>
      <c r="AB1618" s="476" t="str">
        <f>IF(Z1618&gt;0,"",IF(AB1617="","",SUM(AB1612:AB1617)))</f>
        <v/>
      </c>
    </row>
    <row r="1619" spans="1:28" ht="19" customHeight="1">
      <c r="A1619" s="1027" t="s">
        <v>226</v>
      </c>
      <c r="B1619" s="1028"/>
      <c r="C1619" s="474">
        <f>60-(COUNTIF(C1612:C1617,"NA")*10+COUNTIF(C1612:C1617,"ML")*10)</f>
        <v>60</v>
      </c>
      <c r="D1619" s="474">
        <f>60-(COUNTIF(D1612:D1617,"NA")*10+COUNTIF(D1612:D1617,"ML")*10)</f>
        <v>60</v>
      </c>
      <c r="E1619" s="474">
        <f>60-(COUNTIF(E1612:E1617,"NA")*10+COUNTIF(E1612:E1617,"ML")*10)</f>
        <v>60</v>
      </c>
      <c r="F1619" s="474">
        <f>420-(COUNTIF(F1612:F1617,"NA")*70+COUNTIF(F1612:F1617,"ML")*70)</f>
        <v>420</v>
      </c>
      <c r="G1619" s="474">
        <f>SUM(C1619:F1619)</f>
        <v>600</v>
      </c>
      <c r="H1619" s="474">
        <f>600-(COUNTIF(H1612:H1617,"ML")*100)</f>
        <v>600</v>
      </c>
      <c r="I1619" s="478">
        <f>SUM(G1619:H1619)</f>
        <v>1200</v>
      </c>
      <c r="J1619" s="254" t="e">
        <f>IF(AND(L1624="PASS",I1620&gt;=60),"FIRST",IF(AND(L1624="PASS",I1620&gt;=48),"SECOND",IF(AND(L1624="PASS",I1620&gt;=36),"THIRD","")))</f>
        <v>#VALUE!</v>
      </c>
      <c r="K1619" s="482"/>
      <c r="L1619" s="254">
        <f>COUNTIF(L1612:L1617,"P")+COUNTIF(L1612:L1617,"F")</f>
        <v>0</v>
      </c>
      <c r="M1619" s="251" t="str">
        <f>IF(K1618&gt;0,"",IF(L1619=0,"",1200-L1620*100))</f>
        <v/>
      </c>
      <c r="N1619" s="1058"/>
      <c r="O1619" s="1057"/>
      <c r="P1619" s="1027" t="s">
        <v>226</v>
      </c>
      <c r="Q1619" s="1028"/>
      <c r="R1619" s="474">
        <f>60-(COUNTIF(R1612:R1617,"NA")*10+COUNTIF(R1612:R1617,"ML")*10)</f>
        <v>60</v>
      </c>
      <c r="S1619" s="474">
        <f>60-(COUNTIF(S1612:S1617,"NA")*10+COUNTIF(S1612:S1617,"ML")*10)</f>
        <v>60</v>
      </c>
      <c r="T1619" s="474">
        <f>60-(COUNTIF(T1612:T1617,"NA")*10+COUNTIF(T1612:T1617,"ML")*10)</f>
        <v>60</v>
      </c>
      <c r="U1619" s="474">
        <f>420-(COUNTIF(U1612:U1617,"NA")*70+COUNTIF(U1612:U1617,"ML")*70)</f>
        <v>420</v>
      </c>
      <c r="V1619" s="474">
        <f>SUM(R1619:U1619)</f>
        <v>600</v>
      </c>
      <c r="W1619" s="474">
        <f>600-(COUNTIF(W1612:W1617,"ML")*100)</f>
        <v>600</v>
      </c>
      <c r="X1619" s="478">
        <f>SUM(V1619:W1619)</f>
        <v>1200</v>
      </c>
      <c r="Y1619" s="254" t="e">
        <f>IF(AND(AA1624="PASS",X1620&gt;=60),"FIRST",IF(AND(AA1624="PASS",X1620&gt;=48),"SECOND",IF(AND(AA1624="PASS",X1620&gt;=36),"THIRD","")))</f>
        <v>#VALUE!</v>
      </c>
      <c r="Z1619" s="482"/>
      <c r="AA1619" s="254">
        <f>COUNTIF(AA1612:AA1617,"P")+COUNTIF(AA1612:AA1617,"F")</f>
        <v>0</v>
      </c>
      <c r="AB1619" s="251" t="str">
        <f>IF(Z1618&gt;0,"",IF(AA1619=0,"",1200-AA1620*100))</f>
        <v/>
      </c>
    </row>
    <row r="1620" spans="1:28" ht="19" customHeight="1">
      <c r="A1620" s="1056" t="s">
        <v>150</v>
      </c>
      <c r="B1620" s="1039"/>
      <c r="C1620" s="255" t="e">
        <f t="shared" ref="C1620:I1620" si="334">C1618/C1619*100</f>
        <v>#VALUE!</v>
      </c>
      <c r="D1620" s="255" t="e">
        <f t="shared" si="334"/>
        <v>#VALUE!</v>
      </c>
      <c r="E1620" s="255" t="e">
        <f t="shared" si="334"/>
        <v>#VALUE!</v>
      </c>
      <c r="F1620" s="255" t="e">
        <f t="shared" si="334"/>
        <v>#VALUE!</v>
      </c>
      <c r="G1620" s="255" t="e">
        <f t="shared" si="334"/>
        <v>#VALUE!</v>
      </c>
      <c r="H1620" s="255" t="e">
        <f t="shared" si="334"/>
        <v>#VALUE!</v>
      </c>
      <c r="I1620" s="255" t="e">
        <f t="shared" si="334"/>
        <v>#VALUE!</v>
      </c>
      <c r="J1620" s="254" t="e">
        <f>IF(M1619="",J1619,J1618)</f>
        <v>#VALUE!</v>
      </c>
      <c r="K1620" s="482"/>
      <c r="L1620" s="254">
        <f>COUNTIF(J1612:J1617,"S")</f>
        <v>0</v>
      </c>
      <c r="M1620" s="256" t="e">
        <f>M1618/M1619*100</f>
        <v>#VALUE!</v>
      </c>
      <c r="N1620" s="1058"/>
      <c r="O1620" s="1057"/>
      <c r="P1620" s="1056" t="s">
        <v>150</v>
      </c>
      <c r="Q1620" s="1039"/>
      <c r="R1620" s="255" t="e">
        <f t="shared" ref="R1620:X1620" si="335">R1618/R1619*100</f>
        <v>#VALUE!</v>
      </c>
      <c r="S1620" s="255" t="e">
        <f t="shared" si="335"/>
        <v>#VALUE!</v>
      </c>
      <c r="T1620" s="255" t="e">
        <f t="shared" si="335"/>
        <v>#VALUE!</v>
      </c>
      <c r="U1620" s="255" t="e">
        <f t="shared" si="335"/>
        <v>#VALUE!</v>
      </c>
      <c r="V1620" s="255" t="e">
        <f t="shared" si="335"/>
        <v>#VALUE!</v>
      </c>
      <c r="W1620" s="255" t="e">
        <f t="shared" si="335"/>
        <v>#VALUE!</v>
      </c>
      <c r="X1620" s="255" t="e">
        <f t="shared" si="335"/>
        <v>#VALUE!</v>
      </c>
      <c r="Y1620" s="254" t="e">
        <f>IF(AB1619="",Y1619,Y1618)</f>
        <v>#VALUE!</v>
      </c>
      <c r="Z1620" s="482"/>
      <c r="AA1620" s="254">
        <f>COUNTIF(Y1612:Y1617,"S")</f>
        <v>0</v>
      </c>
      <c r="AB1620" s="256" t="e">
        <f>AB1618/AB1619*100</f>
        <v>#VALUE!</v>
      </c>
    </row>
    <row r="1621" spans="1:28" ht="19" customHeight="1">
      <c r="A1621" s="1023" t="s">
        <v>73</v>
      </c>
      <c r="B1621" s="1024"/>
      <c r="C1621" s="475" t="str">
        <f>IF('statement of marks'!CV89="","",'statement of marks'!CV89)</f>
        <v/>
      </c>
      <c r="D1621" s="475" t="str">
        <f>IF('statement of marks'!CW89="","",'statement of marks'!CW89)</f>
        <v/>
      </c>
      <c r="E1621" s="475" t="str">
        <f>IF('statement of marks'!CX89="","",'statement of marks'!CX89)</f>
        <v/>
      </c>
      <c r="F1621" s="475" t="str">
        <f>IF('statement of marks'!CZ89="","",'statement of marks'!CZ89)</f>
        <v/>
      </c>
      <c r="G1621" s="478" t="str">
        <f>IF(F1621="","",SUM(C1621:F1621))</f>
        <v/>
      </c>
      <c r="H1621" s="475" t="str">
        <f>IF('statement of marks'!DB89="","",'statement of marks'!DB89)</f>
        <v/>
      </c>
      <c r="I1621" s="478" t="str">
        <f>IF(H1621="","",SUM(G1621:H1621))</f>
        <v/>
      </c>
      <c r="J1621" s="479" t="str">
        <f>IF('statement of marks'!HY89="","",'statement of marks'!HY89)</f>
        <v/>
      </c>
      <c r="K1621" s="485" t="str">
        <f>IF('result subject-wise'!AQ89="","",'result subject-wise'!AQ89)</f>
        <v/>
      </c>
      <c r="L1621" s="1046" t="s">
        <v>238</v>
      </c>
      <c r="M1621" s="1061"/>
      <c r="N1621" s="1058"/>
      <c r="O1621" s="1057"/>
      <c r="P1621" s="1023" t="s">
        <v>73</v>
      </c>
      <c r="Q1621" s="1024"/>
      <c r="R1621" s="475" t="str">
        <f>IF('statement of marks'!CV90="","",'statement of marks'!CV90)</f>
        <v/>
      </c>
      <c r="S1621" s="475" t="str">
        <f>IF('statement of marks'!CW90="","",'statement of marks'!CW90)</f>
        <v/>
      </c>
      <c r="T1621" s="475" t="str">
        <f>IF('statement of marks'!CX90="","",'statement of marks'!CX90)</f>
        <v/>
      </c>
      <c r="U1621" s="475" t="str">
        <f>IF('statement of marks'!CZ90="","",'statement of marks'!CZ90)</f>
        <v/>
      </c>
      <c r="V1621" s="478" t="str">
        <f>IF(U1621="","",SUM(R1621:U1621))</f>
        <v/>
      </c>
      <c r="W1621" s="475" t="str">
        <f>IF('statement of marks'!DB90="","",'statement of marks'!DB90)</f>
        <v/>
      </c>
      <c r="X1621" s="478" t="str">
        <f>IF(W1621="","",SUM(V1621:W1621))</f>
        <v/>
      </c>
      <c r="Y1621" s="479" t="str">
        <f>IF('statement of marks'!HY90="","",'statement of marks'!HY90)</f>
        <v/>
      </c>
      <c r="Z1621" s="485" t="str">
        <f>IF('result subject-wise'!AQ90="","",'result subject-wise'!AQ90)</f>
        <v/>
      </c>
      <c r="AA1621" s="1046" t="s">
        <v>238</v>
      </c>
      <c r="AB1621" s="1061"/>
    </row>
    <row r="1622" spans="1:28" ht="19" customHeight="1">
      <c r="A1622" s="1023" t="s">
        <v>74</v>
      </c>
      <c r="B1622" s="1024"/>
      <c r="C1622" s="475" t="str">
        <f>IF('statement of marks'!DL89="","",'statement of marks'!DL89)</f>
        <v/>
      </c>
      <c r="D1622" s="475" t="str">
        <f>IF('statement of marks'!DO89="","",'statement of marks'!DO89)</f>
        <v/>
      </c>
      <c r="E1622" s="475" t="str">
        <f>IF('statement of marks'!DR89="","",'statement of marks'!DR89)</f>
        <v/>
      </c>
      <c r="F1622" s="475" t="str">
        <f>IF('statement of marks'!DX89="","",'statement of marks'!DX89)</f>
        <v/>
      </c>
      <c r="G1622" s="478" t="str">
        <f>IF(F1622="","",SUM(C1622:F1622))</f>
        <v/>
      </c>
      <c r="H1622" s="475" t="str">
        <f>IF('statement of marks'!EC89="","",'statement of marks'!EC89)</f>
        <v/>
      </c>
      <c r="I1622" s="478" t="str">
        <f>IF(H1622="","",SUM(G1622:H1622))</f>
        <v/>
      </c>
      <c r="J1622" s="479" t="str">
        <f>IF('statement of marks'!HZ89="","",'statement of marks'!HZ89)</f>
        <v/>
      </c>
      <c r="K1622" s="477" t="str">
        <f>IF('result subject-wise'!AR89="","",'result subject-wise'!AR89)</f>
        <v/>
      </c>
      <c r="L1622" s="1030"/>
      <c r="M1622" s="1061"/>
      <c r="N1622" s="1058"/>
      <c r="O1622" s="1057"/>
      <c r="P1622" s="1023" t="s">
        <v>74</v>
      </c>
      <c r="Q1622" s="1024"/>
      <c r="R1622" s="475" t="str">
        <f>IF('statement of marks'!DL90="","",'statement of marks'!DL90)</f>
        <v/>
      </c>
      <c r="S1622" s="475" t="str">
        <f>IF('statement of marks'!DO90="","",'statement of marks'!DO90)</f>
        <v/>
      </c>
      <c r="T1622" s="475" t="str">
        <f>IF('statement of marks'!DR90="","",'statement of marks'!DR90)</f>
        <v/>
      </c>
      <c r="U1622" s="475" t="str">
        <f>IF('statement of marks'!DX90="","",'statement of marks'!DX90)</f>
        <v/>
      </c>
      <c r="V1622" s="478" t="str">
        <f>IF(U1622="","",SUM(R1622:U1622))</f>
        <v/>
      </c>
      <c r="W1622" s="475" t="str">
        <f>IF('statement of marks'!EC90="","",'statement of marks'!EC90)</f>
        <v/>
      </c>
      <c r="X1622" s="478" t="str">
        <f>IF(W1622="","",SUM(V1622:W1622))</f>
        <v/>
      </c>
      <c r="Y1622" s="479" t="str">
        <f>IF('statement of marks'!HZ90="","",'statement of marks'!HZ90)</f>
        <v/>
      </c>
      <c r="Z1622" s="477" t="str">
        <f>IF('result subject-wise'!AR90="","",'result subject-wise'!AR90)</f>
        <v/>
      </c>
      <c r="AA1622" s="1030"/>
      <c r="AB1622" s="1061"/>
    </row>
    <row r="1623" spans="1:28" ht="19" customHeight="1">
      <c r="A1623" s="1023" t="s">
        <v>56</v>
      </c>
      <c r="B1623" s="1024"/>
      <c r="C1623" s="475" t="str">
        <f>IF('statement of marks'!EM89="","",'statement of marks'!EM89)</f>
        <v/>
      </c>
      <c r="D1623" s="475" t="str">
        <f>IF('statement of marks'!EN89="","",'statement of marks'!EN89)</f>
        <v/>
      </c>
      <c r="E1623" s="475" t="str">
        <f>IF('statement of marks'!EO89="","",'statement of marks'!EO89)</f>
        <v/>
      </c>
      <c r="F1623" s="475" t="str">
        <f>IF('statement of marks'!ES89="","",'statement of marks'!ES89)</f>
        <v/>
      </c>
      <c r="G1623" s="478" t="str">
        <f>IF(F1623="","",SUM(C1623:F1623))</f>
        <v/>
      </c>
      <c r="H1623" s="475" t="str">
        <f>IF('statement of marks'!EX89="","",'statement of marks'!EX89)</f>
        <v/>
      </c>
      <c r="I1623" s="478" t="str">
        <f>IF(H1623="","",SUM(G1623:H1623))</f>
        <v/>
      </c>
      <c r="J1623" s="479" t="str">
        <f>IF('statement of marks'!IA89="","",'statement of marks'!IA89)</f>
        <v/>
      </c>
      <c r="K1623" s="477" t="str">
        <f>IF('result subject-wise'!AS89="","",'result subject-wise'!AS89)</f>
        <v/>
      </c>
      <c r="L1623" s="1030"/>
      <c r="M1623" s="1061"/>
      <c r="N1623" s="1058"/>
      <c r="O1623" s="1057"/>
      <c r="P1623" s="1023" t="s">
        <v>56</v>
      </c>
      <c r="Q1623" s="1024"/>
      <c r="R1623" s="475" t="str">
        <f>IF('statement of marks'!EM90="","",'statement of marks'!EM90)</f>
        <v/>
      </c>
      <c r="S1623" s="475" t="str">
        <f>IF('statement of marks'!EN90="","",'statement of marks'!EN90)</f>
        <v/>
      </c>
      <c r="T1623" s="475" t="str">
        <f>IF('statement of marks'!EO90="","",'statement of marks'!EO90)</f>
        <v/>
      </c>
      <c r="U1623" s="475" t="str">
        <f>IF('statement of marks'!ES90="","",'statement of marks'!ES90)</f>
        <v/>
      </c>
      <c r="V1623" s="478" t="str">
        <f>IF(U1623="","",SUM(R1623:U1623))</f>
        <v/>
      </c>
      <c r="W1623" s="475" t="str">
        <f>IF('statement of marks'!EX90="","",'statement of marks'!EX90)</f>
        <v/>
      </c>
      <c r="X1623" s="478" t="str">
        <f>IF(W1623="","",SUM(V1623:W1623))</f>
        <v/>
      </c>
      <c r="Y1623" s="479" t="str">
        <f>IF('statement of marks'!IA90="","",'statement of marks'!IA90)</f>
        <v/>
      </c>
      <c r="Z1623" s="477" t="str">
        <f>IF('result subject-wise'!AS90="","",'result subject-wise'!AS90)</f>
        <v/>
      </c>
      <c r="AA1623" s="1030"/>
      <c r="AB1623" s="1061"/>
    </row>
    <row r="1624" spans="1:28" ht="19" customHeight="1">
      <c r="A1624" s="1023" t="s">
        <v>26</v>
      </c>
      <c r="B1624" s="1024"/>
      <c r="C1624" s="1046" t="s">
        <v>275</v>
      </c>
      <c r="D1624" s="1021"/>
      <c r="E1624" s="1046" t="s">
        <v>94</v>
      </c>
      <c r="F1624" s="1021"/>
      <c r="G1624" s="1048" t="s">
        <v>95</v>
      </c>
      <c r="H1624" s="1021"/>
      <c r="I1624" s="478" t="s">
        <v>39</v>
      </c>
      <c r="J1624" s="477" t="s">
        <v>57</v>
      </c>
      <c r="K1624" s="1050"/>
      <c r="L1624" s="1049" t="str">
        <f>IF('result subject-wise'!AV89="","",'result subject-wise'!AV89)</f>
        <v/>
      </c>
      <c r="M1624" s="1052"/>
      <c r="N1624" s="1058"/>
      <c r="O1624" s="1057"/>
      <c r="P1624" s="1023" t="s">
        <v>26</v>
      </c>
      <c r="Q1624" s="1024"/>
      <c r="R1624" s="1046" t="s">
        <v>275</v>
      </c>
      <c r="S1624" s="1021"/>
      <c r="T1624" s="1046" t="s">
        <v>94</v>
      </c>
      <c r="U1624" s="1021"/>
      <c r="V1624" s="1048" t="s">
        <v>95</v>
      </c>
      <c r="W1624" s="1021"/>
      <c r="X1624" s="478" t="s">
        <v>39</v>
      </c>
      <c r="Y1624" s="477" t="s">
        <v>57</v>
      </c>
      <c r="Z1624" s="1050"/>
      <c r="AA1624" s="1049" t="str">
        <f>IF('result subject-wise'!AV90="","",'result subject-wise'!AV90)</f>
        <v/>
      </c>
      <c r="AB1624" s="1052"/>
    </row>
    <row r="1625" spans="1:28" ht="19" customHeight="1">
      <c r="A1625" s="1023"/>
      <c r="B1625" s="1024"/>
      <c r="C1625" s="1021">
        <f>'statement of marks'!$FH$6</f>
        <v>25</v>
      </c>
      <c r="D1625" s="1021"/>
      <c r="E1625" s="1021">
        <f>'statement of marks'!$FI$6</f>
        <v>45</v>
      </c>
      <c r="F1625" s="1021"/>
      <c r="G1625" s="1021">
        <f>'statement of marks'!$FJ$6</f>
        <v>30</v>
      </c>
      <c r="H1625" s="1021"/>
      <c r="I1625" s="478">
        <f>SUM(C1625,E1625,G1625)</f>
        <v>100</v>
      </c>
      <c r="J1625" s="477"/>
      <c r="K1625" s="1050"/>
      <c r="L1625" s="1049"/>
      <c r="M1625" s="1052"/>
      <c r="N1625" s="1058"/>
      <c r="O1625" s="1057"/>
      <c r="P1625" s="1023"/>
      <c r="Q1625" s="1024"/>
      <c r="R1625" s="1021">
        <f>'statement of marks'!$FH$6</f>
        <v>25</v>
      </c>
      <c r="S1625" s="1021"/>
      <c r="T1625" s="1021">
        <f>'statement of marks'!$FI$6</f>
        <v>45</v>
      </c>
      <c r="U1625" s="1021"/>
      <c r="V1625" s="1021">
        <f>'statement of marks'!$FJ$6</f>
        <v>30</v>
      </c>
      <c r="W1625" s="1021"/>
      <c r="X1625" s="478">
        <f>SUM(R1625,T1625,V1625)</f>
        <v>100</v>
      </c>
      <c r="Y1625" s="477"/>
      <c r="Z1625" s="1050"/>
      <c r="AA1625" s="1049"/>
      <c r="AB1625" s="1052"/>
    </row>
    <row r="1626" spans="1:28" ht="19" customHeight="1">
      <c r="A1626" s="1023"/>
      <c r="B1626" s="1024"/>
      <c r="C1626" s="1025" t="str">
        <f>IF('statement of marks'!FH89="","",'statement of marks'!FH89)</f>
        <v/>
      </c>
      <c r="D1626" s="1025"/>
      <c r="E1626" s="1025" t="str">
        <f>'statement of marks'!FI89</f>
        <v/>
      </c>
      <c r="F1626" s="1025"/>
      <c r="G1626" s="1025" t="str">
        <f>'statement of marks'!FJ89</f>
        <v/>
      </c>
      <c r="H1626" s="1025"/>
      <c r="I1626" s="481" t="str">
        <f>IF(G1626="","",SUM(C1626,E1626,G1626))</f>
        <v/>
      </c>
      <c r="J1626" s="479" t="str">
        <f>IF('statement of marks'!IB89="","",'statement of marks'!IB89)</f>
        <v/>
      </c>
      <c r="K1626" s="1050"/>
      <c r="L1626" s="1051" t="s">
        <v>241</v>
      </c>
      <c r="M1626" s="1052"/>
      <c r="N1626" s="1058"/>
      <c r="O1626" s="1057"/>
      <c r="P1626" s="1023"/>
      <c r="Q1626" s="1024"/>
      <c r="R1626" s="1025" t="str">
        <f>IF('statement of marks'!FH90="","",'statement of marks'!FH90)</f>
        <v/>
      </c>
      <c r="S1626" s="1025"/>
      <c r="T1626" s="1025" t="str">
        <f>'statement of marks'!FI90</f>
        <v/>
      </c>
      <c r="U1626" s="1025"/>
      <c r="V1626" s="1025" t="str">
        <f>'statement of marks'!FJ90</f>
        <v/>
      </c>
      <c r="W1626" s="1025"/>
      <c r="X1626" s="481" t="str">
        <f>IF(V1626="","",SUM(R1626,T1626,V1626))</f>
        <v/>
      </c>
      <c r="Y1626" s="479" t="str">
        <f>IF('statement of marks'!IB90="","",'statement of marks'!IB90)</f>
        <v/>
      </c>
      <c r="Z1626" s="1050"/>
      <c r="AA1626" s="1051" t="s">
        <v>241</v>
      </c>
      <c r="AB1626" s="1052"/>
    </row>
    <row r="1627" spans="1:28" ht="19" customHeight="1">
      <c r="A1627" s="1023" t="s">
        <v>77</v>
      </c>
      <c r="B1627" s="1024"/>
      <c r="C1627" s="1048" t="s">
        <v>96</v>
      </c>
      <c r="D1627" s="1021"/>
      <c r="E1627" s="1048" t="s">
        <v>97</v>
      </c>
      <c r="F1627" s="1021"/>
      <c r="G1627" s="1048" t="s">
        <v>98</v>
      </c>
      <c r="H1627" s="1021"/>
      <c r="I1627" s="478" t="s">
        <v>39</v>
      </c>
      <c r="J1627" s="477" t="s">
        <v>57</v>
      </c>
      <c r="K1627" s="1050"/>
      <c r="L1627" s="1049" t="e">
        <f>J1620</f>
        <v>#VALUE!</v>
      </c>
      <c r="M1627" s="1052"/>
      <c r="N1627" s="1058"/>
      <c r="O1627" s="1057"/>
      <c r="P1627" s="1023" t="s">
        <v>77</v>
      </c>
      <c r="Q1627" s="1024"/>
      <c r="R1627" s="1048" t="s">
        <v>96</v>
      </c>
      <c r="S1627" s="1021"/>
      <c r="T1627" s="1048" t="s">
        <v>97</v>
      </c>
      <c r="U1627" s="1021"/>
      <c r="V1627" s="1048" t="s">
        <v>98</v>
      </c>
      <c r="W1627" s="1021"/>
      <c r="X1627" s="478" t="s">
        <v>39</v>
      </c>
      <c r="Y1627" s="477" t="s">
        <v>57</v>
      </c>
      <c r="Z1627" s="1050"/>
      <c r="AA1627" s="1049" t="e">
        <f>Y1620</f>
        <v>#VALUE!</v>
      </c>
      <c r="AB1627" s="1052"/>
    </row>
    <row r="1628" spans="1:28" ht="19" customHeight="1">
      <c r="A1628" s="1023"/>
      <c r="B1628" s="1024"/>
      <c r="C1628" s="1021">
        <f>'statement of marks'!$FQ$6</f>
        <v>25</v>
      </c>
      <c r="D1628" s="1021"/>
      <c r="E1628" s="474">
        <f>'statement of marks'!$FR$6</f>
        <v>30</v>
      </c>
      <c r="F1628" s="474">
        <f>'statement of marks'!$FS$6</f>
        <v>30</v>
      </c>
      <c r="G1628" s="1021">
        <f>'statement of marks'!$FT$6</f>
        <v>15</v>
      </c>
      <c r="H1628" s="1021"/>
      <c r="I1628" s="478">
        <f>SUM(C1628,E1628,F1628,G1628)</f>
        <v>100</v>
      </c>
      <c r="J1628" s="477"/>
      <c r="K1628" s="1050"/>
      <c r="L1628" s="1049"/>
      <c r="M1628" s="1052"/>
      <c r="N1628" s="1058"/>
      <c r="O1628" s="1057"/>
      <c r="P1628" s="1023"/>
      <c r="Q1628" s="1024"/>
      <c r="R1628" s="1021">
        <f>'statement of marks'!$FQ$6</f>
        <v>25</v>
      </c>
      <c r="S1628" s="1021"/>
      <c r="T1628" s="474">
        <f>'statement of marks'!$FR$6</f>
        <v>30</v>
      </c>
      <c r="U1628" s="474">
        <f>'statement of marks'!$FS$6</f>
        <v>30</v>
      </c>
      <c r="V1628" s="1021">
        <f>'statement of marks'!$FT$6</f>
        <v>15</v>
      </c>
      <c r="W1628" s="1021"/>
      <c r="X1628" s="478">
        <f>SUM(R1628,T1628,U1628,V1628)</f>
        <v>100</v>
      </c>
      <c r="Y1628" s="477"/>
      <c r="Z1628" s="1050"/>
      <c r="AA1628" s="1049"/>
      <c r="AB1628" s="1052"/>
    </row>
    <row r="1629" spans="1:28" ht="19" customHeight="1">
      <c r="A1629" s="1023"/>
      <c r="B1629" s="1024"/>
      <c r="C1629" s="1025" t="str">
        <f>IF('statement of marks'!FQ89="","",'statement of marks'!FQ89)</f>
        <v/>
      </c>
      <c r="D1629" s="1025"/>
      <c r="E1629" s="475" t="str">
        <f>'statement of marks'!FR89</f>
        <v/>
      </c>
      <c r="F1629" s="475" t="str">
        <f>'statement of marks'!FS89</f>
        <v/>
      </c>
      <c r="G1629" s="1025" t="str">
        <f>'statement of marks'!FT89</f>
        <v/>
      </c>
      <c r="H1629" s="1025"/>
      <c r="I1629" s="478" t="str">
        <f>IF(G1629="","",SUM(C1629:G1629))</f>
        <v/>
      </c>
      <c r="J1629" s="479" t="str">
        <f>IF('statement of marks'!IC89="","",'statement of marks'!IC89)</f>
        <v/>
      </c>
      <c r="K1629" s="1043" t="s">
        <v>240</v>
      </c>
      <c r="L1629" s="1044"/>
      <c r="M1629" s="1045"/>
      <c r="N1629" s="1058"/>
      <c r="O1629" s="1057"/>
      <c r="P1629" s="1023"/>
      <c r="Q1629" s="1024"/>
      <c r="R1629" s="1025" t="str">
        <f>IF('statement of marks'!FQ90="","",'statement of marks'!FQ90)</f>
        <v/>
      </c>
      <c r="S1629" s="1025"/>
      <c r="T1629" s="475" t="str">
        <f>'statement of marks'!FR90</f>
        <v/>
      </c>
      <c r="U1629" s="475" t="str">
        <f>'statement of marks'!FS90</f>
        <v/>
      </c>
      <c r="V1629" s="1025" t="str">
        <f>'statement of marks'!FT90</f>
        <v/>
      </c>
      <c r="W1629" s="1025"/>
      <c r="X1629" s="478" t="str">
        <f>IF(V1629="","",SUM(R1629:V1629))</f>
        <v/>
      </c>
      <c r="Y1629" s="479" t="str">
        <f>IF('statement of marks'!IC90="","",'statement of marks'!IC90)</f>
        <v/>
      </c>
      <c r="Z1629" s="1043" t="s">
        <v>240</v>
      </c>
      <c r="AA1629" s="1044"/>
      <c r="AB1629" s="1045"/>
    </row>
    <row r="1630" spans="1:28" ht="19" customHeight="1">
      <c r="A1630" s="1038" t="s">
        <v>135</v>
      </c>
      <c r="B1630" s="1039"/>
      <c r="C1630" s="1029" t="str">
        <f>'statement of marks'!GN89</f>
        <v/>
      </c>
      <c r="D1630" s="1029"/>
      <c r="E1630" s="1029"/>
      <c r="F1630" s="483" t="s">
        <v>241</v>
      </c>
      <c r="G1630" s="479" t="str">
        <f>IF('statement of marks'!CU89="","",'statement of marks'!CU89)</f>
        <v/>
      </c>
      <c r="H1630" s="1049" t="s">
        <v>237</v>
      </c>
      <c r="I1630" s="1049"/>
      <c r="J1630" s="475" t="str">
        <f>IF('statement of marks'!GP89="","",'statement of marks'!GP89)</f>
        <v/>
      </c>
      <c r="K1630" s="1044"/>
      <c r="L1630" s="1044"/>
      <c r="M1630" s="1045"/>
      <c r="N1630" s="1058"/>
      <c r="O1630" s="1057"/>
      <c r="P1630" s="1038" t="s">
        <v>135</v>
      </c>
      <c r="Q1630" s="1039"/>
      <c r="R1630" s="1029" t="str">
        <f>'statement of marks'!GN90</f>
        <v/>
      </c>
      <c r="S1630" s="1029"/>
      <c r="T1630" s="1029"/>
      <c r="U1630" s="483" t="s">
        <v>241</v>
      </c>
      <c r="V1630" s="479" t="str">
        <f>IF('statement of marks'!CU90="","",'statement of marks'!CU90)</f>
        <v/>
      </c>
      <c r="W1630" s="1049" t="s">
        <v>237</v>
      </c>
      <c r="X1630" s="1049"/>
      <c r="Y1630" s="475" t="str">
        <f>IF('statement of marks'!GP90="","",'statement of marks'!GP90)</f>
        <v/>
      </c>
      <c r="Z1630" s="1044"/>
      <c r="AA1630" s="1044"/>
      <c r="AB1630" s="1045"/>
    </row>
    <row r="1631" spans="1:28" ht="19" customHeight="1">
      <c r="A1631" s="257" t="s">
        <v>230</v>
      </c>
      <c r="B1631" s="1059" t="s">
        <v>229</v>
      </c>
      <c r="C1631" s="1060"/>
      <c r="D1631" s="1047" t="s">
        <v>231</v>
      </c>
      <c r="E1631" s="1025"/>
      <c r="F1631" s="1047" t="s">
        <v>232</v>
      </c>
      <c r="G1631" s="1025"/>
      <c r="H1631" s="1047" t="s">
        <v>233</v>
      </c>
      <c r="I1631" s="1025"/>
      <c r="J1631" s="481" t="s">
        <v>376</v>
      </c>
      <c r="K1631" s="1044"/>
      <c r="L1631" s="1044"/>
      <c r="M1631" s="1045"/>
      <c r="N1631" s="1058"/>
      <c r="O1631" s="1057"/>
      <c r="P1631" s="257" t="s">
        <v>230</v>
      </c>
      <c r="Q1631" s="1059" t="s">
        <v>229</v>
      </c>
      <c r="R1631" s="1060"/>
      <c r="S1631" s="1047" t="s">
        <v>231</v>
      </c>
      <c r="T1631" s="1025"/>
      <c r="U1631" s="1047" t="s">
        <v>232</v>
      </c>
      <c r="V1631" s="1025"/>
      <c r="W1631" s="1047" t="s">
        <v>233</v>
      </c>
      <c r="X1631" s="1025"/>
      <c r="Y1631" s="481" t="s">
        <v>376</v>
      </c>
      <c r="Z1631" s="1044"/>
      <c r="AA1631" s="1044"/>
      <c r="AB1631" s="1045"/>
    </row>
    <row r="1632" spans="1:28" ht="19" customHeight="1">
      <c r="A1632" s="1033" t="s">
        <v>227</v>
      </c>
      <c r="B1632" s="1024"/>
      <c r="C1632" s="482" t="str">
        <f>IF('statement of marks'!GR89="","",'statement of marks'!GR89)</f>
        <v/>
      </c>
      <c r="D1632" s="1053" t="str">
        <f>IF('statement of marks'!GT89="","",'statement of marks'!GT89)</f>
        <v/>
      </c>
      <c r="E1632" s="1053"/>
      <c r="F1632" s="1053" t="str">
        <f>IF('statement of marks'!GV89="","",'statement of marks'!GV89)</f>
        <v/>
      </c>
      <c r="G1632" s="1053"/>
      <c r="H1632" s="1053" t="str">
        <f>IF('statement of marks'!GX89="","",'statement of marks'!GX89)</f>
        <v/>
      </c>
      <c r="I1632" s="1053"/>
      <c r="J1632" s="479" t="str">
        <f>'statement of marks'!GZ89</f>
        <v/>
      </c>
      <c r="K1632" s="1062" t="str">
        <f>IF(OR(L1624="PASS",L1624="FAIL"),'result subject-wise'!$AV$112,"")</f>
        <v/>
      </c>
      <c r="L1632" s="1062"/>
      <c r="M1632" s="1063"/>
      <c r="N1632" s="1058"/>
      <c r="O1632" s="1057"/>
      <c r="P1632" s="1033" t="s">
        <v>227</v>
      </c>
      <c r="Q1632" s="1024"/>
      <c r="R1632" s="482" t="str">
        <f>IF('statement of marks'!GR90="","",'statement of marks'!GR90)</f>
        <v/>
      </c>
      <c r="S1632" s="1053" t="str">
        <f>IF('statement of marks'!GT90="","",'statement of marks'!GT90)</f>
        <v/>
      </c>
      <c r="T1632" s="1053"/>
      <c r="U1632" s="1053" t="str">
        <f>IF('statement of marks'!GV90="","",'statement of marks'!GV90)</f>
        <v/>
      </c>
      <c r="V1632" s="1053"/>
      <c r="W1632" s="1053" t="str">
        <f>IF('statement of marks'!GX90="","",'statement of marks'!GX90)</f>
        <v/>
      </c>
      <c r="X1632" s="1053"/>
      <c r="Y1632" s="479" t="str">
        <f>'statement of marks'!GZ90</f>
        <v/>
      </c>
      <c r="Z1632" s="1062" t="str">
        <f>IF(OR(AA1624="PASS",AA1624="FAIL"),'result subject-wise'!$AV$112,"")</f>
        <v/>
      </c>
      <c r="AA1632" s="1062"/>
      <c r="AB1632" s="1063"/>
    </row>
    <row r="1633" spans="1:28" ht="19" customHeight="1">
      <c r="A1633" s="1031" t="s">
        <v>228</v>
      </c>
      <c r="B1633" s="1032"/>
      <c r="C1633" s="477" t="str">
        <f>IF('statement of marks'!GQ89="","",'statement of marks'!GQ89)</f>
        <v/>
      </c>
      <c r="D1633" s="1030" t="str">
        <f>IF('statement of marks'!GS89="","",'statement of marks'!GS89)</f>
        <v/>
      </c>
      <c r="E1633" s="1030"/>
      <c r="F1633" s="1030" t="str">
        <f>IF('statement of marks'!GU89="","",'statement of marks'!GU89)</f>
        <v/>
      </c>
      <c r="G1633" s="1030"/>
      <c r="H1633" s="1030" t="str">
        <f>IF('statement of marks'!GW89="","",'statement of marks'!GW89)</f>
        <v/>
      </c>
      <c r="I1633" s="1030"/>
      <c r="J1633" s="477" t="str">
        <f>'statement of marks'!GY89</f>
        <v/>
      </c>
      <c r="K1633" s="1062"/>
      <c r="L1633" s="1062"/>
      <c r="M1633" s="1063"/>
      <c r="N1633" s="1058"/>
      <c r="O1633" s="1057"/>
      <c r="P1633" s="1031" t="s">
        <v>228</v>
      </c>
      <c r="Q1633" s="1032"/>
      <c r="R1633" s="477" t="str">
        <f>IF('statement of marks'!GQ90="","",'statement of marks'!GQ90)</f>
        <v/>
      </c>
      <c r="S1633" s="1030" t="str">
        <f>IF('statement of marks'!GS90="","",'statement of marks'!GS90)</f>
        <v/>
      </c>
      <c r="T1633" s="1030"/>
      <c r="U1633" s="1030" t="str">
        <f>IF('statement of marks'!GU90="","",'statement of marks'!GU90)</f>
        <v/>
      </c>
      <c r="V1633" s="1030"/>
      <c r="W1633" s="1030" t="str">
        <f>IF('statement of marks'!GW90="","",'statement of marks'!GW90)</f>
        <v/>
      </c>
      <c r="X1633" s="1030"/>
      <c r="Y1633" s="477" t="str">
        <f>'statement of marks'!GY90</f>
        <v/>
      </c>
      <c r="Z1633" s="1062"/>
      <c r="AA1633" s="1062"/>
      <c r="AB1633" s="1063"/>
    </row>
    <row r="1634" spans="1:28" ht="19" customHeight="1">
      <c r="A1634" s="1067" t="s">
        <v>375</v>
      </c>
      <c r="B1634" s="1024"/>
      <c r="C1634" s="52"/>
      <c r="D1634" s="1029"/>
      <c r="E1634" s="1029"/>
      <c r="F1634" s="1029"/>
      <c r="G1634" s="1029"/>
      <c r="H1634" s="1029"/>
      <c r="I1634" s="1029"/>
      <c r="J1634" s="1029"/>
      <c r="K1634" s="1029"/>
      <c r="L1634" s="1029"/>
      <c r="M1634" s="1040"/>
      <c r="N1634" s="1058"/>
      <c r="O1634" s="1057"/>
      <c r="P1634" s="1067" t="s">
        <v>375</v>
      </c>
      <c r="Q1634" s="1024"/>
      <c r="R1634" s="52"/>
      <c r="S1634" s="1029"/>
      <c r="T1634" s="1029"/>
      <c r="U1634" s="1029"/>
      <c r="V1634" s="1029"/>
      <c r="W1634" s="1029"/>
      <c r="X1634" s="1029"/>
      <c r="Y1634" s="1029"/>
      <c r="Z1634" s="1029"/>
      <c r="AA1634" s="1029"/>
      <c r="AB1634" s="1040"/>
    </row>
    <row r="1635" spans="1:28" ht="19" customHeight="1">
      <c r="A1635" s="1033" t="s">
        <v>234</v>
      </c>
      <c r="B1635" s="1024"/>
      <c r="C1635" s="52"/>
      <c r="D1635" s="1029"/>
      <c r="E1635" s="1029"/>
      <c r="F1635" s="1029"/>
      <c r="G1635" s="1029"/>
      <c r="H1635" s="1029"/>
      <c r="I1635" s="1029"/>
      <c r="J1635" s="1029"/>
      <c r="K1635" s="1029"/>
      <c r="L1635" s="1029"/>
      <c r="M1635" s="1040"/>
      <c r="N1635" s="1058"/>
      <c r="O1635" s="1057"/>
      <c r="P1635" s="1033" t="s">
        <v>234</v>
      </c>
      <c r="Q1635" s="1024"/>
      <c r="R1635" s="52"/>
      <c r="S1635" s="1029"/>
      <c r="T1635" s="1029"/>
      <c r="U1635" s="1029"/>
      <c r="V1635" s="1029"/>
      <c r="W1635" s="1029"/>
      <c r="X1635" s="1029"/>
      <c r="Y1635" s="1029"/>
      <c r="Z1635" s="1029"/>
      <c r="AA1635" s="1029"/>
      <c r="AB1635" s="1040"/>
    </row>
    <row r="1636" spans="1:28" ht="19" customHeight="1">
      <c r="A1636" s="1033" t="s">
        <v>374</v>
      </c>
      <c r="B1636" s="1024"/>
      <c r="C1636" s="52"/>
      <c r="D1636" s="1029"/>
      <c r="E1636" s="1029"/>
      <c r="F1636" s="1029"/>
      <c r="G1636" s="1029"/>
      <c r="H1636" s="1029"/>
      <c r="I1636" s="1029"/>
      <c r="J1636" s="1051" t="s">
        <v>374</v>
      </c>
      <c r="K1636" s="1029"/>
      <c r="L1636" s="1029"/>
      <c r="M1636" s="1040"/>
      <c r="N1636" s="1058"/>
      <c r="O1636" s="1057"/>
      <c r="P1636" s="1033" t="s">
        <v>374</v>
      </c>
      <c r="Q1636" s="1024"/>
      <c r="R1636" s="52"/>
      <c r="S1636" s="1029"/>
      <c r="T1636" s="1029"/>
      <c r="U1636" s="1029"/>
      <c r="V1636" s="1029"/>
      <c r="W1636" s="1029"/>
      <c r="X1636" s="1029"/>
      <c r="Y1636" s="1051" t="s">
        <v>374</v>
      </c>
      <c r="Z1636" s="1029"/>
      <c r="AA1636" s="1029"/>
      <c r="AB1636" s="1040"/>
    </row>
    <row r="1637" spans="1:28" ht="19" customHeight="1">
      <c r="A1637" s="1033" t="s">
        <v>235</v>
      </c>
      <c r="B1637" s="1024"/>
      <c r="C1637" s="52"/>
      <c r="D1637" s="1029"/>
      <c r="E1637" s="1029"/>
      <c r="F1637" s="1029"/>
      <c r="G1637" s="1029"/>
      <c r="H1637" s="1029"/>
      <c r="I1637" s="1029"/>
      <c r="J1637" s="1029"/>
      <c r="K1637" s="1029"/>
      <c r="L1637" s="1029"/>
      <c r="M1637" s="1040"/>
      <c r="N1637" s="1058"/>
      <c r="O1637" s="1057"/>
      <c r="P1637" s="1033" t="s">
        <v>235</v>
      </c>
      <c r="Q1637" s="1024"/>
      <c r="R1637" s="52"/>
      <c r="S1637" s="1029"/>
      <c r="T1637" s="1029"/>
      <c r="U1637" s="1029"/>
      <c r="V1637" s="1029"/>
      <c r="W1637" s="1029"/>
      <c r="X1637" s="1029"/>
      <c r="Y1637" s="1029"/>
      <c r="Z1637" s="1029"/>
      <c r="AA1637" s="1029"/>
      <c r="AB1637" s="1040"/>
    </row>
    <row r="1638" spans="1:28" ht="19" customHeight="1" thickBot="1">
      <c r="A1638" s="1054" t="s">
        <v>236</v>
      </c>
      <c r="B1638" s="1055"/>
      <c r="C1638" s="1055"/>
      <c r="D1638" s="1055"/>
      <c r="E1638" s="1055"/>
      <c r="F1638" s="1064">
        <f>'statement of marks'!$GY$107</f>
        <v>42460</v>
      </c>
      <c r="G1638" s="1064"/>
      <c r="H1638" s="1065" t="s">
        <v>239</v>
      </c>
      <c r="I1638" s="1066"/>
      <c r="J1638" s="1041"/>
      <c r="K1638" s="1041"/>
      <c r="L1638" s="1041"/>
      <c r="M1638" s="1042"/>
      <c r="N1638" s="1058"/>
      <c r="O1638" s="1057"/>
      <c r="P1638" s="1054" t="s">
        <v>236</v>
      </c>
      <c r="Q1638" s="1055"/>
      <c r="R1638" s="1055"/>
      <c r="S1638" s="1055"/>
      <c r="T1638" s="1055"/>
      <c r="U1638" s="1064">
        <f>'statement of marks'!$GY$107</f>
        <v>42460</v>
      </c>
      <c r="V1638" s="1064"/>
      <c r="W1638" s="1065" t="s">
        <v>239</v>
      </c>
      <c r="X1638" s="1066"/>
      <c r="Y1638" s="1041"/>
      <c r="Z1638" s="1041"/>
      <c r="AA1638" s="1041"/>
      <c r="AB1638" s="1042"/>
    </row>
    <row r="1639" spans="1:28" ht="19" customHeight="1" thickTop="1">
      <c r="A1639" s="1017" t="s">
        <v>220</v>
      </c>
      <c r="B1639" s="1018"/>
      <c r="C1639" s="1018"/>
      <c r="D1639" s="1018"/>
      <c r="E1639" s="1018"/>
      <c r="F1639" s="1018"/>
      <c r="G1639" s="1018"/>
      <c r="H1639" s="1018"/>
      <c r="I1639" s="1018"/>
      <c r="J1639" s="1018"/>
      <c r="K1639" s="1018"/>
      <c r="L1639" s="1018"/>
      <c r="M1639" s="1019"/>
      <c r="N1639" s="1058"/>
      <c r="O1639" s="1057"/>
      <c r="P1639" s="1017" t="s">
        <v>220</v>
      </c>
      <c r="Q1639" s="1018"/>
      <c r="R1639" s="1018"/>
      <c r="S1639" s="1018"/>
      <c r="T1639" s="1018"/>
      <c r="U1639" s="1018"/>
      <c r="V1639" s="1018"/>
      <c r="W1639" s="1018"/>
      <c r="X1639" s="1018"/>
      <c r="Y1639" s="1018"/>
      <c r="Z1639" s="1018"/>
      <c r="AA1639" s="1018"/>
      <c r="AB1639" s="1019"/>
    </row>
    <row r="1640" spans="1:28" ht="19" customHeight="1">
      <c r="A1640" s="1020" t="str">
        <f>IF('statement of marks'!$A$2="","",'statement of marks'!$A$2)</f>
        <v xml:space="preserve">GOVT. </v>
      </c>
      <c r="B1640" s="1021"/>
      <c r="C1640" s="1021"/>
      <c r="D1640" s="1021"/>
      <c r="E1640" s="1021"/>
      <c r="F1640" s="1021"/>
      <c r="G1640" s="1021"/>
      <c r="H1640" s="1021"/>
      <c r="I1640" s="1021"/>
      <c r="J1640" s="1021"/>
      <c r="K1640" s="1021"/>
      <c r="L1640" s="1021"/>
      <c r="M1640" s="1022"/>
      <c r="N1640" s="1058"/>
      <c r="O1640" s="1057"/>
      <c r="P1640" s="1020" t="str">
        <f>IF('statement of marks'!$A$2="","",'statement of marks'!$A$2)</f>
        <v xml:space="preserve">GOVT. </v>
      </c>
      <c r="Q1640" s="1021"/>
      <c r="R1640" s="1021"/>
      <c r="S1640" s="1021"/>
      <c r="T1640" s="1021"/>
      <c r="U1640" s="1021"/>
      <c r="V1640" s="1021"/>
      <c r="W1640" s="1021"/>
      <c r="X1640" s="1021"/>
      <c r="Y1640" s="1021"/>
      <c r="Z1640" s="1021"/>
      <c r="AA1640" s="1021"/>
      <c r="AB1640" s="1022"/>
    </row>
    <row r="1641" spans="1:28" ht="19" customHeight="1">
      <c r="A1641" s="1020"/>
      <c r="B1641" s="1021"/>
      <c r="C1641" s="1021"/>
      <c r="D1641" s="1021"/>
      <c r="E1641" s="1021"/>
      <c r="F1641" s="1021"/>
      <c r="G1641" s="1021"/>
      <c r="H1641" s="1021"/>
      <c r="I1641" s="1021"/>
      <c r="J1641" s="1021"/>
      <c r="K1641" s="1021"/>
      <c r="L1641" s="1021"/>
      <c r="M1641" s="1022"/>
      <c r="N1641" s="1058"/>
      <c r="O1641" s="1057"/>
      <c r="P1641" s="1020"/>
      <c r="Q1641" s="1021"/>
      <c r="R1641" s="1021"/>
      <c r="S1641" s="1021"/>
      <c r="T1641" s="1021"/>
      <c r="U1641" s="1021"/>
      <c r="V1641" s="1021"/>
      <c r="W1641" s="1021"/>
      <c r="X1641" s="1021"/>
      <c r="Y1641" s="1021"/>
      <c r="Z1641" s="1021"/>
      <c r="AA1641" s="1021"/>
      <c r="AB1641" s="1022"/>
    </row>
    <row r="1642" spans="1:28" ht="19" customHeight="1">
      <c r="A1642" s="1023" t="s">
        <v>221</v>
      </c>
      <c r="B1642" s="1024"/>
      <c r="C1642" s="1025" t="str">
        <f>IF(L1663="","MAIN EXAM.",IF(C1669="SUPPL.","SUPPL. EXAM.",IF(C1669="RE-EXAM.","RE-EXAM.",)))</f>
        <v>MAIN EXAM.</v>
      </c>
      <c r="D1642" s="1025"/>
      <c r="E1642" s="1025"/>
      <c r="F1642" s="1025"/>
      <c r="G1642" s="475" t="s">
        <v>153</v>
      </c>
      <c r="H1642" s="1025" t="str">
        <f>IF('statement of marks'!$F$3="","",'statement of marks'!$F$3)</f>
        <v>2015-16</v>
      </c>
      <c r="I1642" s="1025"/>
      <c r="J1642" s="1025" t="s">
        <v>82</v>
      </c>
      <c r="K1642" s="1025"/>
      <c r="L1642" s="1025" t="str">
        <f>IF('statement of marks'!D91="","",'statement of marks'!D91)</f>
        <v/>
      </c>
      <c r="M1642" s="1026"/>
      <c r="N1642" s="1058"/>
      <c r="O1642" s="1057"/>
      <c r="P1642" s="1023" t="s">
        <v>221</v>
      </c>
      <c r="Q1642" s="1024"/>
      <c r="R1642" s="1025" t="str">
        <f>IF(AA1663="","MAIN EXAM.",IF(R1669="SUPPL.","SUPPL. EXAM.",IF(R1669="RE-EXAM.","RE-EXAM.",)))</f>
        <v>MAIN EXAM.</v>
      </c>
      <c r="S1642" s="1025"/>
      <c r="T1642" s="1025"/>
      <c r="U1642" s="1025"/>
      <c r="V1642" s="475" t="s">
        <v>153</v>
      </c>
      <c r="W1642" s="1025" t="str">
        <f>IF('statement of marks'!$F$3="","",'statement of marks'!$F$3)</f>
        <v>2015-16</v>
      </c>
      <c r="X1642" s="1025"/>
      <c r="Y1642" s="1025" t="s">
        <v>82</v>
      </c>
      <c r="Z1642" s="1025"/>
      <c r="AA1642" s="1025" t="str">
        <f>IF('statement of marks'!D92="","",'statement of marks'!D92)</f>
        <v/>
      </c>
      <c r="AB1642" s="1026"/>
    </row>
    <row r="1643" spans="1:28" ht="19" customHeight="1">
      <c r="A1643" s="1023" t="s">
        <v>40</v>
      </c>
      <c r="B1643" s="1024"/>
      <c r="C1643" s="1024" t="str">
        <f>IF('statement of marks'!G91="","",'statement of marks'!G91)</f>
        <v>A 085</v>
      </c>
      <c r="D1643" s="1024"/>
      <c r="E1643" s="1024"/>
      <c r="F1643" s="1024"/>
      <c r="G1643" s="1024"/>
      <c r="H1643" s="1024"/>
      <c r="I1643" s="1024"/>
      <c r="J1643" s="1024"/>
      <c r="K1643" s="1024"/>
      <c r="L1643" s="1024"/>
      <c r="M1643" s="1036"/>
      <c r="N1643" s="1058"/>
      <c r="O1643" s="1057"/>
      <c r="P1643" s="1023" t="s">
        <v>40</v>
      </c>
      <c r="Q1643" s="1024"/>
      <c r="R1643" s="1024" t="str">
        <f>IF('statement of marks'!G92="","",'statement of marks'!G92)</f>
        <v>A 086</v>
      </c>
      <c r="S1643" s="1024"/>
      <c r="T1643" s="1024"/>
      <c r="U1643" s="1024"/>
      <c r="V1643" s="1024"/>
      <c r="W1643" s="1024"/>
      <c r="X1643" s="1024"/>
      <c r="Y1643" s="1024"/>
      <c r="Z1643" s="1024"/>
      <c r="AA1643" s="1024"/>
      <c r="AB1643" s="1036"/>
    </row>
    <row r="1644" spans="1:28" ht="19" customHeight="1">
      <c r="A1644" s="1023" t="s">
        <v>41</v>
      </c>
      <c r="B1644" s="1024"/>
      <c r="C1644" s="1024" t="str">
        <f>IF('statement of marks'!H91="","",'statement of marks'!H91)</f>
        <v>B 085</v>
      </c>
      <c r="D1644" s="1024"/>
      <c r="E1644" s="1024"/>
      <c r="F1644" s="1024"/>
      <c r="G1644" s="1024"/>
      <c r="H1644" s="1024"/>
      <c r="I1644" s="1024"/>
      <c r="J1644" s="1024"/>
      <c r="K1644" s="1024"/>
      <c r="L1644" s="1024"/>
      <c r="M1644" s="1036"/>
      <c r="N1644" s="1058"/>
      <c r="O1644" s="1057"/>
      <c r="P1644" s="1023" t="s">
        <v>41</v>
      </c>
      <c r="Q1644" s="1024"/>
      <c r="R1644" s="1024" t="str">
        <f>IF('statement of marks'!H92="","",'statement of marks'!H92)</f>
        <v>B 086</v>
      </c>
      <c r="S1644" s="1024"/>
      <c r="T1644" s="1024"/>
      <c r="U1644" s="1024"/>
      <c r="V1644" s="1024"/>
      <c r="W1644" s="1024"/>
      <c r="X1644" s="1024"/>
      <c r="Y1644" s="1024"/>
      <c r="Z1644" s="1024"/>
      <c r="AA1644" s="1024"/>
      <c r="AB1644" s="1036"/>
    </row>
    <row r="1645" spans="1:28" ht="19" customHeight="1">
      <c r="A1645" s="1023" t="s">
        <v>42</v>
      </c>
      <c r="B1645" s="1024"/>
      <c r="C1645" s="1024" t="str">
        <f>IF('statement of marks'!I91="","",'statement of marks'!I91)</f>
        <v>C 085</v>
      </c>
      <c r="D1645" s="1024"/>
      <c r="E1645" s="1024"/>
      <c r="F1645" s="1024"/>
      <c r="G1645" s="1024"/>
      <c r="H1645" s="1024"/>
      <c r="I1645" s="1024"/>
      <c r="J1645" s="1024"/>
      <c r="K1645" s="1024"/>
      <c r="L1645" s="1024"/>
      <c r="M1645" s="1036"/>
      <c r="N1645" s="1058"/>
      <c r="O1645" s="1057"/>
      <c r="P1645" s="1023" t="s">
        <v>42</v>
      </c>
      <c r="Q1645" s="1024"/>
      <c r="R1645" s="1024" t="str">
        <f>IF('statement of marks'!I92="","",'statement of marks'!I92)</f>
        <v>C 086</v>
      </c>
      <c r="S1645" s="1024"/>
      <c r="T1645" s="1024"/>
      <c r="U1645" s="1024"/>
      <c r="V1645" s="1024"/>
      <c r="W1645" s="1024"/>
      <c r="X1645" s="1024"/>
      <c r="Y1645" s="1024"/>
      <c r="Z1645" s="1024"/>
      <c r="AA1645" s="1024"/>
      <c r="AB1645" s="1036"/>
    </row>
    <row r="1646" spans="1:28" ht="19" customHeight="1">
      <c r="A1646" s="1023" t="s">
        <v>274</v>
      </c>
      <c r="B1646" s="1024"/>
      <c r="C1646" s="1024" t="str">
        <f>IF('statement of marks'!$A$3="","",'statement of marks'!$A$3)</f>
        <v>9 'A'</v>
      </c>
      <c r="D1646" s="1024"/>
      <c r="E1646" s="1025" t="s">
        <v>83</v>
      </c>
      <c r="F1646" s="1025"/>
      <c r="G1646" s="1025" t="str">
        <f>IF('statement of marks'!E91="","",'statement of marks'!E91)</f>
        <v/>
      </c>
      <c r="H1646" s="1025"/>
      <c r="I1646" s="1025" t="s">
        <v>78</v>
      </c>
      <c r="J1646" s="1025"/>
      <c r="K1646" s="1014" t="str">
        <f>IF('statement of marks'!F91="","",'statement of marks'!F91)</f>
        <v/>
      </c>
      <c r="L1646" s="1014"/>
      <c r="M1646" s="1015"/>
      <c r="N1646" s="1058"/>
      <c r="O1646" s="1057"/>
      <c r="P1646" s="1023" t="s">
        <v>274</v>
      </c>
      <c r="Q1646" s="1024"/>
      <c r="R1646" s="1024" t="str">
        <f>IF('statement of marks'!$A$3="","",'statement of marks'!$A$3)</f>
        <v>9 'A'</v>
      </c>
      <c r="S1646" s="1024"/>
      <c r="T1646" s="1025" t="s">
        <v>83</v>
      </c>
      <c r="U1646" s="1025"/>
      <c r="V1646" s="1025" t="str">
        <f>IF('statement of marks'!E92="","",'statement of marks'!E92)</f>
        <v/>
      </c>
      <c r="W1646" s="1025"/>
      <c r="X1646" s="1025" t="s">
        <v>78</v>
      </c>
      <c r="Y1646" s="1025"/>
      <c r="Z1646" s="1014" t="str">
        <f>IF('statement of marks'!F92="","",'statement of marks'!F92)</f>
        <v/>
      </c>
      <c r="AA1646" s="1014"/>
      <c r="AB1646" s="1015"/>
    </row>
    <row r="1647" spans="1:28" ht="19" customHeight="1">
      <c r="A1647" s="1037" t="s">
        <v>222</v>
      </c>
      <c r="B1647" s="1034" t="s">
        <v>223</v>
      </c>
      <c r="C1647" s="865" t="s">
        <v>87</v>
      </c>
      <c r="D1647" s="865" t="s">
        <v>88</v>
      </c>
      <c r="E1647" s="865" t="s">
        <v>89</v>
      </c>
      <c r="F1647" s="865" t="s">
        <v>245</v>
      </c>
      <c r="G1647" s="865" t="s">
        <v>242</v>
      </c>
      <c r="H1647" s="865" t="s">
        <v>99</v>
      </c>
      <c r="I1647" s="865" t="s">
        <v>193</v>
      </c>
      <c r="J1647" s="1016" t="s">
        <v>146</v>
      </c>
      <c r="K1647" s="1016" t="s">
        <v>224</v>
      </c>
      <c r="L1647" s="1016" t="s">
        <v>225</v>
      </c>
      <c r="M1647" s="1035" t="s">
        <v>243</v>
      </c>
      <c r="N1647" s="1058"/>
      <c r="O1647" s="1057"/>
      <c r="P1647" s="1037" t="s">
        <v>222</v>
      </c>
      <c r="Q1647" s="1034" t="s">
        <v>223</v>
      </c>
      <c r="R1647" s="865" t="s">
        <v>87</v>
      </c>
      <c r="S1647" s="865" t="s">
        <v>88</v>
      </c>
      <c r="T1647" s="865" t="s">
        <v>89</v>
      </c>
      <c r="U1647" s="865" t="s">
        <v>245</v>
      </c>
      <c r="V1647" s="865" t="s">
        <v>242</v>
      </c>
      <c r="W1647" s="865" t="s">
        <v>99</v>
      </c>
      <c r="X1647" s="865" t="s">
        <v>193</v>
      </c>
      <c r="Y1647" s="1016" t="s">
        <v>146</v>
      </c>
      <c r="Z1647" s="1016" t="s">
        <v>224</v>
      </c>
      <c r="AA1647" s="1016" t="s">
        <v>225</v>
      </c>
      <c r="AB1647" s="1035" t="s">
        <v>243</v>
      </c>
    </row>
    <row r="1648" spans="1:28" ht="19" customHeight="1">
      <c r="A1648" s="1037"/>
      <c r="B1648" s="1034"/>
      <c r="C1648" s="865"/>
      <c r="D1648" s="865"/>
      <c r="E1648" s="865"/>
      <c r="F1648" s="865"/>
      <c r="G1648" s="865"/>
      <c r="H1648" s="865"/>
      <c r="I1648" s="865"/>
      <c r="J1648" s="865"/>
      <c r="K1648" s="865"/>
      <c r="L1648" s="865"/>
      <c r="M1648" s="1035"/>
      <c r="N1648" s="1058"/>
      <c r="O1648" s="1057"/>
      <c r="P1648" s="1037"/>
      <c r="Q1648" s="1034"/>
      <c r="R1648" s="865"/>
      <c r="S1648" s="865"/>
      <c r="T1648" s="865"/>
      <c r="U1648" s="865"/>
      <c r="V1648" s="865"/>
      <c r="W1648" s="865"/>
      <c r="X1648" s="865"/>
      <c r="Y1648" s="865"/>
      <c r="Z1648" s="865"/>
      <c r="AA1648" s="865"/>
      <c r="AB1648" s="1035"/>
    </row>
    <row r="1649" spans="1:28" ht="19" customHeight="1">
      <c r="A1649" s="1037"/>
      <c r="B1649" s="1034"/>
      <c r="C1649" s="865"/>
      <c r="D1649" s="865"/>
      <c r="E1649" s="865"/>
      <c r="F1649" s="865"/>
      <c r="G1649" s="865"/>
      <c r="H1649" s="865"/>
      <c r="I1649" s="865"/>
      <c r="J1649" s="865"/>
      <c r="K1649" s="865"/>
      <c r="L1649" s="865"/>
      <c r="M1649" s="1035"/>
      <c r="N1649" s="1058"/>
      <c r="O1649" s="1057"/>
      <c r="P1649" s="1037"/>
      <c r="Q1649" s="1034"/>
      <c r="R1649" s="865"/>
      <c r="S1649" s="865"/>
      <c r="T1649" s="865"/>
      <c r="U1649" s="865"/>
      <c r="V1649" s="865"/>
      <c r="W1649" s="865"/>
      <c r="X1649" s="865"/>
      <c r="Y1649" s="865"/>
      <c r="Z1649" s="865"/>
      <c r="AA1649" s="865"/>
      <c r="AB1649" s="1035"/>
    </row>
    <row r="1650" spans="1:28" ht="19" customHeight="1">
      <c r="A1650" s="1038" t="s">
        <v>169</v>
      </c>
      <c r="B1650" s="1039"/>
      <c r="C1650" s="474">
        <v>10</v>
      </c>
      <c r="D1650" s="474">
        <v>10</v>
      </c>
      <c r="E1650" s="474">
        <v>10</v>
      </c>
      <c r="F1650" s="474">
        <v>70</v>
      </c>
      <c r="G1650" s="478">
        <v>100</v>
      </c>
      <c r="H1650" s="478">
        <v>100</v>
      </c>
      <c r="I1650" s="478">
        <v>200</v>
      </c>
      <c r="J1650" s="484"/>
      <c r="K1650" s="478" t="str">
        <f>IF(L1658=0,"",100)</f>
        <v/>
      </c>
      <c r="L1650" s="478"/>
      <c r="M1650" s="251" t="str">
        <f>IF(L1658=0,"","200/100")</f>
        <v/>
      </c>
      <c r="N1650" s="1058"/>
      <c r="O1650" s="1057"/>
      <c r="P1650" s="1038" t="s">
        <v>169</v>
      </c>
      <c r="Q1650" s="1039"/>
      <c r="R1650" s="474">
        <v>10</v>
      </c>
      <c r="S1650" s="474">
        <v>10</v>
      </c>
      <c r="T1650" s="474">
        <v>10</v>
      </c>
      <c r="U1650" s="474">
        <v>70</v>
      </c>
      <c r="V1650" s="478">
        <v>100</v>
      </c>
      <c r="W1650" s="478">
        <v>100</v>
      </c>
      <c r="X1650" s="478">
        <v>200</v>
      </c>
      <c r="Y1650" s="484"/>
      <c r="Z1650" s="478" t="str">
        <f>IF(AA1658=0,"",100)</f>
        <v/>
      </c>
      <c r="AA1650" s="478"/>
      <c r="AB1650" s="251" t="str">
        <f>IF(AA1658=0,"","200/100")</f>
        <v/>
      </c>
    </row>
    <row r="1651" spans="1:28" ht="19" customHeight="1">
      <c r="A1651" s="1023" t="s">
        <v>61</v>
      </c>
      <c r="B1651" s="1024"/>
      <c r="C1651" s="482" t="str">
        <f>IF('statement of marks'!J91="","",'statement of marks'!J91)</f>
        <v/>
      </c>
      <c r="D1651" s="482" t="str">
        <f>IF('statement of marks'!K91="","",'statement of marks'!K91)</f>
        <v/>
      </c>
      <c r="E1651" s="482" t="str">
        <f>IF('statement of marks'!L91="","",'statement of marks'!L91)</f>
        <v/>
      </c>
      <c r="F1651" s="482" t="str">
        <f>IF('statement of marks'!N91="","",'statement of marks'!N91)</f>
        <v/>
      </c>
      <c r="G1651" s="478" t="str">
        <f t="shared" ref="G1651:G1656" si="336">IF(F1651="","",SUM(C1651:F1651))</f>
        <v/>
      </c>
      <c r="H1651" s="252" t="str">
        <f>IF('statement of marks'!P91="","",'statement of marks'!P91)</f>
        <v/>
      </c>
      <c r="I1651" s="253" t="str">
        <f t="shared" ref="I1651:I1656" si="337">IF(H1651="","",SUM(G1651:H1651))</f>
        <v/>
      </c>
      <c r="J1651" s="479" t="str">
        <f>CONCATENATE('statement of marks'!HB91,'statement of marks'!HC91,'statement of marks'!HD91)</f>
        <v/>
      </c>
      <c r="K1651" s="482" t="str">
        <f>IF('result subject-wise'!AB91="","",'result subject-wise'!AB91)</f>
        <v/>
      </c>
      <c r="L1651" s="482" t="str">
        <f>IF('result subject-wise'!AK91="","",'result subject-wise'!AK91)</f>
        <v/>
      </c>
      <c r="M1651" s="480" t="str">
        <f>IF(L1658=0,"",IF(J1651="S",K1651,IF(K1651="",I1651,I1651+K1651)))</f>
        <v/>
      </c>
      <c r="N1651" s="1058"/>
      <c r="O1651" s="1057"/>
      <c r="P1651" s="1023" t="s">
        <v>61</v>
      </c>
      <c r="Q1651" s="1024"/>
      <c r="R1651" s="482" t="str">
        <f>IF('statement of marks'!J92="","",'statement of marks'!J92)</f>
        <v/>
      </c>
      <c r="S1651" s="482" t="str">
        <f>IF('statement of marks'!K92="","",'statement of marks'!K92)</f>
        <v/>
      </c>
      <c r="T1651" s="482" t="str">
        <f>IF('statement of marks'!L92="","",'statement of marks'!L92)</f>
        <v/>
      </c>
      <c r="U1651" s="482" t="str">
        <f>IF('statement of marks'!N92="","",'statement of marks'!N92)</f>
        <v/>
      </c>
      <c r="V1651" s="478" t="str">
        <f t="shared" ref="V1651:V1656" si="338">IF(U1651="","",SUM(R1651:U1651))</f>
        <v/>
      </c>
      <c r="W1651" s="252" t="str">
        <f>IF('statement of marks'!P92="","",'statement of marks'!P92)</f>
        <v/>
      </c>
      <c r="X1651" s="253" t="str">
        <f t="shared" ref="X1651:X1656" si="339">IF(W1651="","",SUM(V1651:W1651))</f>
        <v/>
      </c>
      <c r="Y1651" s="479" t="str">
        <f>CONCATENATE('statement of marks'!HB92,'statement of marks'!HC92,'statement of marks'!HD92)</f>
        <v/>
      </c>
      <c r="Z1651" s="482" t="str">
        <f>IF('result subject-wise'!AB92="","",'result subject-wise'!AB92)</f>
        <v/>
      </c>
      <c r="AA1651" s="482" t="str">
        <f>IF('result subject-wise'!AK92="","",'result subject-wise'!AK92)</f>
        <v/>
      </c>
      <c r="AB1651" s="480" t="str">
        <f>IF(AA1658=0,"",IF(Y1651="S",Z1651,IF(Z1651="",X1651,X1651+Z1651)))</f>
        <v/>
      </c>
    </row>
    <row r="1652" spans="1:28" ht="19" customHeight="1">
      <c r="A1652" s="1023" t="s">
        <v>63</v>
      </c>
      <c r="B1652" s="1024"/>
      <c r="C1652" s="482" t="str">
        <f>IF('statement of marks'!X91="","",'statement of marks'!X91)</f>
        <v/>
      </c>
      <c r="D1652" s="482" t="str">
        <f>IF('statement of marks'!Y91="","",'statement of marks'!Y91)</f>
        <v/>
      </c>
      <c r="E1652" s="482" t="str">
        <f>IF('statement of marks'!Z91="","",'statement of marks'!Z91)</f>
        <v/>
      </c>
      <c r="F1652" s="482" t="str">
        <f>IF('statement of marks'!AB91="","",'statement of marks'!AB91)</f>
        <v/>
      </c>
      <c r="G1652" s="478" t="str">
        <f t="shared" si="336"/>
        <v/>
      </c>
      <c r="H1652" s="252" t="str">
        <f>IF('statement of marks'!AD91="","",'statement of marks'!AD91)</f>
        <v/>
      </c>
      <c r="I1652" s="253" t="str">
        <f t="shared" si="337"/>
        <v/>
      </c>
      <c r="J1652" s="479" t="str">
        <f>CONCATENATE('statement of marks'!HE91,'statement of marks'!HF91,'statement of marks'!HG91,)</f>
        <v/>
      </c>
      <c r="K1652" s="482" t="str">
        <f>IF('result subject-wise'!AC91="","",'result subject-wise'!AC91)</f>
        <v/>
      </c>
      <c r="L1652" s="482" t="str">
        <f>IF('result subject-wise'!AL91="","",'result subject-wise'!AL91)</f>
        <v/>
      </c>
      <c r="M1652" s="480" t="str">
        <f>IF(L1658=0,"",IF(J1652="S",K1652,IF(K1652="",I1652,I1652+K1652)))</f>
        <v/>
      </c>
      <c r="N1652" s="1058"/>
      <c r="O1652" s="1057"/>
      <c r="P1652" s="1023" t="s">
        <v>63</v>
      </c>
      <c r="Q1652" s="1024"/>
      <c r="R1652" s="482" t="str">
        <f>IF('statement of marks'!X92="","",'statement of marks'!X92)</f>
        <v/>
      </c>
      <c r="S1652" s="482" t="str">
        <f>IF('statement of marks'!Y92="","",'statement of marks'!Y92)</f>
        <v/>
      </c>
      <c r="T1652" s="482" t="str">
        <f>IF('statement of marks'!Z92="","",'statement of marks'!Z92)</f>
        <v/>
      </c>
      <c r="U1652" s="482" t="str">
        <f>IF('statement of marks'!AB92="","",'statement of marks'!AB92)</f>
        <v/>
      </c>
      <c r="V1652" s="478" t="str">
        <f t="shared" si="338"/>
        <v/>
      </c>
      <c r="W1652" s="252" t="str">
        <f>IF('statement of marks'!AD92="","",'statement of marks'!AD92)</f>
        <v/>
      </c>
      <c r="X1652" s="253" t="str">
        <f t="shared" si="339"/>
        <v/>
      </c>
      <c r="Y1652" s="479" t="str">
        <f>CONCATENATE('statement of marks'!HE92,'statement of marks'!HF92,'statement of marks'!HG92,)</f>
        <v/>
      </c>
      <c r="Z1652" s="482" t="str">
        <f>IF('result subject-wise'!AC92="","",'result subject-wise'!AC92)</f>
        <v/>
      </c>
      <c r="AA1652" s="482" t="str">
        <f>IF('result subject-wise'!AL92="","",'result subject-wise'!AL92)</f>
        <v/>
      </c>
      <c r="AB1652" s="480" t="str">
        <f>IF(AA1658=0,"",IF(Y1652="S",Z1652,IF(Z1652="",X1652,X1652+Z1652)))</f>
        <v/>
      </c>
    </row>
    <row r="1653" spans="1:28" ht="19" customHeight="1">
      <c r="A1653" s="1023" t="str">
        <f>'statement of marks'!AM91</f>
        <v/>
      </c>
      <c r="B1653" s="1024"/>
      <c r="C1653" s="482" t="str">
        <f>IF('statement of marks'!AN91="","",'statement of marks'!AN91)</f>
        <v/>
      </c>
      <c r="D1653" s="482" t="str">
        <f>IF('statement of marks'!AO91="","",'statement of marks'!AO91)</f>
        <v/>
      </c>
      <c r="E1653" s="482" t="str">
        <f>IF('statement of marks'!AP91="","",'statement of marks'!AP91)</f>
        <v/>
      </c>
      <c r="F1653" s="482" t="str">
        <f>IF('statement of marks'!AR91="","",'statement of marks'!AR91)</f>
        <v/>
      </c>
      <c r="G1653" s="478" t="str">
        <f t="shared" si="336"/>
        <v/>
      </c>
      <c r="H1653" s="252" t="str">
        <f>IF('statement of marks'!AT91="","",'statement of marks'!AT91)</f>
        <v/>
      </c>
      <c r="I1653" s="253" t="str">
        <f t="shared" si="337"/>
        <v/>
      </c>
      <c r="J1653" s="479" t="str">
        <f>CONCATENATE('statement of marks'!HH91,'statement of marks'!HN91,'statement of marks'!HO91)</f>
        <v/>
      </c>
      <c r="K1653" s="482" t="str">
        <f>IF('result subject-wise'!AD91="","",'result subject-wise'!AD91)</f>
        <v/>
      </c>
      <c r="L1653" s="482" t="str">
        <f>IF('result subject-wise'!AM91="","",'result subject-wise'!AM91)</f>
        <v/>
      </c>
      <c r="M1653" s="480" t="str">
        <f>IF(L1658=0,"",IF(J1653="S",K1653,IF(K1653="",I1653,I1653+K1653)))</f>
        <v/>
      </c>
      <c r="N1653" s="1058"/>
      <c r="O1653" s="1057"/>
      <c r="P1653" s="1023" t="str">
        <f>'statement of marks'!AM92</f>
        <v/>
      </c>
      <c r="Q1653" s="1024"/>
      <c r="R1653" s="482" t="str">
        <f>IF('statement of marks'!AN92="","",'statement of marks'!AN92)</f>
        <v/>
      </c>
      <c r="S1653" s="482" t="str">
        <f>IF('statement of marks'!AO92="","",'statement of marks'!AO92)</f>
        <v/>
      </c>
      <c r="T1653" s="482" t="str">
        <f>IF('statement of marks'!AP92="","",'statement of marks'!AP92)</f>
        <v/>
      </c>
      <c r="U1653" s="482" t="str">
        <f>IF('statement of marks'!AR92="","",'statement of marks'!AR92)</f>
        <v/>
      </c>
      <c r="V1653" s="478" t="str">
        <f t="shared" si="338"/>
        <v/>
      </c>
      <c r="W1653" s="252" t="str">
        <f>IF('statement of marks'!AT92="","",'statement of marks'!AT92)</f>
        <v/>
      </c>
      <c r="X1653" s="253" t="str">
        <f t="shared" si="339"/>
        <v/>
      </c>
      <c r="Y1653" s="479" t="str">
        <f>CONCATENATE('statement of marks'!HH92,'statement of marks'!HN92,'statement of marks'!HO92)</f>
        <v/>
      </c>
      <c r="Z1653" s="482" t="str">
        <f>IF('result subject-wise'!AD92="","",'result subject-wise'!AD92)</f>
        <v/>
      </c>
      <c r="AA1653" s="482" t="str">
        <f>IF('result subject-wise'!AM92="","",'result subject-wise'!AM92)</f>
        <v/>
      </c>
      <c r="AB1653" s="480" t="str">
        <f>IF(AA1658=0,"",IF(Y1653="S",Z1653,IF(Z1653="",X1653,X1653+Z1653)))</f>
        <v/>
      </c>
    </row>
    <row r="1654" spans="1:28" ht="19" customHeight="1">
      <c r="A1654" s="1023" t="s">
        <v>65</v>
      </c>
      <c r="B1654" s="1024"/>
      <c r="C1654" s="482" t="str">
        <f>IF('statement of marks'!BB91="","",'statement of marks'!BB91)</f>
        <v/>
      </c>
      <c r="D1654" s="482" t="str">
        <f>IF('statement of marks'!BC91="","",'statement of marks'!BC91)</f>
        <v/>
      </c>
      <c r="E1654" s="482" t="str">
        <f>IF('statement of marks'!BD91="","",'statement of marks'!BD91)</f>
        <v/>
      </c>
      <c r="F1654" s="482" t="str">
        <f>IF('statement of marks'!BF91="","",'statement of marks'!BF91)</f>
        <v/>
      </c>
      <c r="G1654" s="478" t="str">
        <f t="shared" si="336"/>
        <v/>
      </c>
      <c r="H1654" s="252" t="str">
        <f>IF('statement of marks'!BH91="","",'statement of marks'!BH91)</f>
        <v/>
      </c>
      <c r="I1654" s="253" t="str">
        <f t="shared" si="337"/>
        <v/>
      </c>
      <c r="J1654" s="479" t="str">
        <f>CONCATENATE('statement of marks'!HP91,'statement of marks'!HQ91,'statement of marks'!HR91)</f>
        <v/>
      </c>
      <c r="K1654" s="482" t="str">
        <f>IF('result subject-wise'!AE91="","",'result subject-wise'!AE91)</f>
        <v/>
      </c>
      <c r="L1654" s="482" t="str">
        <f>IF('result subject-wise'!AN91="","",'result subject-wise'!AN91)</f>
        <v/>
      </c>
      <c r="M1654" s="480" t="str">
        <f>IF(L1658=0,"",IF(J1654="S",K1654,IF(K1654="",I1654,I1654+K1654)))</f>
        <v/>
      </c>
      <c r="N1654" s="1058"/>
      <c r="O1654" s="1057"/>
      <c r="P1654" s="1023" t="s">
        <v>65</v>
      </c>
      <c r="Q1654" s="1024"/>
      <c r="R1654" s="482" t="str">
        <f>IF('statement of marks'!BB92="","",'statement of marks'!BB92)</f>
        <v/>
      </c>
      <c r="S1654" s="482" t="str">
        <f>IF('statement of marks'!BC92="","",'statement of marks'!BC92)</f>
        <v/>
      </c>
      <c r="T1654" s="482" t="str">
        <f>IF('statement of marks'!BD92="","",'statement of marks'!BD92)</f>
        <v/>
      </c>
      <c r="U1654" s="482" t="str">
        <f>IF('statement of marks'!BF92="","",'statement of marks'!BF92)</f>
        <v/>
      </c>
      <c r="V1654" s="478" t="str">
        <f t="shared" si="338"/>
        <v/>
      </c>
      <c r="W1654" s="252" t="str">
        <f>IF('statement of marks'!BH92="","",'statement of marks'!BH92)</f>
        <v/>
      </c>
      <c r="X1654" s="253" t="str">
        <f t="shared" si="339"/>
        <v/>
      </c>
      <c r="Y1654" s="479" t="str">
        <f>CONCATENATE('statement of marks'!HP92,'statement of marks'!HQ92,'statement of marks'!HR92)</f>
        <v/>
      </c>
      <c r="Z1654" s="482" t="str">
        <f>IF('result subject-wise'!AE92="","",'result subject-wise'!AE92)</f>
        <v/>
      </c>
      <c r="AA1654" s="482" t="str">
        <f>IF('result subject-wise'!AN92="","",'result subject-wise'!AN92)</f>
        <v/>
      </c>
      <c r="AB1654" s="480" t="str">
        <f>IF(AA1658=0,"",IF(Y1654="S",Z1654,IF(Z1654="",X1654,X1654+Z1654)))</f>
        <v/>
      </c>
    </row>
    <row r="1655" spans="1:28" ht="19" customHeight="1">
      <c r="A1655" s="1023" t="s">
        <v>71</v>
      </c>
      <c r="B1655" s="1024"/>
      <c r="C1655" s="482" t="str">
        <f>IF('statement of marks'!BP91="","",'statement of marks'!BP91)</f>
        <v/>
      </c>
      <c r="D1655" s="482" t="str">
        <f>IF('statement of marks'!BQ91="","",'statement of marks'!BQ91)</f>
        <v/>
      </c>
      <c r="E1655" s="482" t="str">
        <f>IF('statement of marks'!BR91="","",'statement of marks'!BR91)</f>
        <v/>
      </c>
      <c r="F1655" s="482" t="str">
        <f>IF('statement of marks'!BT91="","",'statement of marks'!BT91)</f>
        <v/>
      </c>
      <c r="G1655" s="478" t="str">
        <f t="shared" si="336"/>
        <v/>
      </c>
      <c r="H1655" s="252" t="str">
        <f>IF('statement of marks'!BV91="","",'statement of marks'!BV91)</f>
        <v/>
      </c>
      <c r="I1655" s="253" t="str">
        <f t="shared" si="337"/>
        <v/>
      </c>
      <c r="J1655" s="479" t="str">
        <f>CONCATENATE('statement of marks'!HS91,'statement of marks'!HT91,'statement of marks'!HU91)</f>
        <v/>
      </c>
      <c r="K1655" s="482" t="str">
        <f>IF('result subject-wise'!AF91="","",'result subject-wise'!AF91)</f>
        <v/>
      </c>
      <c r="L1655" s="482" t="str">
        <f>IF('result subject-wise'!AO91="","",'result subject-wise'!AO91)</f>
        <v/>
      </c>
      <c r="M1655" s="480" t="str">
        <f>IF(L1658=0,"",IF(J1655="S",K1655,IF(K1655="",I1655,I1655+K1655)))</f>
        <v/>
      </c>
      <c r="N1655" s="1058"/>
      <c r="O1655" s="1057"/>
      <c r="P1655" s="1023" t="s">
        <v>71</v>
      </c>
      <c r="Q1655" s="1024"/>
      <c r="R1655" s="482" t="str">
        <f>IF('statement of marks'!BP92="","",'statement of marks'!BP92)</f>
        <v/>
      </c>
      <c r="S1655" s="482" t="str">
        <f>IF('statement of marks'!BQ92="","",'statement of marks'!BQ92)</f>
        <v/>
      </c>
      <c r="T1655" s="482" t="str">
        <f>IF('statement of marks'!BR92="","",'statement of marks'!BR92)</f>
        <v/>
      </c>
      <c r="U1655" s="482" t="str">
        <f>IF('statement of marks'!BT92="","",'statement of marks'!BT92)</f>
        <v/>
      </c>
      <c r="V1655" s="478" t="str">
        <f t="shared" si="338"/>
        <v/>
      </c>
      <c r="W1655" s="252" t="str">
        <f>IF('statement of marks'!BV92="","",'statement of marks'!BV92)</f>
        <v/>
      </c>
      <c r="X1655" s="253" t="str">
        <f t="shared" si="339"/>
        <v/>
      </c>
      <c r="Y1655" s="479" t="str">
        <f>CONCATENATE('statement of marks'!HS92,'statement of marks'!HT92,'statement of marks'!HU92)</f>
        <v/>
      </c>
      <c r="Z1655" s="482" t="str">
        <f>IF('result subject-wise'!AF92="","",'result subject-wise'!AF92)</f>
        <v/>
      </c>
      <c r="AA1655" s="482" t="str">
        <f>IF('result subject-wise'!AO92="","",'result subject-wise'!AO92)</f>
        <v/>
      </c>
      <c r="AB1655" s="480" t="str">
        <f>IF(AA1658=0,"",IF(Y1655="S",Z1655,IF(Z1655="",X1655,X1655+Z1655)))</f>
        <v/>
      </c>
    </row>
    <row r="1656" spans="1:28" ht="19" customHeight="1">
      <c r="A1656" s="1023" t="s">
        <v>48</v>
      </c>
      <c r="B1656" s="1024"/>
      <c r="C1656" s="482" t="str">
        <f>IF('statement of marks'!CD91="","",'statement of marks'!CD91)</f>
        <v/>
      </c>
      <c r="D1656" s="482" t="str">
        <f>IF('statement of marks'!CE91="","",'statement of marks'!CE91)</f>
        <v/>
      </c>
      <c r="E1656" s="482" t="str">
        <f>IF('statement of marks'!CF91="","",'statement of marks'!CF91)</f>
        <v/>
      </c>
      <c r="F1656" s="482" t="str">
        <f>IF('statement of marks'!CH91="","",'statement of marks'!CH91)</f>
        <v/>
      </c>
      <c r="G1656" s="478" t="str">
        <f t="shared" si="336"/>
        <v/>
      </c>
      <c r="H1656" s="252" t="str">
        <f>IF('statement of marks'!CJ91="","",'statement of marks'!CJ91)</f>
        <v/>
      </c>
      <c r="I1656" s="253" t="str">
        <f t="shared" si="337"/>
        <v/>
      </c>
      <c r="J1656" s="479" t="str">
        <f>CONCATENATE('statement of marks'!HV91,'statement of marks'!HW91,'statement of marks'!HX91)</f>
        <v/>
      </c>
      <c r="K1656" s="482" t="str">
        <f>IF('result subject-wise'!AG91="","",'result subject-wise'!AG91)</f>
        <v/>
      </c>
      <c r="L1656" s="482" t="str">
        <f>IF('result subject-wise'!AP91="","",'result subject-wise'!AP91)</f>
        <v/>
      </c>
      <c r="M1656" s="480" t="str">
        <f>IF(L1658=0,"",IF(J1656="S",K1656,IF(K1656="",I1656,I1656+K1656)))</f>
        <v/>
      </c>
      <c r="N1656" s="1058"/>
      <c r="O1656" s="1057"/>
      <c r="P1656" s="1023" t="s">
        <v>48</v>
      </c>
      <c r="Q1656" s="1024"/>
      <c r="R1656" s="482" t="str">
        <f>IF('statement of marks'!CD92="","",'statement of marks'!CD92)</f>
        <v/>
      </c>
      <c r="S1656" s="482" t="str">
        <f>IF('statement of marks'!CE92="","",'statement of marks'!CE92)</f>
        <v/>
      </c>
      <c r="T1656" s="482" t="str">
        <f>IF('statement of marks'!CF92="","",'statement of marks'!CF92)</f>
        <v/>
      </c>
      <c r="U1656" s="482" t="str">
        <f>IF('statement of marks'!CH92="","",'statement of marks'!CH92)</f>
        <v/>
      </c>
      <c r="V1656" s="478" t="str">
        <f t="shared" si="338"/>
        <v/>
      </c>
      <c r="W1656" s="252" t="str">
        <f>IF('statement of marks'!CJ92="","",'statement of marks'!CJ92)</f>
        <v/>
      </c>
      <c r="X1656" s="253" t="str">
        <f t="shared" si="339"/>
        <v/>
      </c>
      <c r="Y1656" s="479" t="str">
        <f>CONCATENATE('statement of marks'!HV92,'statement of marks'!HW92,'statement of marks'!HX92)</f>
        <v/>
      </c>
      <c r="Z1656" s="482" t="str">
        <f>IF('result subject-wise'!AG92="","",'result subject-wise'!AG92)</f>
        <v/>
      </c>
      <c r="AA1656" s="482" t="str">
        <f>IF('result subject-wise'!AP92="","",'result subject-wise'!AP92)</f>
        <v/>
      </c>
      <c r="AB1656" s="480" t="str">
        <f>IF(AA1658=0,"",IF(Y1656="S",Z1656,IF(Z1656="",X1656,X1656+Z1656)))</f>
        <v/>
      </c>
    </row>
    <row r="1657" spans="1:28" ht="19" customHeight="1">
      <c r="A1657" s="1027" t="s">
        <v>244</v>
      </c>
      <c r="B1657" s="1028"/>
      <c r="C1657" s="477" t="str">
        <f t="shared" ref="C1657:I1657" si="340">IF(C1656="","",SUM(C1651:C1656))</f>
        <v/>
      </c>
      <c r="D1657" s="477" t="str">
        <f t="shared" si="340"/>
        <v/>
      </c>
      <c r="E1657" s="477" t="str">
        <f t="shared" si="340"/>
        <v/>
      </c>
      <c r="F1657" s="477" t="str">
        <f t="shared" si="340"/>
        <v/>
      </c>
      <c r="G1657" s="477" t="str">
        <f t="shared" si="340"/>
        <v/>
      </c>
      <c r="H1657" s="477" t="str">
        <f t="shared" si="340"/>
        <v/>
      </c>
      <c r="I1657" s="477" t="str">
        <f t="shared" si="340"/>
        <v/>
      </c>
      <c r="J1657" s="254" t="e">
        <f>IF(AND(L1663="PASS",M1659&gt;=60),"FIRST",IF(AND(L1663="PASS",M1659&gt;=48),"SECOND",IF(AND(L1663="PASS",M1659&gt;=36),"THIRD","")))</f>
        <v>#VALUE!</v>
      </c>
      <c r="K1657" s="254">
        <f>COUNTIF(K1651:K1656,"AB")</f>
        <v>0</v>
      </c>
      <c r="L1657" s="482"/>
      <c r="M1657" s="476" t="str">
        <f>IF(K1657&gt;0,"",IF(M1656="","",SUM(M1651:M1656)))</f>
        <v/>
      </c>
      <c r="N1657" s="1058"/>
      <c r="O1657" s="1057"/>
      <c r="P1657" s="1027" t="s">
        <v>244</v>
      </c>
      <c r="Q1657" s="1028"/>
      <c r="R1657" s="477" t="str">
        <f t="shared" ref="R1657:X1657" si="341">IF(R1656="","",SUM(R1651:R1656))</f>
        <v/>
      </c>
      <c r="S1657" s="477" t="str">
        <f t="shared" si="341"/>
        <v/>
      </c>
      <c r="T1657" s="477" t="str">
        <f t="shared" si="341"/>
        <v/>
      </c>
      <c r="U1657" s="477" t="str">
        <f t="shared" si="341"/>
        <v/>
      </c>
      <c r="V1657" s="477" t="str">
        <f t="shared" si="341"/>
        <v/>
      </c>
      <c r="W1657" s="477" t="str">
        <f t="shared" si="341"/>
        <v/>
      </c>
      <c r="X1657" s="477" t="str">
        <f t="shared" si="341"/>
        <v/>
      </c>
      <c r="Y1657" s="254" t="e">
        <f>IF(AND(AA1663="PASS",AB1659&gt;=60),"FIRST",IF(AND(AA1663="PASS",AB1659&gt;=48),"SECOND",IF(AND(AA1663="PASS",AB1659&gt;=36),"THIRD","")))</f>
        <v>#VALUE!</v>
      </c>
      <c r="Z1657" s="254">
        <f>COUNTIF(Z1651:Z1656,"AB")</f>
        <v>0</v>
      </c>
      <c r="AA1657" s="482"/>
      <c r="AB1657" s="476" t="str">
        <f>IF(Z1657&gt;0,"",IF(AB1656="","",SUM(AB1651:AB1656)))</f>
        <v/>
      </c>
    </row>
    <row r="1658" spans="1:28" ht="19" customHeight="1">
      <c r="A1658" s="1027" t="s">
        <v>226</v>
      </c>
      <c r="B1658" s="1028"/>
      <c r="C1658" s="474">
        <f>60-(COUNTIF(C1651:C1656,"NA")*10+COUNTIF(C1651:C1656,"ML")*10)</f>
        <v>60</v>
      </c>
      <c r="D1658" s="474">
        <f>60-(COUNTIF(D1651:D1656,"NA")*10+COUNTIF(D1651:D1656,"ML")*10)</f>
        <v>60</v>
      </c>
      <c r="E1658" s="474">
        <f>60-(COUNTIF(E1651:E1656,"NA")*10+COUNTIF(E1651:E1656,"ML")*10)</f>
        <v>60</v>
      </c>
      <c r="F1658" s="474">
        <f>420-(COUNTIF(F1651:F1656,"NA")*70+COUNTIF(F1651:F1656,"ML")*70)</f>
        <v>420</v>
      </c>
      <c r="G1658" s="474">
        <f>SUM(C1658:F1658)</f>
        <v>600</v>
      </c>
      <c r="H1658" s="474">
        <f>600-(COUNTIF(H1651:H1656,"ML")*100)</f>
        <v>600</v>
      </c>
      <c r="I1658" s="478">
        <f>SUM(G1658:H1658)</f>
        <v>1200</v>
      </c>
      <c r="J1658" s="254" t="e">
        <f>IF(AND(L1663="PASS",I1659&gt;=60),"FIRST",IF(AND(L1663="PASS",I1659&gt;=48),"SECOND",IF(AND(L1663="PASS",I1659&gt;=36),"THIRD","")))</f>
        <v>#VALUE!</v>
      </c>
      <c r="K1658" s="482"/>
      <c r="L1658" s="254">
        <f>COUNTIF(L1651:L1656,"P")+COUNTIF(L1651:L1656,"F")</f>
        <v>0</v>
      </c>
      <c r="M1658" s="251" t="str">
        <f>IF(K1657&gt;0,"",IF(L1658=0,"",1200-L1659*100))</f>
        <v/>
      </c>
      <c r="N1658" s="1058"/>
      <c r="O1658" s="1057"/>
      <c r="P1658" s="1027" t="s">
        <v>226</v>
      </c>
      <c r="Q1658" s="1028"/>
      <c r="R1658" s="474">
        <f>60-(COUNTIF(R1651:R1656,"NA")*10+COUNTIF(R1651:R1656,"ML")*10)</f>
        <v>60</v>
      </c>
      <c r="S1658" s="474">
        <f>60-(COUNTIF(S1651:S1656,"NA")*10+COUNTIF(S1651:S1656,"ML")*10)</f>
        <v>60</v>
      </c>
      <c r="T1658" s="474">
        <f>60-(COUNTIF(T1651:T1656,"NA")*10+COUNTIF(T1651:T1656,"ML")*10)</f>
        <v>60</v>
      </c>
      <c r="U1658" s="474">
        <f>420-(COUNTIF(U1651:U1656,"NA")*70+COUNTIF(U1651:U1656,"ML")*70)</f>
        <v>420</v>
      </c>
      <c r="V1658" s="474">
        <f>SUM(R1658:U1658)</f>
        <v>600</v>
      </c>
      <c r="W1658" s="474">
        <f>600-(COUNTIF(W1651:W1656,"ML")*100)</f>
        <v>600</v>
      </c>
      <c r="X1658" s="478">
        <f>SUM(V1658:W1658)</f>
        <v>1200</v>
      </c>
      <c r="Y1658" s="254" t="e">
        <f>IF(AND(AA1663="PASS",X1659&gt;=60),"FIRST",IF(AND(AA1663="PASS",X1659&gt;=48),"SECOND",IF(AND(AA1663="PASS",X1659&gt;=36),"THIRD","")))</f>
        <v>#VALUE!</v>
      </c>
      <c r="Z1658" s="482"/>
      <c r="AA1658" s="254">
        <f>COUNTIF(AA1651:AA1656,"P")+COUNTIF(AA1651:AA1656,"F")</f>
        <v>0</v>
      </c>
      <c r="AB1658" s="251" t="str">
        <f>IF(Z1657&gt;0,"",IF(AA1658=0,"",1200-AA1659*100))</f>
        <v/>
      </c>
    </row>
    <row r="1659" spans="1:28" ht="19" customHeight="1">
      <c r="A1659" s="1056" t="s">
        <v>150</v>
      </c>
      <c r="B1659" s="1039"/>
      <c r="C1659" s="255" t="e">
        <f t="shared" ref="C1659:I1659" si="342">C1657/C1658*100</f>
        <v>#VALUE!</v>
      </c>
      <c r="D1659" s="255" t="e">
        <f t="shared" si="342"/>
        <v>#VALUE!</v>
      </c>
      <c r="E1659" s="255" t="e">
        <f t="shared" si="342"/>
        <v>#VALUE!</v>
      </c>
      <c r="F1659" s="255" t="e">
        <f t="shared" si="342"/>
        <v>#VALUE!</v>
      </c>
      <c r="G1659" s="255" t="e">
        <f t="shared" si="342"/>
        <v>#VALUE!</v>
      </c>
      <c r="H1659" s="255" t="e">
        <f t="shared" si="342"/>
        <v>#VALUE!</v>
      </c>
      <c r="I1659" s="255" t="e">
        <f t="shared" si="342"/>
        <v>#VALUE!</v>
      </c>
      <c r="J1659" s="254" t="e">
        <f>IF(M1658="",J1658,J1657)</f>
        <v>#VALUE!</v>
      </c>
      <c r="K1659" s="482"/>
      <c r="L1659" s="254">
        <f>COUNTIF(J1651:J1656,"S")</f>
        <v>0</v>
      </c>
      <c r="M1659" s="256" t="e">
        <f>M1657/M1658*100</f>
        <v>#VALUE!</v>
      </c>
      <c r="N1659" s="1058"/>
      <c r="O1659" s="1057"/>
      <c r="P1659" s="1056" t="s">
        <v>150</v>
      </c>
      <c r="Q1659" s="1039"/>
      <c r="R1659" s="255" t="e">
        <f t="shared" ref="R1659:X1659" si="343">R1657/R1658*100</f>
        <v>#VALUE!</v>
      </c>
      <c r="S1659" s="255" t="e">
        <f t="shared" si="343"/>
        <v>#VALUE!</v>
      </c>
      <c r="T1659" s="255" t="e">
        <f t="shared" si="343"/>
        <v>#VALUE!</v>
      </c>
      <c r="U1659" s="255" t="e">
        <f t="shared" si="343"/>
        <v>#VALUE!</v>
      </c>
      <c r="V1659" s="255" t="e">
        <f t="shared" si="343"/>
        <v>#VALUE!</v>
      </c>
      <c r="W1659" s="255" t="e">
        <f t="shared" si="343"/>
        <v>#VALUE!</v>
      </c>
      <c r="X1659" s="255" t="e">
        <f t="shared" si="343"/>
        <v>#VALUE!</v>
      </c>
      <c r="Y1659" s="254" t="e">
        <f>IF(AB1658="",Y1658,Y1657)</f>
        <v>#VALUE!</v>
      </c>
      <c r="Z1659" s="482"/>
      <c r="AA1659" s="254">
        <f>COUNTIF(Y1651:Y1656,"S")</f>
        <v>0</v>
      </c>
      <c r="AB1659" s="256" t="e">
        <f>AB1657/AB1658*100</f>
        <v>#VALUE!</v>
      </c>
    </row>
    <row r="1660" spans="1:28" ht="19" customHeight="1">
      <c r="A1660" s="1023" t="s">
        <v>73</v>
      </c>
      <c r="B1660" s="1024"/>
      <c r="C1660" s="475" t="str">
        <f>IF('statement of marks'!CV91="","",'statement of marks'!CV91)</f>
        <v/>
      </c>
      <c r="D1660" s="475" t="str">
        <f>IF('statement of marks'!CW91="","",'statement of marks'!CW91)</f>
        <v/>
      </c>
      <c r="E1660" s="475" t="str">
        <f>IF('statement of marks'!CX91="","",'statement of marks'!CX91)</f>
        <v/>
      </c>
      <c r="F1660" s="475" t="str">
        <f>IF('statement of marks'!CZ91="","",'statement of marks'!CZ91)</f>
        <v/>
      </c>
      <c r="G1660" s="478" t="str">
        <f>IF(F1660="","",SUM(C1660:F1660))</f>
        <v/>
      </c>
      <c r="H1660" s="475" t="str">
        <f>IF('statement of marks'!DB91="","",'statement of marks'!DB91)</f>
        <v/>
      </c>
      <c r="I1660" s="478" t="str">
        <f>IF(H1660="","",SUM(G1660:H1660))</f>
        <v/>
      </c>
      <c r="J1660" s="479" t="str">
        <f>IF('statement of marks'!HY91="","",'statement of marks'!HY91)</f>
        <v/>
      </c>
      <c r="K1660" s="485" t="str">
        <f>IF('result subject-wise'!AQ91="","",'result subject-wise'!AQ91)</f>
        <v/>
      </c>
      <c r="L1660" s="1046" t="s">
        <v>238</v>
      </c>
      <c r="M1660" s="1061"/>
      <c r="N1660" s="1058"/>
      <c r="O1660" s="1057"/>
      <c r="P1660" s="1023" t="s">
        <v>73</v>
      </c>
      <c r="Q1660" s="1024"/>
      <c r="R1660" s="475" t="str">
        <f>IF('statement of marks'!CV92="","",'statement of marks'!CV92)</f>
        <v/>
      </c>
      <c r="S1660" s="475" t="str">
        <f>IF('statement of marks'!CW92="","",'statement of marks'!CW92)</f>
        <v/>
      </c>
      <c r="T1660" s="475" t="str">
        <f>IF('statement of marks'!CX92="","",'statement of marks'!CX92)</f>
        <v/>
      </c>
      <c r="U1660" s="475" t="str">
        <f>IF('statement of marks'!CZ92="","",'statement of marks'!CZ92)</f>
        <v/>
      </c>
      <c r="V1660" s="478" t="str">
        <f>IF(U1660="","",SUM(R1660:U1660))</f>
        <v/>
      </c>
      <c r="W1660" s="475" t="str">
        <f>IF('statement of marks'!DB92="","",'statement of marks'!DB92)</f>
        <v/>
      </c>
      <c r="X1660" s="478" t="str">
        <f>IF(W1660="","",SUM(V1660:W1660))</f>
        <v/>
      </c>
      <c r="Y1660" s="479" t="str">
        <f>IF('statement of marks'!HY92="","",'statement of marks'!HY92)</f>
        <v/>
      </c>
      <c r="Z1660" s="485" t="str">
        <f>IF('result subject-wise'!AQ92="","",'result subject-wise'!AQ92)</f>
        <v/>
      </c>
      <c r="AA1660" s="1046" t="s">
        <v>238</v>
      </c>
      <c r="AB1660" s="1061"/>
    </row>
    <row r="1661" spans="1:28" ht="19" customHeight="1">
      <c r="A1661" s="1023" t="s">
        <v>74</v>
      </c>
      <c r="B1661" s="1024"/>
      <c r="C1661" s="475" t="str">
        <f>IF('statement of marks'!DL91="","",'statement of marks'!DL91)</f>
        <v/>
      </c>
      <c r="D1661" s="475" t="str">
        <f>IF('statement of marks'!DO91="","",'statement of marks'!DO91)</f>
        <v/>
      </c>
      <c r="E1661" s="475" t="str">
        <f>IF('statement of marks'!DR91="","",'statement of marks'!DR91)</f>
        <v/>
      </c>
      <c r="F1661" s="475" t="str">
        <f>IF('statement of marks'!DX91="","",'statement of marks'!DX91)</f>
        <v/>
      </c>
      <c r="G1661" s="478" t="str">
        <f>IF(F1661="","",SUM(C1661:F1661))</f>
        <v/>
      </c>
      <c r="H1661" s="475" t="str">
        <f>IF('statement of marks'!EC91="","",'statement of marks'!EC91)</f>
        <v/>
      </c>
      <c r="I1661" s="478" t="str">
        <f>IF(H1661="","",SUM(G1661:H1661))</f>
        <v/>
      </c>
      <c r="J1661" s="479" t="str">
        <f>IF('statement of marks'!HZ91="","",'statement of marks'!HZ91)</f>
        <v/>
      </c>
      <c r="K1661" s="477" t="str">
        <f>IF('result subject-wise'!AR91="","",'result subject-wise'!AR91)</f>
        <v/>
      </c>
      <c r="L1661" s="1030"/>
      <c r="M1661" s="1061"/>
      <c r="N1661" s="1058"/>
      <c r="O1661" s="1057"/>
      <c r="P1661" s="1023" t="s">
        <v>74</v>
      </c>
      <c r="Q1661" s="1024"/>
      <c r="R1661" s="475" t="str">
        <f>IF('statement of marks'!DL92="","",'statement of marks'!DL92)</f>
        <v/>
      </c>
      <c r="S1661" s="475" t="str">
        <f>IF('statement of marks'!DO92="","",'statement of marks'!DO92)</f>
        <v/>
      </c>
      <c r="T1661" s="475" t="str">
        <f>IF('statement of marks'!DR92="","",'statement of marks'!DR92)</f>
        <v/>
      </c>
      <c r="U1661" s="475" t="str">
        <f>IF('statement of marks'!DX92="","",'statement of marks'!DX92)</f>
        <v/>
      </c>
      <c r="V1661" s="478" t="str">
        <f>IF(U1661="","",SUM(R1661:U1661))</f>
        <v/>
      </c>
      <c r="W1661" s="475" t="str">
        <f>IF('statement of marks'!EC92="","",'statement of marks'!EC92)</f>
        <v/>
      </c>
      <c r="X1661" s="478" t="str">
        <f>IF(W1661="","",SUM(V1661:W1661))</f>
        <v/>
      </c>
      <c r="Y1661" s="479" t="str">
        <f>IF('statement of marks'!HZ92="","",'statement of marks'!HZ92)</f>
        <v/>
      </c>
      <c r="Z1661" s="477" t="str">
        <f>IF('result subject-wise'!AR92="","",'result subject-wise'!AR92)</f>
        <v/>
      </c>
      <c r="AA1661" s="1030"/>
      <c r="AB1661" s="1061"/>
    </row>
    <row r="1662" spans="1:28" ht="19" customHeight="1">
      <c r="A1662" s="1023" t="s">
        <v>56</v>
      </c>
      <c r="B1662" s="1024"/>
      <c r="C1662" s="475" t="str">
        <f>IF('statement of marks'!EM91="","",'statement of marks'!EM91)</f>
        <v/>
      </c>
      <c r="D1662" s="475" t="str">
        <f>IF('statement of marks'!EN91="","",'statement of marks'!EN91)</f>
        <v/>
      </c>
      <c r="E1662" s="475" t="str">
        <f>IF('statement of marks'!EO91="","",'statement of marks'!EO91)</f>
        <v/>
      </c>
      <c r="F1662" s="475" t="str">
        <f>IF('statement of marks'!ES91="","",'statement of marks'!ES91)</f>
        <v/>
      </c>
      <c r="G1662" s="478" t="str">
        <f>IF(F1662="","",SUM(C1662:F1662))</f>
        <v/>
      </c>
      <c r="H1662" s="475" t="str">
        <f>IF('statement of marks'!EX91="","",'statement of marks'!EX91)</f>
        <v/>
      </c>
      <c r="I1662" s="478" t="str">
        <f>IF(H1662="","",SUM(G1662:H1662))</f>
        <v/>
      </c>
      <c r="J1662" s="479" t="str">
        <f>IF('statement of marks'!IA91="","",'statement of marks'!IA91)</f>
        <v/>
      </c>
      <c r="K1662" s="477" t="str">
        <f>IF('result subject-wise'!AS91="","",'result subject-wise'!AS91)</f>
        <v/>
      </c>
      <c r="L1662" s="1030"/>
      <c r="M1662" s="1061"/>
      <c r="N1662" s="1058"/>
      <c r="O1662" s="1057"/>
      <c r="P1662" s="1023" t="s">
        <v>56</v>
      </c>
      <c r="Q1662" s="1024"/>
      <c r="R1662" s="475" t="str">
        <f>IF('statement of marks'!EM92="","",'statement of marks'!EM92)</f>
        <v/>
      </c>
      <c r="S1662" s="475" t="str">
        <f>IF('statement of marks'!EN92="","",'statement of marks'!EN92)</f>
        <v/>
      </c>
      <c r="T1662" s="475" t="str">
        <f>IF('statement of marks'!EO92="","",'statement of marks'!EO92)</f>
        <v/>
      </c>
      <c r="U1662" s="475" t="str">
        <f>IF('statement of marks'!ES92="","",'statement of marks'!ES92)</f>
        <v/>
      </c>
      <c r="V1662" s="478" t="str">
        <f>IF(U1662="","",SUM(R1662:U1662))</f>
        <v/>
      </c>
      <c r="W1662" s="475" t="str">
        <f>IF('statement of marks'!EX92="","",'statement of marks'!EX92)</f>
        <v/>
      </c>
      <c r="X1662" s="478" t="str">
        <f>IF(W1662="","",SUM(V1662:W1662))</f>
        <v/>
      </c>
      <c r="Y1662" s="479" t="str">
        <f>IF('statement of marks'!IA92="","",'statement of marks'!IA92)</f>
        <v/>
      </c>
      <c r="Z1662" s="477" t="str">
        <f>IF('result subject-wise'!AS92="","",'result subject-wise'!AS92)</f>
        <v/>
      </c>
      <c r="AA1662" s="1030"/>
      <c r="AB1662" s="1061"/>
    </row>
    <row r="1663" spans="1:28" ht="19" customHeight="1">
      <c r="A1663" s="1023" t="s">
        <v>26</v>
      </c>
      <c r="B1663" s="1024"/>
      <c r="C1663" s="1046" t="s">
        <v>275</v>
      </c>
      <c r="D1663" s="1021"/>
      <c r="E1663" s="1046" t="s">
        <v>94</v>
      </c>
      <c r="F1663" s="1021"/>
      <c r="G1663" s="1048" t="s">
        <v>95</v>
      </c>
      <c r="H1663" s="1021"/>
      <c r="I1663" s="478" t="s">
        <v>39</v>
      </c>
      <c r="J1663" s="477" t="s">
        <v>57</v>
      </c>
      <c r="K1663" s="1050"/>
      <c r="L1663" s="1049" t="str">
        <f>IF('result subject-wise'!AV91="","",'result subject-wise'!AV91)</f>
        <v/>
      </c>
      <c r="M1663" s="1052"/>
      <c r="N1663" s="1058"/>
      <c r="O1663" s="1057"/>
      <c r="P1663" s="1023" t="s">
        <v>26</v>
      </c>
      <c r="Q1663" s="1024"/>
      <c r="R1663" s="1046" t="s">
        <v>275</v>
      </c>
      <c r="S1663" s="1021"/>
      <c r="T1663" s="1046" t="s">
        <v>94</v>
      </c>
      <c r="U1663" s="1021"/>
      <c r="V1663" s="1048" t="s">
        <v>95</v>
      </c>
      <c r="W1663" s="1021"/>
      <c r="X1663" s="478" t="s">
        <v>39</v>
      </c>
      <c r="Y1663" s="477" t="s">
        <v>57</v>
      </c>
      <c r="Z1663" s="1050"/>
      <c r="AA1663" s="1049" t="str">
        <f>IF('result subject-wise'!AV92="","",'result subject-wise'!AV92)</f>
        <v/>
      </c>
      <c r="AB1663" s="1052"/>
    </row>
    <row r="1664" spans="1:28" ht="19" customHeight="1">
      <c r="A1664" s="1023"/>
      <c r="B1664" s="1024"/>
      <c r="C1664" s="1021">
        <f>'statement of marks'!$FH$6</f>
        <v>25</v>
      </c>
      <c r="D1664" s="1021"/>
      <c r="E1664" s="1021">
        <f>'statement of marks'!$FI$6</f>
        <v>45</v>
      </c>
      <c r="F1664" s="1021"/>
      <c r="G1664" s="1021">
        <f>'statement of marks'!$FJ$6</f>
        <v>30</v>
      </c>
      <c r="H1664" s="1021"/>
      <c r="I1664" s="478">
        <f>SUM(C1664,E1664,G1664)</f>
        <v>100</v>
      </c>
      <c r="J1664" s="477"/>
      <c r="K1664" s="1050"/>
      <c r="L1664" s="1049"/>
      <c r="M1664" s="1052"/>
      <c r="N1664" s="1058"/>
      <c r="O1664" s="1057"/>
      <c r="P1664" s="1023"/>
      <c r="Q1664" s="1024"/>
      <c r="R1664" s="1021">
        <f>'statement of marks'!$FH$6</f>
        <v>25</v>
      </c>
      <c r="S1664" s="1021"/>
      <c r="T1664" s="1021">
        <f>'statement of marks'!$FI$6</f>
        <v>45</v>
      </c>
      <c r="U1664" s="1021"/>
      <c r="V1664" s="1021">
        <f>'statement of marks'!$FJ$6</f>
        <v>30</v>
      </c>
      <c r="W1664" s="1021"/>
      <c r="X1664" s="478">
        <f>SUM(R1664,T1664,V1664)</f>
        <v>100</v>
      </c>
      <c r="Y1664" s="477"/>
      <c r="Z1664" s="1050"/>
      <c r="AA1664" s="1049"/>
      <c r="AB1664" s="1052"/>
    </row>
    <row r="1665" spans="1:28" ht="19" customHeight="1">
      <c r="A1665" s="1023"/>
      <c r="B1665" s="1024"/>
      <c r="C1665" s="1025" t="str">
        <f>IF('statement of marks'!FH91="","",'statement of marks'!FH91)</f>
        <v/>
      </c>
      <c r="D1665" s="1025"/>
      <c r="E1665" s="1025" t="str">
        <f>'statement of marks'!FI91</f>
        <v/>
      </c>
      <c r="F1665" s="1025"/>
      <c r="G1665" s="1025" t="str">
        <f>'statement of marks'!FJ91</f>
        <v/>
      </c>
      <c r="H1665" s="1025"/>
      <c r="I1665" s="481" t="str">
        <f>IF(G1665="","",SUM(C1665,E1665,G1665))</f>
        <v/>
      </c>
      <c r="J1665" s="479" t="str">
        <f>IF('statement of marks'!IB91="","",'statement of marks'!IB91)</f>
        <v/>
      </c>
      <c r="K1665" s="1050"/>
      <c r="L1665" s="1051" t="s">
        <v>241</v>
      </c>
      <c r="M1665" s="1052"/>
      <c r="N1665" s="1058"/>
      <c r="O1665" s="1057"/>
      <c r="P1665" s="1023"/>
      <c r="Q1665" s="1024"/>
      <c r="R1665" s="1025" t="str">
        <f>IF('statement of marks'!FH92="","",'statement of marks'!FH92)</f>
        <v/>
      </c>
      <c r="S1665" s="1025"/>
      <c r="T1665" s="1025" t="str">
        <f>'statement of marks'!FI92</f>
        <v/>
      </c>
      <c r="U1665" s="1025"/>
      <c r="V1665" s="1025" t="str">
        <f>'statement of marks'!FJ92</f>
        <v/>
      </c>
      <c r="W1665" s="1025"/>
      <c r="X1665" s="481" t="str">
        <f>IF(V1665="","",SUM(R1665,T1665,V1665))</f>
        <v/>
      </c>
      <c r="Y1665" s="479" t="str">
        <f>IF('statement of marks'!IB92="","",'statement of marks'!IB92)</f>
        <v/>
      </c>
      <c r="Z1665" s="1050"/>
      <c r="AA1665" s="1051" t="s">
        <v>241</v>
      </c>
      <c r="AB1665" s="1052"/>
    </row>
    <row r="1666" spans="1:28" ht="19" customHeight="1">
      <c r="A1666" s="1023" t="s">
        <v>77</v>
      </c>
      <c r="B1666" s="1024"/>
      <c r="C1666" s="1048" t="s">
        <v>96</v>
      </c>
      <c r="D1666" s="1021"/>
      <c r="E1666" s="1048" t="s">
        <v>97</v>
      </c>
      <c r="F1666" s="1021"/>
      <c r="G1666" s="1048" t="s">
        <v>98</v>
      </c>
      <c r="H1666" s="1021"/>
      <c r="I1666" s="478" t="s">
        <v>39</v>
      </c>
      <c r="J1666" s="477" t="s">
        <v>57</v>
      </c>
      <c r="K1666" s="1050"/>
      <c r="L1666" s="1049" t="e">
        <f>J1659</f>
        <v>#VALUE!</v>
      </c>
      <c r="M1666" s="1052"/>
      <c r="N1666" s="1058"/>
      <c r="O1666" s="1057"/>
      <c r="P1666" s="1023" t="s">
        <v>77</v>
      </c>
      <c r="Q1666" s="1024"/>
      <c r="R1666" s="1048" t="s">
        <v>96</v>
      </c>
      <c r="S1666" s="1021"/>
      <c r="T1666" s="1048" t="s">
        <v>97</v>
      </c>
      <c r="U1666" s="1021"/>
      <c r="V1666" s="1048" t="s">
        <v>98</v>
      </c>
      <c r="W1666" s="1021"/>
      <c r="X1666" s="478" t="s">
        <v>39</v>
      </c>
      <c r="Y1666" s="477" t="s">
        <v>57</v>
      </c>
      <c r="Z1666" s="1050"/>
      <c r="AA1666" s="1049" t="e">
        <f>Y1659</f>
        <v>#VALUE!</v>
      </c>
      <c r="AB1666" s="1052"/>
    </row>
    <row r="1667" spans="1:28" ht="19" customHeight="1">
      <c r="A1667" s="1023"/>
      <c r="B1667" s="1024"/>
      <c r="C1667" s="1021">
        <f>'statement of marks'!$FQ$6</f>
        <v>25</v>
      </c>
      <c r="D1667" s="1021"/>
      <c r="E1667" s="474">
        <f>'statement of marks'!$FR$6</f>
        <v>30</v>
      </c>
      <c r="F1667" s="474">
        <f>'statement of marks'!$FS$6</f>
        <v>30</v>
      </c>
      <c r="G1667" s="1021">
        <f>'statement of marks'!$FT$6</f>
        <v>15</v>
      </c>
      <c r="H1667" s="1021"/>
      <c r="I1667" s="478">
        <f>SUM(C1667,E1667,F1667,G1667)</f>
        <v>100</v>
      </c>
      <c r="J1667" s="477"/>
      <c r="K1667" s="1050"/>
      <c r="L1667" s="1049"/>
      <c r="M1667" s="1052"/>
      <c r="N1667" s="1058"/>
      <c r="O1667" s="1057"/>
      <c r="P1667" s="1023"/>
      <c r="Q1667" s="1024"/>
      <c r="R1667" s="1021">
        <f>'statement of marks'!$FQ$6</f>
        <v>25</v>
      </c>
      <c r="S1667" s="1021"/>
      <c r="T1667" s="474">
        <f>'statement of marks'!$FR$6</f>
        <v>30</v>
      </c>
      <c r="U1667" s="474">
        <f>'statement of marks'!$FS$6</f>
        <v>30</v>
      </c>
      <c r="V1667" s="1021">
        <f>'statement of marks'!$FT$6</f>
        <v>15</v>
      </c>
      <c r="W1667" s="1021"/>
      <c r="X1667" s="478">
        <f>SUM(R1667,T1667,U1667,V1667)</f>
        <v>100</v>
      </c>
      <c r="Y1667" s="477"/>
      <c r="Z1667" s="1050"/>
      <c r="AA1667" s="1049"/>
      <c r="AB1667" s="1052"/>
    </row>
    <row r="1668" spans="1:28" ht="19" customHeight="1">
      <c r="A1668" s="1023"/>
      <c r="B1668" s="1024"/>
      <c r="C1668" s="1025" t="str">
        <f>IF('statement of marks'!FQ91="","",'statement of marks'!FQ91)</f>
        <v/>
      </c>
      <c r="D1668" s="1025"/>
      <c r="E1668" s="475" t="str">
        <f>'statement of marks'!FR91</f>
        <v/>
      </c>
      <c r="F1668" s="475" t="str">
        <f>'statement of marks'!FS91</f>
        <v/>
      </c>
      <c r="G1668" s="1025" t="str">
        <f>'statement of marks'!FT91</f>
        <v/>
      </c>
      <c r="H1668" s="1025"/>
      <c r="I1668" s="478" t="str">
        <f>IF(G1668="","",SUM(C1668:G1668))</f>
        <v/>
      </c>
      <c r="J1668" s="479" t="str">
        <f>IF('statement of marks'!IC91="","",'statement of marks'!IC91)</f>
        <v/>
      </c>
      <c r="K1668" s="1043" t="s">
        <v>240</v>
      </c>
      <c r="L1668" s="1044"/>
      <c r="M1668" s="1045"/>
      <c r="N1668" s="1058"/>
      <c r="O1668" s="1057"/>
      <c r="P1668" s="1023"/>
      <c r="Q1668" s="1024"/>
      <c r="R1668" s="1025" t="str">
        <f>IF('statement of marks'!FQ92="","",'statement of marks'!FQ92)</f>
        <v/>
      </c>
      <c r="S1668" s="1025"/>
      <c r="T1668" s="475" t="str">
        <f>'statement of marks'!FR92</f>
        <v/>
      </c>
      <c r="U1668" s="475" t="str">
        <f>'statement of marks'!FS92</f>
        <v/>
      </c>
      <c r="V1668" s="1025" t="str">
        <f>'statement of marks'!FT92</f>
        <v/>
      </c>
      <c r="W1668" s="1025"/>
      <c r="X1668" s="478" t="str">
        <f>IF(V1668="","",SUM(R1668:V1668))</f>
        <v/>
      </c>
      <c r="Y1668" s="479" t="str">
        <f>IF('statement of marks'!IC92="","",'statement of marks'!IC92)</f>
        <v/>
      </c>
      <c r="Z1668" s="1043" t="s">
        <v>240</v>
      </c>
      <c r="AA1668" s="1044"/>
      <c r="AB1668" s="1045"/>
    </row>
    <row r="1669" spans="1:28" ht="19" customHeight="1">
      <c r="A1669" s="1038" t="s">
        <v>135</v>
      </c>
      <c r="B1669" s="1039"/>
      <c r="C1669" s="1029" t="str">
        <f>'statement of marks'!GN91</f>
        <v/>
      </c>
      <c r="D1669" s="1029"/>
      <c r="E1669" s="1029"/>
      <c r="F1669" s="483" t="s">
        <v>241</v>
      </c>
      <c r="G1669" s="479" t="str">
        <f>IF('statement of marks'!CU91="","",'statement of marks'!CU91)</f>
        <v/>
      </c>
      <c r="H1669" s="1049" t="s">
        <v>237</v>
      </c>
      <c r="I1669" s="1049"/>
      <c r="J1669" s="475" t="str">
        <f>IF('statement of marks'!GP91="","",'statement of marks'!GP91)</f>
        <v/>
      </c>
      <c r="K1669" s="1044"/>
      <c r="L1669" s="1044"/>
      <c r="M1669" s="1045"/>
      <c r="N1669" s="1058"/>
      <c r="O1669" s="1057"/>
      <c r="P1669" s="1038" t="s">
        <v>135</v>
      </c>
      <c r="Q1669" s="1039"/>
      <c r="R1669" s="1029" t="str">
        <f>'statement of marks'!GN92</f>
        <v/>
      </c>
      <c r="S1669" s="1029"/>
      <c r="T1669" s="1029"/>
      <c r="U1669" s="483" t="s">
        <v>241</v>
      </c>
      <c r="V1669" s="479" t="str">
        <f>IF('statement of marks'!CU92="","",'statement of marks'!CU92)</f>
        <v/>
      </c>
      <c r="W1669" s="1049" t="s">
        <v>237</v>
      </c>
      <c r="X1669" s="1049"/>
      <c r="Y1669" s="475" t="str">
        <f>IF('statement of marks'!GP92="","",'statement of marks'!GP92)</f>
        <v/>
      </c>
      <c r="Z1669" s="1044"/>
      <c r="AA1669" s="1044"/>
      <c r="AB1669" s="1045"/>
    </row>
    <row r="1670" spans="1:28" ht="19" customHeight="1">
      <c r="A1670" s="257" t="s">
        <v>230</v>
      </c>
      <c r="B1670" s="1059" t="s">
        <v>229</v>
      </c>
      <c r="C1670" s="1060"/>
      <c r="D1670" s="1047" t="s">
        <v>231</v>
      </c>
      <c r="E1670" s="1025"/>
      <c r="F1670" s="1047" t="s">
        <v>232</v>
      </c>
      <c r="G1670" s="1025"/>
      <c r="H1670" s="1047" t="s">
        <v>233</v>
      </c>
      <c r="I1670" s="1025"/>
      <c r="J1670" s="481" t="s">
        <v>376</v>
      </c>
      <c r="K1670" s="1044"/>
      <c r="L1670" s="1044"/>
      <c r="M1670" s="1045"/>
      <c r="N1670" s="1058"/>
      <c r="O1670" s="1057"/>
      <c r="P1670" s="257" t="s">
        <v>230</v>
      </c>
      <c r="Q1670" s="1059" t="s">
        <v>229</v>
      </c>
      <c r="R1670" s="1060"/>
      <c r="S1670" s="1047" t="s">
        <v>231</v>
      </c>
      <c r="T1670" s="1025"/>
      <c r="U1670" s="1047" t="s">
        <v>232</v>
      </c>
      <c r="V1670" s="1025"/>
      <c r="W1670" s="1047" t="s">
        <v>233</v>
      </c>
      <c r="X1670" s="1025"/>
      <c r="Y1670" s="481" t="s">
        <v>376</v>
      </c>
      <c r="Z1670" s="1044"/>
      <c r="AA1670" s="1044"/>
      <c r="AB1670" s="1045"/>
    </row>
    <row r="1671" spans="1:28" ht="19" customHeight="1">
      <c r="A1671" s="1033" t="s">
        <v>227</v>
      </c>
      <c r="B1671" s="1024"/>
      <c r="C1671" s="482" t="str">
        <f>IF('statement of marks'!GR91="","",'statement of marks'!GR91)</f>
        <v/>
      </c>
      <c r="D1671" s="1053" t="str">
        <f>IF('statement of marks'!GT91="","",'statement of marks'!GT91)</f>
        <v/>
      </c>
      <c r="E1671" s="1053"/>
      <c r="F1671" s="1053" t="str">
        <f>IF('statement of marks'!GV91="","",'statement of marks'!GV91)</f>
        <v/>
      </c>
      <c r="G1671" s="1053"/>
      <c r="H1671" s="1053" t="str">
        <f>IF('statement of marks'!GX91="","",'statement of marks'!GX91)</f>
        <v/>
      </c>
      <c r="I1671" s="1053"/>
      <c r="J1671" s="479" t="str">
        <f>'statement of marks'!GZ91</f>
        <v/>
      </c>
      <c r="K1671" s="1062" t="str">
        <f>IF(OR(L1663="PASS",L1663="FAIL"),'result subject-wise'!$AV$112,"")</f>
        <v/>
      </c>
      <c r="L1671" s="1062"/>
      <c r="M1671" s="1063"/>
      <c r="N1671" s="1058"/>
      <c r="O1671" s="1057"/>
      <c r="P1671" s="1033" t="s">
        <v>227</v>
      </c>
      <c r="Q1671" s="1024"/>
      <c r="R1671" s="482" t="str">
        <f>IF('statement of marks'!GR92="","",'statement of marks'!GR92)</f>
        <v/>
      </c>
      <c r="S1671" s="1053" t="str">
        <f>IF('statement of marks'!GT92="","",'statement of marks'!GT92)</f>
        <v/>
      </c>
      <c r="T1671" s="1053"/>
      <c r="U1671" s="1053" t="str">
        <f>IF('statement of marks'!GV92="","",'statement of marks'!GV92)</f>
        <v/>
      </c>
      <c r="V1671" s="1053"/>
      <c r="W1671" s="1053" t="str">
        <f>IF('statement of marks'!GX92="","",'statement of marks'!GX92)</f>
        <v/>
      </c>
      <c r="X1671" s="1053"/>
      <c r="Y1671" s="479" t="str">
        <f>'statement of marks'!GZ92</f>
        <v/>
      </c>
      <c r="Z1671" s="1062" t="str">
        <f>IF(OR(AA1663="PASS",AA1663="FAIL"),'result subject-wise'!$AV$112,"")</f>
        <v/>
      </c>
      <c r="AA1671" s="1062"/>
      <c r="AB1671" s="1063"/>
    </row>
    <row r="1672" spans="1:28" ht="19" customHeight="1">
      <c r="A1672" s="1031" t="s">
        <v>228</v>
      </c>
      <c r="B1672" s="1032"/>
      <c r="C1672" s="477" t="str">
        <f>IF('statement of marks'!GQ91="","",'statement of marks'!GQ91)</f>
        <v/>
      </c>
      <c r="D1672" s="1030" t="str">
        <f>IF('statement of marks'!GS91="","",'statement of marks'!GS91)</f>
        <v/>
      </c>
      <c r="E1672" s="1030"/>
      <c r="F1672" s="1030" t="str">
        <f>IF('statement of marks'!GU91="","",'statement of marks'!GU91)</f>
        <v/>
      </c>
      <c r="G1672" s="1030"/>
      <c r="H1672" s="1030" t="str">
        <f>IF('statement of marks'!GW91="","",'statement of marks'!GW91)</f>
        <v/>
      </c>
      <c r="I1672" s="1030"/>
      <c r="J1672" s="477" t="str">
        <f>'statement of marks'!GY91</f>
        <v/>
      </c>
      <c r="K1672" s="1062"/>
      <c r="L1672" s="1062"/>
      <c r="M1672" s="1063"/>
      <c r="N1672" s="1058"/>
      <c r="O1672" s="1057"/>
      <c r="P1672" s="1031" t="s">
        <v>228</v>
      </c>
      <c r="Q1672" s="1032"/>
      <c r="R1672" s="477" t="str">
        <f>IF('statement of marks'!GQ92="","",'statement of marks'!GQ92)</f>
        <v/>
      </c>
      <c r="S1672" s="1030" t="str">
        <f>IF('statement of marks'!GS92="","",'statement of marks'!GS92)</f>
        <v/>
      </c>
      <c r="T1672" s="1030"/>
      <c r="U1672" s="1030" t="str">
        <f>IF('statement of marks'!GU92="","",'statement of marks'!GU92)</f>
        <v/>
      </c>
      <c r="V1672" s="1030"/>
      <c r="W1672" s="1030" t="str">
        <f>IF('statement of marks'!GW92="","",'statement of marks'!GW92)</f>
        <v/>
      </c>
      <c r="X1672" s="1030"/>
      <c r="Y1672" s="477" t="str">
        <f>'statement of marks'!GY92</f>
        <v/>
      </c>
      <c r="Z1672" s="1062"/>
      <c r="AA1672" s="1062"/>
      <c r="AB1672" s="1063"/>
    </row>
    <row r="1673" spans="1:28" ht="19" customHeight="1">
      <c r="A1673" s="1067" t="s">
        <v>375</v>
      </c>
      <c r="B1673" s="1024"/>
      <c r="C1673" s="52"/>
      <c r="D1673" s="1029"/>
      <c r="E1673" s="1029"/>
      <c r="F1673" s="1029"/>
      <c r="G1673" s="1029"/>
      <c r="H1673" s="1029"/>
      <c r="I1673" s="1029"/>
      <c r="J1673" s="1029"/>
      <c r="K1673" s="1029"/>
      <c r="L1673" s="1029"/>
      <c r="M1673" s="1040"/>
      <c r="N1673" s="1058"/>
      <c r="O1673" s="1057"/>
      <c r="P1673" s="1067" t="s">
        <v>375</v>
      </c>
      <c r="Q1673" s="1024"/>
      <c r="R1673" s="52"/>
      <c r="S1673" s="1029"/>
      <c r="T1673" s="1029"/>
      <c r="U1673" s="1029"/>
      <c r="V1673" s="1029"/>
      <c r="W1673" s="1029"/>
      <c r="X1673" s="1029"/>
      <c r="Y1673" s="1029"/>
      <c r="Z1673" s="1029"/>
      <c r="AA1673" s="1029"/>
      <c r="AB1673" s="1040"/>
    </row>
    <row r="1674" spans="1:28" ht="19" customHeight="1">
      <c r="A1674" s="1033" t="s">
        <v>234</v>
      </c>
      <c r="B1674" s="1024"/>
      <c r="C1674" s="52"/>
      <c r="D1674" s="1029"/>
      <c r="E1674" s="1029"/>
      <c r="F1674" s="1029"/>
      <c r="G1674" s="1029"/>
      <c r="H1674" s="1029"/>
      <c r="I1674" s="1029"/>
      <c r="J1674" s="1029"/>
      <c r="K1674" s="1029"/>
      <c r="L1674" s="1029"/>
      <c r="M1674" s="1040"/>
      <c r="N1674" s="1058"/>
      <c r="O1674" s="1057"/>
      <c r="P1674" s="1033" t="s">
        <v>234</v>
      </c>
      <c r="Q1674" s="1024"/>
      <c r="R1674" s="52"/>
      <c r="S1674" s="1029"/>
      <c r="T1674" s="1029"/>
      <c r="U1674" s="1029"/>
      <c r="V1674" s="1029"/>
      <c r="W1674" s="1029"/>
      <c r="X1674" s="1029"/>
      <c r="Y1674" s="1029"/>
      <c r="Z1674" s="1029"/>
      <c r="AA1674" s="1029"/>
      <c r="AB1674" s="1040"/>
    </row>
    <row r="1675" spans="1:28" ht="19" customHeight="1">
      <c r="A1675" s="1033" t="s">
        <v>374</v>
      </c>
      <c r="B1675" s="1024"/>
      <c r="C1675" s="52"/>
      <c r="D1675" s="1029"/>
      <c r="E1675" s="1029"/>
      <c r="F1675" s="1029"/>
      <c r="G1675" s="1029"/>
      <c r="H1675" s="1029"/>
      <c r="I1675" s="1029"/>
      <c r="J1675" s="1051" t="s">
        <v>374</v>
      </c>
      <c r="K1675" s="1029"/>
      <c r="L1675" s="1029"/>
      <c r="M1675" s="1040"/>
      <c r="N1675" s="1058"/>
      <c r="O1675" s="1057"/>
      <c r="P1675" s="1033" t="s">
        <v>374</v>
      </c>
      <c r="Q1675" s="1024"/>
      <c r="R1675" s="52"/>
      <c r="S1675" s="1029"/>
      <c r="T1675" s="1029"/>
      <c r="U1675" s="1029"/>
      <c r="V1675" s="1029"/>
      <c r="W1675" s="1029"/>
      <c r="X1675" s="1029"/>
      <c r="Y1675" s="1051" t="s">
        <v>374</v>
      </c>
      <c r="Z1675" s="1029"/>
      <c r="AA1675" s="1029"/>
      <c r="AB1675" s="1040"/>
    </row>
    <row r="1676" spans="1:28" ht="19" customHeight="1">
      <c r="A1676" s="1033" t="s">
        <v>235</v>
      </c>
      <c r="B1676" s="1024"/>
      <c r="C1676" s="52"/>
      <c r="D1676" s="1029"/>
      <c r="E1676" s="1029"/>
      <c r="F1676" s="1029"/>
      <c r="G1676" s="1029"/>
      <c r="H1676" s="1029"/>
      <c r="I1676" s="1029"/>
      <c r="J1676" s="1029"/>
      <c r="K1676" s="1029"/>
      <c r="L1676" s="1029"/>
      <c r="M1676" s="1040"/>
      <c r="N1676" s="1058"/>
      <c r="O1676" s="1057"/>
      <c r="P1676" s="1033" t="s">
        <v>235</v>
      </c>
      <c r="Q1676" s="1024"/>
      <c r="R1676" s="52"/>
      <c r="S1676" s="1029"/>
      <c r="T1676" s="1029"/>
      <c r="U1676" s="1029"/>
      <c r="V1676" s="1029"/>
      <c r="W1676" s="1029"/>
      <c r="X1676" s="1029"/>
      <c r="Y1676" s="1029"/>
      <c r="Z1676" s="1029"/>
      <c r="AA1676" s="1029"/>
      <c r="AB1676" s="1040"/>
    </row>
    <row r="1677" spans="1:28" ht="19" customHeight="1" thickBot="1">
      <c r="A1677" s="1054" t="s">
        <v>236</v>
      </c>
      <c r="B1677" s="1055"/>
      <c r="C1677" s="1055"/>
      <c r="D1677" s="1055"/>
      <c r="E1677" s="1055"/>
      <c r="F1677" s="1064">
        <f>'statement of marks'!$GY$107</f>
        <v>42460</v>
      </c>
      <c r="G1677" s="1064"/>
      <c r="H1677" s="1065" t="s">
        <v>239</v>
      </c>
      <c r="I1677" s="1066"/>
      <c r="J1677" s="1041"/>
      <c r="K1677" s="1041"/>
      <c r="L1677" s="1041"/>
      <c r="M1677" s="1042"/>
      <c r="N1677" s="1058"/>
      <c r="O1677" s="1057"/>
      <c r="P1677" s="1054" t="s">
        <v>236</v>
      </c>
      <c r="Q1677" s="1055"/>
      <c r="R1677" s="1055"/>
      <c r="S1677" s="1055"/>
      <c r="T1677" s="1055"/>
      <c r="U1677" s="1064">
        <f>'statement of marks'!$GY$107</f>
        <v>42460</v>
      </c>
      <c r="V1677" s="1064"/>
      <c r="W1677" s="1065" t="s">
        <v>239</v>
      </c>
      <c r="X1677" s="1066"/>
      <c r="Y1677" s="1041"/>
      <c r="Z1677" s="1041"/>
      <c r="AA1677" s="1041"/>
      <c r="AB1677" s="1042"/>
    </row>
    <row r="1678" spans="1:28" ht="19" customHeight="1" thickTop="1">
      <c r="A1678" s="1017" t="s">
        <v>220</v>
      </c>
      <c r="B1678" s="1018"/>
      <c r="C1678" s="1018"/>
      <c r="D1678" s="1018"/>
      <c r="E1678" s="1018"/>
      <c r="F1678" s="1018"/>
      <c r="G1678" s="1018"/>
      <c r="H1678" s="1018"/>
      <c r="I1678" s="1018"/>
      <c r="J1678" s="1018"/>
      <c r="K1678" s="1018"/>
      <c r="L1678" s="1018"/>
      <c r="M1678" s="1019"/>
      <c r="N1678" s="1058"/>
      <c r="O1678" s="1057"/>
      <c r="P1678" s="1017" t="s">
        <v>220</v>
      </c>
      <c r="Q1678" s="1018"/>
      <c r="R1678" s="1018"/>
      <c r="S1678" s="1018"/>
      <c r="T1678" s="1018"/>
      <c r="U1678" s="1018"/>
      <c r="V1678" s="1018"/>
      <c r="W1678" s="1018"/>
      <c r="X1678" s="1018"/>
      <c r="Y1678" s="1018"/>
      <c r="Z1678" s="1018"/>
      <c r="AA1678" s="1018"/>
      <c r="AB1678" s="1019"/>
    </row>
    <row r="1679" spans="1:28" ht="19" customHeight="1">
      <c r="A1679" s="1020" t="str">
        <f>IF('statement of marks'!$A$2="","",'statement of marks'!$A$2)</f>
        <v xml:space="preserve">GOVT. </v>
      </c>
      <c r="B1679" s="1021"/>
      <c r="C1679" s="1021"/>
      <c r="D1679" s="1021"/>
      <c r="E1679" s="1021"/>
      <c r="F1679" s="1021"/>
      <c r="G1679" s="1021"/>
      <c r="H1679" s="1021"/>
      <c r="I1679" s="1021"/>
      <c r="J1679" s="1021"/>
      <c r="K1679" s="1021"/>
      <c r="L1679" s="1021"/>
      <c r="M1679" s="1022"/>
      <c r="N1679" s="1058"/>
      <c r="O1679" s="1057"/>
      <c r="P1679" s="1020" t="str">
        <f>IF('statement of marks'!$A$2="","",'statement of marks'!$A$2)</f>
        <v xml:space="preserve">GOVT. </v>
      </c>
      <c r="Q1679" s="1021"/>
      <c r="R1679" s="1021"/>
      <c r="S1679" s="1021"/>
      <c r="T1679" s="1021"/>
      <c r="U1679" s="1021"/>
      <c r="V1679" s="1021"/>
      <c r="W1679" s="1021"/>
      <c r="X1679" s="1021"/>
      <c r="Y1679" s="1021"/>
      <c r="Z1679" s="1021"/>
      <c r="AA1679" s="1021"/>
      <c r="AB1679" s="1022"/>
    </row>
    <row r="1680" spans="1:28" ht="19" customHeight="1">
      <c r="A1680" s="1020"/>
      <c r="B1680" s="1021"/>
      <c r="C1680" s="1021"/>
      <c r="D1680" s="1021"/>
      <c r="E1680" s="1021"/>
      <c r="F1680" s="1021"/>
      <c r="G1680" s="1021"/>
      <c r="H1680" s="1021"/>
      <c r="I1680" s="1021"/>
      <c r="J1680" s="1021"/>
      <c r="K1680" s="1021"/>
      <c r="L1680" s="1021"/>
      <c r="M1680" s="1022"/>
      <c r="N1680" s="1058"/>
      <c r="O1680" s="1057"/>
      <c r="P1680" s="1020"/>
      <c r="Q1680" s="1021"/>
      <c r="R1680" s="1021"/>
      <c r="S1680" s="1021"/>
      <c r="T1680" s="1021"/>
      <c r="U1680" s="1021"/>
      <c r="V1680" s="1021"/>
      <c r="W1680" s="1021"/>
      <c r="X1680" s="1021"/>
      <c r="Y1680" s="1021"/>
      <c r="Z1680" s="1021"/>
      <c r="AA1680" s="1021"/>
      <c r="AB1680" s="1022"/>
    </row>
    <row r="1681" spans="1:28" ht="19" customHeight="1">
      <c r="A1681" s="1023" t="s">
        <v>221</v>
      </c>
      <c r="B1681" s="1024"/>
      <c r="C1681" s="1025" t="str">
        <f>IF(L1702="","MAIN EXAM.",IF(C1708="SUPPL.","SUPPL. EXAM.",IF(C1708="RE-EXAM.","RE-EXAM.",)))</f>
        <v>MAIN EXAM.</v>
      </c>
      <c r="D1681" s="1025"/>
      <c r="E1681" s="1025"/>
      <c r="F1681" s="1025"/>
      <c r="G1681" s="475" t="s">
        <v>153</v>
      </c>
      <c r="H1681" s="1025" t="str">
        <f>IF('statement of marks'!$F$3="","",'statement of marks'!$F$3)</f>
        <v>2015-16</v>
      </c>
      <c r="I1681" s="1025"/>
      <c r="J1681" s="1025" t="s">
        <v>82</v>
      </c>
      <c r="K1681" s="1025"/>
      <c r="L1681" s="1025" t="str">
        <f>IF('statement of marks'!D93="","",'statement of marks'!D93)</f>
        <v/>
      </c>
      <c r="M1681" s="1026"/>
      <c r="N1681" s="1058"/>
      <c r="O1681" s="1057"/>
      <c r="P1681" s="1023" t="s">
        <v>221</v>
      </c>
      <c r="Q1681" s="1024"/>
      <c r="R1681" s="1025" t="str">
        <f>IF(AA1702="","MAIN EXAM.",IF(R1708="SUPPL.","SUPPL. EXAM.",IF(R1708="RE-EXAM.","RE-EXAM.",)))</f>
        <v>MAIN EXAM.</v>
      </c>
      <c r="S1681" s="1025"/>
      <c r="T1681" s="1025"/>
      <c r="U1681" s="1025"/>
      <c r="V1681" s="475" t="s">
        <v>153</v>
      </c>
      <c r="W1681" s="1025" t="str">
        <f>IF('statement of marks'!$F$3="","",'statement of marks'!$F$3)</f>
        <v>2015-16</v>
      </c>
      <c r="X1681" s="1025"/>
      <c r="Y1681" s="1025" t="s">
        <v>82</v>
      </c>
      <c r="Z1681" s="1025"/>
      <c r="AA1681" s="1025" t="str">
        <f>IF('statement of marks'!D94="","",'statement of marks'!D94)</f>
        <v/>
      </c>
      <c r="AB1681" s="1026"/>
    </row>
    <row r="1682" spans="1:28" ht="19" customHeight="1">
      <c r="A1682" s="1023" t="s">
        <v>40</v>
      </c>
      <c r="B1682" s="1024"/>
      <c r="C1682" s="1024" t="str">
        <f>IF('statement of marks'!G93="","",'statement of marks'!G93)</f>
        <v>A 087</v>
      </c>
      <c r="D1682" s="1024"/>
      <c r="E1682" s="1024"/>
      <c r="F1682" s="1024"/>
      <c r="G1682" s="1024"/>
      <c r="H1682" s="1024"/>
      <c r="I1682" s="1024"/>
      <c r="J1682" s="1024"/>
      <c r="K1682" s="1024"/>
      <c r="L1682" s="1024"/>
      <c r="M1682" s="1036"/>
      <c r="N1682" s="1058"/>
      <c r="O1682" s="1057"/>
      <c r="P1682" s="1023" t="s">
        <v>40</v>
      </c>
      <c r="Q1682" s="1024"/>
      <c r="R1682" s="1024" t="str">
        <f>IF('statement of marks'!G94="","",'statement of marks'!G94)</f>
        <v>A 088</v>
      </c>
      <c r="S1682" s="1024"/>
      <c r="T1682" s="1024"/>
      <c r="U1682" s="1024"/>
      <c r="V1682" s="1024"/>
      <c r="W1682" s="1024"/>
      <c r="X1682" s="1024"/>
      <c r="Y1682" s="1024"/>
      <c r="Z1682" s="1024"/>
      <c r="AA1682" s="1024"/>
      <c r="AB1682" s="1036"/>
    </row>
    <row r="1683" spans="1:28" ht="19" customHeight="1">
      <c r="A1683" s="1023" t="s">
        <v>41</v>
      </c>
      <c r="B1683" s="1024"/>
      <c r="C1683" s="1024" t="str">
        <f>IF('statement of marks'!H93="","",'statement of marks'!H93)</f>
        <v>B 087</v>
      </c>
      <c r="D1683" s="1024"/>
      <c r="E1683" s="1024"/>
      <c r="F1683" s="1024"/>
      <c r="G1683" s="1024"/>
      <c r="H1683" s="1024"/>
      <c r="I1683" s="1024"/>
      <c r="J1683" s="1024"/>
      <c r="K1683" s="1024"/>
      <c r="L1683" s="1024"/>
      <c r="M1683" s="1036"/>
      <c r="N1683" s="1058"/>
      <c r="O1683" s="1057"/>
      <c r="P1683" s="1023" t="s">
        <v>41</v>
      </c>
      <c r="Q1683" s="1024"/>
      <c r="R1683" s="1024" t="str">
        <f>IF('statement of marks'!H94="","",'statement of marks'!H94)</f>
        <v>B 088</v>
      </c>
      <c r="S1683" s="1024"/>
      <c r="T1683" s="1024"/>
      <c r="U1683" s="1024"/>
      <c r="V1683" s="1024"/>
      <c r="W1683" s="1024"/>
      <c r="X1683" s="1024"/>
      <c r="Y1683" s="1024"/>
      <c r="Z1683" s="1024"/>
      <c r="AA1683" s="1024"/>
      <c r="AB1683" s="1036"/>
    </row>
    <row r="1684" spans="1:28" ht="19" customHeight="1">
      <c r="A1684" s="1023" t="s">
        <v>42</v>
      </c>
      <c r="B1684" s="1024"/>
      <c r="C1684" s="1024" t="str">
        <f>IF('statement of marks'!I93="","",'statement of marks'!I93)</f>
        <v>C 087</v>
      </c>
      <c r="D1684" s="1024"/>
      <c r="E1684" s="1024"/>
      <c r="F1684" s="1024"/>
      <c r="G1684" s="1024"/>
      <c r="H1684" s="1024"/>
      <c r="I1684" s="1024"/>
      <c r="J1684" s="1024"/>
      <c r="K1684" s="1024"/>
      <c r="L1684" s="1024"/>
      <c r="M1684" s="1036"/>
      <c r="N1684" s="1058"/>
      <c r="O1684" s="1057"/>
      <c r="P1684" s="1023" t="s">
        <v>42</v>
      </c>
      <c r="Q1684" s="1024"/>
      <c r="R1684" s="1024" t="str">
        <f>IF('statement of marks'!I94="","",'statement of marks'!I94)</f>
        <v>C 088</v>
      </c>
      <c r="S1684" s="1024"/>
      <c r="T1684" s="1024"/>
      <c r="U1684" s="1024"/>
      <c r="V1684" s="1024"/>
      <c r="W1684" s="1024"/>
      <c r="X1684" s="1024"/>
      <c r="Y1684" s="1024"/>
      <c r="Z1684" s="1024"/>
      <c r="AA1684" s="1024"/>
      <c r="AB1684" s="1036"/>
    </row>
    <row r="1685" spans="1:28" ht="19" customHeight="1">
      <c r="A1685" s="1023" t="s">
        <v>274</v>
      </c>
      <c r="B1685" s="1024"/>
      <c r="C1685" s="1024" t="str">
        <f>IF('statement of marks'!$A$3="","",'statement of marks'!$A$3)</f>
        <v>9 'A'</v>
      </c>
      <c r="D1685" s="1024"/>
      <c r="E1685" s="1025" t="s">
        <v>83</v>
      </c>
      <c r="F1685" s="1025"/>
      <c r="G1685" s="1025" t="str">
        <f>IF('statement of marks'!E93="","",'statement of marks'!E93)</f>
        <v/>
      </c>
      <c r="H1685" s="1025"/>
      <c r="I1685" s="1025" t="s">
        <v>78</v>
      </c>
      <c r="J1685" s="1025"/>
      <c r="K1685" s="1014" t="str">
        <f>IF('statement of marks'!F93="","",'statement of marks'!F93)</f>
        <v/>
      </c>
      <c r="L1685" s="1014"/>
      <c r="M1685" s="1015"/>
      <c r="N1685" s="1058"/>
      <c r="O1685" s="1057"/>
      <c r="P1685" s="1023" t="s">
        <v>274</v>
      </c>
      <c r="Q1685" s="1024"/>
      <c r="R1685" s="1024" t="str">
        <f>IF('statement of marks'!$A$3="","",'statement of marks'!$A$3)</f>
        <v>9 'A'</v>
      </c>
      <c r="S1685" s="1024"/>
      <c r="T1685" s="1025" t="s">
        <v>83</v>
      </c>
      <c r="U1685" s="1025"/>
      <c r="V1685" s="1025" t="str">
        <f>IF('statement of marks'!E94="","",'statement of marks'!E94)</f>
        <v/>
      </c>
      <c r="W1685" s="1025"/>
      <c r="X1685" s="1025" t="s">
        <v>78</v>
      </c>
      <c r="Y1685" s="1025"/>
      <c r="Z1685" s="1014" t="str">
        <f>IF('statement of marks'!F94="","",'statement of marks'!F94)</f>
        <v/>
      </c>
      <c r="AA1685" s="1014"/>
      <c r="AB1685" s="1015"/>
    </row>
    <row r="1686" spans="1:28" ht="19" customHeight="1">
      <c r="A1686" s="1037" t="s">
        <v>222</v>
      </c>
      <c r="B1686" s="1034" t="s">
        <v>223</v>
      </c>
      <c r="C1686" s="865" t="s">
        <v>87</v>
      </c>
      <c r="D1686" s="865" t="s">
        <v>88</v>
      </c>
      <c r="E1686" s="865" t="s">
        <v>89</v>
      </c>
      <c r="F1686" s="865" t="s">
        <v>245</v>
      </c>
      <c r="G1686" s="865" t="s">
        <v>242</v>
      </c>
      <c r="H1686" s="865" t="s">
        <v>99</v>
      </c>
      <c r="I1686" s="865" t="s">
        <v>193</v>
      </c>
      <c r="J1686" s="1016" t="s">
        <v>146</v>
      </c>
      <c r="K1686" s="1016" t="s">
        <v>224</v>
      </c>
      <c r="L1686" s="1016" t="s">
        <v>225</v>
      </c>
      <c r="M1686" s="1035" t="s">
        <v>243</v>
      </c>
      <c r="N1686" s="1058"/>
      <c r="O1686" s="1057"/>
      <c r="P1686" s="1037" t="s">
        <v>222</v>
      </c>
      <c r="Q1686" s="1034" t="s">
        <v>223</v>
      </c>
      <c r="R1686" s="865" t="s">
        <v>87</v>
      </c>
      <c r="S1686" s="865" t="s">
        <v>88</v>
      </c>
      <c r="T1686" s="865" t="s">
        <v>89</v>
      </c>
      <c r="U1686" s="865" t="s">
        <v>245</v>
      </c>
      <c r="V1686" s="865" t="s">
        <v>242</v>
      </c>
      <c r="W1686" s="865" t="s">
        <v>99</v>
      </c>
      <c r="X1686" s="865" t="s">
        <v>193</v>
      </c>
      <c r="Y1686" s="1016" t="s">
        <v>146</v>
      </c>
      <c r="Z1686" s="1016" t="s">
        <v>224</v>
      </c>
      <c r="AA1686" s="1016" t="s">
        <v>225</v>
      </c>
      <c r="AB1686" s="1035" t="s">
        <v>243</v>
      </c>
    </row>
    <row r="1687" spans="1:28" ht="19" customHeight="1">
      <c r="A1687" s="1037"/>
      <c r="B1687" s="1034"/>
      <c r="C1687" s="865"/>
      <c r="D1687" s="865"/>
      <c r="E1687" s="865"/>
      <c r="F1687" s="865"/>
      <c r="G1687" s="865"/>
      <c r="H1687" s="865"/>
      <c r="I1687" s="865"/>
      <c r="J1687" s="865"/>
      <c r="K1687" s="865"/>
      <c r="L1687" s="865"/>
      <c r="M1687" s="1035"/>
      <c r="N1687" s="1058"/>
      <c r="O1687" s="1057"/>
      <c r="P1687" s="1037"/>
      <c r="Q1687" s="1034"/>
      <c r="R1687" s="865"/>
      <c r="S1687" s="865"/>
      <c r="T1687" s="865"/>
      <c r="U1687" s="865"/>
      <c r="V1687" s="865"/>
      <c r="W1687" s="865"/>
      <c r="X1687" s="865"/>
      <c r="Y1687" s="865"/>
      <c r="Z1687" s="865"/>
      <c r="AA1687" s="865"/>
      <c r="AB1687" s="1035"/>
    </row>
    <row r="1688" spans="1:28" ht="19" customHeight="1">
      <c r="A1688" s="1037"/>
      <c r="B1688" s="1034"/>
      <c r="C1688" s="865"/>
      <c r="D1688" s="865"/>
      <c r="E1688" s="865"/>
      <c r="F1688" s="865"/>
      <c r="G1688" s="865"/>
      <c r="H1688" s="865"/>
      <c r="I1688" s="865"/>
      <c r="J1688" s="865"/>
      <c r="K1688" s="865"/>
      <c r="L1688" s="865"/>
      <c r="M1688" s="1035"/>
      <c r="N1688" s="1058"/>
      <c r="O1688" s="1057"/>
      <c r="P1688" s="1037"/>
      <c r="Q1688" s="1034"/>
      <c r="R1688" s="865"/>
      <c r="S1688" s="865"/>
      <c r="T1688" s="865"/>
      <c r="U1688" s="865"/>
      <c r="V1688" s="865"/>
      <c r="W1688" s="865"/>
      <c r="X1688" s="865"/>
      <c r="Y1688" s="865"/>
      <c r="Z1688" s="865"/>
      <c r="AA1688" s="865"/>
      <c r="AB1688" s="1035"/>
    </row>
    <row r="1689" spans="1:28" ht="19" customHeight="1">
      <c r="A1689" s="1038" t="s">
        <v>169</v>
      </c>
      <c r="B1689" s="1039"/>
      <c r="C1689" s="474">
        <v>10</v>
      </c>
      <c r="D1689" s="474">
        <v>10</v>
      </c>
      <c r="E1689" s="474">
        <v>10</v>
      </c>
      <c r="F1689" s="474">
        <v>70</v>
      </c>
      <c r="G1689" s="478">
        <v>100</v>
      </c>
      <c r="H1689" s="478">
        <v>100</v>
      </c>
      <c r="I1689" s="478">
        <v>200</v>
      </c>
      <c r="J1689" s="484"/>
      <c r="K1689" s="478" t="str">
        <f>IF(L1697=0,"",100)</f>
        <v/>
      </c>
      <c r="L1689" s="478"/>
      <c r="M1689" s="251" t="str">
        <f>IF(L1697=0,"","200/100")</f>
        <v/>
      </c>
      <c r="N1689" s="1058"/>
      <c r="O1689" s="1057"/>
      <c r="P1689" s="1038" t="s">
        <v>169</v>
      </c>
      <c r="Q1689" s="1039"/>
      <c r="R1689" s="474">
        <v>10</v>
      </c>
      <c r="S1689" s="474">
        <v>10</v>
      </c>
      <c r="T1689" s="474">
        <v>10</v>
      </c>
      <c r="U1689" s="474">
        <v>70</v>
      </c>
      <c r="V1689" s="478">
        <v>100</v>
      </c>
      <c r="W1689" s="478">
        <v>100</v>
      </c>
      <c r="X1689" s="478">
        <v>200</v>
      </c>
      <c r="Y1689" s="484"/>
      <c r="Z1689" s="478" t="str">
        <f>IF(AA1697=0,"",100)</f>
        <v/>
      </c>
      <c r="AA1689" s="478"/>
      <c r="AB1689" s="251" t="str">
        <f>IF(AA1697=0,"","200/100")</f>
        <v/>
      </c>
    </row>
    <row r="1690" spans="1:28" ht="19" customHeight="1">
      <c r="A1690" s="1023" t="s">
        <v>61</v>
      </c>
      <c r="B1690" s="1024"/>
      <c r="C1690" s="482" t="str">
        <f>IF('statement of marks'!J93="","",'statement of marks'!J93)</f>
        <v/>
      </c>
      <c r="D1690" s="482" t="str">
        <f>IF('statement of marks'!K93="","",'statement of marks'!K93)</f>
        <v/>
      </c>
      <c r="E1690" s="482" t="str">
        <f>IF('statement of marks'!L93="","",'statement of marks'!L93)</f>
        <v/>
      </c>
      <c r="F1690" s="482" t="str">
        <f>IF('statement of marks'!N93="","",'statement of marks'!N93)</f>
        <v/>
      </c>
      <c r="G1690" s="478" t="str">
        <f t="shared" ref="G1690:G1695" si="344">IF(F1690="","",SUM(C1690:F1690))</f>
        <v/>
      </c>
      <c r="H1690" s="252" t="str">
        <f>IF('statement of marks'!P93="","",'statement of marks'!P93)</f>
        <v/>
      </c>
      <c r="I1690" s="253" t="str">
        <f t="shared" ref="I1690:I1695" si="345">IF(H1690="","",SUM(G1690:H1690))</f>
        <v/>
      </c>
      <c r="J1690" s="479" t="str">
        <f>CONCATENATE('statement of marks'!HB93,'statement of marks'!HC93,'statement of marks'!HD93)</f>
        <v/>
      </c>
      <c r="K1690" s="482" t="str">
        <f>IF('result subject-wise'!AB93="","",'result subject-wise'!AB93)</f>
        <v/>
      </c>
      <c r="L1690" s="482" t="str">
        <f>IF('result subject-wise'!AK93="","",'result subject-wise'!AK93)</f>
        <v/>
      </c>
      <c r="M1690" s="480" t="str">
        <f>IF(L1697=0,"",IF(J1690="S",K1690,IF(K1690="",I1690,I1690+K1690)))</f>
        <v/>
      </c>
      <c r="N1690" s="1058"/>
      <c r="O1690" s="1057"/>
      <c r="P1690" s="1023" t="s">
        <v>61</v>
      </c>
      <c r="Q1690" s="1024"/>
      <c r="R1690" s="482" t="str">
        <f>IF('statement of marks'!J94="","",'statement of marks'!J94)</f>
        <v/>
      </c>
      <c r="S1690" s="482" t="str">
        <f>IF('statement of marks'!K94="","",'statement of marks'!K94)</f>
        <v/>
      </c>
      <c r="T1690" s="482" t="str">
        <f>IF('statement of marks'!L94="","",'statement of marks'!L94)</f>
        <v/>
      </c>
      <c r="U1690" s="482" t="str">
        <f>IF('statement of marks'!N94="","",'statement of marks'!N94)</f>
        <v/>
      </c>
      <c r="V1690" s="478" t="str">
        <f t="shared" ref="V1690:V1695" si="346">IF(U1690="","",SUM(R1690:U1690))</f>
        <v/>
      </c>
      <c r="W1690" s="252" t="str">
        <f>IF('statement of marks'!P94="","",'statement of marks'!P94)</f>
        <v/>
      </c>
      <c r="X1690" s="253" t="str">
        <f t="shared" ref="X1690:X1695" si="347">IF(W1690="","",SUM(V1690:W1690))</f>
        <v/>
      </c>
      <c r="Y1690" s="479" t="str">
        <f>CONCATENATE('statement of marks'!HB94,'statement of marks'!HC94,'statement of marks'!HD94)</f>
        <v/>
      </c>
      <c r="Z1690" s="482" t="str">
        <f>IF('result subject-wise'!AB94="","",'result subject-wise'!AB94)</f>
        <v/>
      </c>
      <c r="AA1690" s="482" t="str">
        <f>IF('result subject-wise'!AK94="","",'result subject-wise'!AK94)</f>
        <v/>
      </c>
      <c r="AB1690" s="480" t="str">
        <f>IF(AA1697=0,"",IF(Y1690="S",Z1690,IF(Z1690="",X1690,X1690+Z1690)))</f>
        <v/>
      </c>
    </row>
    <row r="1691" spans="1:28" ht="19" customHeight="1">
      <c r="A1691" s="1023" t="s">
        <v>63</v>
      </c>
      <c r="B1691" s="1024"/>
      <c r="C1691" s="482" t="str">
        <f>IF('statement of marks'!X93="","",'statement of marks'!X93)</f>
        <v/>
      </c>
      <c r="D1691" s="482" t="str">
        <f>IF('statement of marks'!Y93="","",'statement of marks'!Y93)</f>
        <v/>
      </c>
      <c r="E1691" s="482" t="str">
        <f>IF('statement of marks'!Z93="","",'statement of marks'!Z93)</f>
        <v/>
      </c>
      <c r="F1691" s="482" t="str">
        <f>IF('statement of marks'!AB93="","",'statement of marks'!AB93)</f>
        <v/>
      </c>
      <c r="G1691" s="478" t="str">
        <f t="shared" si="344"/>
        <v/>
      </c>
      <c r="H1691" s="252" t="str">
        <f>IF('statement of marks'!AD93="","",'statement of marks'!AD93)</f>
        <v/>
      </c>
      <c r="I1691" s="253" t="str">
        <f t="shared" si="345"/>
        <v/>
      </c>
      <c r="J1691" s="479" t="str">
        <f>CONCATENATE('statement of marks'!HE93,'statement of marks'!HF93,'statement of marks'!HG93,)</f>
        <v/>
      </c>
      <c r="K1691" s="482" t="str">
        <f>IF('result subject-wise'!AC93="","",'result subject-wise'!AC93)</f>
        <v/>
      </c>
      <c r="L1691" s="482" t="str">
        <f>IF('result subject-wise'!AL93="","",'result subject-wise'!AL93)</f>
        <v/>
      </c>
      <c r="M1691" s="480" t="str">
        <f>IF(L1697=0,"",IF(J1691="S",K1691,IF(K1691="",I1691,I1691+K1691)))</f>
        <v/>
      </c>
      <c r="N1691" s="1058"/>
      <c r="O1691" s="1057"/>
      <c r="P1691" s="1023" t="s">
        <v>63</v>
      </c>
      <c r="Q1691" s="1024"/>
      <c r="R1691" s="482" t="str">
        <f>IF('statement of marks'!X94="","",'statement of marks'!X94)</f>
        <v/>
      </c>
      <c r="S1691" s="482" t="str">
        <f>IF('statement of marks'!Y94="","",'statement of marks'!Y94)</f>
        <v/>
      </c>
      <c r="T1691" s="482" t="str">
        <f>IF('statement of marks'!Z94="","",'statement of marks'!Z94)</f>
        <v/>
      </c>
      <c r="U1691" s="482" t="str">
        <f>IF('statement of marks'!AB94="","",'statement of marks'!AB94)</f>
        <v/>
      </c>
      <c r="V1691" s="478" t="str">
        <f t="shared" si="346"/>
        <v/>
      </c>
      <c r="W1691" s="252" t="str">
        <f>IF('statement of marks'!AD94="","",'statement of marks'!AD94)</f>
        <v/>
      </c>
      <c r="X1691" s="253" t="str">
        <f t="shared" si="347"/>
        <v/>
      </c>
      <c r="Y1691" s="479" t="str">
        <f>CONCATENATE('statement of marks'!HE94,'statement of marks'!HF94,'statement of marks'!HG94,)</f>
        <v/>
      </c>
      <c r="Z1691" s="482" t="str">
        <f>IF('result subject-wise'!AC94="","",'result subject-wise'!AC94)</f>
        <v/>
      </c>
      <c r="AA1691" s="482" t="str">
        <f>IF('result subject-wise'!AL94="","",'result subject-wise'!AL94)</f>
        <v/>
      </c>
      <c r="AB1691" s="480" t="str">
        <f>IF(AA1697=0,"",IF(Y1691="S",Z1691,IF(Z1691="",X1691,X1691+Z1691)))</f>
        <v/>
      </c>
    </row>
    <row r="1692" spans="1:28" ht="19" customHeight="1">
      <c r="A1692" s="1023" t="str">
        <f>'statement of marks'!AM93</f>
        <v/>
      </c>
      <c r="B1692" s="1024"/>
      <c r="C1692" s="482" t="str">
        <f>IF('statement of marks'!AN93="","",'statement of marks'!AN93)</f>
        <v/>
      </c>
      <c r="D1692" s="482" t="str">
        <f>IF('statement of marks'!AO93="","",'statement of marks'!AO93)</f>
        <v/>
      </c>
      <c r="E1692" s="482" t="str">
        <f>IF('statement of marks'!AP93="","",'statement of marks'!AP93)</f>
        <v/>
      </c>
      <c r="F1692" s="482" t="str">
        <f>IF('statement of marks'!AR93="","",'statement of marks'!AR93)</f>
        <v/>
      </c>
      <c r="G1692" s="478" t="str">
        <f t="shared" si="344"/>
        <v/>
      </c>
      <c r="H1692" s="252" t="str">
        <f>IF('statement of marks'!AT93="","",'statement of marks'!AT93)</f>
        <v/>
      </c>
      <c r="I1692" s="253" t="str">
        <f t="shared" si="345"/>
        <v/>
      </c>
      <c r="J1692" s="479" t="str">
        <f>CONCATENATE('statement of marks'!HH93,'statement of marks'!HN93,'statement of marks'!HO93)</f>
        <v/>
      </c>
      <c r="K1692" s="482" t="str">
        <f>IF('result subject-wise'!AD93="","",'result subject-wise'!AD93)</f>
        <v/>
      </c>
      <c r="L1692" s="482" t="str">
        <f>IF('result subject-wise'!AM93="","",'result subject-wise'!AM93)</f>
        <v/>
      </c>
      <c r="M1692" s="480" t="str">
        <f>IF(L1697=0,"",IF(J1692="S",K1692,IF(K1692="",I1692,I1692+K1692)))</f>
        <v/>
      </c>
      <c r="N1692" s="1058"/>
      <c r="O1692" s="1057"/>
      <c r="P1692" s="1023" t="str">
        <f>'statement of marks'!AM94</f>
        <v/>
      </c>
      <c r="Q1692" s="1024"/>
      <c r="R1692" s="482" t="str">
        <f>IF('statement of marks'!AN94="","",'statement of marks'!AN94)</f>
        <v/>
      </c>
      <c r="S1692" s="482" t="str">
        <f>IF('statement of marks'!AO94="","",'statement of marks'!AO94)</f>
        <v/>
      </c>
      <c r="T1692" s="482" t="str">
        <f>IF('statement of marks'!AP94="","",'statement of marks'!AP94)</f>
        <v/>
      </c>
      <c r="U1692" s="482" t="str">
        <f>IF('statement of marks'!AR94="","",'statement of marks'!AR94)</f>
        <v/>
      </c>
      <c r="V1692" s="478" t="str">
        <f t="shared" si="346"/>
        <v/>
      </c>
      <c r="W1692" s="252" t="str">
        <f>IF('statement of marks'!AT94="","",'statement of marks'!AT94)</f>
        <v/>
      </c>
      <c r="X1692" s="253" t="str">
        <f t="shared" si="347"/>
        <v/>
      </c>
      <c r="Y1692" s="479" t="str">
        <f>CONCATENATE('statement of marks'!HH94,'statement of marks'!HN94,'statement of marks'!HO94)</f>
        <v/>
      </c>
      <c r="Z1692" s="482" t="str">
        <f>IF('result subject-wise'!AD94="","",'result subject-wise'!AD94)</f>
        <v/>
      </c>
      <c r="AA1692" s="482" t="str">
        <f>IF('result subject-wise'!AM94="","",'result subject-wise'!AM94)</f>
        <v/>
      </c>
      <c r="AB1692" s="480" t="str">
        <f>IF(AA1697=0,"",IF(Y1692="S",Z1692,IF(Z1692="",X1692,X1692+Z1692)))</f>
        <v/>
      </c>
    </row>
    <row r="1693" spans="1:28" ht="19" customHeight="1">
      <c r="A1693" s="1023" t="s">
        <v>65</v>
      </c>
      <c r="B1693" s="1024"/>
      <c r="C1693" s="482" t="str">
        <f>IF('statement of marks'!BB93="","",'statement of marks'!BB93)</f>
        <v/>
      </c>
      <c r="D1693" s="482" t="str">
        <f>IF('statement of marks'!BC93="","",'statement of marks'!BC93)</f>
        <v/>
      </c>
      <c r="E1693" s="482" t="str">
        <f>IF('statement of marks'!BD93="","",'statement of marks'!BD93)</f>
        <v/>
      </c>
      <c r="F1693" s="482" t="str">
        <f>IF('statement of marks'!BF93="","",'statement of marks'!BF93)</f>
        <v/>
      </c>
      <c r="G1693" s="478" t="str">
        <f t="shared" si="344"/>
        <v/>
      </c>
      <c r="H1693" s="252" t="str">
        <f>IF('statement of marks'!BH93="","",'statement of marks'!BH93)</f>
        <v/>
      </c>
      <c r="I1693" s="253" t="str">
        <f t="shared" si="345"/>
        <v/>
      </c>
      <c r="J1693" s="479" t="str">
        <f>CONCATENATE('statement of marks'!HP93,'statement of marks'!HQ93,'statement of marks'!HR93)</f>
        <v/>
      </c>
      <c r="K1693" s="482" t="str">
        <f>IF('result subject-wise'!AE93="","",'result subject-wise'!AE93)</f>
        <v/>
      </c>
      <c r="L1693" s="482" t="str">
        <f>IF('result subject-wise'!AN93="","",'result subject-wise'!AN93)</f>
        <v/>
      </c>
      <c r="M1693" s="480" t="str">
        <f>IF(L1697=0,"",IF(J1693="S",K1693,IF(K1693="",I1693,I1693+K1693)))</f>
        <v/>
      </c>
      <c r="N1693" s="1058"/>
      <c r="O1693" s="1057"/>
      <c r="P1693" s="1023" t="s">
        <v>65</v>
      </c>
      <c r="Q1693" s="1024"/>
      <c r="R1693" s="482" t="str">
        <f>IF('statement of marks'!BB94="","",'statement of marks'!BB94)</f>
        <v/>
      </c>
      <c r="S1693" s="482" t="str">
        <f>IF('statement of marks'!BC94="","",'statement of marks'!BC94)</f>
        <v/>
      </c>
      <c r="T1693" s="482" t="str">
        <f>IF('statement of marks'!BD94="","",'statement of marks'!BD94)</f>
        <v/>
      </c>
      <c r="U1693" s="482" t="str">
        <f>IF('statement of marks'!BF94="","",'statement of marks'!BF94)</f>
        <v/>
      </c>
      <c r="V1693" s="478" t="str">
        <f t="shared" si="346"/>
        <v/>
      </c>
      <c r="W1693" s="252" t="str">
        <f>IF('statement of marks'!BH94="","",'statement of marks'!BH94)</f>
        <v/>
      </c>
      <c r="X1693" s="253" t="str">
        <f t="shared" si="347"/>
        <v/>
      </c>
      <c r="Y1693" s="479" t="str">
        <f>CONCATENATE('statement of marks'!HP94,'statement of marks'!HQ94,'statement of marks'!HR94)</f>
        <v/>
      </c>
      <c r="Z1693" s="482" t="str">
        <f>IF('result subject-wise'!AE94="","",'result subject-wise'!AE94)</f>
        <v/>
      </c>
      <c r="AA1693" s="482" t="str">
        <f>IF('result subject-wise'!AN94="","",'result subject-wise'!AN94)</f>
        <v/>
      </c>
      <c r="AB1693" s="480" t="str">
        <f>IF(AA1697=0,"",IF(Y1693="S",Z1693,IF(Z1693="",X1693,X1693+Z1693)))</f>
        <v/>
      </c>
    </row>
    <row r="1694" spans="1:28" ht="19" customHeight="1">
      <c r="A1694" s="1023" t="s">
        <v>71</v>
      </c>
      <c r="B1694" s="1024"/>
      <c r="C1694" s="482" t="str">
        <f>IF('statement of marks'!BP93="","",'statement of marks'!BP93)</f>
        <v/>
      </c>
      <c r="D1694" s="482" t="str">
        <f>IF('statement of marks'!BQ93="","",'statement of marks'!BQ93)</f>
        <v/>
      </c>
      <c r="E1694" s="482" t="str">
        <f>IF('statement of marks'!BR93="","",'statement of marks'!BR93)</f>
        <v/>
      </c>
      <c r="F1694" s="482" t="str">
        <f>IF('statement of marks'!BT93="","",'statement of marks'!BT93)</f>
        <v/>
      </c>
      <c r="G1694" s="478" t="str">
        <f t="shared" si="344"/>
        <v/>
      </c>
      <c r="H1694" s="252" t="str">
        <f>IF('statement of marks'!BV93="","",'statement of marks'!BV93)</f>
        <v/>
      </c>
      <c r="I1694" s="253" t="str">
        <f t="shared" si="345"/>
        <v/>
      </c>
      <c r="J1694" s="479" t="str">
        <f>CONCATENATE('statement of marks'!HS93,'statement of marks'!HT93,'statement of marks'!HU93)</f>
        <v/>
      </c>
      <c r="K1694" s="482" t="str">
        <f>IF('result subject-wise'!AF93="","",'result subject-wise'!AF93)</f>
        <v/>
      </c>
      <c r="L1694" s="482" t="str">
        <f>IF('result subject-wise'!AO93="","",'result subject-wise'!AO93)</f>
        <v/>
      </c>
      <c r="M1694" s="480" t="str">
        <f>IF(L1697=0,"",IF(J1694="S",K1694,IF(K1694="",I1694,I1694+K1694)))</f>
        <v/>
      </c>
      <c r="N1694" s="1058"/>
      <c r="O1694" s="1057"/>
      <c r="P1694" s="1023" t="s">
        <v>71</v>
      </c>
      <c r="Q1694" s="1024"/>
      <c r="R1694" s="482" t="str">
        <f>IF('statement of marks'!BP94="","",'statement of marks'!BP94)</f>
        <v/>
      </c>
      <c r="S1694" s="482" t="str">
        <f>IF('statement of marks'!BQ94="","",'statement of marks'!BQ94)</f>
        <v/>
      </c>
      <c r="T1694" s="482" t="str">
        <f>IF('statement of marks'!BR94="","",'statement of marks'!BR94)</f>
        <v/>
      </c>
      <c r="U1694" s="482" t="str">
        <f>IF('statement of marks'!BT94="","",'statement of marks'!BT94)</f>
        <v/>
      </c>
      <c r="V1694" s="478" t="str">
        <f t="shared" si="346"/>
        <v/>
      </c>
      <c r="W1694" s="252" t="str">
        <f>IF('statement of marks'!BV94="","",'statement of marks'!BV94)</f>
        <v/>
      </c>
      <c r="X1694" s="253" t="str">
        <f t="shared" si="347"/>
        <v/>
      </c>
      <c r="Y1694" s="479" t="str">
        <f>CONCATENATE('statement of marks'!HS94,'statement of marks'!HT94,'statement of marks'!HU94)</f>
        <v/>
      </c>
      <c r="Z1694" s="482" t="str">
        <f>IF('result subject-wise'!AF94="","",'result subject-wise'!AF94)</f>
        <v/>
      </c>
      <c r="AA1694" s="482" t="str">
        <f>IF('result subject-wise'!AO94="","",'result subject-wise'!AO94)</f>
        <v/>
      </c>
      <c r="AB1694" s="480" t="str">
        <f>IF(AA1697=0,"",IF(Y1694="S",Z1694,IF(Z1694="",X1694,X1694+Z1694)))</f>
        <v/>
      </c>
    </row>
    <row r="1695" spans="1:28" ht="19" customHeight="1">
      <c r="A1695" s="1023" t="s">
        <v>48</v>
      </c>
      <c r="B1695" s="1024"/>
      <c r="C1695" s="482" t="str">
        <f>IF('statement of marks'!CD93="","",'statement of marks'!CD93)</f>
        <v/>
      </c>
      <c r="D1695" s="482" t="str">
        <f>IF('statement of marks'!CE93="","",'statement of marks'!CE93)</f>
        <v/>
      </c>
      <c r="E1695" s="482" t="str">
        <f>IF('statement of marks'!CF93="","",'statement of marks'!CF93)</f>
        <v/>
      </c>
      <c r="F1695" s="482" t="str">
        <f>IF('statement of marks'!CH93="","",'statement of marks'!CH93)</f>
        <v/>
      </c>
      <c r="G1695" s="478" t="str">
        <f t="shared" si="344"/>
        <v/>
      </c>
      <c r="H1695" s="252" t="str">
        <f>IF('statement of marks'!CJ93="","",'statement of marks'!CJ93)</f>
        <v/>
      </c>
      <c r="I1695" s="253" t="str">
        <f t="shared" si="345"/>
        <v/>
      </c>
      <c r="J1695" s="479" t="str">
        <f>CONCATENATE('statement of marks'!HV93,'statement of marks'!HW93,'statement of marks'!HX93)</f>
        <v/>
      </c>
      <c r="K1695" s="482" t="str">
        <f>IF('result subject-wise'!AG93="","",'result subject-wise'!AG93)</f>
        <v/>
      </c>
      <c r="L1695" s="482" t="str">
        <f>IF('result subject-wise'!AP93="","",'result subject-wise'!AP93)</f>
        <v/>
      </c>
      <c r="M1695" s="480" t="str">
        <f>IF(L1697=0,"",IF(J1695="S",K1695,IF(K1695="",I1695,I1695+K1695)))</f>
        <v/>
      </c>
      <c r="N1695" s="1058"/>
      <c r="O1695" s="1057"/>
      <c r="P1695" s="1023" t="s">
        <v>48</v>
      </c>
      <c r="Q1695" s="1024"/>
      <c r="R1695" s="482" t="str">
        <f>IF('statement of marks'!CD94="","",'statement of marks'!CD94)</f>
        <v/>
      </c>
      <c r="S1695" s="482" t="str">
        <f>IF('statement of marks'!CE94="","",'statement of marks'!CE94)</f>
        <v/>
      </c>
      <c r="T1695" s="482" t="str">
        <f>IF('statement of marks'!CF94="","",'statement of marks'!CF94)</f>
        <v/>
      </c>
      <c r="U1695" s="482" t="str">
        <f>IF('statement of marks'!CH94="","",'statement of marks'!CH94)</f>
        <v/>
      </c>
      <c r="V1695" s="478" t="str">
        <f t="shared" si="346"/>
        <v/>
      </c>
      <c r="W1695" s="252" t="str">
        <f>IF('statement of marks'!CJ94="","",'statement of marks'!CJ94)</f>
        <v/>
      </c>
      <c r="X1695" s="253" t="str">
        <f t="shared" si="347"/>
        <v/>
      </c>
      <c r="Y1695" s="479" t="str">
        <f>CONCATENATE('statement of marks'!HV94,'statement of marks'!HW94,'statement of marks'!HX94)</f>
        <v/>
      </c>
      <c r="Z1695" s="482" t="str">
        <f>IF('result subject-wise'!AG94="","",'result subject-wise'!AG94)</f>
        <v/>
      </c>
      <c r="AA1695" s="482" t="str">
        <f>IF('result subject-wise'!AP94="","",'result subject-wise'!AP94)</f>
        <v/>
      </c>
      <c r="AB1695" s="480" t="str">
        <f>IF(AA1697=0,"",IF(Y1695="S",Z1695,IF(Z1695="",X1695,X1695+Z1695)))</f>
        <v/>
      </c>
    </row>
    <row r="1696" spans="1:28" ht="19" customHeight="1">
      <c r="A1696" s="1027" t="s">
        <v>244</v>
      </c>
      <c r="B1696" s="1028"/>
      <c r="C1696" s="477" t="str">
        <f t="shared" ref="C1696:I1696" si="348">IF(C1695="","",SUM(C1690:C1695))</f>
        <v/>
      </c>
      <c r="D1696" s="477" t="str">
        <f t="shared" si="348"/>
        <v/>
      </c>
      <c r="E1696" s="477" t="str">
        <f t="shared" si="348"/>
        <v/>
      </c>
      <c r="F1696" s="477" t="str">
        <f t="shared" si="348"/>
        <v/>
      </c>
      <c r="G1696" s="477" t="str">
        <f t="shared" si="348"/>
        <v/>
      </c>
      <c r="H1696" s="477" t="str">
        <f t="shared" si="348"/>
        <v/>
      </c>
      <c r="I1696" s="477" t="str">
        <f t="shared" si="348"/>
        <v/>
      </c>
      <c r="J1696" s="254" t="e">
        <f>IF(AND(L1702="PASS",M1698&gt;=60),"FIRST",IF(AND(L1702="PASS",M1698&gt;=48),"SECOND",IF(AND(L1702="PASS",M1698&gt;=36),"THIRD","")))</f>
        <v>#VALUE!</v>
      </c>
      <c r="K1696" s="254">
        <f>COUNTIF(K1690:K1695,"AB")</f>
        <v>0</v>
      </c>
      <c r="L1696" s="482"/>
      <c r="M1696" s="476" t="str">
        <f>IF(K1696&gt;0,"",IF(M1695="","",SUM(M1690:M1695)))</f>
        <v/>
      </c>
      <c r="N1696" s="1058"/>
      <c r="O1696" s="1057"/>
      <c r="P1696" s="1027" t="s">
        <v>244</v>
      </c>
      <c r="Q1696" s="1028"/>
      <c r="R1696" s="477" t="str">
        <f t="shared" ref="R1696:X1696" si="349">IF(R1695="","",SUM(R1690:R1695))</f>
        <v/>
      </c>
      <c r="S1696" s="477" t="str">
        <f t="shared" si="349"/>
        <v/>
      </c>
      <c r="T1696" s="477" t="str">
        <f t="shared" si="349"/>
        <v/>
      </c>
      <c r="U1696" s="477" t="str">
        <f t="shared" si="349"/>
        <v/>
      </c>
      <c r="V1696" s="477" t="str">
        <f t="shared" si="349"/>
        <v/>
      </c>
      <c r="W1696" s="477" t="str">
        <f t="shared" si="349"/>
        <v/>
      </c>
      <c r="X1696" s="477" t="str">
        <f t="shared" si="349"/>
        <v/>
      </c>
      <c r="Y1696" s="254" t="e">
        <f>IF(AND(AA1702="PASS",AB1698&gt;=60),"FIRST",IF(AND(AA1702="PASS",AB1698&gt;=48),"SECOND",IF(AND(AA1702="PASS",AB1698&gt;=36),"THIRD","")))</f>
        <v>#VALUE!</v>
      </c>
      <c r="Z1696" s="254">
        <f>COUNTIF(Z1690:Z1695,"AB")</f>
        <v>0</v>
      </c>
      <c r="AA1696" s="482"/>
      <c r="AB1696" s="476" t="str">
        <f>IF(Z1696&gt;0,"",IF(AB1695="","",SUM(AB1690:AB1695)))</f>
        <v/>
      </c>
    </row>
    <row r="1697" spans="1:28" ht="19" customHeight="1">
      <c r="A1697" s="1027" t="s">
        <v>226</v>
      </c>
      <c r="B1697" s="1028"/>
      <c r="C1697" s="474">
        <f>60-(COUNTIF(C1690:C1695,"NA")*10+COUNTIF(C1690:C1695,"ML")*10)</f>
        <v>60</v>
      </c>
      <c r="D1697" s="474">
        <f>60-(COUNTIF(D1690:D1695,"NA")*10+COUNTIF(D1690:D1695,"ML")*10)</f>
        <v>60</v>
      </c>
      <c r="E1697" s="474">
        <f>60-(COUNTIF(E1690:E1695,"NA")*10+COUNTIF(E1690:E1695,"ML")*10)</f>
        <v>60</v>
      </c>
      <c r="F1697" s="474">
        <f>420-(COUNTIF(F1690:F1695,"NA")*70+COUNTIF(F1690:F1695,"ML")*70)</f>
        <v>420</v>
      </c>
      <c r="G1697" s="474">
        <f>SUM(C1697:F1697)</f>
        <v>600</v>
      </c>
      <c r="H1697" s="474">
        <f>600-(COUNTIF(H1690:H1695,"ML")*100)</f>
        <v>600</v>
      </c>
      <c r="I1697" s="478">
        <f>SUM(G1697:H1697)</f>
        <v>1200</v>
      </c>
      <c r="J1697" s="254" t="e">
        <f>IF(AND(L1702="PASS",I1698&gt;=60),"FIRST",IF(AND(L1702="PASS",I1698&gt;=48),"SECOND",IF(AND(L1702="PASS",I1698&gt;=36),"THIRD","")))</f>
        <v>#VALUE!</v>
      </c>
      <c r="K1697" s="482"/>
      <c r="L1697" s="254">
        <f>COUNTIF(L1690:L1695,"P")+COUNTIF(L1690:L1695,"F")</f>
        <v>0</v>
      </c>
      <c r="M1697" s="251" t="str">
        <f>IF(K1696&gt;0,"",IF(L1697=0,"",1200-L1698*100))</f>
        <v/>
      </c>
      <c r="N1697" s="1058"/>
      <c r="O1697" s="1057"/>
      <c r="P1697" s="1027" t="s">
        <v>226</v>
      </c>
      <c r="Q1697" s="1028"/>
      <c r="R1697" s="474">
        <f>60-(COUNTIF(R1690:R1695,"NA")*10+COUNTIF(R1690:R1695,"ML")*10)</f>
        <v>60</v>
      </c>
      <c r="S1697" s="474">
        <f>60-(COUNTIF(S1690:S1695,"NA")*10+COUNTIF(S1690:S1695,"ML")*10)</f>
        <v>60</v>
      </c>
      <c r="T1697" s="474">
        <f>60-(COUNTIF(T1690:T1695,"NA")*10+COUNTIF(T1690:T1695,"ML")*10)</f>
        <v>60</v>
      </c>
      <c r="U1697" s="474">
        <f>420-(COUNTIF(U1690:U1695,"NA")*70+COUNTIF(U1690:U1695,"ML")*70)</f>
        <v>420</v>
      </c>
      <c r="V1697" s="474">
        <f>SUM(R1697:U1697)</f>
        <v>600</v>
      </c>
      <c r="W1697" s="474">
        <f>600-(COUNTIF(W1690:W1695,"ML")*100)</f>
        <v>600</v>
      </c>
      <c r="X1697" s="478">
        <f>SUM(V1697:W1697)</f>
        <v>1200</v>
      </c>
      <c r="Y1697" s="254" t="e">
        <f>IF(AND(AA1702="PASS",X1698&gt;=60),"FIRST",IF(AND(AA1702="PASS",X1698&gt;=48),"SECOND",IF(AND(AA1702="PASS",X1698&gt;=36),"THIRD","")))</f>
        <v>#VALUE!</v>
      </c>
      <c r="Z1697" s="482"/>
      <c r="AA1697" s="254">
        <f>COUNTIF(AA1690:AA1695,"P")+COUNTIF(AA1690:AA1695,"F")</f>
        <v>0</v>
      </c>
      <c r="AB1697" s="251" t="str">
        <f>IF(Z1696&gt;0,"",IF(AA1697=0,"",1200-AA1698*100))</f>
        <v/>
      </c>
    </row>
    <row r="1698" spans="1:28" ht="19" customHeight="1">
      <c r="A1698" s="1056" t="s">
        <v>150</v>
      </c>
      <c r="B1698" s="1039"/>
      <c r="C1698" s="255" t="e">
        <f t="shared" ref="C1698:I1698" si="350">C1696/C1697*100</f>
        <v>#VALUE!</v>
      </c>
      <c r="D1698" s="255" t="e">
        <f t="shared" si="350"/>
        <v>#VALUE!</v>
      </c>
      <c r="E1698" s="255" t="e">
        <f t="shared" si="350"/>
        <v>#VALUE!</v>
      </c>
      <c r="F1698" s="255" t="e">
        <f t="shared" si="350"/>
        <v>#VALUE!</v>
      </c>
      <c r="G1698" s="255" t="e">
        <f t="shared" si="350"/>
        <v>#VALUE!</v>
      </c>
      <c r="H1698" s="255" t="e">
        <f t="shared" si="350"/>
        <v>#VALUE!</v>
      </c>
      <c r="I1698" s="255" t="e">
        <f t="shared" si="350"/>
        <v>#VALUE!</v>
      </c>
      <c r="J1698" s="254" t="e">
        <f>IF(M1697="",J1697,J1696)</f>
        <v>#VALUE!</v>
      </c>
      <c r="K1698" s="482"/>
      <c r="L1698" s="254">
        <f>COUNTIF(J1690:J1695,"S")</f>
        <v>0</v>
      </c>
      <c r="M1698" s="256" t="e">
        <f>M1696/M1697*100</f>
        <v>#VALUE!</v>
      </c>
      <c r="N1698" s="1058"/>
      <c r="O1698" s="1057"/>
      <c r="P1698" s="1056" t="s">
        <v>150</v>
      </c>
      <c r="Q1698" s="1039"/>
      <c r="R1698" s="255" t="e">
        <f t="shared" ref="R1698:X1698" si="351">R1696/R1697*100</f>
        <v>#VALUE!</v>
      </c>
      <c r="S1698" s="255" t="e">
        <f t="shared" si="351"/>
        <v>#VALUE!</v>
      </c>
      <c r="T1698" s="255" t="e">
        <f t="shared" si="351"/>
        <v>#VALUE!</v>
      </c>
      <c r="U1698" s="255" t="e">
        <f t="shared" si="351"/>
        <v>#VALUE!</v>
      </c>
      <c r="V1698" s="255" t="e">
        <f t="shared" si="351"/>
        <v>#VALUE!</v>
      </c>
      <c r="W1698" s="255" t="e">
        <f t="shared" si="351"/>
        <v>#VALUE!</v>
      </c>
      <c r="X1698" s="255" t="e">
        <f t="shared" si="351"/>
        <v>#VALUE!</v>
      </c>
      <c r="Y1698" s="254" t="e">
        <f>IF(AB1697="",Y1697,Y1696)</f>
        <v>#VALUE!</v>
      </c>
      <c r="Z1698" s="482"/>
      <c r="AA1698" s="254">
        <f>COUNTIF(Y1690:Y1695,"S")</f>
        <v>0</v>
      </c>
      <c r="AB1698" s="256" t="e">
        <f>AB1696/AB1697*100</f>
        <v>#VALUE!</v>
      </c>
    </row>
    <row r="1699" spans="1:28" ht="19" customHeight="1">
      <c r="A1699" s="1023" t="s">
        <v>73</v>
      </c>
      <c r="B1699" s="1024"/>
      <c r="C1699" s="475" t="str">
        <f>IF('statement of marks'!CV93="","",'statement of marks'!CV93)</f>
        <v/>
      </c>
      <c r="D1699" s="475" t="str">
        <f>IF('statement of marks'!CW93="","",'statement of marks'!CW93)</f>
        <v/>
      </c>
      <c r="E1699" s="475" t="str">
        <f>IF('statement of marks'!CX93="","",'statement of marks'!CX93)</f>
        <v/>
      </c>
      <c r="F1699" s="475" t="str">
        <f>IF('statement of marks'!CZ93="","",'statement of marks'!CZ93)</f>
        <v/>
      </c>
      <c r="G1699" s="478" t="str">
        <f>IF(F1699="","",SUM(C1699:F1699))</f>
        <v/>
      </c>
      <c r="H1699" s="475" t="str">
        <f>IF('statement of marks'!DB93="","",'statement of marks'!DB93)</f>
        <v/>
      </c>
      <c r="I1699" s="478" t="str">
        <f>IF(H1699="","",SUM(G1699:H1699))</f>
        <v/>
      </c>
      <c r="J1699" s="479" t="str">
        <f>IF('statement of marks'!HY93="","",'statement of marks'!HY93)</f>
        <v/>
      </c>
      <c r="K1699" s="485" t="str">
        <f>IF('result subject-wise'!AQ93="","",'result subject-wise'!AQ93)</f>
        <v/>
      </c>
      <c r="L1699" s="1046" t="s">
        <v>238</v>
      </c>
      <c r="M1699" s="1061"/>
      <c r="N1699" s="1058"/>
      <c r="O1699" s="1057"/>
      <c r="P1699" s="1023" t="s">
        <v>73</v>
      </c>
      <c r="Q1699" s="1024"/>
      <c r="R1699" s="475" t="str">
        <f>IF('statement of marks'!CV94="","",'statement of marks'!CV94)</f>
        <v/>
      </c>
      <c r="S1699" s="475" t="str">
        <f>IF('statement of marks'!CW94="","",'statement of marks'!CW94)</f>
        <v/>
      </c>
      <c r="T1699" s="475" t="str">
        <f>IF('statement of marks'!CX94="","",'statement of marks'!CX94)</f>
        <v/>
      </c>
      <c r="U1699" s="475" t="str">
        <f>IF('statement of marks'!CZ94="","",'statement of marks'!CZ94)</f>
        <v/>
      </c>
      <c r="V1699" s="478" t="str">
        <f>IF(U1699="","",SUM(R1699:U1699))</f>
        <v/>
      </c>
      <c r="W1699" s="475" t="str">
        <f>IF('statement of marks'!DB94="","",'statement of marks'!DB94)</f>
        <v/>
      </c>
      <c r="X1699" s="478" t="str">
        <f>IF(W1699="","",SUM(V1699:W1699))</f>
        <v/>
      </c>
      <c r="Y1699" s="479" t="str">
        <f>IF('statement of marks'!HY94="","",'statement of marks'!HY94)</f>
        <v/>
      </c>
      <c r="Z1699" s="485" t="str">
        <f>IF('result subject-wise'!AQ94="","",'result subject-wise'!AQ94)</f>
        <v/>
      </c>
      <c r="AA1699" s="1046" t="s">
        <v>238</v>
      </c>
      <c r="AB1699" s="1061"/>
    </row>
    <row r="1700" spans="1:28" ht="19" customHeight="1">
      <c r="A1700" s="1023" t="s">
        <v>74</v>
      </c>
      <c r="B1700" s="1024"/>
      <c r="C1700" s="475" t="str">
        <f>IF('statement of marks'!DL93="","",'statement of marks'!DL93)</f>
        <v/>
      </c>
      <c r="D1700" s="475" t="str">
        <f>IF('statement of marks'!DO93="","",'statement of marks'!DO93)</f>
        <v/>
      </c>
      <c r="E1700" s="475" t="str">
        <f>IF('statement of marks'!DR93="","",'statement of marks'!DR93)</f>
        <v/>
      </c>
      <c r="F1700" s="475" t="str">
        <f>IF('statement of marks'!DX93="","",'statement of marks'!DX93)</f>
        <v/>
      </c>
      <c r="G1700" s="478" t="str">
        <f>IF(F1700="","",SUM(C1700:F1700))</f>
        <v/>
      </c>
      <c r="H1700" s="475" t="str">
        <f>IF('statement of marks'!EC93="","",'statement of marks'!EC93)</f>
        <v/>
      </c>
      <c r="I1700" s="478" t="str">
        <f>IF(H1700="","",SUM(G1700:H1700))</f>
        <v/>
      </c>
      <c r="J1700" s="479" t="str">
        <f>IF('statement of marks'!HZ93="","",'statement of marks'!HZ93)</f>
        <v/>
      </c>
      <c r="K1700" s="477" t="str">
        <f>IF('result subject-wise'!AR93="","",'result subject-wise'!AR93)</f>
        <v/>
      </c>
      <c r="L1700" s="1030"/>
      <c r="M1700" s="1061"/>
      <c r="N1700" s="1058"/>
      <c r="O1700" s="1057"/>
      <c r="P1700" s="1023" t="s">
        <v>74</v>
      </c>
      <c r="Q1700" s="1024"/>
      <c r="R1700" s="475" t="str">
        <f>IF('statement of marks'!DL94="","",'statement of marks'!DL94)</f>
        <v/>
      </c>
      <c r="S1700" s="475" t="str">
        <f>IF('statement of marks'!DO94="","",'statement of marks'!DO94)</f>
        <v/>
      </c>
      <c r="T1700" s="475" t="str">
        <f>IF('statement of marks'!DR94="","",'statement of marks'!DR94)</f>
        <v/>
      </c>
      <c r="U1700" s="475" t="str">
        <f>IF('statement of marks'!DX94="","",'statement of marks'!DX94)</f>
        <v/>
      </c>
      <c r="V1700" s="478" t="str">
        <f>IF(U1700="","",SUM(R1700:U1700))</f>
        <v/>
      </c>
      <c r="W1700" s="475" t="str">
        <f>IF('statement of marks'!EC94="","",'statement of marks'!EC94)</f>
        <v/>
      </c>
      <c r="X1700" s="478" t="str">
        <f>IF(W1700="","",SUM(V1700:W1700))</f>
        <v/>
      </c>
      <c r="Y1700" s="479" t="str">
        <f>IF('statement of marks'!HZ94="","",'statement of marks'!HZ94)</f>
        <v/>
      </c>
      <c r="Z1700" s="477" t="str">
        <f>IF('result subject-wise'!AR94="","",'result subject-wise'!AR94)</f>
        <v/>
      </c>
      <c r="AA1700" s="1030"/>
      <c r="AB1700" s="1061"/>
    </row>
    <row r="1701" spans="1:28" ht="19" customHeight="1">
      <c r="A1701" s="1023" t="s">
        <v>56</v>
      </c>
      <c r="B1701" s="1024"/>
      <c r="C1701" s="475" t="str">
        <f>IF('statement of marks'!EM93="","",'statement of marks'!EM93)</f>
        <v/>
      </c>
      <c r="D1701" s="475" t="str">
        <f>IF('statement of marks'!EN93="","",'statement of marks'!EN93)</f>
        <v/>
      </c>
      <c r="E1701" s="475" t="str">
        <f>IF('statement of marks'!EO93="","",'statement of marks'!EO93)</f>
        <v/>
      </c>
      <c r="F1701" s="475" t="str">
        <f>IF('statement of marks'!ES93="","",'statement of marks'!ES93)</f>
        <v/>
      </c>
      <c r="G1701" s="478" t="str">
        <f>IF(F1701="","",SUM(C1701:F1701))</f>
        <v/>
      </c>
      <c r="H1701" s="475" t="str">
        <f>IF('statement of marks'!EX93="","",'statement of marks'!EX93)</f>
        <v/>
      </c>
      <c r="I1701" s="478" t="str">
        <f>IF(H1701="","",SUM(G1701:H1701))</f>
        <v/>
      </c>
      <c r="J1701" s="479" t="str">
        <f>IF('statement of marks'!IA93="","",'statement of marks'!IA93)</f>
        <v/>
      </c>
      <c r="K1701" s="477" t="str">
        <f>IF('result subject-wise'!AS93="","",'result subject-wise'!AS93)</f>
        <v/>
      </c>
      <c r="L1701" s="1030"/>
      <c r="M1701" s="1061"/>
      <c r="N1701" s="1058"/>
      <c r="O1701" s="1057"/>
      <c r="P1701" s="1023" t="s">
        <v>56</v>
      </c>
      <c r="Q1701" s="1024"/>
      <c r="R1701" s="475" t="str">
        <f>IF('statement of marks'!EM94="","",'statement of marks'!EM94)</f>
        <v/>
      </c>
      <c r="S1701" s="475" t="str">
        <f>IF('statement of marks'!EN94="","",'statement of marks'!EN94)</f>
        <v/>
      </c>
      <c r="T1701" s="475" t="str">
        <f>IF('statement of marks'!EO94="","",'statement of marks'!EO94)</f>
        <v/>
      </c>
      <c r="U1701" s="475" t="str">
        <f>IF('statement of marks'!ES94="","",'statement of marks'!ES94)</f>
        <v/>
      </c>
      <c r="V1701" s="478" t="str">
        <f>IF(U1701="","",SUM(R1701:U1701))</f>
        <v/>
      </c>
      <c r="W1701" s="475" t="str">
        <f>IF('statement of marks'!EX94="","",'statement of marks'!EX94)</f>
        <v/>
      </c>
      <c r="X1701" s="478" t="str">
        <f>IF(W1701="","",SUM(V1701:W1701))</f>
        <v/>
      </c>
      <c r="Y1701" s="479" t="str">
        <f>IF('statement of marks'!IA94="","",'statement of marks'!IA94)</f>
        <v/>
      </c>
      <c r="Z1701" s="477" t="str">
        <f>IF('result subject-wise'!AS94="","",'result subject-wise'!AS94)</f>
        <v/>
      </c>
      <c r="AA1701" s="1030"/>
      <c r="AB1701" s="1061"/>
    </row>
    <row r="1702" spans="1:28" ht="19" customHeight="1">
      <c r="A1702" s="1023" t="s">
        <v>26</v>
      </c>
      <c r="B1702" s="1024"/>
      <c r="C1702" s="1046" t="s">
        <v>275</v>
      </c>
      <c r="D1702" s="1021"/>
      <c r="E1702" s="1046" t="s">
        <v>94</v>
      </c>
      <c r="F1702" s="1021"/>
      <c r="G1702" s="1048" t="s">
        <v>95</v>
      </c>
      <c r="H1702" s="1021"/>
      <c r="I1702" s="478" t="s">
        <v>39</v>
      </c>
      <c r="J1702" s="477" t="s">
        <v>57</v>
      </c>
      <c r="K1702" s="1050"/>
      <c r="L1702" s="1049" t="str">
        <f>IF('result subject-wise'!AV93="","",'result subject-wise'!AV93)</f>
        <v/>
      </c>
      <c r="M1702" s="1052"/>
      <c r="N1702" s="1058"/>
      <c r="O1702" s="1057"/>
      <c r="P1702" s="1023" t="s">
        <v>26</v>
      </c>
      <c r="Q1702" s="1024"/>
      <c r="R1702" s="1046" t="s">
        <v>275</v>
      </c>
      <c r="S1702" s="1021"/>
      <c r="T1702" s="1046" t="s">
        <v>94</v>
      </c>
      <c r="U1702" s="1021"/>
      <c r="V1702" s="1048" t="s">
        <v>95</v>
      </c>
      <c r="W1702" s="1021"/>
      <c r="X1702" s="478" t="s">
        <v>39</v>
      </c>
      <c r="Y1702" s="477" t="s">
        <v>57</v>
      </c>
      <c r="Z1702" s="1050"/>
      <c r="AA1702" s="1049" t="str">
        <f>IF('result subject-wise'!AV94="","",'result subject-wise'!AV94)</f>
        <v/>
      </c>
      <c r="AB1702" s="1052"/>
    </row>
    <row r="1703" spans="1:28" ht="19" customHeight="1">
      <c r="A1703" s="1023"/>
      <c r="B1703" s="1024"/>
      <c r="C1703" s="1021">
        <f>'statement of marks'!$FH$6</f>
        <v>25</v>
      </c>
      <c r="D1703" s="1021"/>
      <c r="E1703" s="1021">
        <f>'statement of marks'!$FI$6</f>
        <v>45</v>
      </c>
      <c r="F1703" s="1021"/>
      <c r="G1703" s="1021">
        <f>'statement of marks'!$FJ$6</f>
        <v>30</v>
      </c>
      <c r="H1703" s="1021"/>
      <c r="I1703" s="478">
        <f>SUM(C1703,E1703,G1703)</f>
        <v>100</v>
      </c>
      <c r="J1703" s="477"/>
      <c r="K1703" s="1050"/>
      <c r="L1703" s="1049"/>
      <c r="M1703" s="1052"/>
      <c r="N1703" s="1058"/>
      <c r="O1703" s="1057"/>
      <c r="P1703" s="1023"/>
      <c r="Q1703" s="1024"/>
      <c r="R1703" s="1021">
        <f>'statement of marks'!$FH$6</f>
        <v>25</v>
      </c>
      <c r="S1703" s="1021"/>
      <c r="T1703" s="1021">
        <f>'statement of marks'!$FI$6</f>
        <v>45</v>
      </c>
      <c r="U1703" s="1021"/>
      <c r="V1703" s="1021">
        <f>'statement of marks'!$FJ$6</f>
        <v>30</v>
      </c>
      <c r="W1703" s="1021"/>
      <c r="X1703" s="478">
        <f>SUM(R1703,T1703,V1703)</f>
        <v>100</v>
      </c>
      <c r="Y1703" s="477"/>
      <c r="Z1703" s="1050"/>
      <c r="AA1703" s="1049"/>
      <c r="AB1703" s="1052"/>
    </row>
    <row r="1704" spans="1:28" ht="19" customHeight="1">
      <c r="A1704" s="1023"/>
      <c r="B1704" s="1024"/>
      <c r="C1704" s="1025" t="str">
        <f>IF('statement of marks'!FH93="","",'statement of marks'!FH93)</f>
        <v/>
      </c>
      <c r="D1704" s="1025"/>
      <c r="E1704" s="1025" t="str">
        <f>'statement of marks'!FI93</f>
        <v/>
      </c>
      <c r="F1704" s="1025"/>
      <c r="G1704" s="1025" t="str">
        <f>'statement of marks'!FJ93</f>
        <v/>
      </c>
      <c r="H1704" s="1025"/>
      <c r="I1704" s="481" t="str">
        <f>IF(G1704="","",SUM(C1704,E1704,G1704))</f>
        <v/>
      </c>
      <c r="J1704" s="479" t="str">
        <f>IF('statement of marks'!IB93="","",'statement of marks'!IB93)</f>
        <v/>
      </c>
      <c r="K1704" s="1050"/>
      <c r="L1704" s="1051" t="s">
        <v>241</v>
      </c>
      <c r="M1704" s="1052"/>
      <c r="N1704" s="1058"/>
      <c r="O1704" s="1057"/>
      <c r="P1704" s="1023"/>
      <c r="Q1704" s="1024"/>
      <c r="R1704" s="1025" t="str">
        <f>IF('statement of marks'!FH94="","",'statement of marks'!FH94)</f>
        <v/>
      </c>
      <c r="S1704" s="1025"/>
      <c r="T1704" s="1025" t="str">
        <f>'statement of marks'!FI94</f>
        <v/>
      </c>
      <c r="U1704" s="1025"/>
      <c r="V1704" s="1025" t="str">
        <f>'statement of marks'!FJ94</f>
        <v/>
      </c>
      <c r="W1704" s="1025"/>
      <c r="X1704" s="481" t="str">
        <f>IF(V1704="","",SUM(R1704,T1704,V1704))</f>
        <v/>
      </c>
      <c r="Y1704" s="479" t="str">
        <f>IF('statement of marks'!IB94="","",'statement of marks'!IB94)</f>
        <v/>
      </c>
      <c r="Z1704" s="1050"/>
      <c r="AA1704" s="1051" t="s">
        <v>241</v>
      </c>
      <c r="AB1704" s="1052"/>
    </row>
    <row r="1705" spans="1:28" ht="19" customHeight="1">
      <c r="A1705" s="1023" t="s">
        <v>77</v>
      </c>
      <c r="B1705" s="1024"/>
      <c r="C1705" s="1048" t="s">
        <v>96</v>
      </c>
      <c r="D1705" s="1021"/>
      <c r="E1705" s="1048" t="s">
        <v>97</v>
      </c>
      <c r="F1705" s="1021"/>
      <c r="G1705" s="1048" t="s">
        <v>98</v>
      </c>
      <c r="H1705" s="1021"/>
      <c r="I1705" s="478" t="s">
        <v>39</v>
      </c>
      <c r="J1705" s="477" t="s">
        <v>57</v>
      </c>
      <c r="K1705" s="1050"/>
      <c r="L1705" s="1049" t="e">
        <f>J1698</f>
        <v>#VALUE!</v>
      </c>
      <c r="M1705" s="1052"/>
      <c r="N1705" s="1058"/>
      <c r="O1705" s="1057"/>
      <c r="P1705" s="1023" t="s">
        <v>77</v>
      </c>
      <c r="Q1705" s="1024"/>
      <c r="R1705" s="1048" t="s">
        <v>96</v>
      </c>
      <c r="S1705" s="1021"/>
      <c r="T1705" s="1048" t="s">
        <v>97</v>
      </c>
      <c r="U1705" s="1021"/>
      <c r="V1705" s="1048" t="s">
        <v>98</v>
      </c>
      <c r="W1705" s="1021"/>
      <c r="X1705" s="478" t="s">
        <v>39</v>
      </c>
      <c r="Y1705" s="477" t="s">
        <v>57</v>
      </c>
      <c r="Z1705" s="1050"/>
      <c r="AA1705" s="1049" t="e">
        <f>Y1698</f>
        <v>#VALUE!</v>
      </c>
      <c r="AB1705" s="1052"/>
    </row>
    <row r="1706" spans="1:28" ht="19" customHeight="1">
      <c r="A1706" s="1023"/>
      <c r="B1706" s="1024"/>
      <c r="C1706" s="1021">
        <f>'statement of marks'!$FQ$6</f>
        <v>25</v>
      </c>
      <c r="D1706" s="1021"/>
      <c r="E1706" s="474">
        <f>'statement of marks'!$FR$6</f>
        <v>30</v>
      </c>
      <c r="F1706" s="474">
        <f>'statement of marks'!$FS$6</f>
        <v>30</v>
      </c>
      <c r="G1706" s="1021">
        <f>'statement of marks'!$FT$6</f>
        <v>15</v>
      </c>
      <c r="H1706" s="1021"/>
      <c r="I1706" s="478">
        <f>SUM(C1706,E1706,F1706,G1706)</f>
        <v>100</v>
      </c>
      <c r="J1706" s="477"/>
      <c r="K1706" s="1050"/>
      <c r="L1706" s="1049"/>
      <c r="M1706" s="1052"/>
      <c r="N1706" s="1058"/>
      <c r="O1706" s="1057"/>
      <c r="P1706" s="1023"/>
      <c r="Q1706" s="1024"/>
      <c r="R1706" s="1021">
        <f>'statement of marks'!$FQ$6</f>
        <v>25</v>
      </c>
      <c r="S1706" s="1021"/>
      <c r="T1706" s="474">
        <f>'statement of marks'!$FR$6</f>
        <v>30</v>
      </c>
      <c r="U1706" s="474">
        <f>'statement of marks'!$FS$6</f>
        <v>30</v>
      </c>
      <c r="V1706" s="1021">
        <f>'statement of marks'!$FT$6</f>
        <v>15</v>
      </c>
      <c r="W1706" s="1021"/>
      <c r="X1706" s="478">
        <f>SUM(R1706,T1706,U1706,V1706)</f>
        <v>100</v>
      </c>
      <c r="Y1706" s="477"/>
      <c r="Z1706" s="1050"/>
      <c r="AA1706" s="1049"/>
      <c r="AB1706" s="1052"/>
    </row>
    <row r="1707" spans="1:28" ht="19" customHeight="1">
      <c r="A1707" s="1023"/>
      <c r="B1707" s="1024"/>
      <c r="C1707" s="1025" t="str">
        <f>IF('statement of marks'!FQ93="","",'statement of marks'!FQ93)</f>
        <v/>
      </c>
      <c r="D1707" s="1025"/>
      <c r="E1707" s="475" t="str">
        <f>'statement of marks'!FR93</f>
        <v/>
      </c>
      <c r="F1707" s="475" t="str">
        <f>'statement of marks'!FS93</f>
        <v/>
      </c>
      <c r="G1707" s="1025" t="str">
        <f>'statement of marks'!FT93</f>
        <v/>
      </c>
      <c r="H1707" s="1025"/>
      <c r="I1707" s="478" t="str">
        <f>IF(G1707="","",SUM(C1707:G1707))</f>
        <v/>
      </c>
      <c r="J1707" s="479" t="str">
        <f>IF('statement of marks'!IC93="","",'statement of marks'!IC93)</f>
        <v/>
      </c>
      <c r="K1707" s="1043" t="s">
        <v>240</v>
      </c>
      <c r="L1707" s="1044"/>
      <c r="M1707" s="1045"/>
      <c r="N1707" s="1058"/>
      <c r="O1707" s="1057"/>
      <c r="P1707" s="1023"/>
      <c r="Q1707" s="1024"/>
      <c r="R1707" s="1025" t="str">
        <f>IF('statement of marks'!FQ94="","",'statement of marks'!FQ94)</f>
        <v/>
      </c>
      <c r="S1707" s="1025"/>
      <c r="T1707" s="475" t="str">
        <f>'statement of marks'!FR94</f>
        <v/>
      </c>
      <c r="U1707" s="475" t="str">
        <f>'statement of marks'!FS94</f>
        <v/>
      </c>
      <c r="V1707" s="1025" t="str">
        <f>'statement of marks'!FT94</f>
        <v/>
      </c>
      <c r="W1707" s="1025"/>
      <c r="X1707" s="478" t="str">
        <f>IF(V1707="","",SUM(R1707:V1707))</f>
        <v/>
      </c>
      <c r="Y1707" s="479" t="str">
        <f>IF('statement of marks'!IC94="","",'statement of marks'!IC94)</f>
        <v/>
      </c>
      <c r="Z1707" s="1043" t="s">
        <v>240</v>
      </c>
      <c r="AA1707" s="1044"/>
      <c r="AB1707" s="1045"/>
    </row>
    <row r="1708" spans="1:28" ht="19" customHeight="1">
      <c r="A1708" s="1038" t="s">
        <v>135</v>
      </c>
      <c r="B1708" s="1039"/>
      <c r="C1708" s="1029" t="str">
        <f>'statement of marks'!GN93</f>
        <v/>
      </c>
      <c r="D1708" s="1029"/>
      <c r="E1708" s="1029"/>
      <c r="F1708" s="483" t="s">
        <v>241</v>
      </c>
      <c r="G1708" s="479" t="str">
        <f>IF('statement of marks'!CU93="","",'statement of marks'!CU93)</f>
        <v/>
      </c>
      <c r="H1708" s="1049" t="s">
        <v>237</v>
      </c>
      <c r="I1708" s="1049"/>
      <c r="J1708" s="475" t="str">
        <f>IF('statement of marks'!GP93="","",'statement of marks'!GP93)</f>
        <v/>
      </c>
      <c r="K1708" s="1044"/>
      <c r="L1708" s="1044"/>
      <c r="M1708" s="1045"/>
      <c r="N1708" s="1058"/>
      <c r="O1708" s="1057"/>
      <c r="P1708" s="1038" t="s">
        <v>135</v>
      </c>
      <c r="Q1708" s="1039"/>
      <c r="R1708" s="1029" t="str">
        <f>'statement of marks'!GN94</f>
        <v/>
      </c>
      <c r="S1708" s="1029"/>
      <c r="T1708" s="1029"/>
      <c r="U1708" s="483" t="s">
        <v>241</v>
      </c>
      <c r="V1708" s="479" t="str">
        <f>IF('statement of marks'!CU94="","",'statement of marks'!CU94)</f>
        <v/>
      </c>
      <c r="W1708" s="1049" t="s">
        <v>237</v>
      </c>
      <c r="X1708" s="1049"/>
      <c r="Y1708" s="475" t="str">
        <f>IF('statement of marks'!GP94="","",'statement of marks'!GP94)</f>
        <v/>
      </c>
      <c r="Z1708" s="1044"/>
      <c r="AA1708" s="1044"/>
      <c r="AB1708" s="1045"/>
    </row>
    <row r="1709" spans="1:28" ht="19" customHeight="1">
      <c r="A1709" s="257" t="s">
        <v>230</v>
      </c>
      <c r="B1709" s="1059" t="s">
        <v>229</v>
      </c>
      <c r="C1709" s="1060"/>
      <c r="D1709" s="1047" t="s">
        <v>231</v>
      </c>
      <c r="E1709" s="1025"/>
      <c r="F1709" s="1047" t="s">
        <v>232</v>
      </c>
      <c r="G1709" s="1025"/>
      <c r="H1709" s="1047" t="s">
        <v>233</v>
      </c>
      <c r="I1709" s="1025"/>
      <c r="J1709" s="481" t="s">
        <v>376</v>
      </c>
      <c r="K1709" s="1044"/>
      <c r="L1709" s="1044"/>
      <c r="M1709" s="1045"/>
      <c r="N1709" s="1058"/>
      <c r="O1709" s="1057"/>
      <c r="P1709" s="257" t="s">
        <v>230</v>
      </c>
      <c r="Q1709" s="1059" t="s">
        <v>229</v>
      </c>
      <c r="R1709" s="1060"/>
      <c r="S1709" s="1047" t="s">
        <v>231</v>
      </c>
      <c r="T1709" s="1025"/>
      <c r="U1709" s="1047" t="s">
        <v>232</v>
      </c>
      <c r="V1709" s="1025"/>
      <c r="W1709" s="1047" t="s">
        <v>233</v>
      </c>
      <c r="X1709" s="1025"/>
      <c r="Y1709" s="481" t="s">
        <v>376</v>
      </c>
      <c r="Z1709" s="1044"/>
      <c r="AA1709" s="1044"/>
      <c r="AB1709" s="1045"/>
    </row>
    <row r="1710" spans="1:28" ht="19" customHeight="1">
      <c r="A1710" s="1033" t="s">
        <v>227</v>
      </c>
      <c r="B1710" s="1024"/>
      <c r="C1710" s="482" t="str">
        <f>IF('statement of marks'!GR93="","",'statement of marks'!GR93)</f>
        <v/>
      </c>
      <c r="D1710" s="1053" t="str">
        <f>IF('statement of marks'!GT93="","",'statement of marks'!GT93)</f>
        <v/>
      </c>
      <c r="E1710" s="1053"/>
      <c r="F1710" s="1053" t="str">
        <f>IF('statement of marks'!GV93="","",'statement of marks'!GV93)</f>
        <v/>
      </c>
      <c r="G1710" s="1053"/>
      <c r="H1710" s="1053" t="str">
        <f>IF('statement of marks'!GX93="","",'statement of marks'!GX93)</f>
        <v/>
      </c>
      <c r="I1710" s="1053"/>
      <c r="J1710" s="479" t="str">
        <f>'statement of marks'!GZ93</f>
        <v/>
      </c>
      <c r="K1710" s="1062" t="str">
        <f>IF(OR(L1702="PASS",L1702="FAIL"),'result subject-wise'!$AV$112,"")</f>
        <v/>
      </c>
      <c r="L1710" s="1062"/>
      <c r="M1710" s="1063"/>
      <c r="N1710" s="1058"/>
      <c r="O1710" s="1057"/>
      <c r="P1710" s="1033" t="s">
        <v>227</v>
      </c>
      <c r="Q1710" s="1024"/>
      <c r="R1710" s="482" t="str">
        <f>IF('statement of marks'!GR94="","",'statement of marks'!GR94)</f>
        <v/>
      </c>
      <c r="S1710" s="1053" t="str">
        <f>IF('statement of marks'!GT94="","",'statement of marks'!GT94)</f>
        <v/>
      </c>
      <c r="T1710" s="1053"/>
      <c r="U1710" s="1053" t="str">
        <f>IF('statement of marks'!GV94="","",'statement of marks'!GV94)</f>
        <v/>
      </c>
      <c r="V1710" s="1053"/>
      <c r="W1710" s="1053" t="str">
        <f>IF('statement of marks'!GX94="","",'statement of marks'!GX94)</f>
        <v/>
      </c>
      <c r="X1710" s="1053"/>
      <c r="Y1710" s="479" t="str">
        <f>'statement of marks'!GZ94</f>
        <v/>
      </c>
      <c r="Z1710" s="1062" t="str">
        <f>IF(OR(AA1702="PASS",AA1702="FAIL"),'result subject-wise'!$AV$112,"")</f>
        <v/>
      </c>
      <c r="AA1710" s="1062"/>
      <c r="AB1710" s="1063"/>
    </row>
    <row r="1711" spans="1:28" ht="19" customHeight="1">
      <c r="A1711" s="1031" t="s">
        <v>228</v>
      </c>
      <c r="B1711" s="1032"/>
      <c r="C1711" s="477" t="str">
        <f>IF('statement of marks'!GQ93="","",'statement of marks'!GQ93)</f>
        <v/>
      </c>
      <c r="D1711" s="1030" t="str">
        <f>IF('statement of marks'!GS93="","",'statement of marks'!GS93)</f>
        <v/>
      </c>
      <c r="E1711" s="1030"/>
      <c r="F1711" s="1030" t="str">
        <f>IF('statement of marks'!GU93="","",'statement of marks'!GU93)</f>
        <v/>
      </c>
      <c r="G1711" s="1030"/>
      <c r="H1711" s="1030" t="str">
        <f>IF('statement of marks'!GW93="","",'statement of marks'!GW93)</f>
        <v/>
      </c>
      <c r="I1711" s="1030"/>
      <c r="J1711" s="477" t="str">
        <f>'statement of marks'!GY93</f>
        <v/>
      </c>
      <c r="K1711" s="1062"/>
      <c r="L1711" s="1062"/>
      <c r="M1711" s="1063"/>
      <c r="N1711" s="1058"/>
      <c r="O1711" s="1057"/>
      <c r="P1711" s="1031" t="s">
        <v>228</v>
      </c>
      <c r="Q1711" s="1032"/>
      <c r="R1711" s="477" t="str">
        <f>IF('statement of marks'!GQ94="","",'statement of marks'!GQ94)</f>
        <v/>
      </c>
      <c r="S1711" s="1030" t="str">
        <f>IF('statement of marks'!GS94="","",'statement of marks'!GS94)</f>
        <v/>
      </c>
      <c r="T1711" s="1030"/>
      <c r="U1711" s="1030" t="str">
        <f>IF('statement of marks'!GU94="","",'statement of marks'!GU94)</f>
        <v/>
      </c>
      <c r="V1711" s="1030"/>
      <c r="W1711" s="1030" t="str">
        <f>IF('statement of marks'!GW94="","",'statement of marks'!GW94)</f>
        <v/>
      </c>
      <c r="X1711" s="1030"/>
      <c r="Y1711" s="477" t="str">
        <f>'statement of marks'!GY94</f>
        <v/>
      </c>
      <c r="Z1711" s="1062"/>
      <c r="AA1711" s="1062"/>
      <c r="AB1711" s="1063"/>
    </row>
    <row r="1712" spans="1:28" ht="19" customHeight="1">
      <c r="A1712" s="1067" t="s">
        <v>375</v>
      </c>
      <c r="B1712" s="1024"/>
      <c r="C1712" s="52"/>
      <c r="D1712" s="1029"/>
      <c r="E1712" s="1029"/>
      <c r="F1712" s="1029"/>
      <c r="G1712" s="1029"/>
      <c r="H1712" s="1029"/>
      <c r="I1712" s="1029"/>
      <c r="J1712" s="1029"/>
      <c r="K1712" s="1029"/>
      <c r="L1712" s="1029"/>
      <c r="M1712" s="1040"/>
      <c r="N1712" s="1058"/>
      <c r="O1712" s="1057"/>
      <c r="P1712" s="1067" t="s">
        <v>375</v>
      </c>
      <c r="Q1712" s="1024"/>
      <c r="R1712" s="52"/>
      <c r="S1712" s="1029"/>
      <c r="T1712" s="1029"/>
      <c r="U1712" s="1029"/>
      <c r="V1712" s="1029"/>
      <c r="W1712" s="1029"/>
      <c r="X1712" s="1029"/>
      <c r="Y1712" s="1029"/>
      <c r="Z1712" s="1029"/>
      <c r="AA1712" s="1029"/>
      <c r="AB1712" s="1040"/>
    </row>
    <row r="1713" spans="1:28" ht="19" customHeight="1">
      <c r="A1713" s="1033" t="s">
        <v>234</v>
      </c>
      <c r="B1713" s="1024"/>
      <c r="C1713" s="52"/>
      <c r="D1713" s="1029"/>
      <c r="E1713" s="1029"/>
      <c r="F1713" s="1029"/>
      <c r="G1713" s="1029"/>
      <c r="H1713" s="1029"/>
      <c r="I1713" s="1029"/>
      <c r="J1713" s="1029"/>
      <c r="K1713" s="1029"/>
      <c r="L1713" s="1029"/>
      <c r="M1713" s="1040"/>
      <c r="N1713" s="1058"/>
      <c r="O1713" s="1057"/>
      <c r="P1713" s="1033" t="s">
        <v>234</v>
      </c>
      <c r="Q1713" s="1024"/>
      <c r="R1713" s="52"/>
      <c r="S1713" s="1029"/>
      <c r="T1713" s="1029"/>
      <c r="U1713" s="1029"/>
      <c r="V1713" s="1029"/>
      <c r="W1713" s="1029"/>
      <c r="X1713" s="1029"/>
      <c r="Y1713" s="1029"/>
      <c r="Z1713" s="1029"/>
      <c r="AA1713" s="1029"/>
      <c r="AB1713" s="1040"/>
    </row>
    <row r="1714" spans="1:28" ht="19" customHeight="1">
      <c r="A1714" s="1033" t="s">
        <v>374</v>
      </c>
      <c r="B1714" s="1024"/>
      <c r="C1714" s="52"/>
      <c r="D1714" s="1029"/>
      <c r="E1714" s="1029"/>
      <c r="F1714" s="1029"/>
      <c r="G1714" s="1029"/>
      <c r="H1714" s="1029"/>
      <c r="I1714" s="1029"/>
      <c r="J1714" s="1051" t="s">
        <v>374</v>
      </c>
      <c r="K1714" s="1029"/>
      <c r="L1714" s="1029"/>
      <c r="M1714" s="1040"/>
      <c r="N1714" s="1058"/>
      <c r="O1714" s="1057"/>
      <c r="P1714" s="1033" t="s">
        <v>374</v>
      </c>
      <c r="Q1714" s="1024"/>
      <c r="R1714" s="52"/>
      <c r="S1714" s="1029"/>
      <c r="T1714" s="1029"/>
      <c r="U1714" s="1029"/>
      <c r="V1714" s="1029"/>
      <c r="W1714" s="1029"/>
      <c r="X1714" s="1029"/>
      <c r="Y1714" s="1051" t="s">
        <v>374</v>
      </c>
      <c r="Z1714" s="1029"/>
      <c r="AA1714" s="1029"/>
      <c r="AB1714" s="1040"/>
    </row>
    <row r="1715" spans="1:28" ht="19" customHeight="1">
      <c r="A1715" s="1033" t="s">
        <v>235</v>
      </c>
      <c r="B1715" s="1024"/>
      <c r="C1715" s="52"/>
      <c r="D1715" s="1029"/>
      <c r="E1715" s="1029"/>
      <c r="F1715" s="1029"/>
      <c r="G1715" s="1029"/>
      <c r="H1715" s="1029"/>
      <c r="I1715" s="1029"/>
      <c r="J1715" s="1029"/>
      <c r="K1715" s="1029"/>
      <c r="L1715" s="1029"/>
      <c r="M1715" s="1040"/>
      <c r="N1715" s="1058"/>
      <c r="O1715" s="1057"/>
      <c r="P1715" s="1033" t="s">
        <v>235</v>
      </c>
      <c r="Q1715" s="1024"/>
      <c r="R1715" s="52"/>
      <c r="S1715" s="1029"/>
      <c r="T1715" s="1029"/>
      <c r="U1715" s="1029"/>
      <c r="V1715" s="1029"/>
      <c r="W1715" s="1029"/>
      <c r="X1715" s="1029"/>
      <c r="Y1715" s="1029"/>
      <c r="Z1715" s="1029"/>
      <c r="AA1715" s="1029"/>
      <c r="AB1715" s="1040"/>
    </row>
    <row r="1716" spans="1:28" ht="19" customHeight="1" thickBot="1">
      <c r="A1716" s="1054" t="s">
        <v>236</v>
      </c>
      <c r="B1716" s="1055"/>
      <c r="C1716" s="1055"/>
      <c r="D1716" s="1055"/>
      <c r="E1716" s="1055"/>
      <c r="F1716" s="1064">
        <f>'statement of marks'!$GY$107</f>
        <v>42460</v>
      </c>
      <c r="G1716" s="1064"/>
      <c r="H1716" s="1065" t="s">
        <v>239</v>
      </c>
      <c r="I1716" s="1066"/>
      <c r="J1716" s="1041"/>
      <c r="K1716" s="1041"/>
      <c r="L1716" s="1041"/>
      <c r="M1716" s="1042"/>
      <c r="N1716" s="1058"/>
      <c r="O1716" s="1057"/>
      <c r="P1716" s="1054" t="s">
        <v>236</v>
      </c>
      <c r="Q1716" s="1055"/>
      <c r="R1716" s="1055"/>
      <c r="S1716" s="1055"/>
      <c r="T1716" s="1055"/>
      <c r="U1716" s="1064">
        <f>'statement of marks'!$GY$107</f>
        <v>42460</v>
      </c>
      <c r="V1716" s="1064"/>
      <c r="W1716" s="1065" t="s">
        <v>239</v>
      </c>
      <c r="X1716" s="1066"/>
      <c r="Y1716" s="1041"/>
      <c r="Z1716" s="1041"/>
      <c r="AA1716" s="1041"/>
      <c r="AB1716" s="1042"/>
    </row>
    <row r="1717" spans="1:28" ht="19" customHeight="1" thickTop="1">
      <c r="A1717" s="1017" t="s">
        <v>220</v>
      </c>
      <c r="B1717" s="1018"/>
      <c r="C1717" s="1018"/>
      <c r="D1717" s="1018"/>
      <c r="E1717" s="1018"/>
      <c r="F1717" s="1018"/>
      <c r="G1717" s="1018"/>
      <c r="H1717" s="1018"/>
      <c r="I1717" s="1018"/>
      <c r="J1717" s="1018"/>
      <c r="K1717" s="1018"/>
      <c r="L1717" s="1018"/>
      <c r="M1717" s="1019"/>
      <c r="N1717" s="1058"/>
      <c r="O1717" s="1057"/>
      <c r="P1717" s="1017" t="s">
        <v>220</v>
      </c>
      <c r="Q1717" s="1018"/>
      <c r="R1717" s="1018"/>
      <c r="S1717" s="1018"/>
      <c r="T1717" s="1018"/>
      <c r="U1717" s="1018"/>
      <c r="V1717" s="1018"/>
      <c r="W1717" s="1018"/>
      <c r="X1717" s="1018"/>
      <c r="Y1717" s="1018"/>
      <c r="Z1717" s="1018"/>
      <c r="AA1717" s="1018"/>
      <c r="AB1717" s="1019"/>
    </row>
    <row r="1718" spans="1:28" ht="19" customHeight="1">
      <c r="A1718" s="1020" t="str">
        <f>IF('statement of marks'!$A$2="","",'statement of marks'!$A$2)</f>
        <v xml:space="preserve">GOVT. </v>
      </c>
      <c r="B1718" s="1021"/>
      <c r="C1718" s="1021"/>
      <c r="D1718" s="1021"/>
      <c r="E1718" s="1021"/>
      <c r="F1718" s="1021"/>
      <c r="G1718" s="1021"/>
      <c r="H1718" s="1021"/>
      <c r="I1718" s="1021"/>
      <c r="J1718" s="1021"/>
      <c r="K1718" s="1021"/>
      <c r="L1718" s="1021"/>
      <c r="M1718" s="1022"/>
      <c r="N1718" s="1058"/>
      <c r="O1718" s="1057"/>
      <c r="P1718" s="1020" t="str">
        <f>IF('statement of marks'!$A$2="","",'statement of marks'!$A$2)</f>
        <v xml:space="preserve">GOVT. </v>
      </c>
      <c r="Q1718" s="1021"/>
      <c r="R1718" s="1021"/>
      <c r="S1718" s="1021"/>
      <c r="T1718" s="1021"/>
      <c r="U1718" s="1021"/>
      <c r="V1718" s="1021"/>
      <c r="W1718" s="1021"/>
      <c r="X1718" s="1021"/>
      <c r="Y1718" s="1021"/>
      <c r="Z1718" s="1021"/>
      <c r="AA1718" s="1021"/>
      <c r="AB1718" s="1022"/>
    </row>
    <row r="1719" spans="1:28" ht="19" customHeight="1">
      <c r="A1719" s="1020"/>
      <c r="B1719" s="1021"/>
      <c r="C1719" s="1021"/>
      <c r="D1719" s="1021"/>
      <c r="E1719" s="1021"/>
      <c r="F1719" s="1021"/>
      <c r="G1719" s="1021"/>
      <c r="H1719" s="1021"/>
      <c r="I1719" s="1021"/>
      <c r="J1719" s="1021"/>
      <c r="K1719" s="1021"/>
      <c r="L1719" s="1021"/>
      <c r="M1719" s="1022"/>
      <c r="N1719" s="1058"/>
      <c r="O1719" s="1057"/>
      <c r="P1719" s="1020"/>
      <c r="Q1719" s="1021"/>
      <c r="R1719" s="1021"/>
      <c r="S1719" s="1021"/>
      <c r="T1719" s="1021"/>
      <c r="U1719" s="1021"/>
      <c r="V1719" s="1021"/>
      <c r="W1719" s="1021"/>
      <c r="X1719" s="1021"/>
      <c r="Y1719" s="1021"/>
      <c r="Z1719" s="1021"/>
      <c r="AA1719" s="1021"/>
      <c r="AB1719" s="1022"/>
    </row>
    <row r="1720" spans="1:28" ht="19" customHeight="1">
      <c r="A1720" s="1023" t="s">
        <v>221</v>
      </c>
      <c r="B1720" s="1024"/>
      <c r="C1720" s="1025" t="str">
        <f>IF(L1741="","MAIN EXAM.",IF(C1747="SUPPL.","SUPPL. EXAM.",IF(C1747="RE-EXAM.","RE-EXAM.",)))</f>
        <v>MAIN EXAM.</v>
      </c>
      <c r="D1720" s="1025"/>
      <c r="E1720" s="1025"/>
      <c r="F1720" s="1025"/>
      <c r="G1720" s="475" t="s">
        <v>153</v>
      </c>
      <c r="H1720" s="1025" t="str">
        <f>IF('statement of marks'!$F$3="","",'statement of marks'!$F$3)</f>
        <v>2015-16</v>
      </c>
      <c r="I1720" s="1025"/>
      <c r="J1720" s="1025" t="s">
        <v>82</v>
      </c>
      <c r="K1720" s="1025"/>
      <c r="L1720" s="1025" t="str">
        <f>IF('statement of marks'!D95="","",'statement of marks'!D95)</f>
        <v/>
      </c>
      <c r="M1720" s="1026"/>
      <c r="N1720" s="1058"/>
      <c r="O1720" s="1057"/>
      <c r="P1720" s="1023" t="s">
        <v>221</v>
      </c>
      <c r="Q1720" s="1024"/>
      <c r="R1720" s="1025" t="str">
        <f>IF(AA1741="","MAIN EXAM.",IF(R1747="SUPPL.","SUPPL. EXAM.",IF(R1747="RE-EXAM.","RE-EXAM.",)))</f>
        <v>MAIN EXAM.</v>
      </c>
      <c r="S1720" s="1025"/>
      <c r="T1720" s="1025"/>
      <c r="U1720" s="1025"/>
      <c r="V1720" s="475" t="s">
        <v>153</v>
      </c>
      <c r="W1720" s="1025" t="str">
        <f>IF('statement of marks'!$F$3="","",'statement of marks'!$F$3)</f>
        <v>2015-16</v>
      </c>
      <c r="X1720" s="1025"/>
      <c r="Y1720" s="1025" t="s">
        <v>82</v>
      </c>
      <c r="Z1720" s="1025"/>
      <c r="AA1720" s="1025" t="str">
        <f>IF('statement of marks'!D96="","",'statement of marks'!D96)</f>
        <v/>
      </c>
      <c r="AB1720" s="1026"/>
    </row>
    <row r="1721" spans="1:28" ht="19" customHeight="1">
      <c r="A1721" s="1023" t="s">
        <v>40</v>
      </c>
      <c r="B1721" s="1024"/>
      <c r="C1721" s="1024" t="str">
        <f>IF('statement of marks'!G95="","",'statement of marks'!G95)</f>
        <v>A 089</v>
      </c>
      <c r="D1721" s="1024"/>
      <c r="E1721" s="1024"/>
      <c r="F1721" s="1024"/>
      <c r="G1721" s="1024"/>
      <c r="H1721" s="1024"/>
      <c r="I1721" s="1024"/>
      <c r="J1721" s="1024"/>
      <c r="K1721" s="1024"/>
      <c r="L1721" s="1024"/>
      <c r="M1721" s="1036"/>
      <c r="N1721" s="1058"/>
      <c r="O1721" s="1057"/>
      <c r="P1721" s="1023" t="s">
        <v>40</v>
      </c>
      <c r="Q1721" s="1024"/>
      <c r="R1721" s="1024" t="str">
        <f>IF('statement of marks'!G96="","",'statement of marks'!G96)</f>
        <v>A 090</v>
      </c>
      <c r="S1721" s="1024"/>
      <c r="T1721" s="1024"/>
      <c r="U1721" s="1024"/>
      <c r="V1721" s="1024"/>
      <c r="W1721" s="1024"/>
      <c r="X1721" s="1024"/>
      <c r="Y1721" s="1024"/>
      <c r="Z1721" s="1024"/>
      <c r="AA1721" s="1024"/>
      <c r="AB1721" s="1036"/>
    </row>
    <row r="1722" spans="1:28" ht="19" customHeight="1">
      <c r="A1722" s="1023" t="s">
        <v>41</v>
      </c>
      <c r="B1722" s="1024"/>
      <c r="C1722" s="1024" t="str">
        <f>IF('statement of marks'!H95="","",'statement of marks'!H95)</f>
        <v>B 089</v>
      </c>
      <c r="D1722" s="1024"/>
      <c r="E1722" s="1024"/>
      <c r="F1722" s="1024"/>
      <c r="G1722" s="1024"/>
      <c r="H1722" s="1024"/>
      <c r="I1722" s="1024"/>
      <c r="J1722" s="1024"/>
      <c r="K1722" s="1024"/>
      <c r="L1722" s="1024"/>
      <c r="M1722" s="1036"/>
      <c r="N1722" s="1058"/>
      <c r="O1722" s="1057"/>
      <c r="P1722" s="1023" t="s">
        <v>41</v>
      </c>
      <c r="Q1722" s="1024"/>
      <c r="R1722" s="1024" t="str">
        <f>IF('statement of marks'!H96="","",'statement of marks'!H96)</f>
        <v>B 090</v>
      </c>
      <c r="S1722" s="1024"/>
      <c r="T1722" s="1024"/>
      <c r="U1722" s="1024"/>
      <c r="V1722" s="1024"/>
      <c r="W1722" s="1024"/>
      <c r="X1722" s="1024"/>
      <c r="Y1722" s="1024"/>
      <c r="Z1722" s="1024"/>
      <c r="AA1722" s="1024"/>
      <c r="AB1722" s="1036"/>
    </row>
    <row r="1723" spans="1:28" ht="19" customHeight="1">
      <c r="A1723" s="1023" t="s">
        <v>42</v>
      </c>
      <c r="B1723" s="1024"/>
      <c r="C1723" s="1024" t="str">
        <f>IF('statement of marks'!I95="","",'statement of marks'!I95)</f>
        <v>C 089</v>
      </c>
      <c r="D1723" s="1024"/>
      <c r="E1723" s="1024"/>
      <c r="F1723" s="1024"/>
      <c r="G1723" s="1024"/>
      <c r="H1723" s="1024"/>
      <c r="I1723" s="1024"/>
      <c r="J1723" s="1024"/>
      <c r="K1723" s="1024"/>
      <c r="L1723" s="1024"/>
      <c r="M1723" s="1036"/>
      <c r="N1723" s="1058"/>
      <c r="O1723" s="1057"/>
      <c r="P1723" s="1023" t="s">
        <v>42</v>
      </c>
      <c r="Q1723" s="1024"/>
      <c r="R1723" s="1024" t="str">
        <f>IF('statement of marks'!I96="","",'statement of marks'!I96)</f>
        <v>C 090</v>
      </c>
      <c r="S1723" s="1024"/>
      <c r="T1723" s="1024"/>
      <c r="U1723" s="1024"/>
      <c r="V1723" s="1024"/>
      <c r="W1723" s="1024"/>
      <c r="X1723" s="1024"/>
      <c r="Y1723" s="1024"/>
      <c r="Z1723" s="1024"/>
      <c r="AA1723" s="1024"/>
      <c r="AB1723" s="1036"/>
    </row>
    <row r="1724" spans="1:28" ht="19" customHeight="1">
      <c r="A1724" s="1023" t="s">
        <v>274</v>
      </c>
      <c r="B1724" s="1024"/>
      <c r="C1724" s="1024" t="str">
        <f>IF('statement of marks'!$A$3="","",'statement of marks'!$A$3)</f>
        <v>9 'A'</v>
      </c>
      <c r="D1724" s="1024"/>
      <c r="E1724" s="1025" t="s">
        <v>83</v>
      </c>
      <c r="F1724" s="1025"/>
      <c r="G1724" s="1025" t="str">
        <f>IF('statement of marks'!E95="","",'statement of marks'!E95)</f>
        <v/>
      </c>
      <c r="H1724" s="1025"/>
      <c r="I1724" s="1025" t="s">
        <v>78</v>
      </c>
      <c r="J1724" s="1025"/>
      <c r="K1724" s="1014" t="str">
        <f>IF('statement of marks'!F95="","",'statement of marks'!F95)</f>
        <v/>
      </c>
      <c r="L1724" s="1014"/>
      <c r="M1724" s="1015"/>
      <c r="N1724" s="1058"/>
      <c r="O1724" s="1057"/>
      <c r="P1724" s="1023" t="s">
        <v>274</v>
      </c>
      <c r="Q1724" s="1024"/>
      <c r="R1724" s="1024" t="str">
        <f>IF('statement of marks'!$A$3="","",'statement of marks'!$A$3)</f>
        <v>9 'A'</v>
      </c>
      <c r="S1724" s="1024"/>
      <c r="T1724" s="1025" t="s">
        <v>83</v>
      </c>
      <c r="U1724" s="1025"/>
      <c r="V1724" s="1025" t="str">
        <f>IF('statement of marks'!E96="","",'statement of marks'!E96)</f>
        <v/>
      </c>
      <c r="W1724" s="1025"/>
      <c r="X1724" s="1025" t="s">
        <v>78</v>
      </c>
      <c r="Y1724" s="1025"/>
      <c r="Z1724" s="1014" t="str">
        <f>IF('statement of marks'!F96="","",'statement of marks'!F96)</f>
        <v/>
      </c>
      <c r="AA1724" s="1014"/>
      <c r="AB1724" s="1015"/>
    </row>
    <row r="1725" spans="1:28" ht="19" customHeight="1">
      <c r="A1725" s="1037" t="s">
        <v>222</v>
      </c>
      <c r="B1725" s="1034" t="s">
        <v>223</v>
      </c>
      <c r="C1725" s="865" t="s">
        <v>87</v>
      </c>
      <c r="D1725" s="865" t="s">
        <v>88</v>
      </c>
      <c r="E1725" s="865" t="s">
        <v>89</v>
      </c>
      <c r="F1725" s="865" t="s">
        <v>245</v>
      </c>
      <c r="G1725" s="865" t="s">
        <v>242</v>
      </c>
      <c r="H1725" s="865" t="s">
        <v>99</v>
      </c>
      <c r="I1725" s="865" t="s">
        <v>193</v>
      </c>
      <c r="J1725" s="1016" t="s">
        <v>146</v>
      </c>
      <c r="K1725" s="1016" t="s">
        <v>224</v>
      </c>
      <c r="L1725" s="1016" t="s">
        <v>225</v>
      </c>
      <c r="M1725" s="1035" t="s">
        <v>243</v>
      </c>
      <c r="N1725" s="1058"/>
      <c r="O1725" s="1057"/>
      <c r="P1725" s="1037" t="s">
        <v>222</v>
      </c>
      <c r="Q1725" s="1034" t="s">
        <v>223</v>
      </c>
      <c r="R1725" s="865" t="s">
        <v>87</v>
      </c>
      <c r="S1725" s="865" t="s">
        <v>88</v>
      </c>
      <c r="T1725" s="865" t="s">
        <v>89</v>
      </c>
      <c r="U1725" s="865" t="s">
        <v>245</v>
      </c>
      <c r="V1725" s="865" t="s">
        <v>242</v>
      </c>
      <c r="W1725" s="865" t="s">
        <v>99</v>
      </c>
      <c r="X1725" s="865" t="s">
        <v>193</v>
      </c>
      <c r="Y1725" s="1016" t="s">
        <v>146</v>
      </c>
      <c r="Z1725" s="1016" t="s">
        <v>224</v>
      </c>
      <c r="AA1725" s="1016" t="s">
        <v>225</v>
      </c>
      <c r="AB1725" s="1035" t="s">
        <v>243</v>
      </c>
    </row>
    <row r="1726" spans="1:28" ht="19" customHeight="1">
      <c r="A1726" s="1037"/>
      <c r="B1726" s="1034"/>
      <c r="C1726" s="865"/>
      <c r="D1726" s="865"/>
      <c r="E1726" s="865"/>
      <c r="F1726" s="865"/>
      <c r="G1726" s="865"/>
      <c r="H1726" s="865"/>
      <c r="I1726" s="865"/>
      <c r="J1726" s="865"/>
      <c r="K1726" s="865"/>
      <c r="L1726" s="865"/>
      <c r="M1726" s="1035"/>
      <c r="N1726" s="1058"/>
      <c r="O1726" s="1057"/>
      <c r="P1726" s="1037"/>
      <c r="Q1726" s="1034"/>
      <c r="R1726" s="865"/>
      <c r="S1726" s="865"/>
      <c r="T1726" s="865"/>
      <c r="U1726" s="865"/>
      <c r="V1726" s="865"/>
      <c r="W1726" s="865"/>
      <c r="X1726" s="865"/>
      <c r="Y1726" s="865"/>
      <c r="Z1726" s="865"/>
      <c r="AA1726" s="865"/>
      <c r="AB1726" s="1035"/>
    </row>
    <row r="1727" spans="1:28" ht="19" customHeight="1">
      <c r="A1727" s="1037"/>
      <c r="B1727" s="1034"/>
      <c r="C1727" s="865"/>
      <c r="D1727" s="865"/>
      <c r="E1727" s="865"/>
      <c r="F1727" s="865"/>
      <c r="G1727" s="865"/>
      <c r="H1727" s="865"/>
      <c r="I1727" s="865"/>
      <c r="J1727" s="865"/>
      <c r="K1727" s="865"/>
      <c r="L1727" s="865"/>
      <c r="M1727" s="1035"/>
      <c r="N1727" s="1058"/>
      <c r="O1727" s="1057"/>
      <c r="P1727" s="1037"/>
      <c r="Q1727" s="1034"/>
      <c r="R1727" s="865"/>
      <c r="S1727" s="865"/>
      <c r="T1727" s="865"/>
      <c r="U1727" s="865"/>
      <c r="V1727" s="865"/>
      <c r="W1727" s="865"/>
      <c r="X1727" s="865"/>
      <c r="Y1727" s="865"/>
      <c r="Z1727" s="865"/>
      <c r="AA1727" s="865"/>
      <c r="AB1727" s="1035"/>
    </row>
    <row r="1728" spans="1:28" ht="19" customHeight="1">
      <c r="A1728" s="1038" t="s">
        <v>169</v>
      </c>
      <c r="B1728" s="1039"/>
      <c r="C1728" s="474">
        <v>10</v>
      </c>
      <c r="D1728" s="474">
        <v>10</v>
      </c>
      <c r="E1728" s="474">
        <v>10</v>
      </c>
      <c r="F1728" s="474">
        <v>70</v>
      </c>
      <c r="G1728" s="478">
        <v>100</v>
      </c>
      <c r="H1728" s="478">
        <v>100</v>
      </c>
      <c r="I1728" s="478">
        <v>200</v>
      </c>
      <c r="J1728" s="484"/>
      <c r="K1728" s="478" t="str">
        <f>IF(L1736=0,"",100)</f>
        <v/>
      </c>
      <c r="L1728" s="478"/>
      <c r="M1728" s="251" t="str">
        <f>IF(L1736=0,"","200/100")</f>
        <v/>
      </c>
      <c r="N1728" s="1058"/>
      <c r="O1728" s="1057"/>
      <c r="P1728" s="1038" t="s">
        <v>169</v>
      </c>
      <c r="Q1728" s="1039"/>
      <c r="R1728" s="474">
        <v>10</v>
      </c>
      <c r="S1728" s="474">
        <v>10</v>
      </c>
      <c r="T1728" s="474">
        <v>10</v>
      </c>
      <c r="U1728" s="474">
        <v>70</v>
      </c>
      <c r="V1728" s="478">
        <v>100</v>
      </c>
      <c r="W1728" s="478">
        <v>100</v>
      </c>
      <c r="X1728" s="478">
        <v>200</v>
      </c>
      <c r="Y1728" s="484"/>
      <c r="Z1728" s="478" t="str">
        <f>IF(AA1736=0,"",100)</f>
        <v/>
      </c>
      <c r="AA1728" s="478"/>
      <c r="AB1728" s="251" t="str">
        <f>IF(AA1736=0,"","200/100")</f>
        <v/>
      </c>
    </row>
    <row r="1729" spans="1:28" ht="19" customHeight="1">
      <c r="A1729" s="1023" t="s">
        <v>61</v>
      </c>
      <c r="B1729" s="1024"/>
      <c r="C1729" s="482" t="str">
        <f>IF('statement of marks'!J95="","",'statement of marks'!J95)</f>
        <v/>
      </c>
      <c r="D1729" s="482" t="str">
        <f>IF('statement of marks'!K95="","",'statement of marks'!K95)</f>
        <v/>
      </c>
      <c r="E1729" s="482" t="str">
        <f>IF('statement of marks'!L95="","",'statement of marks'!L95)</f>
        <v/>
      </c>
      <c r="F1729" s="482" t="str">
        <f>IF('statement of marks'!N95="","",'statement of marks'!N95)</f>
        <v/>
      </c>
      <c r="G1729" s="478" t="str">
        <f t="shared" ref="G1729:G1734" si="352">IF(F1729="","",SUM(C1729:F1729))</f>
        <v/>
      </c>
      <c r="H1729" s="252" t="str">
        <f>IF('statement of marks'!P95="","",'statement of marks'!P95)</f>
        <v/>
      </c>
      <c r="I1729" s="253" t="str">
        <f t="shared" ref="I1729:I1734" si="353">IF(H1729="","",SUM(G1729:H1729))</f>
        <v/>
      </c>
      <c r="J1729" s="479" t="str">
        <f>CONCATENATE('statement of marks'!HB95,'statement of marks'!HC95,'statement of marks'!HD95)</f>
        <v/>
      </c>
      <c r="K1729" s="482" t="str">
        <f>IF('result subject-wise'!AB95="","",'result subject-wise'!AB95)</f>
        <v/>
      </c>
      <c r="L1729" s="482" t="str">
        <f>IF('result subject-wise'!AK95="","",'result subject-wise'!AK95)</f>
        <v/>
      </c>
      <c r="M1729" s="480" t="str">
        <f>IF(L1736=0,"",IF(J1729="S",K1729,IF(K1729="",I1729,I1729+K1729)))</f>
        <v/>
      </c>
      <c r="N1729" s="1058"/>
      <c r="O1729" s="1057"/>
      <c r="P1729" s="1023" t="s">
        <v>61</v>
      </c>
      <c r="Q1729" s="1024"/>
      <c r="R1729" s="482" t="str">
        <f>IF('statement of marks'!J96="","",'statement of marks'!J96)</f>
        <v/>
      </c>
      <c r="S1729" s="482" t="str">
        <f>IF('statement of marks'!K96="","",'statement of marks'!K96)</f>
        <v/>
      </c>
      <c r="T1729" s="482" t="str">
        <f>IF('statement of marks'!L96="","",'statement of marks'!L96)</f>
        <v/>
      </c>
      <c r="U1729" s="482" t="str">
        <f>IF('statement of marks'!N96="","",'statement of marks'!N96)</f>
        <v/>
      </c>
      <c r="V1729" s="478" t="str">
        <f t="shared" ref="V1729:V1734" si="354">IF(U1729="","",SUM(R1729:U1729))</f>
        <v/>
      </c>
      <c r="W1729" s="252" t="str">
        <f>IF('statement of marks'!P96="","",'statement of marks'!P96)</f>
        <v/>
      </c>
      <c r="X1729" s="253" t="str">
        <f t="shared" ref="X1729:X1734" si="355">IF(W1729="","",SUM(V1729:W1729))</f>
        <v/>
      </c>
      <c r="Y1729" s="479" t="str">
        <f>CONCATENATE('statement of marks'!HB96,'statement of marks'!HC96,'statement of marks'!HD96)</f>
        <v/>
      </c>
      <c r="Z1729" s="482" t="str">
        <f>IF('result subject-wise'!AB96="","",'result subject-wise'!AB96)</f>
        <v/>
      </c>
      <c r="AA1729" s="482" t="str">
        <f>IF('result subject-wise'!AK96="","",'result subject-wise'!AK96)</f>
        <v/>
      </c>
      <c r="AB1729" s="480" t="str">
        <f>IF(AA1736=0,"",IF(Y1729="S",Z1729,IF(Z1729="",X1729,X1729+Z1729)))</f>
        <v/>
      </c>
    </row>
    <row r="1730" spans="1:28" ht="19" customHeight="1">
      <c r="A1730" s="1023" t="s">
        <v>63</v>
      </c>
      <c r="B1730" s="1024"/>
      <c r="C1730" s="482" t="str">
        <f>IF('statement of marks'!X95="","",'statement of marks'!X95)</f>
        <v/>
      </c>
      <c r="D1730" s="482" t="str">
        <f>IF('statement of marks'!Y95="","",'statement of marks'!Y95)</f>
        <v/>
      </c>
      <c r="E1730" s="482" t="str">
        <f>IF('statement of marks'!Z95="","",'statement of marks'!Z95)</f>
        <v/>
      </c>
      <c r="F1730" s="482" t="str">
        <f>IF('statement of marks'!AB95="","",'statement of marks'!AB95)</f>
        <v/>
      </c>
      <c r="G1730" s="478" t="str">
        <f t="shared" si="352"/>
        <v/>
      </c>
      <c r="H1730" s="252" t="str">
        <f>IF('statement of marks'!AD95="","",'statement of marks'!AD95)</f>
        <v/>
      </c>
      <c r="I1730" s="253" t="str">
        <f t="shared" si="353"/>
        <v/>
      </c>
      <c r="J1730" s="479" t="str">
        <f>CONCATENATE('statement of marks'!HE95,'statement of marks'!HF95,'statement of marks'!HG95,)</f>
        <v/>
      </c>
      <c r="K1730" s="482" t="str">
        <f>IF('result subject-wise'!AC95="","",'result subject-wise'!AC95)</f>
        <v/>
      </c>
      <c r="L1730" s="482" t="str">
        <f>IF('result subject-wise'!AL95="","",'result subject-wise'!AL95)</f>
        <v/>
      </c>
      <c r="M1730" s="480" t="str">
        <f>IF(L1736=0,"",IF(J1730="S",K1730,IF(K1730="",I1730,I1730+K1730)))</f>
        <v/>
      </c>
      <c r="N1730" s="1058"/>
      <c r="O1730" s="1057"/>
      <c r="P1730" s="1023" t="s">
        <v>63</v>
      </c>
      <c r="Q1730" s="1024"/>
      <c r="R1730" s="482" t="str">
        <f>IF('statement of marks'!X96="","",'statement of marks'!X96)</f>
        <v/>
      </c>
      <c r="S1730" s="482" t="str">
        <f>IF('statement of marks'!Y96="","",'statement of marks'!Y96)</f>
        <v/>
      </c>
      <c r="T1730" s="482" t="str">
        <f>IF('statement of marks'!Z96="","",'statement of marks'!Z96)</f>
        <v/>
      </c>
      <c r="U1730" s="482" t="str">
        <f>IF('statement of marks'!AB96="","",'statement of marks'!AB96)</f>
        <v/>
      </c>
      <c r="V1730" s="478" t="str">
        <f t="shared" si="354"/>
        <v/>
      </c>
      <c r="W1730" s="252" t="str">
        <f>IF('statement of marks'!AD96="","",'statement of marks'!AD96)</f>
        <v/>
      </c>
      <c r="X1730" s="253" t="str">
        <f t="shared" si="355"/>
        <v/>
      </c>
      <c r="Y1730" s="479" t="str">
        <f>CONCATENATE('statement of marks'!HE96,'statement of marks'!HF96,'statement of marks'!HG96,)</f>
        <v/>
      </c>
      <c r="Z1730" s="482" t="str">
        <f>IF('result subject-wise'!AC96="","",'result subject-wise'!AC96)</f>
        <v/>
      </c>
      <c r="AA1730" s="482" t="str">
        <f>IF('result subject-wise'!AL96="","",'result subject-wise'!AL96)</f>
        <v/>
      </c>
      <c r="AB1730" s="480" t="str">
        <f>IF(AA1736=0,"",IF(Y1730="S",Z1730,IF(Z1730="",X1730,X1730+Z1730)))</f>
        <v/>
      </c>
    </row>
    <row r="1731" spans="1:28" ht="19" customHeight="1">
      <c r="A1731" s="1023" t="str">
        <f>'statement of marks'!AM95</f>
        <v/>
      </c>
      <c r="B1731" s="1024"/>
      <c r="C1731" s="482" t="str">
        <f>IF('statement of marks'!AN95="","",'statement of marks'!AN95)</f>
        <v/>
      </c>
      <c r="D1731" s="482" t="str">
        <f>IF('statement of marks'!AO95="","",'statement of marks'!AO95)</f>
        <v/>
      </c>
      <c r="E1731" s="482" t="str">
        <f>IF('statement of marks'!AP95="","",'statement of marks'!AP95)</f>
        <v/>
      </c>
      <c r="F1731" s="482" t="str">
        <f>IF('statement of marks'!AR95="","",'statement of marks'!AR95)</f>
        <v/>
      </c>
      <c r="G1731" s="478" t="str">
        <f t="shared" si="352"/>
        <v/>
      </c>
      <c r="H1731" s="252" t="str">
        <f>IF('statement of marks'!AT95="","",'statement of marks'!AT95)</f>
        <v/>
      </c>
      <c r="I1731" s="253" t="str">
        <f t="shared" si="353"/>
        <v/>
      </c>
      <c r="J1731" s="479" t="str">
        <f>CONCATENATE('statement of marks'!HH95,'statement of marks'!HN95,'statement of marks'!HO95)</f>
        <v/>
      </c>
      <c r="K1731" s="482" t="str">
        <f>IF('result subject-wise'!AD95="","",'result subject-wise'!AD95)</f>
        <v/>
      </c>
      <c r="L1731" s="482" t="str">
        <f>IF('result subject-wise'!AM95="","",'result subject-wise'!AM95)</f>
        <v/>
      </c>
      <c r="M1731" s="480" t="str">
        <f>IF(L1736=0,"",IF(J1731="S",K1731,IF(K1731="",I1731,I1731+K1731)))</f>
        <v/>
      </c>
      <c r="N1731" s="1058"/>
      <c r="O1731" s="1057"/>
      <c r="P1731" s="1023" t="str">
        <f>'statement of marks'!AM96</f>
        <v/>
      </c>
      <c r="Q1731" s="1024"/>
      <c r="R1731" s="482" t="str">
        <f>IF('statement of marks'!AN96="","",'statement of marks'!AN96)</f>
        <v/>
      </c>
      <c r="S1731" s="482" t="str">
        <f>IF('statement of marks'!AO96="","",'statement of marks'!AO96)</f>
        <v/>
      </c>
      <c r="T1731" s="482" t="str">
        <f>IF('statement of marks'!AP96="","",'statement of marks'!AP96)</f>
        <v/>
      </c>
      <c r="U1731" s="482" t="str">
        <f>IF('statement of marks'!AR96="","",'statement of marks'!AR96)</f>
        <v/>
      </c>
      <c r="V1731" s="478" t="str">
        <f t="shared" si="354"/>
        <v/>
      </c>
      <c r="W1731" s="252" t="str">
        <f>IF('statement of marks'!AT96="","",'statement of marks'!AT96)</f>
        <v/>
      </c>
      <c r="X1731" s="253" t="str">
        <f t="shared" si="355"/>
        <v/>
      </c>
      <c r="Y1731" s="479" t="str">
        <f>CONCATENATE('statement of marks'!HH96,'statement of marks'!HN96,'statement of marks'!HO96)</f>
        <v/>
      </c>
      <c r="Z1731" s="482" t="str">
        <f>IF('result subject-wise'!AD96="","",'result subject-wise'!AD96)</f>
        <v/>
      </c>
      <c r="AA1731" s="482" t="str">
        <f>IF('result subject-wise'!AM96="","",'result subject-wise'!AM96)</f>
        <v/>
      </c>
      <c r="AB1731" s="480" t="str">
        <f>IF(AA1736=0,"",IF(Y1731="S",Z1731,IF(Z1731="",X1731,X1731+Z1731)))</f>
        <v/>
      </c>
    </row>
    <row r="1732" spans="1:28" ht="19" customHeight="1">
      <c r="A1732" s="1023" t="s">
        <v>65</v>
      </c>
      <c r="B1732" s="1024"/>
      <c r="C1732" s="482" t="str">
        <f>IF('statement of marks'!BB95="","",'statement of marks'!BB95)</f>
        <v/>
      </c>
      <c r="D1732" s="482" t="str">
        <f>IF('statement of marks'!BC95="","",'statement of marks'!BC95)</f>
        <v/>
      </c>
      <c r="E1732" s="482" t="str">
        <f>IF('statement of marks'!BD95="","",'statement of marks'!BD95)</f>
        <v/>
      </c>
      <c r="F1732" s="482" t="str">
        <f>IF('statement of marks'!BF95="","",'statement of marks'!BF95)</f>
        <v/>
      </c>
      <c r="G1732" s="478" t="str">
        <f t="shared" si="352"/>
        <v/>
      </c>
      <c r="H1732" s="252" t="str">
        <f>IF('statement of marks'!BH95="","",'statement of marks'!BH95)</f>
        <v/>
      </c>
      <c r="I1732" s="253" t="str">
        <f t="shared" si="353"/>
        <v/>
      </c>
      <c r="J1732" s="479" t="str">
        <f>CONCATENATE('statement of marks'!HP95,'statement of marks'!HQ95,'statement of marks'!HR95)</f>
        <v/>
      </c>
      <c r="K1732" s="482" t="str">
        <f>IF('result subject-wise'!AE95="","",'result subject-wise'!AE95)</f>
        <v/>
      </c>
      <c r="L1732" s="482" t="str">
        <f>IF('result subject-wise'!AN95="","",'result subject-wise'!AN95)</f>
        <v/>
      </c>
      <c r="M1732" s="480" t="str">
        <f>IF(L1736=0,"",IF(J1732="S",K1732,IF(K1732="",I1732,I1732+K1732)))</f>
        <v/>
      </c>
      <c r="N1732" s="1058"/>
      <c r="O1732" s="1057"/>
      <c r="P1732" s="1023" t="s">
        <v>65</v>
      </c>
      <c r="Q1732" s="1024"/>
      <c r="R1732" s="482" t="str">
        <f>IF('statement of marks'!BB96="","",'statement of marks'!BB96)</f>
        <v/>
      </c>
      <c r="S1732" s="482" t="str">
        <f>IF('statement of marks'!BC96="","",'statement of marks'!BC96)</f>
        <v/>
      </c>
      <c r="T1732" s="482" t="str">
        <f>IF('statement of marks'!BD96="","",'statement of marks'!BD96)</f>
        <v/>
      </c>
      <c r="U1732" s="482" t="str">
        <f>IF('statement of marks'!BF96="","",'statement of marks'!BF96)</f>
        <v/>
      </c>
      <c r="V1732" s="478" t="str">
        <f t="shared" si="354"/>
        <v/>
      </c>
      <c r="W1732" s="252" t="str">
        <f>IF('statement of marks'!BH96="","",'statement of marks'!BH96)</f>
        <v/>
      </c>
      <c r="X1732" s="253" t="str">
        <f t="shared" si="355"/>
        <v/>
      </c>
      <c r="Y1732" s="479" t="str">
        <f>CONCATENATE('statement of marks'!HP96,'statement of marks'!HQ96,'statement of marks'!HR96)</f>
        <v/>
      </c>
      <c r="Z1732" s="482" t="str">
        <f>IF('result subject-wise'!AE96="","",'result subject-wise'!AE96)</f>
        <v/>
      </c>
      <c r="AA1732" s="482" t="str">
        <f>IF('result subject-wise'!AN96="","",'result subject-wise'!AN96)</f>
        <v/>
      </c>
      <c r="AB1732" s="480" t="str">
        <f>IF(AA1736=0,"",IF(Y1732="S",Z1732,IF(Z1732="",X1732,X1732+Z1732)))</f>
        <v/>
      </c>
    </row>
    <row r="1733" spans="1:28" ht="19" customHeight="1">
      <c r="A1733" s="1023" t="s">
        <v>71</v>
      </c>
      <c r="B1733" s="1024"/>
      <c r="C1733" s="482" t="str">
        <f>IF('statement of marks'!BP95="","",'statement of marks'!BP95)</f>
        <v/>
      </c>
      <c r="D1733" s="482" t="str">
        <f>IF('statement of marks'!BQ95="","",'statement of marks'!BQ95)</f>
        <v/>
      </c>
      <c r="E1733" s="482" t="str">
        <f>IF('statement of marks'!BR95="","",'statement of marks'!BR95)</f>
        <v/>
      </c>
      <c r="F1733" s="482" t="str">
        <f>IF('statement of marks'!BT95="","",'statement of marks'!BT95)</f>
        <v/>
      </c>
      <c r="G1733" s="478" t="str">
        <f t="shared" si="352"/>
        <v/>
      </c>
      <c r="H1733" s="252" t="str">
        <f>IF('statement of marks'!BV95="","",'statement of marks'!BV95)</f>
        <v/>
      </c>
      <c r="I1733" s="253" t="str">
        <f t="shared" si="353"/>
        <v/>
      </c>
      <c r="J1733" s="479" t="str">
        <f>CONCATENATE('statement of marks'!HS95,'statement of marks'!HT95,'statement of marks'!HU95)</f>
        <v/>
      </c>
      <c r="K1733" s="482" t="str">
        <f>IF('result subject-wise'!AF95="","",'result subject-wise'!AF95)</f>
        <v/>
      </c>
      <c r="L1733" s="482" t="str">
        <f>IF('result subject-wise'!AO95="","",'result subject-wise'!AO95)</f>
        <v/>
      </c>
      <c r="M1733" s="480" t="str">
        <f>IF(L1736=0,"",IF(J1733="S",K1733,IF(K1733="",I1733,I1733+K1733)))</f>
        <v/>
      </c>
      <c r="N1733" s="1058"/>
      <c r="O1733" s="1057"/>
      <c r="P1733" s="1023" t="s">
        <v>71</v>
      </c>
      <c r="Q1733" s="1024"/>
      <c r="R1733" s="482" t="str">
        <f>IF('statement of marks'!BP96="","",'statement of marks'!BP96)</f>
        <v/>
      </c>
      <c r="S1733" s="482" t="str">
        <f>IF('statement of marks'!BQ96="","",'statement of marks'!BQ96)</f>
        <v/>
      </c>
      <c r="T1733" s="482" t="str">
        <f>IF('statement of marks'!BR96="","",'statement of marks'!BR96)</f>
        <v/>
      </c>
      <c r="U1733" s="482" t="str">
        <f>IF('statement of marks'!BT96="","",'statement of marks'!BT96)</f>
        <v/>
      </c>
      <c r="V1733" s="478" t="str">
        <f t="shared" si="354"/>
        <v/>
      </c>
      <c r="W1733" s="252" t="str">
        <f>IF('statement of marks'!BV96="","",'statement of marks'!BV96)</f>
        <v/>
      </c>
      <c r="X1733" s="253" t="str">
        <f t="shared" si="355"/>
        <v/>
      </c>
      <c r="Y1733" s="479" t="str">
        <f>CONCATENATE('statement of marks'!HS96,'statement of marks'!HT96,'statement of marks'!HU96)</f>
        <v/>
      </c>
      <c r="Z1733" s="482" t="str">
        <f>IF('result subject-wise'!AF96="","",'result subject-wise'!AF96)</f>
        <v/>
      </c>
      <c r="AA1733" s="482" t="str">
        <f>IF('result subject-wise'!AO96="","",'result subject-wise'!AO96)</f>
        <v/>
      </c>
      <c r="AB1733" s="480" t="str">
        <f>IF(AA1736=0,"",IF(Y1733="S",Z1733,IF(Z1733="",X1733,X1733+Z1733)))</f>
        <v/>
      </c>
    </row>
    <row r="1734" spans="1:28" ht="19" customHeight="1">
      <c r="A1734" s="1023" t="s">
        <v>48</v>
      </c>
      <c r="B1734" s="1024"/>
      <c r="C1734" s="482" t="str">
        <f>IF('statement of marks'!CD95="","",'statement of marks'!CD95)</f>
        <v/>
      </c>
      <c r="D1734" s="482" t="str">
        <f>IF('statement of marks'!CE95="","",'statement of marks'!CE95)</f>
        <v/>
      </c>
      <c r="E1734" s="482" t="str">
        <f>IF('statement of marks'!CF95="","",'statement of marks'!CF95)</f>
        <v/>
      </c>
      <c r="F1734" s="482" t="str">
        <f>IF('statement of marks'!CH95="","",'statement of marks'!CH95)</f>
        <v/>
      </c>
      <c r="G1734" s="478" t="str">
        <f t="shared" si="352"/>
        <v/>
      </c>
      <c r="H1734" s="252" t="str">
        <f>IF('statement of marks'!CJ95="","",'statement of marks'!CJ95)</f>
        <v/>
      </c>
      <c r="I1734" s="253" t="str">
        <f t="shared" si="353"/>
        <v/>
      </c>
      <c r="J1734" s="479" t="str">
        <f>CONCATENATE('statement of marks'!HV95,'statement of marks'!HW95,'statement of marks'!HX95)</f>
        <v/>
      </c>
      <c r="K1734" s="482" t="str">
        <f>IF('result subject-wise'!AG95="","",'result subject-wise'!AG95)</f>
        <v/>
      </c>
      <c r="L1734" s="482" t="str">
        <f>IF('result subject-wise'!AP95="","",'result subject-wise'!AP95)</f>
        <v/>
      </c>
      <c r="M1734" s="480" t="str">
        <f>IF(L1736=0,"",IF(J1734="S",K1734,IF(K1734="",I1734,I1734+K1734)))</f>
        <v/>
      </c>
      <c r="N1734" s="1058"/>
      <c r="O1734" s="1057"/>
      <c r="P1734" s="1023" t="s">
        <v>48</v>
      </c>
      <c r="Q1734" s="1024"/>
      <c r="R1734" s="482" t="str">
        <f>IF('statement of marks'!CD96="","",'statement of marks'!CD96)</f>
        <v/>
      </c>
      <c r="S1734" s="482" t="str">
        <f>IF('statement of marks'!CE96="","",'statement of marks'!CE96)</f>
        <v/>
      </c>
      <c r="T1734" s="482" t="str">
        <f>IF('statement of marks'!CF96="","",'statement of marks'!CF96)</f>
        <v/>
      </c>
      <c r="U1734" s="482" t="str">
        <f>IF('statement of marks'!CH96="","",'statement of marks'!CH96)</f>
        <v/>
      </c>
      <c r="V1734" s="478" t="str">
        <f t="shared" si="354"/>
        <v/>
      </c>
      <c r="W1734" s="252" t="str">
        <f>IF('statement of marks'!CJ96="","",'statement of marks'!CJ96)</f>
        <v/>
      </c>
      <c r="X1734" s="253" t="str">
        <f t="shared" si="355"/>
        <v/>
      </c>
      <c r="Y1734" s="479" t="str">
        <f>CONCATENATE('statement of marks'!HV96,'statement of marks'!HW96,'statement of marks'!HX96)</f>
        <v/>
      </c>
      <c r="Z1734" s="482" t="str">
        <f>IF('result subject-wise'!AG96="","",'result subject-wise'!AG96)</f>
        <v/>
      </c>
      <c r="AA1734" s="482" t="str">
        <f>IF('result subject-wise'!AP96="","",'result subject-wise'!AP96)</f>
        <v/>
      </c>
      <c r="AB1734" s="480" t="str">
        <f>IF(AA1736=0,"",IF(Y1734="S",Z1734,IF(Z1734="",X1734,X1734+Z1734)))</f>
        <v/>
      </c>
    </row>
    <row r="1735" spans="1:28" ht="19" customHeight="1">
      <c r="A1735" s="1027" t="s">
        <v>244</v>
      </c>
      <c r="B1735" s="1028"/>
      <c r="C1735" s="477" t="str">
        <f t="shared" ref="C1735:I1735" si="356">IF(C1734="","",SUM(C1729:C1734))</f>
        <v/>
      </c>
      <c r="D1735" s="477" t="str">
        <f t="shared" si="356"/>
        <v/>
      </c>
      <c r="E1735" s="477" t="str">
        <f t="shared" si="356"/>
        <v/>
      </c>
      <c r="F1735" s="477" t="str">
        <f t="shared" si="356"/>
        <v/>
      </c>
      <c r="G1735" s="477" t="str">
        <f t="shared" si="356"/>
        <v/>
      </c>
      <c r="H1735" s="477" t="str">
        <f t="shared" si="356"/>
        <v/>
      </c>
      <c r="I1735" s="477" t="str">
        <f t="shared" si="356"/>
        <v/>
      </c>
      <c r="J1735" s="254" t="e">
        <f>IF(AND(L1741="PASS",M1737&gt;=60),"FIRST",IF(AND(L1741="PASS",M1737&gt;=48),"SECOND",IF(AND(L1741="PASS",M1737&gt;=36),"THIRD","")))</f>
        <v>#VALUE!</v>
      </c>
      <c r="K1735" s="254">
        <f>COUNTIF(K1729:K1734,"AB")</f>
        <v>0</v>
      </c>
      <c r="L1735" s="482"/>
      <c r="M1735" s="476" t="str">
        <f>IF(K1735&gt;0,"",IF(M1734="","",SUM(M1729:M1734)))</f>
        <v/>
      </c>
      <c r="N1735" s="1058"/>
      <c r="O1735" s="1057"/>
      <c r="P1735" s="1027" t="s">
        <v>244</v>
      </c>
      <c r="Q1735" s="1028"/>
      <c r="R1735" s="477" t="str">
        <f t="shared" ref="R1735:X1735" si="357">IF(R1734="","",SUM(R1729:R1734))</f>
        <v/>
      </c>
      <c r="S1735" s="477" t="str">
        <f t="shared" si="357"/>
        <v/>
      </c>
      <c r="T1735" s="477" t="str">
        <f t="shared" si="357"/>
        <v/>
      </c>
      <c r="U1735" s="477" t="str">
        <f t="shared" si="357"/>
        <v/>
      </c>
      <c r="V1735" s="477" t="str">
        <f t="shared" si="357"/>
        <v/>
      </c>
      <c r="W1735" s="477" t="str">
        <f t="shared" si="357"/>
        <v/>
      </c>
      <c r="X1735" s="477" t="str">
        <f t="shared" si="357"/>
        <v/>
      </c>
      <c r="Y1735" s="254" t="e">
        <f>IF(AND(AA1741="PASS",AB1737&gt;=60),"FIRST",IF(AND(AA1741="PASS",AB1737&gt;=48),"SECOND",IF(AND(AA1741="PASS",AB1737&gt;=36),"THIRD","")))</f>
        <v>#VALUE!</v>
      </c>
      <c r="Z1735" s="254">
        <f>COUNTIF(Z1729:Z1734,"AB")</f>
        <v>0</v>
      </c>
      <c r="AA1735" s="482"/>
      <c r="AB1735" s="476" t="str">
        <f>IF(Z1735&gt;0,"",IF(AB1734="","",SUM(AB1729:AB1734)))</f>
        <v/>
      </c>
    </row>
    <row r="1736" spans="1:28" ht="19" customHeight="1">
      <c r="A1736" s="1027" t="s">
        <v>226</v>
      </c>
      <c r="B1736" s="1028"/>
      <c r="C1736" s="474">
        <f>60-(COUNTIF(C1729:C1734,"NA")*10+COUNTIF(C1729:C1734,"ML")*10)</f>
        <v>60</v>
      </c>
      <c r="D1736" s="474">
        <f>60-(COUNTIF(D1729:D1734,"NA")*10+COUNTIF(D1729:D1734,"ML")*10)</f>
        <v>60</v>
      </c>
      <c r="E1736" s="474">
        <f>60-(COUNTIF(E1729:E1734,"NA")*10+COUNTIF(E1729:E1734,"ML")*10)</f>
        <v>60</v>
      </c>
      <c r="F1736" s="474">
        <f>420-(COUNTIF(F1729:F1734,"NA")*70+COUNTIF(F1729:F1734,"ML")*70)</f>
        <v>420</v>
      </c>
      <c r="G1736" s="474">
        <f>SUM(C1736:F1736)</f>
        <v>600</v>
      </c>
      <c r="H1736" s="474">
        <f>600-(COUNTIF(H1729:H1734,"ML")*100)</f>
        <v>600</v>
      </c>
      <c r="I1736" s="478">
        <f>SUM(G1736:H1736)</f>
        <v>1200</v>
      </c>
      <c r="J1736" s="254" t="e">
        <f>IF(AND(L1741="PASS",I1737&gt;=60),"FIRST",IF(AND(L1741="PASS",I1737&gt;=48),"SECOND",IF(AND(L1741="PASS",I1737&gt;=36),"THIRD","")))</f>
        <v>#VALUE!</v>
      </c>
      <c r="K1736" s="482"/>
      <c r="L1736" s="254">
        <f>COUNTIF(L1729:L1734,"P")+COUNTIF(L1729:L1734,"F")</f>
        <v>0</v>
      </c>
      <c r="M1736" s="251" t="str">
        <f>IF(K1735&gt;0,"",IF(L1736=0,"",1200-L1737*100))</f>
        <v/>
      </c>
      <c r="N1736" s="1058"/>
      <c r="O1736" s="1057"/>
      <c r="P1736" s="1027" t="s">
        <v>226</v>
      </c>
      <c r="Q1736" s="1028"/>
      <c r="R1736" s="474">
        <f>60-(COUNTIF(R1729:R1734,"NA")*10+COUNTIF(R1729:R1734,"ML")*10)</f>
        <v>60</v>
      </c>
      <c r="S1736" s="474">
        <f>60-(COUNTIF(S1729:S1734,"NA")*10+COUNTIF(S1729:S1734,"ML")*10)</f>
        <v>60</v>
      </c>
      <c r="T1736" s="474">
        <f>60-(COUNTIF(T1729:T1734,"NA")*10+COUNTIF(T1729:T1734,"ML")*10)</f>
        <v>60</v>
      </c>
      <c r="U1736" s="474">
        <f>420-(COUNTIF(U1729:U1734,"NA")*70+COUNTIF(U1729:U1734,"ML")*70)</f>
        <v>420</v>
      </c>
      <c r="V1736" s="474">
        <f>SUM(R1736:U1736)</f>
        <v>600</v>
      </c>
      <c r="W1736" s="474">
        <f>600-(COUNTIF(W1729:W1734,"ML")*100)</f>
        <v>600</v>
      </c>
      <c r="X1736" s="478">
        <f>SUM(V1736:W1736)</f>
        <v>1200</v>
      </c>
      <c r="Y1736" s="254" t="e">
        <f>IF(AND(AA1741="PASS",X1737&gt;=60),"FIRST",IF(AND(AA1741="PASS",X1737&gt;=48),"SECOND",IF(AND(AA1741="PASS",X1737&gt;=36),"THIRD","")))</f>
        <v>#VALUE!</v>
      </c>
      <c r="Z1736" s="482"/>
      <c r="AA1736" s="254">
        <f>COUNTIF(AA1729:AA1734,"P")+COUNTIF(AA1729:AA1734,"F")</f>
        <v>0</v>
      </c>
      <c r="AB1736" s="251" t="str">
        <f>IF(Z1735&gt;0,"",IF(AA1736=0,"",1200-AA1737*100))</f>
        <v/>
      </c>
    </row>
    <row r="1737" spans="1:28" ht="19" customHeight="1">
      <c r="A1737" s="1056" t="s">
        <v>150</v>
      </c>
      <c r="B1737" s="1039"/>
      <c r="C1737" s="255" t="e">
        <f t="shared" ref="C1737:I1737" si="358">C1735/C1736*100</f>
        <v>#VALUE!</v>
      </c>
      <c r="D1737" s="255" t="e">
        <f t="shared" si="358"/>
        <v>#VALUE!</v>
      </c>
      <c r="E1737" s="255" t="e">
        <f t="shared" si="358"/>
        <v>#VALUE!</v>
      </c>
      <c r="F1737" s="255" t="e">
        <f t="shared" si="358"/>
        <v>#VALUE!</v>
      </c>
      <c r="G1737" s="255" t="e">
        <f t="shared" si="358"/>
        <v>#VALUE!</v>
      </c>
      <c r="H1737" s="255" t="e">
        <f t="shared" si="358"/>
        <v>#VALUE!</v>
      </c>
      <c r="I1737" s="255" t="e">
        <f t="shared" si="358"/>
        <v>#VALUE!</v>
      </c>
      <c r="J1737" s="254" t="e">
        <f>IF(M1736="",J1736,J1735)</f>
        <v>#VALUE!</v>
      </c>
      <c r="K1737" s="482"/>
      <c r="L1737" s="254">
        <f>COUNTIF(J1729:J1734,"S")</f>
        <v>0</v>
      </c>
      <c r="M1737" s="256" t="e">
        <f>M1735/M1736*100</f>
        <v>#VALUE!</v>
      </c>
      <c r="N1737" s="1058"/>
      <c r="O1737" s="1057"/>
      <c r="P1737" s="1056" t="s">
        <v>150</v>
      </c>
      <c r="Q1737" s="1039"/>
      <c r="R1737" s="255" t="e">
        <f t="shared" ref="R1737:X1737" si="359">R1735/R1736*100</f>
        <v>#VALUE!</v>
      </c>
      <c r="S1737" s="255" t="e">
        <f t="shared" si="359"/>
        <v>#VALUE!</v>
      </c>
      <c r="T1737" s="255" t="e">
        <f t="shared" si="359"/>
        <v>#VALUE!</v>
      </c>
      <c r="U1737" s="255" t="e">
        <f t="shared" si="359"/>
        <v>#VALUE!</v>
      </c>
      <c r="V1737" s="255" t="e">
        <f t="shared" si="359"/>
        <v>#VALUE!</v>
      </c>
      <c r="W1737" s="255" t="e">
        <f t="shared" si="359"/>
        <v>#VALUE!</v>
      </c>
      <c r="X1737" s="255" t="e">
        <f t="shared" si="359"/>
        <v>#VALUE!</v>
      </c>
      <c r="Y1737" s="254" t="e">
        <f>IF(AB1736="",Y1736,Y1735)</f>
        <v>#VALUE!</v>
      </c>
      <c r="Z1737" s="482"/>
      <c r="AA1737" s="254">
        <f>COUNTIF(Y1729:Y1734,"S")</f>
        <v>0</v>
      </c>
      <c r="AB1737" s="256" t="e">
        <f>AB1735/AB1736*100</f>
        <v>#VALUE!</v>
      </c>
    </row>
    <row r="1738" spans="1:28" ht="19" customHeight="1">
      <c r="A1738" s="1023" t="s">
        <v>73</v>
      </c>
      <c r="B1738" s="1024"/>
      <c r="C1738" s="475" t="str">
        <f>IF('statement of marks'!CV95="","",'statement of marks'!CV95)</f>
        <v/>
      </c>
      <c r="D1738" s="475" t="str">
        <f>IF('statement of marks'!CW95="","",'statement of marks'!CW95)</f>
        <v/>
      </c>
      <c r="E1738" s="475" t="str">
        <f>IF('statement of marks'!CX95="","",'statement of marks'!CX95)</f>
        <v/>
      </c>
      <c r="F1738" s="475" t="str">
        <f>IF('statement of marks'!CZ95="","",'statement of marks'!CZ95)</f>
        <v/>
      </c>
      <c r="G1738" s="478" t="str">
        <f>IF(F1738="","",SUM(C1738:F1738))</f>
        <v/>
      </c>
      <c r="H1738" s="475" t="str">
        <f>IF('statement of marks'!DB95="","",'statement of marks'!DB95)</f>
        <v/>
      </c>
      <c r="I1738" s="478" t="str">
        <f>IF(H1738="","",SUM(G1738:H1738))</f>
        <v/>
      </c>
      <c r="J1738" s="479" t="str">
        <f>IF('statement of marks'!HY95="","",'statement of marks'!HY95)</f>
        <v/>
      </c>
      <c r="K1738" s="485" t="str">
        <f>IF('result subject-wise'!AQ95="","",'result subject-wise'!AQ95)</f>
        <v/>
      </c>
      <c r="L1738" s="1046" t="s">
        <v>238</v>
      </c>
      <c r="M1738" s="1061"/>
      <c r="N1738" s="1058"/>
      <c r="O1738" s="1057"/>
      <c r="P1738" s="1023" t="s">
        <v>73</v>
      </c>
      <c r="Q1738" s="1024"/>
      <c r="R1738" s="475" t="str">
        <f>IF('statement of marks'!CV96="","",'statement of marks'!CV96)</f>
        <v/>
      </c>
      <c r="S1738" s="475" t="str">
        <f>IF('statement of marks'!CW96="","",'statement of marks'!CW96)</f>
        <v/>
      </c>
      <c r="T1738" s="475" t="str">
        <f>IF('statement of marks'!CX96="","",'statement of marks'!CX96)</f>
        <v/>
      </c>
      <c r="U1738" s="475" t="str">
        <f>IF('statement of marks'!CZ96="","",'statement of marks'!CZ96)</f>
        <v/>
      </c>
      <c r="V1738" s="478" t="str">
        <f>IF(U1738="","",SUM(R1738:U1738))</f>
        <v/>
      </c>
      <c r="W1738" s="475" t="str">
        <f>IF('statement of marks'!DB96="","",'statement of marks'!DB96)</f>
        <v/>
      </c>
      <c r="X1738" s="478" t="str">
        <f>IF(W1738="","",SUM(V1738:W1738))</f>
        <v/>
      </c>
      <c r="Y1738" s="479" t="str">
        <f>IF('statement of marks'!HY96="","",'statement of marks'!HY96)</f>
        <v/>
      </c>
      <c r="Z1738" s="485" t="str">
        <f>IF('result subject-wise'!AQ96="","",'result subject-wise'!AQ96)</f>
        <v/>
      </c>
      <c r="AA1738" s="1046" t="s">
        <v>238</v>
      </c>
      <c r="AB1738" s="1061"/>
    </row>
    <row r="1739" spans="1:28" ht="19" customHeight="1">
      <c r="A1739" s="1023" t="s">
        <v>74</v>
      </c>
      <c r="B1739" s="1024"/>
      <c r="C1739" s="475" t="str">
        <f>IF('statement of marks'!DL95="","",'statement of marks'!DL95)</f>
        <v/>
      </c>
      <c r="D1739" s="475" t="str">
        <f>IF('statement of marks'!DO95="","",'statement of marks'!DO95)</f>
        <v/>
      </c>
      <c r="E1739" s="475" t="str">
        <f>IF('statement of marks'!DR95="","",'statement of marks'!DR95)</f>
        <v/>
      </c>
      <c r="F1739" s="475" t="str">
        <f>IF('statement of marks'!DX95="","",'statement of marks'!DX95)</f>
        <v/>
      </c>
      <c r="G1739" s="478" t="str">
        <f>IF(F1739="","",SUM(C1739:F1739))</f>
        <v/>
      </c>
      <c r="H1739" s="475" t="str">
        <f>IF('statement of marks'!EC95="","",'statement of marks'!EC95)</f>
        <v/>
      </c>
      <c r="I1739" s="478" t="str">
        <f>IF(H1739="","",SUM(G1739:H1739))</f>
        <v/>
      </c>
      <c r="J1739" s="479" t="str">
        <f>IF('statement of marks'!HZ95="","",'statement of marks'!HZ95)</f>
        <v/>
      </c>
      <c r="K1739" s="477" t="str">
        <f>IF('result subject-wise'!AR95="","",'result subject-wise'!AR95)</f>
        <v/>
      </c>
      <c r="L1739" s="1030"/>
      <c r="M1739" s="1061"/>
      <c r="N1739" s="1058"/>
      <c r="O1739" s="1057"/>
      <c r="P1739" s="1023" t="s">
        <v>74</v>
      </c>
      <c r="Q1739" s="1024"/>
      <c r="R1739" s="475" t="str">
        <f>IF('statement of marks'!DL96="","",'statement of marks'!DL96)</f>
        <v/>
      </c>
      <c r="S1739" s="475" t="str">
        <f>IF('statement of marks'!DO96="","",'statement of marks'!DO96)</f>
        <v/>
      </c>
      <c r="T1739" s="475" t="str">
        <f>IF('statement of marks'!DR96="","",'statement of marks'!DR96)</f>
        <v/>
      </c>
      <c r="U1739" s="475" t="str">
        <f>IF('statement of marks'!DX96="","",'statement of marks'!DX96)</f>
        <v/>
      </c>
      <c r="V1739" s="478" t="str">
        <f>IF(U1739="","",SUM(R1739:U1739))</f>
        <v/>
      </c>
      <c r="W1739" s="475" t="str">
        <f>IF('statement of marks'!EC96="","",'statement of marks'!EC96)</f>
        <v/>
      </c>
      <c r="X1739" s="478" t="str">
        <f>IF(W1739="","",SUM(V1739:W1739))</f>
        <v/>
      </c>
      <c r="Y1739" s="479" t="str">
        <f>IF('statement of marks'!HZ96="","",'statement of marks'!HZ96)</f>
        <v/>
      </c>
      <c r="Z1739" s="477" t="str">
        <f>IF('result subject-wise'!AR96="","",'result subject-wise'!AR96)</f>
        <v/>
      </c>
      <c r="AA1739" s="1030"/>
      <c r="AB1739" s="1061"/>
    </row>
    <row r="1740" spans="1:28" ht="19" customHeight="1">
      <c r="A1740" s="1023" t="s">
        <v>56</v>
      </c>
      <c r="B1740" s="1024"/>
      <c r="C1740" s="475" t="str">
        <f>IF('statement of marks'!EM95="","",'statement of marks'!EM95)</f>
        <v/>
      </c>
      <c r="D1740" s="475" t="str">
        <f>IF('statement of marks'!EN95="","",'statement of marks'!EN95)</f>
        <v/>
      </c>
      <c r="E1740" s="475" t="str">
        <f>IF('statement of marks'!EO95="","",'statement of marks'!EO95)</f>
        <v/>
      </c>
      <c r="F1740" s="475" t="str">
        <f>IF('statement of marks'!ES95="","",'statement of marks'!ES95)</f>
        <v/>
      </c>
      <c r="G1740" s="478" t="str">
        <f>IF(F1740="","",SUM(C1740:F1740))</f>
        <v/>
      </c>
      <c r="H1740" s="475" t="str">
        <f>IF('statement of marks'!EX95="","",'statement of marks'!EX95)</f>
        <v/>
      </c>
      <c r="I1740" s="478" t="str">
        <f>IF(H1740="","",SUM(G1740:H1740))</f>
        <v/>
      </c>
      <c r="J1740" s="479" t="str">
        <f>IF('statement of marks'!IA95="","",'statement of marks'!IA95)</f>
        <v/>
      </c>
      <c r="K1740" s="477" t="str">
        <f>IF('result subject-wise'!AS95="","",'result subject-wise'!AS95)</f>
        <v/>
      </c>
      <c r="L1740" s="1030"/>
      <c r="M1740" s="1061"/>
      <c r="N1740" s="1058"/>
      <c r="O1740" s="1057"/>
      <c r="P1740" s="1023" t="s">
        <v>56</v>
      </c>
      <c r="Q1740" s="1024"/>
      <c r="R1740" s="475" t="str">
        <f>IF('statement of marks'!EM96="","",'statement of marks'!EM96)</f>
        <v/>
      </c>
      <c r="S1740" s="475" t="str">
        <f>IF('statement of marks'!EN96="","",'statement of marks'!EN96)</f>
        <v/>
      </c>
      <c r="T1740" s="475" t="str">
        <f>IF('statement of marks'!EO96="","",'statement of marks'!EO96)</f>
        <v/>
      </c>
      <c r="U1740" s="475" t="str">
        <f>IF('statement of marks'!ES96="","",'statement of marks'!ES96)</f>
        <v/>
      </c>
      <c r="V1740" s="478" t="str">
        <f>IF(U1740="","",SUM(R1740:U1740))</f>
        <v/>
      </c>
      <c r="W1740" s="475" t="str">
        <f>IF('statement of marks'!EX96="","",'statement of marks'!EX96)</f>
        <v/>
      </c>
      <c r="X1740" s="478" t="str">
        <f>IF(W1740="","",SUM(V1740:W1740))</f>
        <v/>
      </c>
      <c r="Y1740" s="479" t="str">
        <f>IF('statement of marks'!IA96="","",'statement of marks'!IA96)</f>
        <v/>
      </c>
      <c r="Z1740" s="477" t="str">
        <f>IF('result subject-wise'!AS96="","",'result subject-wise'!AS96)</f>
        <v/>
      </c>
      <c r="AA1740" s="1030"/>
      <c r="AB1740" s="1061"/>
    </row>
    <row r="1741" spans="1:28" ht="19" customHeight="1">
      <c r="A1741" s="1023" t="s">
        <v>26</v>
      </c>
      <c r="B1741" s="1024"/>
      <c r="C1741" s="1046" t="s">
        <v>275</v>
      </c>
      <c r="D1741" s="1021"/>
      <c r="E1741" s="1046" t="s">
        <v>94</v>
      </c>
      <c r="F1741" s="1021"/>
      <c r="G1741" s="1048" t="s">
        <v>95</v>
      </c>
      <c r="H1741" s="1021"/>
      <c r="I1741" s="478" t="s">
        <v>39</v>
      </c>
      <c r="J1741" s="477" t="s">
        <v>57</v>
      </c>
      <c r="K1741" s="1050"/>
      <c r="L1741" s="1049" t="str">
        <f>IF('result subject-wise'!AV95="","",'result subject-wise'!AV95)</f>
        <v/>
      </c>
      <c r="M1741" s="1052"/>
      <c r="N1741" s="1058"/>
      <c r="O1741" s="1057"/>
      <c r="P1741" s="1023" t="s">
        <v>26</v>
      </c>
      <c r="Q1741" s="1024"/>
      <c r="R1741" s="1046" t="s">
        <v>275</v>
      </c>
      <c r="S1741" s="1021"/>
      <c r="T1741" s="1046" t="s">
        <v>94</v>
      </c>
      <c r="U1741" s="1021"/>
      <c r="V1741" s="1048" t="s">
        <v>95</v>
      </c>
      <c r="W1741" s="1021"/>
      <c r="X1741" s="478" t="s">
        <v>39</v>
      </c>
      <c r="Y1741" s="477" t="s">
        <v>57</v>
      </c>
      <c r="Z1741" s="1050"/>
      <c r="AA1741" s="1049" t="str">
        <f>IF('result subject-wise'!AV96="","",'result subject-wise'!AV96)</f>
        <v/>
      </c>
      <c r="AB1741" s="1052"/>
    </row>
    <row r="1742" spans="1:28" ht="19" customHeight="1">
      <c r="A1742" s="1023"/>
      <c r="B1742" s="1024"/>
      <c r="C1742" s="1021">
        <f>'statement of marks'!$FH$6</f>
        <v>25</v>
      </c>
      <c r="D1742" s="1021"/>
      <c r="E1742" s="1021">
        <f>'statement of marks'!$FI$6</f>
        <v>45</v>
      </c>
      <c r="F1742" s="1021"/>
      <c r="G1742" s="1021">
        <f>'statement of marks'!$FJ$6</f>
        <v>30</v>
      </c>
      <c r="H1742" s="1021"/>
      <c r="I1742" s="478">
        <f>SUM(C1742,E1742,G1742)</f>
        <v>100</v>
      </c>
      <c r="J1742" s="477"/>
      <c r="K1742" s="1050"/>
      <c r="L1742" s="1049"/>
      <c r="M1742" s="1052"/>
      <c r="N1742" s="1058"/>
      <c r="O1742" s="1057"/>
      <c r="P1742" s="1023"/>
      <c r="Q1742" s="1024"/>
      <c r="R1742" s="1021">
        <f>'statement of marks'!$FH$6</f>
        <v>25</v>
      </c>
      <c r="S1742" s="1021"/>
      <c r="T1742" s="1021">
        <f>'statement of marks'!$FI$6</f>
        <v>45</v>
      </c>
      <c r="U1742" s="1021"/>
      <c r="V1742" s="1021">
        <f>'statement of marks'!$FJ$6</f>
        <v>30</v>
      </c>
      <c r="W1742" s="1021"/>
      <c r="X1742" s="478">
        <f>SUM(R1742,T1742,V1742)</f>
        <v>100</v>
      </c>
      <c r="Y1742" s="477"/>
      <c r="Z1742" s="1050"/>
      <c r="AA1742" s="1049"/>
      <c r="AB1742" s="1052"/>
    </row>
    <row r="1743" spans="1:28" ht="19" customHeight="1">
      <c r="A1743" s="1023"/>
      <c r="B1743" s="1024"/>
      <c r="C1743" s="1025" t="str">
        <f>IF('statement of marks'!FH95="","",'statement of marks'!FH95)</f>
        <v/>
      </c>
      <c r="D1743" s="1025"/>
      <c r="E1743" s="1025" t="str">
        <f>'statement of marks'!FI95</f>
        <v/>
      </c>
      <c r="F1743" s="1025"/>
      <c r="G1743" s="1025" t="str">
        <f>'statement of marks'!FJ95</f>
        <v/>
      </c>
      <c r="H1743" s="1025"/>
      <c r="I1743" s="481" t="str">
        <f>IF(G1743="","",SUM(C1743,E1743,G1743))</f>
        <v/>
      </c>
      <c r="J1743" s="479" t="str">
        <f>IF('statement of marks'!IB95="","",'statement of marks'!IB95)</f>
        <v/>
      </c>
      <c r="K1743" s="1050"/>
      <c r="L1743" s="1051" t="s">
        <v>241</v>
      </c>
      <c r="M1743" s="1052"/>
      <c r="N1743" s="1058"/>
      <c r="O1743" s="1057"/>
      <c r="P1743" s="1023"/>
      <c r="Q1743" s="1024"/>
      <c r="R1743" s="1025" t="str">
        <f>IF('statement of marks'!FH96="","",'statement of marks'!FH96)</f>
        <v/>
      </c>
      <c r="S1743" s="1025"/>
      <c r="T1743" s="1025" t="str">
        <f>'statement of marks'!FI96</f>
        <v/>
      </c>
      <c r="U1743" s="1025"/>
      <c r="V1743" s="1025" t="str">
        <f>'statement of marks'!FJ96</f>
        <v/>
      </c>
      <c r="W1743" s="1025"/>
      <c r="X1743" s="481" t="str">
        <f>IF(V1743="","",SUM(R1743,T1743,V1743))</f>
        <v/>
      </c>
      <c r="Y1743" s="479" t="str">
        <f>IF('statement of marks'!IB96="","",'statement of marks'!IB96)</f>
        <v/>
      </c>
      <c r="Z1743" s="1050"/>
      <c r="AA1743" s="1051" t="s">
        <v>241</v>
      </c>
      <c r="AB1743" s="1052"/>
    </row>
    <row r="1744" spans="1:28" ht="19" customHeight="1">
      <c r="A1744" s="1023" t="s">
        <v>77</v>
      </c>
      <c r="B1744" s="1024"/>
      <c r="C1744" s="1048" t="s">
        <v>96</v>
      </c>
      <c r="D1744" s="1021"/>
      <c r="E1744" s="1048" t="s">
        <v>97</v>
      </c>
      <c r="F1744" s="1021"/>
      <c r="G1744" s="1048" t="s">
        <v>98</v>
      </c>
      <c r="H1744" s="1021"/>
      <c r="I1744" s="478" t="s">
        <v>39</v>
      </c>
      <c r="J1744" s="477" t="s">
        <v>57</v>
      </c>
      <c r="K1744" s="1050"/>
      <c r="L1744" s="1049" t="e">
        <f>J1737</f>
        <v>#VALUE!</v>
      </c>
      <c r="M1744" s="1052"/>
      <c r="N1744" s="1058"/>
      <c r="O1744" s="1057"/>
      <c r="P1744" s="1023" t="s">
        <v>77</v>
      </c>
      <c r="Q1744" s="1024"/>
      <c r="R1744" s="1048" t="s">
        <v>96</v>
      </c>
      <c r="S1744" s="1021"/>
      <c r="T1744" s="1048" t="s">
        <v>97</v>
      </c>
      <c r="U1744" s="1021"/>
      <c r="V1744" s="1048" t="s">
        <v>98</v>
      </c>
      <c r="W1744" s="1021"/>
      <c r="X1744" s="478" t="s">
        <v>39</v>
      </c>
      <c r="Y1744" s="477" t="s">
        <v>57</v>
      </c>
      <c r="Z1744" s="1050"/>
      <c r="AA1744" s="1049" t="e">
        <f>Y1737</f>
        <v>#VALUE!</v>
      </c>
      <c r="AB1744" s="1052"/>
    </row>
    <row r="1745" spans="1:28" ht="19" customHeight="1">
      <c r="A1745" s="1023"/>
      <c r="B1745" s="1024"/>
      <c r="C1745" s="1021">
        <f>'statement of marks'!$FQ$6</f>
        <v>25</v>
      </c>
      <c r="D1745" s="1021"/>
      <c r="E1745" s="474">
        <f>'statement of marks'!$FR$6</f>
        <v>30</v>
      </c>
      <c r="F1745" s="474">
        <f>'statement of marks'!$FS$6</f>
        <v>30</v>
      </c>
      <c r="G1745" s="1021">
        <f>'statement of marks'!$FT$6</f>
        <v>15</v>
      </c>
      <c r="H1745" s="1021"/>
      <c r="I1745" s="478">
        <f>SUM(C1745,E1745,F1745,G1745)</f>
        <v>100</v>
      </c>
      <c r="J1745" s="477"/>
      <c r="K1745" s="1050"/>
      <c r="L1745" s="1049"/>
      <c r="M1745" s="1052"/>
      <c r="N1745" s="1058"/>
      <c r="O1745" s="1057"/>
      <c r="P1745" s="1023"/>
      <c r="Q1745" s="1024"/>
      <c r="R1745" s="1021">
        <f>'statement of marks'!$FQ$6</f>
        <v>25</v>
      </c>
      <c r="S1745" s="1021"/>
      <c r="T1745" s="474">
        <f>'statement of marks'!$FR$6</f>
        <v>30</v>
      </c>
      <c r="U1745" s="474">
        <f>'statement of marks'!$FS$6</f>
        <v>30</v>
      </c>
      <c r="V1745" s="1021">
        <f>'statement of marks'!$FT$6</f>
        <v>15</v>
      </c>
      <c r="W1745" s="1021"/>
      <c r="X1745" s="478">
        <f>SUM(R1745,T1745,U1745,V1745)</f>
        <v>100</v>
      </c>
      <c r="Y1745" s="477"/>
      <c r="Z1745" s="1050"/>
      <c r="AA1745" s="1049"/>
      <c r="AB1745" s="1052"/>
    </row>
    <row r="1746" spans="1:28" ht="19" customHeight="1">
      <c r="A1746" s="1023"/>
      <c r="B1746" s="1024"/>
      <c r="C1746" s="1025" t="str">
        <f>IF('statement of marks'!FQ95="","",'statement of marks'!FQ95)</f>
        <v/>
      </c>
      <c r="D1746" s="1025"/>
      <c r="E1746" s="475" t="str">
        <f>'statement of marks'!FR95</f>
        <v/>
      </c>
      <c r="F1746" s="475" t="str">
        <f>'statement of marks'!FS95</f>
        <v/>
      </c>
      <c r="G1746" s="1025" t="str">
        <f>'statement of marks'!FT95</f>
        <v/>
      </c>
      <c r="H1746" s="1025"/>
      <c r="I1746" s="478" t="str">
        <f>IF(G1746="","",SUM(C1746:G1746))</f>
        <v/>
      </c>
      <c r="J1746" s="479" t="str">
        <f>IF('statement of marks'!IC95="","",'statement of marks'!IC95)</f>
        <v/>
      </c>
      <c r="K1746" s="1043" t="s">
        <v>240</v>
      </c>
      <c r="L1746" s="1044"/>
      <c r="M1746" s="1045"/>
      <c r="N1746" s="1058"/>
      <c r="O1746" s="1057"/>
      <c r="P1746" s="1023"/>
      <c r="Q1746" s="1024"/>
      <c r="R1746" s="1025" t="str">
        <f>IF('statement of marks'!FQ96="","",'statement of marks'!FQ96)</f>
        <v/>
      </c>
      <c r="S1746" s="1025"/>
      <c r="T1746" s="475" t="str">
        <f>'statement of marks'!FR96</f>
        <v/>
      </c>
      <c r="U1746" s="475" t="str">
        <f>'statement of marks'!FS96</f>
        <v/>
      </c>
      <c r="V1746" s="1025" t="str">
        <f>'statement of marks'!FT96</f>
        <v/>
      </c>
      <c r="W1746" s="1025"/>
      <c r="X1746" s="478" t="str">
        <f>IF(V1746="","",SUM(R1746:V1746))</f>
        <v/>
      </c>
      <c r="Y1746" s="479" t="str">
        <f>IF('statement of marks'!IC96="","",'statement of marks'!IC96)</f>
        <v/>
      </c>
      <c r="Z1746" s="1043" t="s">
        <v>240</v>
      </c>
      <c r="AA1746" s="1044"/>
      <c r="AB1746" s="1045"/>
    </row>
    <row r="1747" spans="1:28" ht="19" customHeight="1">
      <c r="A1747" s="1038" t="s">
        <v>135</v>
      </c>
      <c r="B1747" s="1039"/>
      <c r="C1747" s="1029" t="str">
        <f>'statement of marks'!GN95</f>
        <v/>
      </c>
      <c r="D1747" s="1029"/>
      <c r="E1747" s="1029"/>
      <c r="F1747" s="483" t="s">
        <v>241</v>
      </c>
      <c r="G1747" s="479" t="str">
        <f>IF('statement of marks'!CU95="","",'statement of marks'!CU95)</f>
        <v/>
      </c>
      <c r="H1747" s="1049" t="s">
        <v>237</v>
      </c>
      <c r="I1747" s="1049"/>
      <c r="J1747" s="475" t="str">
        <f>IF('statement of marks'!GP95="","",'statement of marks'!GP95)</f>
        <v/>
      </c>
      <c r="K1747" s="1044"/>
      <c r="L1747" s="1044"/>
      <c r="M1747" s="1045"/>
      <c r="N1747" s="1058"/>
      <c r="O1747" s="1057"/>
      <c r="P1747" s="1038" t="s">
        <v>135</v>
      </c>
      <c r="Q1747" s="1039"/>
      <c r="R1747" s="1029" t="str">
        <f>'statement of marks'!GN96</f>
        <v/>
      </c>
      <c r="S1747" s="1029"/>
      <c r="T1747" s="1029"/>
      <c r="U1747" s="483" t="s">
        <v>241</v>
      </c>
      <c r="V1747" s="479" t="str">
        <f>IF('statement of marks'!CU96="","",'statement of marks'!CU96)</f>
        <v/>
      </c>
      <c r="W1747" s="1049" t="s">
        <v>237</v>
      </c>
      <c r="X1747" s="1049"/>
      <c r="Y1747" s="475" t="str">
        <f>IF('statement of marks'!GP96="","",'statement of marks'!GP96)</f>
        <v/>
      </c>
      <c r="Z1747" s="1044"/>
      <c r="AA1747" s="1044"/>
      <c r="AB1747" s="1045"/>
    </row>
    <row r="1748" spans="1:28" ht="19" customHeight="1">
      <c r="A1748" s="257" t="s">
        <v>230</v>
      </c>
      <c r="B1748" s="1059" t="s">
        <v>229</v>
      </c>
      <c r="C1748" s="1060"/>
      <c r="D1748" s="1047" t="s">
        <v>231</v>
      </c>
      <c r="E1748" s="1025"/>
      <c r="F1748" s="1047" t="s">
        <v>232</v>
      </c>
      <c r="G1748" s="1025"/>
      <c r="H1748" s="1047" t="s">
        <v>233</v>
      </c>
      <c r="I1748" s="1025"/>
      <c r="J1748" s="481" t="s">
        <v>376</v>
      </c>
      <c r="K1748" s="1044"/>
      <c r="L1748" s="1044"/>
      <c r="M1748" s="1045"/>
      <c r="N1748" s="1058"/>
      <c r="O1748" s="1057"/>
      <c r="P1748" s="257" t="s">
        <v>230</v>
      </c>
      <c r="Q1748" s="1059" t="s">
        <v>229</v>
      </c>
      <c r="R1748" s="1060"/>
      <c r="S1748" s="1047" t="s">
        <v>231</v>
      </c>
      <c r="T1748" s="1025"/>
      <c r="U1748" s="1047" t="s">
        <v>232</v>
      </c>
      <c r="V1748" s="1025"/>
      <c r="W1748" s="1047" t="s">
        <v>233</v>
      </c>
      <c r="X1748" s="1025"/>
      <c r="Y1748" s="481" t="s">
        <v>376</v>
      </c>
      <c r="Z1748" s="1044"/>
      <c r="AA1748" s="1044"/>
      <c r="AB1748" s="1045"/>
    </row>
    <row r="1749" spans="1:28" ht="19" customHeight="1">
      <c r="A1749" s="1033" t="s">
        <v>227</v>
      </c>
      <c r="B1749" s="1024"/>
      <c r="C1749" s="482" t="str">
        <f>IF('statement of marks'!GR95="","",'statement of marks'!GR95)</f>
        <v/>
      </c>
      <c r="D1749" s="1053" t="str">
        <f>IF('statement of marks'!GT95="","",'statement of marks'!GT95)</f>
        <v/>
      </c>
      <c r="E1749" s="1053"/>
      <c r="F1749" s="1053" t="str">
        <f>IF('statement of marks'!GV95="","",'statement of marks'!GV95)</f>
        <v/>
      </c>
      <c r="G1749" s="1053"/>
      <c r="H1749" s="1053" t="str">
        <f>IF('statement of marks'!GX95="","",'statement of marks'!GX95)</f>
        <v/>
      </c>
      <c r="I1749" s="1053"/>
      <c r="J1749" s="479" t="str">
        <f>'statement of marks'!GZ95</f>
        <v/>
      </c>
      <c r="K1749" s="1062" t="str">
        <f>IF(OR(L1741="PASS",L1741="FAIL"),'result subject-wise'!$AV$112,"")</f>
        <v/>
      </c>
      <c r="L1749" s="1062"/>
      <c r="M1749" s="1063"/>
      <c r="N1749" s="1058"/>
      <c r="O1749" s="1057"/>
      <c r="P1749" s="1033" t="s">
        <v>227</v>
      </c>
      <c r="Q1749" s="1024"/>
      <c r="R1749" s="482" t="str">
        <f>IF('statement of marks'!GR96="","",'statement of marks'!GR96)</f>
        <v/>
      </c>
      <c r="S1749" s="1053" t="str">
        <f>IF('statement of marks'!GT96="","",'statement of marks'!GT96)</f>
        <v/>
      </c>
      <c r="T1749" s="1053"/>
      <c r="U1749" s="1053" t="str">
        <f>IF('statement of marks'!GV96="","",'statement of marks'!GV96)</f>
        <v/>
      </c>
      <c r="V1749" s="1053"/>
      <c r="W1749" s="1053" t="str">
        <f>IF('statement of marks'!GX96="","",'statement of marks'!GX96)</f>
        <v/>
      </c>
      <c r="X1749" s="1053"/>
      <c r="Y1749" s="479" t="str">
        <f>'statement of marks'!GZ96</f>
        <v/>
      </c>
      <c r="Z1749" s="1062" t="str">
        <f>IF(OR(AA1741="PASS",AA1741="FAIL"),'result subject-wise'!$AV$112,"")</f>
        <v/>
      </c>
      <c r="AA1749" s="1062"/>
      <c r="AB1749" s="1063"/>
    </row>
    <row r="1750" spans="1:28" ht="19" customHeight="1">
      <c r="A1750" s="1031" t="s">
        <v>228</v>
      </c>
      <c r="B1750" s="1032"/>
      <c r="C1750" s="477" t="str">
        <f>IF('statement of marks'!GQ95="","",'statement of marks'!GQ95)</f>
        <v/>
      </c>
      <c r="D1750" s="1030" t="str">
        <f>IF('statement of marks'!GS95="","",'statement of marks'!GS95)</f>
        <v/>
      </c>
      <c r="E1750" s="1030"/>
      <c r="F1750" s="1030" t="str">
        <f>IF('statement of marks'!GU95="","",'statement of marks'!GU95)</f>
        <v/>
      </c>
      <c r="G1750" s="1030"/>
      <c r="H1750" s="1030" t="str">
        <f>IF('statement of marks'!GW95="","",'statement of marks'!GW95)</f>
        <v/>
      </c>
      <c r="I1750" s="1030"/>
      <c r="J1750" s="477" t="str">
        <f>'statement of marks'!GY95</f>
        <v/>
      </c>
      <c r="K1750" s="1062"/>
      <c r="L1750" s="1062"/>
      <c r="M1750" s="1063"/>
      <c r="N1750" s="1058"/>
      <c r="O1750" s="1057"/>
      <c r="P1750" s="1031" t="s">
        <v>228</v>
      </c>
      <c r="Q1750" s="1032"/>
      <c r="R1750" s="477" t="str">
        <f>IF('statement of marks'!GQ96="","",'statement of marks'!GQ96)</f>
        <v/>
      </c>
      <c r="S1750" s="1030" t="str">
        <f>IF('statement of marks'!GS96="","",'statement of marks'!GS96)</f>
        <v/>
      </c>
      <c r="T1750" s="1030"/>
      <c r="U1750" s="1030" t="str">
        <f>IF('statement of marks'!GU96="","",'statement of marks'!GU96)</f>
        <v/>
      </c>
      <c r="V1750" s="1030"/>
      <c r="W1750" s="1030" t="str">
        <f>IF('statement of marks'!GW96="","",'statement of marks'!GW96)</f>
        <v/>
      </c>
      <c r="X1750" s="1030"/>
      <c r="Y1750" s="477" t="str">
        <f>'statement of marks'!GY96</f>
        <v/>
      </c>
      <c r="Z1750" s="1062"/>
      <c r="AA1750" s="1062"/>
      <c r="AB1750" s="1063"/>
    </row>
    <row r="1751" spans="1:28" ht="19" customHeight="1">
      <c r="A1751" s="1067" t="s">
        <v>375</v>
      </c>
      <c r="B1751" s="1024"/>
      <c r="C1751" s="52"/>
      <c r="D1751" s="1029"/>
      <c r="E1751" s="1029"/>
      <c r="F1751" s="1029"/>
      <c r="G1751" s="1029"/>
      <c r="H1751" s="1029"/>
      <c r="I1751" s="1029"/>
      <c r="J1751" s="1029"/>
      <c r="K1751" s="1029"/>
      <c r="L1751" s="1029"/>
      <c r="M1751" s="1040"/>
      <c r="N1751" s="1058"/>
      <c r="O1751" s="1057"/>
      <c r="P1751" s="1067" t="s">
        <v>375</v>
      </c>
      <c r="Q1751" s="1024"/>
      <c r="R1751" s="52"/>
      <c r="S1751" s="1029"/>
      <c r="T1751" s="1029"/>
      <c r="U1751" s="1029"/>
      <c r="V1751" s="1029"/>
      <c r="W1751" s="1029"/>
      <c r="X1751" s="1029"/>
      <c r="Y1751" s="1029"/>
      <c r="Z1751" s="1029"/>
      <c r="AA1751" s="1029"/>
      <c r="AB1751" s="1040"/>
    </row>
    <row r="1752" spans="1:28" ht="19" customHeight="1">
      <c r="A1752" s="1033" t="s">
        <v>234</v>
      </c>
      <c r="B1752" s="1024"/>
      <c r="C1752" s="52"/>
      <c r="D1752" s="1029"/>
      <c r="E1752" s="1029"/>
      <c r="F1752" s="1029"/>
      <c r="G1752" s="1029"/>
      <c r="H1752" s="1029"/>
      <c r="I1752" s="1029"/>
      <c r="J1752" s="1029"/>
      <c r="K1752" s="1029"/>
      <c r="L1752" s="1029"/>
      <c r="M1752" s="1040"/>
      <c r="N1752" s="1058"/>
      <c r="O1752" s="1057"/>
      <c r="P1752" s="1033" t="s">
        <v>234</v>
      </c>
      <c r="Q1752" s="1024"/>
      <c r="R1752" s="52"/>
      <c r="S1752" s="1029"/>
      <c r="T1752" s="1029"/>
      <c r="U1752" s="1029"/>
      <c r="V1752" s="1029"/>
      <c r="W1752" s="1029"/>
      <c r="X1752" s="1029"/>
      <c r="Y1752" s="1029"/>
      <c r="Z1752" s="1029"/>
      <c r="AA1752" s="1029"/>
      <c r="AB1752" s="1040"/>
    </row>
    <row r="1753" spans="1:28" ht="19" customHeight="1">
      <c r="A1753" s="1033" t="s">
        <v>374</v>
      </c>
      <c r="B1753" s="1024"/>
      <c r="C1753" s="52"/>
      <c r="D1753" s="1029"/>
      <c r="E1753" s="1029"/>
      <c r="F1753" s="1029"/>
      <c r="G1753" s="1029"/>
      <c r="H1753" s="1029"/>
      <c r="I1753" s="1029"/>
      <c r="J1753" s="1051" t="s">
        <v>374</v>
      </c>
      <c r="K1753" s="1029"/>
      <c r="L1753" s="1029"/>
      <c r="M1753" s="1040"/>
      <c r="N1753" s="1058"/>
      <c r="O1753" s="1057"/>
      <c r="P1753" s="1033" t="s">
        <v>374</v>
      </c>
      <c r="Q1753" s="1024"/>
      <c r="R1753" s="52"/>
      <c r="S1753" s="1029"/>
      <c r="T1753" s="1029"/>
      <c r="U1753" s="1029"/>
      <c r="V1753" s="1029"/>
      <c r="W1753" s="1029"/>
      <c r="X1753" s="1029"/>
      <c r="Y1753" s="1051" t="s">
        <v>374</v>
      </c>
      <c r="Z1753" s="1029"/>
      <c r="AA1753" s="1029"/>
      <c r="AB1753" s="1040"/>
    </row>
    <row r="1754" spans="1:28" ht="19" customHeight="1">
      <c r="A1754" s="1033" t="s">
        <v>235</v>
      </c>
      <c r="B1754" s="1024"/>
      <c r="C1754" s="52"/>
      <c r="D1754" s="1029"/>
      <c r="E1754" s="1029"/>
      <c r="F1754" s="1029"/>
      <c r="G1754" s="1029"/>
      <c r="H1754" s="1029"/>
      <c r="I1754" s="1029"/>
      <c r="J1754" s="1029"/>
      <c r="K1754" s="1029"/>
      <c r="L1754" s="1029"/>
      <c r="M1754" s="1040"/>
      <c r="N1754" s="1058"/>
      <c r="O1754" s="1057"/>
      <c r="P1754" s="1033" t="s">
        <v>235</v>
      </c>
      <c r="Q1754" s="1024"/>
      <c r="R1754" s="52"/>
      <c r="S1754" s="1029"/>
      <c r="T1754" s="1029"/>
      <c r="U1754" s="1029"/>
      <c r="V1754" s="1029"/>
      <c r="W1754" s="1029"/>
      <c r="X1754" s="1029"/>
      <c r="Y1754" s="1029"/>
      <c r="Z1754" s="1029"/>
      <c r="AA1754" s="1029"/>
      <c r="AB1754" s="1040"/>
    </row>
    <row r="1755" spans="1:28" ht="19" customHeight="1" thickBot="1">
      <c r="A1755" s="1054" t="s">
        <v>236</v>
      </c>
      <c r="B1755" s="1055"/>
      <c r="C1755" s="1055"/>
      <c r="D1755" s="1055"/>
      <c r="E1755" s="1055"/>
      <c r="F1755" s="1064">
        <f>'statement of marks'!$GY$107</f>
        <v>42460</v>
      </c>
      <c r="G1755" s="1064"/>
      <c r="H1755" s="1065" t="s">
        <v>239</v>
      </c>
      <c r="I1755" s="1066"/>
      <c r="J1755" s="1041"/>
      <c r="K1755" s="1041"/>
      <c r="L1755" s="1041"/>
      <c r="M1755" s="1042"/>
      <c r="N1755" s="1058"/>
      <c r="O1755" s="1057"/>
      <c r="P1755" s="1054" t="s">
        <v>236</v>
      </c>
      <c r="Q1755" s="1055"/>
      <c r="R1755" s="1055"/>
      <c r="S1755" s="1055"/>
      <c r="T1755" s="1055"/>
      <c r="U1755" s="1064">
        <f>'statement of marks'!$GY$107</f>
        <v>42460</v>
      </c>
      <c r="V1755" s="1064"/>
      <c r="W1755" s="1065" t="s">
        <v>239</v>
      </c>
      <c r="X1755" s="1066"/>
      <c r="Y1755" s="1041"/>
      <c r="Z1755" s="1041"/>
      <c r="AA1755" s="1041"/>
      <c r="AB1755" s="1042"/>
    </row>
    <row r="1756" spans="1:28" ht="19" customHeight="1" thickTop="1">
      <c r="A1756" s="1017" t="s">
        <v>220</v>
      </c>
      <c r="B1756" s="1018"/>
      <c r="C1756" s="1018"/>
      <c r="D1756" s="1018"/>
      <c r="E1756" s="1018"/>
      <c r="F1756" s="1018"/>
      <c r="G1756" s="1018"/>
      <c r="H1756" s="1018"/>
      <c r="I1756" s="1018"/>
      <c r="J1756" s="1018"/>
      <c r="K1756" s="1018"/>
      <c r="L1756" s="1018"/>
      <c r="M1756" s="1019"/>
      <c r="N1756" s="1058"/>
      <c r="O1756" s="1057"/>
      <c r="P1756" s="1017" t="s">
        <v>220</v>
      </c>
      <c r="Q1756" s="1018"/>
      <c r="R1756" s="1018"/>
      <c r="S1756" s="1018"/>
      <c r="T1756" s="1018"/>
      <c r="U1756" s="1018"/>
      <c r="V1756" s="1018"/>
      <c r="W1756" s="1018"/>
      <c r="X1756" s="1018"/>
      <c r="Y1756" s="1018"/>
      <c r="Z1756" s="1018"/>
      <c r="AA1756" s="1018"/>
      <c r="AB1756" s="1019"/>
    </row>
    <row r="1757" spans="1:28" ht="19" customHeight="1">
      <c r="A1757" s="1020" t="str">
        <f>IF('statement of marks'!$A$2="","",'statement of marks'!$A$2)</f>
        <v xml:space="preserve">GOVT. </v>
      </c>
      <c r="B1757" s="1021"/>
      <c r="C1757" s="1021"/>
      <c r="D1757" s="1021"/>
      <c r="E1757" s="1021"/>
      <c r="F1757" s="1021"/>
      <c r="G1757" s="1021"/>
      <c r="H1757" s="1021"/>
      <c r="I1757" s="1021"/>
      <c r="J1757" s="1021"/>
      <c r="K1757" s="1021"/>
      <c r="L1757" s="1021"/>
      <c r="M1757" s="1022"/>
      <c r="N1757" s="1058"/>
      <c r="O1757" s="1057"/>
      <c r="P1757" s="1020" t="str">
        <f>IF('statement of marks'!$A$2="","",'statement of marks'!$A$2)</f>
        <v xml:space="preserve">GOVT. </v>
      </c>
      <c r="Q1757" s="1021"/>
      <c r="R1757" s="1021"/>
      <c r="S1757" s="1021"/>
      <c r="T1757" s="1021"/>
      <c r="U1757" s="1021"/>
      <c r="V1757" s="1021"/>
      <c r="W1757" s="1021"/>
      <c r="X1757" s="1021"/>
      <c r="Y1757" s="1021"/>
      <c r="Z1757" s="1021"/>
      <c r="AA1757" s="1021"/>
      <c r="AB1757" s="1022"/>
    </row>
    <row r="1758" spans="1:28" ht="19" customHeight="1">
      <c r="A1758" s="1020"/>
      <c r="B1758" s="1021"/>
      <c r="C1758" s="1021"/>
      <c r="D1758" s="1021"/>
      <c r="E1758" s="1021"/>
      <c r="F1758" s="1021"/>
      <c r="G1758" s="1021"/>
      <c r="H1758" s="1021"/>
      <c r="I1758" s="1021"/>
      <c r="J1758" s="1021"/>
      <c r="K1758" s="1021"/>
      <c r="L1758" s="1021"/>
      <c r="M1758" s="1022"/>
      <c r="N1758" s="1058"/>
      <c r="O1758" s="1057"/>
      <c r="P1758" s="1020"/>
      <c r="Q1758" s="1021"/>
      <c r="R1758" s="1021"/>
      <c r="S1758" s="1021"/>
      <c r="T1758" s="1021"/>
      <c r="U1758" s="1021"/>
      <c r="V1758" s="1021"/>
      <c r="W1758" s="1021"/>
      <c r="X1758" s="1021"/>
      <c r="Y1758" s="1021"/>
      <c r="Z1758" s="1021"/>
      <c r="AA1758" s="1021"/>
      <c r="AB1758" s="1022"/>
    </row>
    <row r="1759" spans="1:28" ht="19" customHeight="1">
      <c r="A1759" s="1023" t="s">
        <v>221</v>
      </c>
      <c r="B1759" s="1024"/>
      <c r="C1759" s="1025" t="str">
        <f>IF(L1780="","MAIN EXAM.",IF(C1786="SUPPL.","SUPPL. EXAM.",IF(C1786="RE-EXAM.","RE-EXAM.",)))</f>
        <v>MAIN EXAM.</v>
      </c>
      <c r="D1759" s="1025"/>
      <c r="E1759" s="1025"/>
      <c r="F1759" s="1025"/>
      <c r="G1759" s="475" t="s">
        <v>153</v>
      </c>
      <c r="H1759" s="1025" t="str">
        <f>IF('statement of marks'!$F$3="","",'statement of marks'!$F$3)</f>
        <v>2015-16</v>
      </c>
      <c r="I1759" s="1025"/>
      <c r="J1759" s="1025" t="s">
        <v>82</v>
      </c>
      <c r="K1759" s="1025"/>
      <c r="L1759" s="1025" t="str">
        <f>IF('statement of marks'!D97="","",'statement of marks'!D97)</f>
        <v/>
      </c>
      <c r="M1759" s="1026"/>
      <c r="N1759" s="1058"/>
      <c r="O1759" s="1057"/>
      <c r="P1759" s="1023" t="s">
        <v>221</v>
      </c>
      <c r="Q1759" s="1024"/>
      <c r="R1759" s="1025" t="str">
        <f>IF(AA1780="","MAIN EXAM.",IF(R1786="SUPPL.","SUPPL. EXAM.",IF(R1786="RE-EXAM.","RE-EXAM.",)))</f>
        <v>MAIN EXAM.</v>
      </c>
      <c r="S1759" s="1025"/>
      <c r="T1759" s="1025"/>
      <c r="U1759" s="1025"/>
      <c r="V1759" s="475" t="s">
        <v>153</v>
      </c>
      <c r="W1759" s="1025" t="str">
        <f>IF('statement of marks'!$F$3="","",'statement of marks'!$F$3)</f>
        <v>2015-16</v>
      </c>
      <c r="X1759" s="1025"/>
      <c r="Y1759" s="1025" t="s">
        <v>82</v>
      </c>
      <c r="Z1759" s="1025"/>
      <c r="AA1759" s="1025" t="str">
        <f>IF('statement of marks'!D98="","",'statement of marks'!D98)</f>
        <v/>
      </c>
      <c r="AB1759" s="1026"/>
    </row>
    <row r="1760" spans="1:28" ht="19" customHeight="1">
      <c r="A1760" s="1023" t="s">
        <v>40</v>
      </c>
      <c r="B1760" s="1024"/>
      <c r="C1760" s="1024" t="str">
        <f>IF('statement of marks'!G97="","",'statement of marks'!G97)</f>
        <v>A 091</v>
      </c>
      <c r="D1760" s="1024"/>
      <c r="E1760" s="1024"/>
      <c r="F1760" s="1024"/>
      <c r="G1760" s="1024"/>
      <c r="H1760" s="1024"/>
      <c r="I1760" s="1024"/>
      <c r="J1760" s="1024"/>
      <c r="K1760" s="1024"/>
      <c r="L1760" s="1024"/>
      <c r="M1760" s="1036"/>
      <c r="N1760" s="1058"/>
      <c r="O1760" s="1057"/>
      <c r="P1760" s="1023" t="s">
        <v>40</v>
      </c>
      <c r="Q1760" s="1024"/>
      <c r="R1760" s="1024" t="str">
        <f>IF('statement of marks'!G98="","",'statement of marks'!G98)</f>
        <v>A 092</v>
      </c>
      <c r="S1760" s="1024"/>
      <c r="T1760" s="1024"/>
      <c r="U1760" s="1024"/>
      <c r="V1760" s="1024"/>
      <c r="W1760" s="1024"/>
      <c r="X1760" s="1024"/>
      <c r="Y1760" s="1024"/>
      <c r="Z1760" s="1024"/>
      <c r="AA1760" s="1024"/>
      <c r="AB1760" s="1036"/>
    </row>
    <row r="1761" spans="1:28" ht="19" customHeight="1">
      <c r="A1761" s="1023" t="s">
        <v>41</v>
      </c>
      <c r="B1761" s="1024"/>
      <c r="C1761" s="1024" t="str">
        <f>IF('statement of marks'!H97="","",'statement of marks'!H97)</f>
        <v>B 091</v>
      </c>
      <c r="D1761" s="1024"/>
      <c r="E1761" s="1024"/>
      <c r="F1761" s="1024"/>
      <c r="G1761" s="1024"/>
      <c r="H1761" s="1024"/>
      <c r="I1761" s="1024"/>
      <c r="J1761" s="1024"/>
      <c r="K1761" s="1024"/>
      <c r="L1761" s="1024"/>
      <c r="M1761" s="1036"/>
      <c r="N1761" s="1058"/>
      <c r="O1761" s="1057"/>
      <c r="P1761" s="1023" t="s">
        <v>41</v>
      </c>
      <c r="Q1761" s="1024"/>
      <c r="R1761" s="1024" t="str">
        <f>IF('statement of marks'!H98="","",'statement of marks'!H98)</f>
        <v>B 092</v>
      </c>
      <c r="S1761" s="1024"/>
      <c r="T1761" s="1024"/>
      <c r="U1761" s="1024"/>
      <c r="V1761" s="1024"/>
      <c r="W1761" s="1024"/>
      <c r="X1761" s="1024"/>
      <c r="Y1761" s="1024"/>
      <c r="Z1761" s="1024"/>
      <c r="AA1761" s="1024"/>
      <c r="AB1761" s="1036"/>
    </row>
    <row r="1762" spans="1:28" ht="19" customHeight="1">
      <c r="A1762" s="1023" t="s">
        <v>42</v>
      </c>
      <c r="B1762" s="1024"/>
      <c r="C1762" s="1024" t="str">
        <f>IF('statement of marks'!I97="","",'statement of marks'!I97)</f>
        <v>C 091</v>
      </c>
      <c r="D1762" s="1024"/>
      <c r="E1762" s="1024"/>
      <c r="F1762" s="1024"/>
      <c r="G1762" s="1024"/>
      <c r="H1762" s="1024"/>
      <c r="I1762" s="1024"/>
      <c r="J1762" s="1024"/>
      <c r="K1762" s="1024"/>
      <c r="L1762" s="1024"/>
      <c r="M1762" s="1036"/>
      <c r="N1762" s="1058"/>
      <c r="O1762" s="1057"/>
      <c r="P1762" s="1023" t="s">
        <v>42</v>
      </c>
      <c r="Q1762" s="1024"/>
      <c r="R1762" s="1024" t="str">
        <f>IF('statement of marks'!I98="","",'statement of marks'!I98)</f>
        <v>C 092</v>
      </c>
      <c r="S1762" s="1024"/>
      <c r="T1762" s="1024"/>
      <c r="U1762" s="1024"/>
      <c r="V1762" s="1024"/>
      <c r="W1762" s="1024"/>
      <c r="X1762" s="1024"/>
      <c r="Y1762" s="1024"/>
      <c r="Z1762" s="1024"/>
      <c r="AA1762" s="1024"/>
      <c r="AB1762" s="1036"/>
    </row>
    <row r="1763" spans="1:28" ht="19" customHeight="1">
      <c r="A1763" s="1023" t="s">
        <v>274</v>
      </c>
      <c r="B1763" s="1024"/>
      <c r="C1763" s="1024" t="str">
        <f>IF('statement of marks'!$A$3="","",'statement of marks'!$A$3)</f>
        <v>9 'A'</v>
      </c>
      <c r="D1763" s="1024"/>
      <c r="E1763" s="1025" t="s">
        <v>83</v>
      </c>
      <c r="F1763" s="1025"/>
      <c r="G1763" s="1025" t="str">
        <f>IF('statement of marks'!E97="","",'statement of marks'!E97)</f>
        <v/>
      </c>
      <c r="H1763" s="1025"/>
      <c r="I1763" s="1025" t="s">
        <v>78</v>
      </c>
      <c r="J1763" s="1025"/>
      <c r="K1763" s="1014" t="str">
        <f>IF('statement of marks'!F97="","",'statement of marks'!F97)</f>
        <v/>
      </c>
      <c r="L1763" s="1014"/>
      <c r="M1763" s="1015"/>
      <c r="N1763" s="1058"/>
      <c r="O1763" s="1057"/>
      <c r="P1763" s="1023" t="s">
        <v>274</v>
      </c>
      <c r="Q1763" s="1024"/>
      <c r="R1763" s="1024" t="str">
        <f>IF('statement of marks'!$A$3="","",'statement of marks'!$A$3)</f>
        <v>9 'A'</v>
      </c>
      <c r="S1763" s="1024"/>
      <c r="T1763" s="1025" t="s">
        <v>83</v>
      </c>
      <c r="U1763" s="1025"/>
      <c r="V1763" s="1025" t="str">
        <f>IF('statement of marks'!E98="","",'statement of marks'!E98)</f>
        <v/>
      </c>
      <c r="W1763" s="1025"/>
      <c r="X1763" s="1025" t="s">
        <v>78</v>
      </c>
      <c r="Y1763" s="1025"/>
      <c r="Z1763" s="1014" t="str">
        <f>IF('statement of marks'!F98="","",'statement of marks'!F98)</f>
        <v/>
      </c>
      <c r="AA1763" s="1014"/>
      <c r="AB1763" s="1015"/>
    </row>
    <row r="1764" spans="1:28" ht="19" customHeight="1">
      <c r="A1764" s="1037" t="s">
        <v>222</v>
      </c>
      <c r="B1764" s="1034" t="s">
        <v>223</v>
      </c>
      <c r="C1764" s="865" t="s">
        <v>87</v>
      </c>
      <c r="D1764" s="865" t="s">
        <v>88</v>
      </c>
      <c r="E1764" s="865" t="s">
        <v>89</v>
      </c>
      <c r="F1764" s="865" t="s">
        <v>245</v>
      </c>
      <c r="G1764" s="865" t="s">
        <v>242</v>
      </c>
      <c r="H1764" s="865" t="s">
        <v>99</v>
      </c>
      <c r="I1764" s="865" t="s">
        <v>193</v>
      </c>
      <c r="J1764" s="1016" t="s">
        <v>146</v>
      </c>
      <c r="K1764" s="1016" t="s">
        <v>224</v>
      </c>
      <c r="L1764" s="1016" t="s">
        <v>225</v>
      </c>
      <c r="M1764" s="1035" t="s">
        <v>243</v>
      </c>
      <c r="N1764" s="1058"/>
      <c r="O1764" s="1057"/>
      <c r="P1764" s="1037" t="s">
        <v>222</v>
      </c>
      <c r="Q1764" s="1034" t="s">
        <v>223</v>
      </c>
      <c r="R1764" s="865" t="s">
        <v>87</v>
      </c>
      <c r="S1764" s="865" t="s">
        <v>88</v>
      </c>
      <c r="T1764" s="865" t="s">
        <v>89</v>
      </c>
      <c r="U1764" s="865" t="s">
        <v>245</v>
      </c>
      <c r="V1764" s="865" t="s">
        <v>242</v>
      </c>
      <c r="W1764" s="865" t="s">
        <v>99</v>
      </c>
      <c r="X1764" s="865" t="s">
        <v>193</v>
      </c>
      <c r="Y1764" s="1016" t="s">
        <v>146</v>
      </c>
      <c r="Z1764" s="1016" t="s">
        <v>224</v>
      </c>
      <c r="AA1764" s="1016" t="s">
        <v>225</v>
      </c>
      <c r="AB1764" s="1035" t="s">
        <v>243</v>
      </c>
    </row>
    <row r="1765" spans="1:28" ht="19" customHeight="1">
      <c r="A1765" s="1037"/>
      <c r="B1765" s="1034"/>
      <c r="C1765" s="865"/>
      <c r="D1765" s="865"/>
      <c r="E1765" s="865"/>
      <c r="F1765" s="865"/>
      <c r="G1765" s="865"/>
      <c r="H1765" s="865"/>
      <c r="I1765" s="865"/>
      <c r="J1765" s="865"/>
      <c r="K1765" s="865"/>
      <c r="L1765" s="865"/>
      <c r="M1765" s="1035"/>
      <c r="N1765" s="1058"/>
      <c r="O1765" s="1057"/>
      <c r="P1765" s="1037"/>
      <c r="Q1765" s="1034"/>
      <c r="R1765" s="865"/>
      <c r="S1765" s="865"/>
      <c r="T1765" s="865"/>
      <c r="U1765" s="865"/>
      <c r="V1765" s="865"/>
      <c r="W1765" s="865"/>
      <c r="X1765" s="865"/>
      <c r="Y1765" s="865"/>
      <c r="Z1765" s="865"/>
      <c r="AA1765" s="865"/>
      <c r="AB1765" s="1035"/>
    </row>
    <row r="1766" spans="1:28" ht="19" customHeight="1">
      <c r="A1766" s="1037"/>
      <c r="B1766" s="1034"/>
      <c r="C1766" s="865"/>
      <c r="D1766" s="865"/>
      <c r="E1766" s="865"/>
      <c r="F1766" s="865"/>
      <c r="G1766" s="865"/>
      <c r="H1766" s="865"/>
      <c r="I1766" s="865"/>
      <c r="J1766" s="865"/>
      <c r="K1766" s="865"/>
      <c r="L1766" s="865"/>
      <c r="M1766" s="1035"/>
      <c r="N1766" s="1058"/>
      <c r="O1766" s="1057"/>
      <c r="P1766" s="1037"/>
      <c r="Q1766" s="1034"/>
      <c r="R1766" s="865"/>
      <c r="S1766" s="865"/>
      <c r="T1766" s="865"/>
      <c r="U1766" s="865"/>
      <c r="V1766" s="865"/>
      <c r="W1766" s="865"/>
      <c r="X1766" s="865"/>
      <c r="Y1766" s="865"/>
      <c r="Z1766" s="865"/>
      <c r="AA1766" s="865"/>
      <c r="AB1766" s="1035"/>
    </row>
    <row r="1767" spans="1:28" ht="19" customHeight="1">
      <c r="A1767" s="1038" t="s">
        <v>169</v>
      </c>
      <c r="B1767" s="1039"/>
      <c r="C1767" s="474">
        <v>10</v>
      </c>
      <c r="D1767" s="474">
        <v>10</v>
      </c>
      <c r="E1767" s="474">
        <v>10</v>
      </c>
      <c r="F1767" s="474">
        <v>70</v>
      </c>
      <c r="G1767" s="478">
        <v>100</v>
      </c>
      <c r="H1767" s="478">
        <v>100</v>
      </c>
      <c r="I1767" s="478">
        <v>200</v>
      </c>
      <c r="J1767" s="484"/>
      <c r="K1767" s="478" t="str">
        <f>IF(L1775=0,"",100)</f>
        <v/>
      </c>
      <c r="L1767" s="478"/>
      <c r="M1767" s="251" t="str">
        <f>IF(L1775=0,"","200/100")</f>
        <v/>
      </c>
      <c r="N1767" s="1058"/>
      <c r="O1767" s="1057"/>
      <c r="P1767" s="1038" t="s">
        <v>169</v>
      </c>
      <c r="Q1767" s="1039"/>
      <c r="R1767" s="474">
        <v>10</v>
      </c>
      <c r="S1767" s="474">
        <v>10</v>
      </c>
      <c r="T1767" s="474">
        <v>10</v>
      </c>
      <c r="U1767" s="474">
        <v>70</v>
      </c>
      <c r="V1767" s="478">
        <v>100</v>
      </c>
      <c r="W1767" s="478">
        <v>100</v>
      </c>
      <c r="X1767" s="478">
        <v>200</v>
      </c>
      <c r="Y1767" s="484"/>
      <c r="Z1767" s="478" t="str">
        <f>IF(AA1775=0,"",100)</f>
        <v/>
      </c>
      <c r="AA1767" s="478"/>
      <c r="AB1767" s="251" t="str">
        <f>IF(AA1775=0,"","200/100")</f>
        <v/>
      </c>
    </row>
    <row r="1768" spans="1:28" ht="19" customHeight="1">
      <c r="A1768" s="1023" t="s">
        <v>61</v>
      </c>
      <c r="B1768" s="1024"/>
      <c r="C1768" s="482" t="str">
        <f>IF('statement of marks'!J97="","",'statement of marks'!J97)</f>
        <v/>
      </c>
      <c r="D1768" s="482" t="str">
        <f>IF('statement of marks'!K97="","",'statement of marks'!K97)</f>
        <v/>
      </c>
      <c r="E1768" s="482" t="str">
        <f>IF('statement of marks'!L97="","",'statement of marks'!L97)</f>
        <v/>
      </c>
      <c r="F1768" s="482" t="str">
        <f>IF('statement of marks'!N97="","",'statement of marks'!N97)</f>
        <v/>
      </c>
      <c r="G1768" s="478" t="str">
        <f t="shared" ref="G1768:G1773" si="360">IF(F1768="","",SUM(C1768:F1768))</f>
        <v/>
      </c>
      <c r="H1768" s="252" t="str">
        <f>IF('statement of marks'!P97="","",'statement of marks'!P97)</f>
        <v/>
      </c>
      <c r="I1768" s="253" t="str">
        <f t="shared" ref="I1768:I1773" si="361">IF(H1768="","",SUM(G1768:H1768))</f>
        <v/>
      </c>
      <c r="J1768" s="479" t="str">
        <f>CONCATENATE('statement of marks'!HB97,'statement of marks'!HC97,'statement of marks'!HD97)</f>
        <v/>
      </c>
      <c r="K1768" s="482" t="str">
        <f>IF('result subject-wise'!AB97="","",'result subject-wise'!AB97)</f>
        <v/>
      </c>
      <c r="L1768" s="482" t="str">
        <f>IF('result subject-wise'!AK97="","",'result subject-wise'!AK97)</f>
        <v/>
      </c>
      <c r="M1768" s="480" t="str">
        <f>IF(L1775=0,"",IF(J1768="S",K1768,IF(K1768="",I1768,I1768+K1768)))</f>
        <v/>
      </c>
      <c r="N1768" s="1058"/>
      <c r="O1768" s="1057"/>
      <c r="P1768" s="1023" t="s">
        <v>61</v>
      </c>
      <c r="Q1768" s="1024"/>
      <c r="R1768" s="482" t="str">
        <f>IF('statement of marks'!J98="","",'statement of marks'!J98)</f>
        <v/>
      </c>
      <c r="S1768" s="482" t="str">
        <f>IF('statement of marks'!K98="","",'statement of marks'!K98)</f>
        <v/>
      </c>
      <c r="T1768" s="482" t="str">
        <f>IF('statement of marks'!L98="","",'statement of marks'!L98)</f>
        <v/>
      </c>
      <c r="U1768" s="482" t="str">
        <f>IF('statement of marks'!N98="","",'statement of marks'!N98)</f>
        <v/>
      </c>
      <c r="V1768" s="478" t="str">
        <f t="shared" ref="V1768:V1773" si="362">IF(U1768="","",SUM(R1768:U1768))</f>
        <v/>
      </c>
      <c r="W1768" s="252" t="str">
        <f>IF('statement of marks'!P98="","",'statement of marks'!P98)</f>
        <v/>
      </c>
      <c r="X1768" s="253" t="str">
        <f t="shared" ref="X1768:X1773" si="363">IF(W1768="","",SUM(V1768:W1768))</f>
        <v/>
      </c>
      <c r="Y1768" s="479" t="str">
        <f>CONCATENATE('statement of marks'!HB98,'statement of marks'!HC98,'statement of marks'!HD98)</f>
        <v/>
      </c>
      <c r="Z1768" s="482" t="str">
        <f>IF('result subject-wise'!AB98="","",'result subject-wise'!AB98)</f>
        <v/>
      </c>
      <c r="AA1768" s="482" t="str">
        <f>IF('result subject-wise'!AK98="","",'result subject-wise'!AK98)</f>
        <v/>
      </c>
      <c r="AB1768" s="480" t="str">
        <f>IF(AA1775=0,"",IF(Y1768="S",Z1768,IF(Z1768="",X1768,X1768+Z1768)))</f>
        <v/>
      </c>
    </row>
    <row r="1769" spans="1:28" ht="19" customHeight="1">
      <c r="A1769" s="1023" t="s">
        <v>63</v>
      </c>
      <c r="B1769" s="1024"/>
      <c r="C1769" s="482" t="str">
        <f>IF('statement of marks'!X97="","",'statement of marks'!X97)</f>
        <v/>
      </c>
      <c r="D1769" s="482" t="str">
        <f>IF('statement of marks'!Y97="","",'statement of marks'!Y97)</f>
        <v/>
      </c>
      <c r="E1769" s="482" t="str">
        <f>IF('statement of marks'!Z97="","",'statement of marks'!Z97)</f>
        <v/>
      </c>
      <c r="F1769" s="482" t="str">
        <f>IF('statement of marks'!AB97="","",'statement of marks'!AB97)</f>
        <v/>
      </c>
      <c r="G1769" s="478" t="str">
        <f t="shared" si="360"/>
        <v/>
      </c>
      <c r="H1769" s="252" t="str">
        <f>IF('statement of marks'!AD97="","",'statement of marks'!AD97)</f>
        <v/>
      </c>
      <c r="I1769" s="253" t="str">
        <f t="shared" si="361"/>
        <v/>
      </c>
      <c r="J1769" s="479" t="str">
        <f>CONCATENATE('statement of marks'!HE97,'statement of marks'!HF97,'statement of marks'!HG97,)</f>
        <v/>
      </c>
      <c r="K1769" s="482" t="str">
        <f>IF('result subject-wise'!AC97="","",'result subject-wise'!AC97)</f>
        <v/>
      </c>
      <c r="L1769" s="482" t="str">
        <f>IF('result subject-wise'!AL97="","",'result subject-wise'!AL97)</f>
        <v/>
      </c>
      <c r="M1769" s="480" t="str">
        <f>IF(L1775=0,"",IF(J1769="S",K1769,IF(K1769="",I1769,I1769+K1769)))</f>
        <v/>
      </c>
      <c r="N1769" s="1058"/>
      <c r="O1769" s="1057"/>
      <c r="P1769" s="1023" t="s">
        <v>63</v>
      </c>
      <c r="Q1769" s="1024"/>
      <c r="R1769" s="482" t="str">
        <f>IF('statement of marks'!X98="","",'statement of marks'!X98)</f>
        <v/>
      </c>
      <c r="S1769" s="482" t="str">
        <f>IF('statement of marks'!Y98="","",'statement of marks'!Y98)</f>
        <v/>
      </c>
      <c r="T1769" s="482" t="str">
        <f>IF('statement of marks'!Z98="","",'statement of marks'!Z98)</f>
        <v/>
      </c>
      <c r="U1769" s="482" t="str">
        <f>IF('statement of marks'!AB98="","",'statement of marks'!AB98)</f>
        <v/>
      </c>
      <c r="V1769" s="478" t="str">
        <f t="shared" si="362"/>
        <v/>
      </c>
      <c r="W1769" s="252" t="str">
        <f>IF('statement of marks'!AD98="","",'statement of marks'!AD98)</f>
        <v/>
      </c>
      <c r="X1769" s="253" t="str">
        <f t="shared" si="363"/>
        <v/>
      </c>
      <c r="Y1769" s="479" t="str">
        <f>CONCATENATE('statement of marks'!HE98,'statement of marks'!HF98,'statement of marks'!HG98,)</f>
        <v/>
      </c>
      <c r="Z1769" s="482" t="str">
        <f>IF('result subject-wise'!AC98="","",'result subject-wise'!AC98)</f>
        <v/>
      </c>
      <c r="AA1769" s="482" t="str">
        <f>IF('result subject-wise'!AL98="","",'result subject-wise'!AL98)</f>
        <v/>
      </c>
      <c r="AB1769" s="480" t="str">
        <f>IF(AA1775=0,"",IF(Y1769="S",Z1769,IF(Z1769="",X1769,X1769+Z1769)))</f>
        <v/>
      </c>
    </row>
    <row r="1770" spans="1:28" ht="19" customHeight="1">
      <c r="A1770" s="1023" t="str">
        <f>'statement of marks'!AM97</f>
        <v/>
      </c>
      <c r="B1770" s="1024"/>
      <c r="C1770" s="482" t="str">
        <f>IF('statement of marks'!AN97="","",'statement of marks'!AN97)</f>
        <v/>
      </c>
      <c r="D1770" s="482" t="str">
        <f>IF('statement of marks'!AO97="","",'statement of marks'!AO97)</f>
        <v/>
      </c>
      <c r="E1770" s="482" t="str">
        <f>IF('statement of marks'!AP97="","",'statement of marks'!AP97)</f>
        <v/>
      </c>
      <c r="F1770" s="482" t="str">
        <f>IF('statement of marks'!AR97="","",'statement of marks'!AR97)</f>
        <v/>
      </c>
      <c r="G1770" s="478" t="str">
        <f t="shared" si="360"/>
        <v/>
      </c>
      <c r="H1770" s="252" t="str">
        <f>IF('statement of marks'!AT97="","",'statement of marks'!AT97)</f>
        <v/>
      </c>
      <c r="I1770" s="253" t="str">
        <f t="shared" si="361"/>
        <v/>
      </c>
      <c r="J1770" s="479" t="str">
        <f>CONCATENATE('statement of marks'!HH97,'statement of marks'!HN97,'statement of marks'!HO97)</f>
        <v/>
      </c>
      <c r="K1770" s="482" t="str">
        <f>IF('result subject-wise'!AD97="","",'result subject-wise'!AD97)</f>
        <v/>
      </c>
      <c r="L1770" s="482" t="str">
        <f>IF('result subject-wise'!AM97="","",'result subject-wise'!AM97)</f>
        <v/>
      </c>
      <c r="M1770" s="480" t="str">
        <f>IF(L1775=0,"",IF(J1770="S",K1770,IF(K1770="",I1770,I1770+K1770)))</f>
        <v/>
      </c>
      <c r="N1770" s="1058"/>
      <c r="O1770" s="1057"/>
      <c r="P1770" s="1023" t="str">
        <f>'statement of marks'!AM98</f>
        <v/>
      </c>
      <c r="Q1770" s="1024"/>
      <c r="R1770" s="482" t="str">
        <f>IF('statement of marks'!AN98="","",'statement of marks'!AN98)</f>
        <v/>
      </c>
      <c r="S1770" s="482" t="str">
        <f>IF('statement of marks'!AO98="","",'statement of marks'!AO98)</f>
        <v/>
      </c>
      <c r="T1770" s="482" t="str">
        <f>IF('statement of marks'!AP98="","",'statement of marks'!AP98)</f>
        <v/>
      </c>
      <c r="U1770" s="482" t="str">
        <f>IF('statement of marks'!AR98="","",'statement of marks'!AR98)</f>
        <v/>
      </c>
      <c r="V1770" s="478" t="str">
        <f t="shared" si="362"/>
        <v/>
      </c>
      <c r="W1770" s="252" t="str">
        <f>IF('statement of marks'!AT98="","",'statement of marks'!AT98)</f>
        <v/>
      </c>
      <c r="X1770" s="253" t="str">
        <f t="shared" si="363"/>
        <v/>
      </c>
      <c r="Y1770" s="479" t="str">
        <f>CONCATENATE('statement of marks'!HH98,'statement of marks'!HN98,'statement of marks'!HO98)</f>
        <v/>
      </c>
      <c r="Z1770" s="482" t="str">
        <f>IF('result subject-wise'!AD98="","",'result subject-wise'!AD98)</f>
        <v/>
      </c>
      <c r="AA1770" s="482" t="str">
        <f>IF('result subject-wise'!AM98="","",'result subject-wise'!AM98)</f>
        <v/>
      </c>
      <c r="AB1770" s="480" t="str">
        <f>IF(AA1775=0,"",IF(Y1770="S",Z1770,IF(Z1770="",X1770,X1770+Z1770)))</f>
        <v/>
      </c>
    </row>
    <row r="1771" spans="1:28" ht="19" customHeight="1">
      <c r="A1771" s="1023" t="s">
        <v>65</v>
      </c>
      <c r="B1771" s="1024"/>
      <c r="C1771" s="482" t="str">
        <f>IF('statement of marks'!BB97="","",'statement of marks'!BB97)</f>
        <v/>
      </c>
      <c r="D1771" s="482" t="str">
        <f>IF('statement of marks'!BC97="","",'statement of marks'!BC97)</f>
        <v/>
      </c>
      <c r="E1771" s="482" t="str">
        <f>IF('statement of marks'!BD97="","",'statement of marks'!BD97)</f>
        <v/>
      </c>
      <c r="F1771" s="482" t="str">
        <f>IF('statement of marks'!BF97="","",'statement of marks'!BF97)</f>
        <v/>
      </c>
      <c r="G1771" s="478" t="str">
        <f t="shared" si="360"/>
        <v/>
      </c>
      <c r="H1771" s="252" t="str">
        <f>IF('statement of marks'!BH97="","",'statement of marks'!BH97)</f>
        <v/>
      </c>
      <c r="I1771" s="253" t="str">
        <f t="shared" si="361"/>
        <v/>
      </c>
      <c r="J1771" s="479" t="str">
        <f>CONCATENATE('statement of marks'!HP97,'statement of marks'!HQ97,'statement of marks'!HR97)</f>
        <v/>
      </c>
      <c r="K1771" s="482" t="str">
        <f>IF('result subject-wise'!AE97="","",'result subject-wise'!AE97)</f>
        <v/>
      </c>
      <c r="L1771" s="482" t="str">
        <f>IF('result subject-wise'!AN97="","",'result subject-wise'!AN97)</f>
        <v/>
      </c>
      <c r="M1771" s="480" t="str">
        <f>IF(L1775=0,"",IF(J1771="S",K1771,IF(K1771="",I1771,I1771+K1771)))</f>
        <v/>
      </c>
      <c r="N1771" s="1058"/>
      <c r="O1771" s="1057"/>
      <c r="P1771" s="1023" t="s">
        <v>65</v>
      </c>
      <c r="Q1771" s="1024"/>
      <c r="R1771" s="482" t="str">
        <f>IF('statement of marks'!BB98="","",'statement of marks'!BB98)</f>
        <v/>
      </c>
      <c r="S1771" s="482" t="str">
        <f>IF('statement of marks'!BC98="","",'statement of marks'!BC98)</f>
        <v/>
      </c>
      <c r="T1771" s="482" t="str">
        <f>IF('statement of marks'!BD98="","",'statement of marks'!BD98)</f>
        <v/>
      </c>
      <c r="U1771" s="482" t="str">
        <f>IF('statement of marks'!BF98="","",'statement of marks'!BF98)</f>
        <v/>
      </c>
      <c r="V1771" s="478" t="str">
        <f t="shared" si="362"/>
        <v/>
      </c>
      <c r="W1771" s="252" t="str">
        <f>IF('statement of marks'!BH98="","",'statement of marks'!BH98)</f>
        <v/>
      </c>
      <c r="X1771" s="253" t="str">
        <f t="shared" si="363"/>
        <v/>
      </c>
      <c r="Y1771" s="479" t="str">
        <f>CONCATENATE('statement of marks'!HP98,'statement of marks'!HQ98,'statement of marks'!HR98)</f>
        <v/>
      </c>
      <c r="Z1771" s="482" t="str">
        <f>IF('result subject-wise'!AE98="","",'result subject-wise'!AE98)</f>
        <v/>
      </c>
      <c r="AA1771" s="482" t="str">
        <f>IF('result subject-wise'!AN98="","",'result subject-wise'!AN98)</f>
        <v/>
      </c>
      <c r="AB1771" s="480" t="str">
        <f>IF(AA1775=0,"",IF(Y1771="S",Z1771,IF(Z1771="",X1771,X1771+Z1771)))</f>
        <v/>
      </c>
    </row>
    <row r="1772" spans="1:28" ht="19" customHeight="1">
      <c r="A1772" s="1023" t="s">
        <v>71</v>
      </c>
      <c r="B1772" s="1024"/>
      <c r="C1772" s="482" t="str">
        <f>IF('statement of marks'!BP97="","",'statement of marks'!BP97)</f>
        <v/>
      </c>
      <c r="D1772" s="482" t="str">
        <f>IF('statement of marks'!BQ97="","",'statement of marks'!BQ97)</f>
        <v/>
      </c>
      <c r="E1772" s="482" t="str">
        <f>IF('statement of marks'!BR97="","",'statement of marks'!BR97)</f>
        <v/>
      </c>
      <c r="F1772" s="482" t="str">
        <f>IF('statement of marks'!BT97="","",'statement of marks'!BT97)</f>
        <v/>
      </c>
      <c r="G1772" s="478" t="str">
        <f t="shared" si="360"/>
        <v/>
      </c>
      <c r="H1772" s="252" t="str">
        <f>IF('statement of marks'!BV97="","",'statement of marks'!BV97)</f>
        <v/>
      </c>
      <c r="I1772" s="253" t="str">
        <f t="shared" si="361"/>
        <v/>
      </c>
      <c r="J1772" s="479" t="str">
        <f>CONCATENATE('statement of marks'!HS97,'statement of marks'!HT97,'statement of marks'!HU97)</f>
        <v/>
      </c>
      <c r="K1772" s="482" t="str">
        <f>IF('result subject-wise'!AF97="","",'result subject-wise'!AF97)</f>
        <v/>
      </c>
      <c r="L1772" s="482" t="str">
        <f>IF('result subject-wise'!AO97="","",'result subject-wise'!AO97)</f>
        <v/>
      </c>
      <c r="M1772" s="480" t="str">
        <f>IF(L1775=0,"",IF(J1772="S",K1772,IF(K1772="",I1772,I1772+K1772)))</f>
        <v/>
      </c>
      <c r="N1772" s="1058"/>
      <c r="O1772" s="1057"/>
      <c r="P1772" s="1023" t="s">
        <v>71</v>
      </c>
      <c r="Q1772" s="1024"/>
      <c r="R1772" s="482" t="str">
        <f>IF('statement of marks'!BP98="","",'statement of marks'!BP98)</f>
        <v/>
      </c>
      <c r="S1772" s="482" t="str">
        <f>IF('statement of marks'!BQ98="","",'statement of marks'!BQ98)</f>
        <v/>
      </c>
      <c r="T1772" s="482" t="str">
        <f>IF('statement of marks'!BR98="","",'statement of marks'!BR98)</f>
        <v/>
      </c>
      <c r="U1772" s="482" t="str">
        <f>IF('statement of marks'!BT98="","",'statement of marks'!BT98)</f>
        <v/>
      </c>
      <c r="V1772" s="478" t="str">
        <f t="shared" si="362"/>
        <v/>
      </c>
      <c r="W1772" s="252" t="str">
        <f>IF('statement of marks'!BV98="","",'statement of marks'!BV98)</f>
        <v/>
      </c>
      <c r="X1772" s="253" t="str">
        <f t="shared" si="363"/>
        <v/>
      </c>
      <c r="Y1772" s="479" t="str">
        <f>CONCATENATE('statement of marks'!HS98,'statement of marks'!HT98,'statement of marks'!HU98)</f>
        <v/>
      </c>
      <c r="Z1772" s="482" t="str">
        <f>IF('result subject-wise'!AF98="","",'result subject-wise'!AF98)</f>
        <v/>
      </c>
      <c r="AA1772" s="482" t="str">
        <f>IF('result subject-wise'!AO98="","",'result subject-wise'!AO98)</f>
        <v/>
      </c>
      <c r="AB1772" s="480" t="str">
        <f>IF(AA1775=0,"",IF(Y1772="S",Z1772,IF(Z1772="",X1772,X1772+Z1772)))</f>
        <v/>
      </c>
    </row>
    <row r="1773" spans="1:28" ht="19" customHeight="1">
      <c r="A1773" s="1023" t="s">
        <v>48</v>
      </c>
      <c r="B1773" s="1024"/>
      <c r="C1773" s="482" t="str">
        <f>IF('statement of marks'!CD97="","",'statement of marks'!CD97)</f>
        <v/>
      </c>
      <c r="D1773" s="482" t="str">
        <f>IF('statement of marks'!CE97="","",'statement of marks'!CE97)</f>
        <v/>
      </c>
      <c r="E1773" s="482" t="str">
        <f>IF('statement of marks'!CF97="","",'statement of marks'!CF97)</f>
        <v/>
      </c>
      <c r="F1773" s="482" t="str">
        <f>IF('statement of marks'!CH97="","",'statement of marks'!CH97)</f>
        <v/>
      </c>
      <c r="G1773" s="478" t="str">
        <f t="shared" si="360"/>
        <v/>
      </c>
      <c r="H1773" s="252" t="str">
        <f>IF('statement of marks'!CJ97="","",'statement of marks'!CJ97)</f>
        <v/>
      </c>
      <c r="I1773" s="253" t="str">
        <f t="shared" si="361"/>
        <v/>
      </c>
      <c r="J1773" s="479" t="str">
        <f>CONCATENATE('statement of marks'!HV97,'statement of marks'!HW97,'statement of marks'!HX97)</f>
        <v/>
      </c>
      <c r="K1773" s="482" t="str">
        <f>IF('result subject-wise'!AG97="","",'result subject-wise'!AG97)</f>
        <v/>
      </c>
      <c r="L1773" s="482" t="str">
        <f>IF('result subject-wise'!AP97="","",'result subject-wise'!AP97)</f>
        <v/>
      </c>
      <c r="M1773" s="480" t="str">
        <f>IF(L1775=0,"",IF(J1773="S",K1773,IF(K1773="",I1773,I1773+K1773)))</f>
        <v/>
      </c>
      <c r="N1773" s="1058"/>
      <c r="O1773" s="1057"/>
      <c r="P1773" s="1023" t="s">
        <v>48</v>
      </c>
      <c r="Q1773" s="1024"/>
      <c r="R1773" s="482" t="str">
        <f>IF('statement of marks'!CD98="","",'statement of marks'!CD98)</f>
        <v/>
      </c>
      <c r="S1773" s="482" t="str">
        <f>IF('statement of marks'!CE98="","",'statement of marks'!CE98)</f>
        <v/>
      </c>
      <c r="T1773" s="482" t="str">
        <f>IF('statement of marks'!CF98="","",'statement of marks'!CF98)</f>
        <v/>
      </c>
      <c r="U1773" s="482" t="str">
        <f>IF('statement of marks'!CH98="","",'statement of marks'!CH98)</f>
        <v/>
      </c>
      <c r="V1773" s="478" t="str">
        <f t="shared" si="362"/>
        <v/>
      </c>
      <c r="W1773" s="252" t="str">
        <f>IF('statement of marks'!CJ98="","",'statement of marks'!CJ98)</f>
        <v/>
      </c>
      <c r="X1773" s="253" t="str">
        <f t="shared" si="363"/>
        <v/>
      </c>
      <c r="Y1773" s="479" t="str">
        <f>CONCATENATE('statement of marks'!HV98,'statement of marks'!HW98,'statement of marks'!HX98)</f>
        <v/>
      </c>
      <c r="Z1773" s="482" t="str">
        <f>IF('result subject-wise'!AG98="","",'result subject-wise'!AG98)</f>
        <v/>
      </c>
      <c r="AA1773" s="482" t="str">
        <f>IF('result subject-wise'!AP98="","",'result subject-wise'!AP98)</f>
        <v/>
      </c>
      <c r="AB1773" s="480" t="str">
        <f>IF(AA1775=0,"",IF(Y1773="S",Z1773,IF(Z1773="",X1773,X1773+Z1773)))</f>
        <v/>
      </c>
    </row>
    <row r="1774" spans="1:28" ht="19" customHeight="1">
      <c r="A1774" s="1027" t="s">
        <v>244</v>
      </c>
      <c r="B1774" s="1028"/>
      <c r="C1774" s="477" t="str">
        <f t="shared" ref="C1774:I1774" si="364">IF(C1773="","",SUM(C1768:C1773))</f>
        <v/>
      </c>
      <c r="D1774" s="477" t="str">
        <f t="shared" si="364"/>
        <v/>
      </c>
      <c r="E1774" s="477" t="str">
        <f t="shared" si="364"/>
        <v/>
      </c>
      <c r="F1774" s="477" t="str">
        <f t="shared" si="364"/>
        <v/>
      </c>
      <c r="G1774" s="477" t="str">
        <f t="shared" si="364"/>
        <v/>
      </c>
      <c r="H1774" s="477" t="str">
        <f t="shared" si="364"/>
        <v/>
      </c>
      <c r="I1774" s="477" t="str">
        <f t="shared" si="364"/>
        <v/>
      </c>
      <c r="J1774" s="254" t="e">
        <f>IF(AND(L1780="PASS",M1776&gt;=60),"FIRST",IF(AND(L1780="PASS",M1776&gt;=48),"SECOND",IF(AND(L1780="PASS",M1776&gt;=36),"THIRD","")))</f>
        <v>#VALUE!</v>
      </c>
      <c r="K1774" s="254">
        <f>COUNTIF(K1768:K1773,"AB")</f>
        <v>0</v>
      </c>
      <c r="L1774" s="482"/>
      <c r="M1774" s="476" t="str">
        <f>IF(K1774&gt;0,"",IF(M1773="","",SUM(M1768:M1773)))</f>
        <v/>
      </c>
      <c r="N1774" s="1058"/>
      <c r="O1774" s="1057"/>
      <c r="P1774" s="1027" t="s">
        <v>244</v>
      </c>
      <c r="Q1774" s="1028"/>
      <c r="R1774" s="477" t="str">
        <f t="shared" ref="R1774:X1774" si="365">IF(R1773="","",SUM(R1768:R1773))</f>
        <v/>
      </c>
      <c r="S1774" s="477" t="str">
        <f t="shared" si="365"/>
        <v/>
      </c>
      <c r="T1774" s="477" t="str">
        <f t="shared" si="365"/>
        <v/>
      </c>
      <c r="U1774" s="477" t="str">
        <f t="shared" si="365"/>
        <v/>
      </c>
      <c r="V1774" s="477" t="str">
        <f t="shared" si="365"/>
        <v/>
      </c>
      <c r="W1774" s="477" t="str">
        <f t="shared" si="365"/>
        <v/>
      </c>
      <c r="X1774" s="477" t="str">
        <f t="shared" si="365"/>
        <v/>
      </c>
      <c r="Y1774" s="254" t="e">
        <f>IF(AND(AA1780="PASS",AB1776&gt;=60),"FIRST",IF(AND(AA1780="PASS",AB1776&gt;=48),"SECOND",IF(AND(AA1780="PASS",AB1776&gt;=36),"THIRD","")))</f>
        <v>#VALUE!</v>
      </c>
      <c r="Z1774" s="254">
        <f>COUNTIF(Z1768:Z1773,"AB")</f>
        <v>0</v>
      </c>
      <c r="AA1774" s="482"/>
      <c r="AB1774" s="476" t="str">
        <f>IF(Z1774&gt;0,"",IF(AB1773="","",SUM(AB1768:AB1773)))</f>
        <v/>
      </c>
    </row>
    <row r="1775" spans="1:28" ht="19" customHeight="1">
      <c r="A1775" s="1027" t="s">
        <v>226</v>
      </c>
      <c r="B1775" s="1028"/>
      <c r="C1775" s="474">
        <f>60-(COUNTIF(C1768:C1773,"NA")*10+COUNTIF(C1768:C1773,"ML")*10)</f>
        <v>60</v>
      </c>
      <c r="D1775" s="474">
        <f>60-(COUNTIF(D1768:D1773,"NA")*10+COUNTIF(D1768:D1773,"ML")*10)</f>
        <v>60</v>
      </c>
      <c r="E1775" s="474">
        <f>60-(COUNTIF(E1768:E1773,"NA")*10+COUNTIF(E1768:E1773,"ML")*10)</f>
        <v>60</v>
      </c>
      <c r="F1775" s="474">
        <f>420-(COUNTIF(F1768:F1773,"NA")*70+COUNTIF(F1768:F1773,"ML")*70)</f>
        <v>420</v>
      </c>
      <c r="G1775" s="474">
        <f>SUM(C1775:F1775)</f>
        <v>600</v>
      </c>
      <c r="H1775" s="474">
        <f>600-(COUNTIF(H1768:H1773,"ML")*100)</f>
        <v>600</v>
      </c>
      <c r="I1775" s="478">
        <f>SUM(G1775:H1775)</f>
        <v>1200</v>
      </c>
      <c r="J1775" s="254" t="e">
        <f>IF(AND(L1780="PASS",I1776&gt;=60),"FIRST",IF(AND(L1780="PASS",I1776&gt;=48),"SECOND",IF(AND(L1780="PASS",I1776&gt;=36),"THIRD","")))</f>
        <v>#VALUE!</v>
      </c>
      <c r="K1775" s="482"/>
      <c r="L1775" s="254">
        <f>COUNTIF(L1768:L1773,"P")+COUNTIF(L1768:L1773,"F")</f>
        <v>0</v>
      </c>
      <c r="M1775" s="251" t="str">
        <f>IF(K1774&gt;0,"",IF(L1775=0,"",1200-L1776*100))</f>
        <v/>
      </c>
      <c r="N1775" s="1058"/>
      <c r="O1775" s="1057"/>
      <c r="P1775" s="1027" t="s">
        <v>226</v>
      </c>
      <c r="Q1775" s="1028"/>
      <c r="R1775" s="474">
        <f>60-(COUNTIF(R1768:R1773,"NA")*10+COUNTIF(R1768:R1773,"ML")*10)</f>
        <v>60</v>
      </c>
      <c r="S1775" s="474">
        <f>60-(COUNTIF(S1768:S1773,"NA")*10+COUNTIF(S1768:S1773,"ML")*10)</f>
        <v>60</v>
      </c>
      <c r="T1775" s="474">
        <f>60-(COUNTIF(T1768:T1773,"NA")*10+COUNTIF(T1768:T1773,"ML")*10)</f>
        <v>60</v>
      </c>
      <c r="U1775" s="474">
        <f>420-(COUNTIF(U1768:U1773,"NA")*70+COUNTIF(U1768:U1773,"ML")*70)</f>
        <v>420</v>
      </c>
      <c r="V1775" s="474">
        <f>SUM(R1775:U1775)</f>
        <v>600</v>
      </c>
      <c r="W1775" s="474">
        <f>600-(COUNTIF(W1768:W1773,"ML")*100)</f>
        <v>600</v>
      </c>
      <c r="X1775" s="478">
        <f>SUM(V1775:W1775)</f>
        <v>1200</v>
      </c>
      <c r="Y1775" s="254" t="e">
        <f>IF(AND(AA1780="PASS",X1776&gt;=60),"FIRST",IF(AND(AA1780="PASS",X1776&gt;=48),"SECOND",IF(AND(AA1780="PASS",X1776&gt;=36),"THIRD","")))</f>
        <v>#VALUE!</v>
      </c>
      <c r="Z1775" s="482"/>
      <c r="AA1775" s="254">
        <f>COUNTIF(AA1768:AA1773,"P")+COUNTIF(AA1768:AA1773,"F")</f>
        <v>0</v>
      </c>
      <c r="AB1775" s="251" t="str">
        <f>IF(Z1774&gt;0,"",IF(AA1775=0,"",1200-AA1776*100))</f>
        <v/>
      </c>
    </row>
    <row r="1776" spans="1:28" ht="19" customHeight="1">
      <c r="A1776" s="1056" t="s">
        <v>150</v>
      </c>
      <c r="B1776" s="1039"/>
      <c r="C1776" s="255" t="e">
        <f t="shared" ref="C1776:I1776" si="366">C1774/C1775*100</f>
        <v>#VALUE!</v>
      </c>
      <c r="D1776" s="255" t="e">
        <f t="shared" si="366"/>
        <v>#VALUE!</v>
      </c>
      <c r="E1776" s="255" t="e">
        <f t="shared" si="366"/>
        <v>#VALUE!</v>
      </c>
      <c r="F1776" s="255" t="e">
        <f t="shared" si="366"/>
        <v>#VALUE!</v>
      </c>
      <c r="G1776" s="255" t="e">
        <f t="shared" si="366"/>
        <v>#VALUE!</v>
      </c>
      <c r="H1776" s="255" t="e">
        <f t="shared" si="366"/>
        <v>#VALUE!</v>
      </c>
      <c r="I1776" s="255" t="e">
        <f t="shared" si="366"/>
        <v>#VALUE!</v>
      </c>
      <c r="J1776" s="254" t="e">
        <f>IF(M1775="",J1775,J1774)</f>
        <v>#VALUE!</v>
      </c>
      <c r="K1776" s="482"/>
      <c r="L1776" s="254">
        <f>COUNTIF(J1768:J1773,"S")</f>
        <v>0</v>
      </c>
      <c r="M1776" s="256" t="e">
        <f>M1774/M1775*100</f>
        <v>#VALUE!</v>
      </c>
      <c r="N1776" s="1058"/>
      <c r="O1776" s="1057"/>
      <c r="P1776" s="1056" t="s">
        <v>150</v>
      </c>
      <c r="Q1776" s="1039"/>
      <c r="R1776" s="255" t="e">
        <f t="shared" ref="R1776:X1776" si="367">R1774/R1775*100</f>
        <v>#VALUE!</v>
      </c>
      <c r="S1776" s="255" t="e">
        <f t="shared" si="367"/>
        <v>#VALUE!</v>
      </c>
      <c r="T1776" s="255" t="e">
        <f t="shared" si="367"/>
        <v>#VALUE!</v>
      </c>
      <c r="U1776" s="255" t="e">
        <f t="shared" si="367"/>
        <v>#VALUE!</v>
      </c>
      <c r="V1776" s="255" t="e">
        <f t="shared" si="367"/>
        <v>#VALUE!</v>
      </c>
      <c r="W1776" s="255" t="e">
        <f t="shared" si="367"/>
        <v>#VALUE!</v>
      </c>
      <c r="X1776" s="255" t="e">
        <f t="shared" si="367"/>
        <v>#VALUE!</v>
      </c>
      <c r="Y1776" s="254" t="e">
        <f>IF(AB1775="",Y1775,Y1774)</f>
        <v>#VALUE!</v>
      </c>
      <c r="Z1776" s="482"/>
      <c r="AA1776" s="254">
        <f>COUNTIF(Y1768:Y1773,"S")</f>
        <v>0</v>
      </c>
      <c r="AB1776" s="256" t="e">
        <f>AB1774/AB1775*100</f>
        <v>#VALUE!</v>
      </c>
    </row>
    <row r="1777" spans="1:28" ht="19" customHeight="1">
      <c r="A1777" s="1023" t="s">
        <v>73</v>
      </c>
      <c r="B1777" s="1024"/>
      <c r="C1777" s="475" t="str">
        <f>IF('statement of marks'!CV97="","",'statement of marks'!CV97)</f>
        <v/>
      </c>
      <c r="D1777" s="475" t="str">
        <f>IF('statement of marks'!CW97="","",'statement of marks'!CW97)</f>
        <v/>
      </c>
      <c r="E1777" s="475" t="str">
        <f>IF('statement of marks'!CX97="","",'statement of marks'!CX97)</f>
        <v/>
      </c>
      <c r="F1777" s="475" t="str">
        <f>IF('statement of marks'!CZ97="","",'statement of marks'!CZ97)</f>
        <v/>
      </c>
      <c r="G1777" s="478" t="str">
        <f>IF(F1777="","",SUM(C1777:F1777))</f>
        <v/>
      </c>
      <c r="H1777" s="475" t="str">
        <f>IF('statement of marks'!DB97="","",'statement of marks'!DB97)</f>
        <v/>
      </c>
      <c r="I1777" s="478" t="str">
        <f>IF(H1777="","",SUM(G1777:H1777))</f>
        <v/>
      </c>
      <c r="J1777" s="479" t="str">
        <f>IF('statement of marks'!HY97="","",'statement of marks'!HY97)</f>
        <v/>
      </c>
      <c r="K1777" s="485" t="str">
        <f>IF('result subject-wise'!AQ97="","",'result subject-wise'!AQ97)</f>
        <v/>
      </c>
      <c r="L1777" s="1046" t="s">
        <v>238</v>
      </c>
      <c r="M1777" s="1061"/>
      <c r="N1777" s="1058"/>
      <c r="O1777" s="1057"/>
      <c r="P1777" s="1023" t="s">
        <v>73</v>
      </c>
      <c r="Q1777" s="1024"/>
      <c r="R1777" s="475" t="str">
        <f>IF('statement of marks'!CV98="","",'statement of marks'!CV98)</f>
        <v/>
      </c>
      <c r="S1777" s="475" t="str">
        <f>IF('statement of marks'!CW98="","",'statement of marks'!CW98)</f>
        <v/>
      </c>
      <c r="T1777" s="475" t="str">
        <f>IF('statement of marks'!CX98="","",'statement of marks'!CX98)</f>
        <v/>
      </c>
      <c r="U1777" s="475" t="str">
        <f>IF('statement of marks'!CZ98="","",'statement of marks'!CZ98)</f>
        <v/>
      </c>
      <c r="V1777" s="478" t="str">
        <f>IF(U1777="","",SUM(R1777:U1777))</f>
        <v/>
      </c>
      <c r="W1777" s="475" t="str">
        <f>IF('statement of marks'!DB98="","",'statement of marks'!DB98)</f>
        <v/>
      </c>
      <c r="X1777" s="478" t="str">
        <f>IF(W1777="","",SUM(V1777:W1777))</f>
        <v/>
      </c>
      <c r="Y1777" s="479" t="str">
        <f>IF('statement of marks'!HY98="","",'statement of marks'!HY98)</f>
        <v/>
      </c>
      <c r="Z1777" s="485" t="str">
        <f>IF('result subject-wise'!AQ98="","",'result subject-wise'!AQ98)</f>
        <v/>
      </c>
      <c r="AA1777" s="1046" t="s">
        <v>238</v>
      </c>
      <c r="AB1777" s="1061"/>
    </row>
    <row r="1778" spans="1:28" ht="19" customHeight="1">
      <c r="A1778" s="1023" t="s">
        <v>74</v>
      </c>
      <c r="B1778" s="1024"/>
      <c r="C1778" s="475" t="str">
        <f>IF('statement of marks'!DL97="","",'statement of marks'!DL97)</f>
        <v/>
      </c>
      <c r="D1778" s="475" t="str">
        <f>IF('statement of marks'!DO97="","",'statement of marks'!DO97)</f>
        <v/>
      </c>
      <c r="E1778" s="475" t="str">
        <f>IF('statement of marks'!DR97="","",'statement of marks'!DR97)</f>
        <v/>
      </c>
      <c r="F1778" s="475" t="str">
        <f>IF('statement of marks'!DX97="","",'statement of marks'!DX97)</f>
        <v/>
      </c>
      <c r="G1778" s="478" t="str">
        <f>IF(F1778="","",SUM(C1778:F1778))</f>
        <v/>
      </c>
      <c r="H1778" s="475" t="str">
        <f>IF('statement of marks'!EC97="","",'statement of marks'!EC97)</f>
        <v/>
      </c>
      <c r="I1778" s="478" t="str">
        <f>IF(H1778="","",SUM(G1778:H1778))</f>
        <v/>
      </c>
      <c r="J1778" s="479" t="str">
        <f>IF('statement of marks'!HZ97="","",'statement of marks'!HZ97)</f>
        <v/>
      </c>
      <c r="K1778" s="477" t="str">
        <f>IF('result subject-wise'!AR97="","",'result subject-wise'!AR97)</f>
        <v/>
      </c>
      <c r="L1778" s="1030"/>
      <c r="M1778" s="1061"/>
      <c r="N1778" s="1058"/>
      <c r="O1778" s="1057"/>
      <c r="P1778" s="1023" t="s">
        <v>74</v>
      </c>
      <c r="Q1778" s="1024"/>
      <c r="R1778" s="475" t="str">
        <f>IF('statement of marks'!DL98="","",'statement of marks'!DL98)</f>
        <v/>
      </c>
      <c r="S1778" s="475" t="str">
        <f>IF('statement of marks'!DO98="","",'statement of marks'!DO98)</f>
        <v/>
      </c>
      <c r="T1778" s="475" t="str">
        <f>IF('statement of marks'!DR98="","",'statement of marks'!DR98)</f>
        <v/>
      </c>
      <c r="U1778" s="475" t="str">
        <f>IF('statement of marks'!DX98="","",'statement of marks'!DX98)</f>
        <v/>
      </c>
      <c r="V1778" s="478" t="str">
        <f>IF(U1778="","",SUM(R1778:U1778))</f>
        <v/>
      </c>
      <c r="W1778" s="475" t="str">
        <f>IF('statement of marks'!EC98="","",'statement of marks'!EC98)</f>
        <v/>
      </c>
      <c r="X1778" s="478" t="str">
        <f>IF(W1778="","",SUM(V1778:W1778))</f>
        <v/>
      </c>
      <c r="Y1778" s="479" t="str">
        <f>IF('statement of marks'!HZ98="","",'statement of marks'!HZ98)</f>
        <v/>
      </c>
      <c r="Z1778" s="477" t="str">
        <f>IF('result subject-wise'!AR98="","",'result subject-wise'!AR98)</f>
        <v/>
      </c>
      <c r="AA1778" s="1030"/>
      <c r="AB1778" s="1061"/>
    </row>
    <row r="1779" spans="1:28" ht="19" customHeight="1">
      <c r="A1779" s="1023" t="s">
        <v>56</v>
      </c>
      <c r="B1779" s="1024"/>
      <c r="C1779" s="475" t="str">
        <f>IF('statement of marks'!EM97="","",'statement of marks'!EM97)</f>
        <v/>
      </c>
      <c r="D1779" s="475" t="str">
        <f>IF('statement of marks'!EN97="","",'statement of marks'!EN97)</f>
        <v/>
      </c>
      <c r="E1779" s="475" t="str">
        <f>IF('statement of marks'!EO97="","",'statement of marks'!EO97)</f>
        <v/>
      </c>
      <c r="F1779" s="475" t="str">
        <f>IF('statement of marks'!ES97="","",'statement of marks'!ES97)</f>
        <v/>
      </c>
      <c r="G1779" s="478" t="str">
        <f>IF(F1779="","",SUM(C1779:F1779))</f>
        <v/>
      </c>
      <c r="H1779" s="475" t="str">
        <f>IF('statement of marks'!EX97="","",'statement of marks'!EX97)</f>
        <v/>
      </c>
      <c r="I1779" s="478" t="str">
        <f>IF(H1779="","",SUM(G1779:H1779))</f>
        <v/>
      </c>
      <c r="J1779" s="479" t="str">
        <f>IF('statement of marks'!IA97="","",'statement of marks'!IA97)</f>
        <v/>
      </c>
      <c r="K1779" s="477" t="str">
        <f>IF('result subject-wise'!AS97="","",'result subject-wise'!AS97)</f>
        <v/>
      </c>
      <c r="L1779" s="1030"/>
      <c r="M1779" s="1061"/>
      <c r="N1779" s="1058"/>
      <c r="O1779" s="1057"/>
      <c r="P1779" s="1023" t="s">
        <v>56</v>
      </c>
      <c r="Q1779" s="1024"/>
      <c r="R1779" s="475" t="str">
        <f>IF('statement of marks'!EM98="","",'statement of marks'!EM98)</f>
        <v/>
      </c>
      <c r="S1779" s="475" t="str">
        <f>IF('statement of marks'!EN98="","",'statement of marks'!EN98)</f>
        <v/>
      </c>
      <c r="T1779" s="475" t="str">
        <f>IF('statement of marks'!EO98="","",'statement of marks'!EO98)</f>
        <v/>
      </c>
      <c r="U1779" s="475" t="str">
        <f>IF('statement of marks'!ES98="","",'statement of marks'!ES98)</f>
        <v/>
      </c>
      <c r="V1779" s="478" t="str">
        <f>IF(U1779="","",SUM(R1779:U1779))</f>
        <v/>
      </c>
      <c r="W1779" s="475" t="str">
        <f>IF('statement of marks'!EX98="","",'statement of marks'!EX98)</f>
        <v/>
      </c>
      <c r="X1779" s="478" t="str">
        <f>IF(W1779="","",SUM(V1779:W1779))</f>
        <v/>
      </c>
      <c r="Y1779" s="479" t="str">
        <f>IF('statement of marks'!IA98="","",'statement of marks'!IA98)</f>
        <v/>
      </c>
      <c r="Z1779" s="477" t="str">
        <f>IF('result subject-wise'!AS98="","",'result subject-wise'!AS98)</f>
        <v/>
      </c>
      <c r="AA1779" s="1030"/>
      <c r="AB1779" s="1061"/>
    </row>
    <row r="1780" spans="1:28" ht="19" customHeight="1">
      <c r="A1780" s="1023" t="s">
        <v>26</v>
      </c>
      <c r="B1780" s="1024"/>
      <c r="C1780" s="1046" t="s">
        <v>275</v>
      </c>
      <c r="D1780" s="1021"/>
      <c r="E1780" s="1046" t="s">
        <v>94</v>
      </c>
      <c r="F1780" s="1021"/>
      <c r="G1780" s="1048" t="s">
        <v>95</v>
      </c>
      <c r="H1780" s="1021"/>
      <c r="I1780" s="478" t="s">
        <v>39</v>
      </c>
      <c r="J1780" s="477" t="s">
        <v>57</v>
      </c>
      <c r="K1780" s="1050"/>
      <c r="L1780" s="1049" t="str">
        <f>IF('result subject-wise'!AV97="","",'result subject-wise'!AV97)</f>
        <v/>
      </c>
      <c r="M1780" s="1052"/>
      <c r="N1780" s="1058"/>
      <c r="O1780" s="1057"/>
      <c r="P1780" s="1023" t="s">
        <v>26</v>
      </c>
      <c r="Q1780" s="1024"/>
      <c r="R1780" s="1046" t="s">
        <v>275</v>
      </c>
      <c r="S1780" s="1021"/>
      <c r="T1780" s="1046" t="s">
        <v>94</v>
      </c>
      <c r="U1780" s="1021"/>
      <c r="V1780" s="1048" t="s">
        <v>95</v>
      </c>
      <c r="W1780" s="1021"/>
      <c r="X1780" s="478" t="s">
        <v>39</v>
      </c>
      <c r="Y1780" s="477" t="s">
        <v>57</v>
      </c>
      <c r="Z1780" s="1050"/>
      <c r="AA1780" s="1049" t="str">
        <f>IF('result subject-wise'!AV98="","",'result subject-wise'!AV98)</f>
        <v/>
      </c>
      <c r="AB1780" s="1052"/>
    </row>
    <row r="1781" spans="1:28" ht="19" customHeight="1">
      <c r="A1781" s="1023"/>
      <c r="B1781" s="1024"/>
      <c r="C1781" s="1021">
        <f>'statement of marks'!$FH$6</f>
        <v>25</v>
      </c>
      <c r="D1781" s="1021"/>
      <c r="E1781" s="1021">
        <f>'statement of marks'!$FI$6</f>
        <v>45</v>
      </c>
      <c r="F1781" s="1021"/>
      <c r="G1781" s="1021">
        <f>'statement of marks'!$FJ$6</f>
        <v>30</v>
      </c>
      <c r="H1781" s="1021"/>
      <c r="I1781" s="478">
        <f>SUM(C1781,E1781,G1781)</f>
        <v>100</v>
      </c>
      <c r="J1781" s="477"/>
      <c r="K1781" s="1050"/>
      <c r="L1781" s="1049"/>
      <c r="M1781" s="1052"/>
      <c r="N1781" s="1058"/>
      <c r="O1781" s="1057"/>
      <c r="P1781" s="1023"/>
      <c r="Q1781" s="1024"/>
      <c r="R1781" s="1021">
        <f>'statement of marks'!$FH$6</f>
        <v>25</v>
      </c>
      <c r="S1781" s="1021"/>
      <c r="T1781" s="1021">
        <f>'statement of marks'!$FI$6</f>
        <v>45</v>
      </c>
      <c r="U1781" s="1021"/>
      <c r="V1781" s="1021">
        <f>'statement of marks'!$FJ$6</f>
        <v>30</v>
      </c>
      <c r="W1781" s="1021"/>
      <c r="X1781" s="478">
        <f>SUM(R1781,T1781,V1781)</f>
        <v>100</v>
      </c>
      <c r="Y1781" s="477"/>
      <c r="Z1781" s="1050"/>
      <c r="AA1781" s="1049"/>
      <c r="AB1781" s="1052"/>
    </row>
    <row r="1782" spans="1:28" ht="19" customHeight="1">
      <c r="A1782" s="1023"/>
      <c r="B1782" s="1024"/>
      <c r="C1782" s="1025" t="str">
        <f>IF('statement of marks'!FH97="","",'statement of marks'!FH97)</f>
        <v/>
      </c>
      <c r="D1782" s="1025"/>
      <c r="E1782" s="1025" t="str">
        <f>'statement of marks'!FI97</f>
        <v/>
      </c>
      <c r="F1782" s="1025"/>
      <c r="G1782" s="1025" t="str">
        <f>'statement of marks'!FJ97</f>
        <v/>
      </c>
      <c r="H1782" s="1025"/>
      <c r="I1782" s="481" t="str">
        <f>IF(G1782="","",SUM(C1782,E1782,G1782))</f>
        <v/>
      </c>
      <c r="J1782" s="479" t="str">
        <f>IF('statement of marks'!IB97="","",'statement of marks'!IB97)</f>
        <v/>
      </c>
      <c r="K1782" s="1050"/>
      <c r="L1782" s="1051" t="s">
        <v>241</v>
      </c>
      <c r="M1782" s="1052"/>
      <c r="N1782" s="1058"/>
      <c r="O1782" s="1057"/>
      <c r="P1782" s="1023"/>
      <c r="Q1782" s="1024"/>
      <c r="R1782" s="1025" t="str">
        <f>IF('statement of marks'!FH98="","",'statement of marks'!FH98)</f>
        <v/>
      </c>
      <c r="S1782" s="1025"/>
      <c r="T1782" s="1025" t="str">
        <f>'statement of marks'!FI98</f>
        <v/>
      </c>
      <c r="U1782" s="1025"/>
      <c r="V1782" s="1025" t="str">
        <f>'statement of marks'!FJ98</f>
        <v/>
      </c>
      <c r="W1782" s="1025"/>
      <c r="X1782" s="481" t="str">
        <f>IF(V1782="","",SUM(R1782,T1782,V1782))</f>
        <v/>
      </c>
      <c r="Y1782" s="479" t="str">
        <f>IF('statement of marks'!IB98="","",'statement of marks'!IB98)</f>
        <v/>
      </c>
      <c r="Z1782" s="1050"/>
      <c r="AA1782" s="1051" t="s">
        <v>241</v>
      </c>
      <c r="AB1782" s="1052"/>
    </row>
    <row r="1783" spans="1:28" ht="19" customHeight="1">
      <c r="A1783" s="1023" t="s">
        <v>77</v>
      </c>
      <c r="B1783" s="1024"/>
      <c r="C1783" s="1048" t="s">
        <v>96</v>
      </c>
      <c r="D1783" s="1021"/>
      <c r="E1783" s="1048" t="s">
        <v>97</v>
      </c>
      <c r="F1783" s="1021"/>
      <c r="G1783" s="1048" t="s">
        <v>98</v>
      </c>
      <c r="H1783" s="1021"/>
      <c r="I1783" s="478" t="s">
        <v>39</v>
      </c>
      <c r="J1783" s="477" t="s">
        <v>57</v>
      </c>
      <c r="K1783" s="1050"/>
      <c r="L1783" s="1049" t="e">
        <f>J1776</f>
        <v>#VALUE!</v>
      </c>
      <c r="M1783" s="1052"/>
      <c r="N1783" s="1058"/>
      <c r="O1783" s="1057"/>
      <c r="P1783" s="1023" t="s">
        <v>77</v>
      </c>
      <c r="Q1783" s="1024"/>
      <c r="R1783" s="1048" t="s">
        <v>96</v>
      </c>
      <c r="S1783" s="1021"/>
      <c r="T1783" s="1048" t="s">
        <v>97</v>
      </c>
      <c r="U1783" s="1021"/>
      <c r="V1783" s="1048" t="s">
        <v>98</v>
      </c>
      <c r="W1783" s="1021"/>
      <c r="X1783" s="478" t="s">
        <v>39</v>
      </c>
      <c r="Y1783" s="477" t="s">
        <v>57</v>
      </c>
      <c r="Z1783" s="1050"/>
      <c r="AA1783" s="1049" t="e">
        <f>Y1776</f>
        <v>#VALUE!</v>
      </c>
      <c r="AB1783" s="1052"/>
    </row>
    <row r="1784" spans="1:28" ht="19" customHeight="1">
      <c r="A1784" s="1023"/>
      <c r="B1784" s="1024"/>
      <c r="C1784" s="1021">
        <f>'statement of marks'!$FQ$6</f>
        <v>25</v>
      </c>
      <c r="D1784" s="1021"/>
      <c r="E1784" s="474">
        <f>'statement of marks'!$FR$6</f>
        <v>30</v>
      </c>
      <c r="F1784" s="474">
        <f>'statement of marks'!$FS$6</f>
        <v>30</v>
      </c>
      <c r="G1784" s="1021">
        <f>'statement of marks'!$FT$6</f>
        <v>15</v>
      </c>
      <c r="H1784" s="1021"/>
      <c r="I1784" s="478">
        <f>SUM(C1784,E1784,F1784,G1784)</f>
        <v>100</v>
      </c>
      <c r="J1784" s="477"/>
      <c r="K1784" s="1050"/>
      <c r="L1784" s="1049"/>
      <c r="M1784" s="1052"/>
      <c r="N1784" s="1058"/>
      <c r="O1784" s="1057"/>
      <c r="P1784" s="1023"/>
      <c r="Q1784" s="1024"/>
      <c r="R1784" s="1021">
        <f>'statement of marks'!$FQ$6</f>
        <v>25</v>
      </c>
      <c r="S1784" s="1021"/>
      <c r="T1784" s="474">
        <f>'statement of marks'!$FR$6</f>
        <v>30</v>
      </c>
      <c r="U1784" s="474">
        <f>'statement of marks'!$FS$6</f>
        <v>30</v>
      </c>
      <c r="V1784" s="1021">
        <f>'statement of marks'!$FT$6</f>
        <v>15</v>
      </c>
      <c r="W1784" s="1021"/>
      <c r="X1784" s="478">
        <f>SUM(R1784,T1784,U1784,V1784)</f>
        <v>100</v>
      </c>
      <c r="Y1784" s="477"/>
      <c r="Z1784" s="1050"/>
      <c r="AA1784" s="1049"/>
      <c r="AB1784" s="1052"/>
    </row>
    <row r="1785" spans="1:28" ht="19" customHeight="1">
      <c r="A1785" s="1023"/>
      <c r="B1785" s="1024"/>
      <c r="C1785" s="1025" t="str">
        <f>IF('statement of marks'!FQ97="","",'statement of marks'!FQ97)</f>
        <v/>
      </c>
      <c r="D1785" s="1025"/>
      <c r="E1785" s="475" t="str">
        <f>'statement of marks'!FR97</f>
        <v/>
      </c>
      <c r="F1785" s="475" t="str">
        <f>'statement of marks'!FS97</f>
        <v/>
      </c>
      <c r="G1785" s="1025" t="str">
        <f>'statement of marks'!FT97</f>
        <v/>
      </c>
      <c r="H1785" s="1025"/>
      <c r="I1785" s="478" t="str">
        <f>IF(G1785="","",SUM(C1785:G1785))</f>
        <v/>
      </c>
      <c r="J1785" s="479" t="str">
        <f>IF('statement of marks'!IC97="","",'statement of marks'!IC97)</f>
        <v/>
      </c>
      <c r="K1785" s="1043" t="s">
        <v>240</v>
      </c>
      <c r="L1785" s="1044"/>
      <c r="M1785" s="1045"/>
      <c r="N1785" s="1058"/>
      <c r="O1785" s="1057"/>
      <c r="P1785" s="1023"/>
      <c r="Q1785" s="1024"/>
      <c r="R1785" s="1025" t="str">
        <f>IF('statement of marks'!FQ98="","",'statement of marks'!FQ98)</f>
        <v/>
      </c>
      <c r="S1785" s="1025"/>
      <c r="T1785" s="475" t="str">
        <f>'statement of marks'!FR98</f>
        <v/>
      </c>
      <c r="U1785" s="475" t="str">
        <f>'statement of marks'!FS98</f>
        <v/>
      </c>
      <c r="V1785" s="1025" t="str">
        <f>'statement of marks'!FT98</f>
        <v/>
      </c>
      <c r="W1785" s="1025"/>
      <c r="X1785" s="478" t="str">
        <f>IF(V1785="","",SUM(R1785:V1785))</f>
        <v/>
      </c>
      <c r="Y1785" s="479" t="str">
        <f>IF('statement of marks'!IC98="","",'statement of marks'!IC98)</f>
        <v/>
      </c>
      <c r="Z1785" s="1043" t="s">
        <v>240</v>
      </c>
      <c r="AA1785" s="1044"/>
      <c r="AB1785" s="1045"/>
    </row>
    <row r="1786" spans="1:28" ht="19" customHeight="1">
      <c r="A1786" s="1038" t="s">
        <v>135</v>
      </c>
      <c r="B1786" s="1039"/>
      <c r="C1786" s="1029" t="str">
        <f>'statement of marks'!GN97</f>
        <v/>
      </c>
      <c r="D1786" s="1029"/>
      <c r="E1786" s="1029"/>
      <c r="F1786" s="483" t="s">
        <v>241</v>
      </c>
      <c r="G1786" s="479" t="str">
        <f>IF('statement of marks'!CU97="","",'statement of marks'!CU97)</f>
        <v/>
      </c>
      <c r="H1786" s="1049" t="s">
        <v>237</v>
      </c>
      <c r="I1786" s="1049"/>
      <c r="J1786" s="475" t="str">
        <f>IF('statement of marks'!GP97="","",'statement of marks'!GP97)</f>
        <v/>
      </c>
      <c r="K1786" s="1044"/>
      <c r="L1786" s="1044"/>
      <c r="M1786" s="1045"/>
      <c r="N1786" s="1058"/>
      <c r="O1786" s="1057"/>
      <c r="P1786" s="1038" t="s">
        <v>135</v>
      </c>
      <c r="Q1786" s="1039"/>
      <c r="R1786" s="1029" t="str">
        <f>'statement of marks'!GN98</f>
        <v/>
      </c>
      <c r="S1786" s="1029"/>
      <c r="T1786" s="1029"/>
      <c r="U1786" s="483" t="s">
        <v>241</v>
      </c>
      <c r="V1786" s="479" t="str">
        <f>IF('statement of marks'!CU98="","",'statement of marks'!CU98)</f>
        <v/>
      </c>
      <c r="W1786" s="1049" t="s">
        <v>237</v>
      </c>
      <c r="X1786" s="1049"/>
      <c r="Y1786" s="475" t="str">
        <f>IF('statement of marks'!GP98="","",'statement of marks'!GP98)</f>
        <v/>
      </c>
      <c r="Z1786" s="1044"/>
      <c r="AA1786" s="1044"/>
      <c r="AB1786" s="1045"/>
    </row>
    <row r="1787" spans="1:28" ht="19" customHeight="1">
      <c r="A1787" s="257" t="s">
        <v>230</v>
      </c>
      <c r="B1787" s="1059" t="s">
        <v>229</v>
      </c>
      <c r="C1787" s="1060"/>
      <c r="D1787" s="1047" t="s">
        <v>231</v>
      </c>
      <c r="E1787" s="1025"/>
      <c r="F1787" s="1047" t="s">
        <v>232</v>
      </c>
      <c r="G1787" s="1025"/>
      <c r="H1787" s="1047" t="s">
        <v>233</v>
      </c>
      <c r="I1787" s="1025"/>
      <c r="J1787" s="481" t="s">
        <v>376</v>
      </c>
      <c r="K1787" s="1044"/>
      <c r="L1787" s="1044"/>
      <c r="M1787" s="1045"/>
      <c r="N1787" s="1058"/>
      <c r="O1787" s="1057"/>
      <c r="P1787" s="257" t="s">
        <v>230</v>
      </c>
      <c r="Q1787" s="1059" t="s">
        <v>229</v>
      </c>
      <c r="R1787" s="1060"/>
      <c r="S1787" s="1047" t="s">
        <v>231</v>
      </c>
      <c r="T1787" s="1025"/>
      <c r="U1787" s="1047" t="s">
        <v>232</v>
      </c>
      <c r="V1787" s="1025"/>
      <c r="W1787" s="1047" t="s">
        <v>233</v>
      </c>
      <c r="X1787" s="1025"/>
      <c r="Y1787" s="481" t="s">
        <v>376</v>
      </c>
      <c r="Z1787" s="1044"/>
      <c r="AA1787" s="1044"/>
      <c r="AB1787" s="1045"/>
    </row>
    <row r="1788" spans="1:28" ht="19" customHeight="1">
      <c r="A1788" s="1033" t="s">
        <v>227</v>
      </c>
      <c r="B1788" s="1024"/>
      <c r="C1788" s="482" t="str">
        <f>IF('statement of marks'!GR97="","",'statement of marks'!GR97)</f>
        <v/>
      </c>
      <c r="D1788" s="1053" t="str">
        <f>IF('statement of marks'!GT97="","",'statement of marks'!GT97)</f>
        <v/>
      </c>
      <c r="E1788" s="1053"/>
      <c r="F1788" s="1053" t="str">
        <f>IF('statement of marks'!GV97="","",'statement of marks'!GV97)</f>
        <v/>
      </c>
      <c r="G1788" s="1053"/>
      <c r="H1788" s="1053" t="str">
        <f>IF('statement of marks'!GX97="","",'statement of marks'!GX97)</f>
        <v/>
      </c>
      <c r="I1788" s="1053"/>
      <c r="J1788" s="479" t="str">
        <f>'statement of marks'!GZ97</f>
        <v/>
      </c>
      <c r="K1788" s="1062" t="str">
        <f>IF(OR(L1780="PASS",L1780="FAIL"),'result subject-wise'!$AV$112,"")</f>
        <v/>
      </c>
      <c r="L1788" s="1062"/>
      <c r="M1788" s="1063"/>
      <c r="N1788" s="1058"/>
      <c r="O1788" s="1057"/>
      <c r="P1788" s="1033" t="s">
        <v>227</v>
      </c>
      <c r="Q1788" s="1024"/>
      <c r="R1788" s="482" t="str">
        <f>IF('statement of marks'!GR98="","",'statement of marks'!GR98)</f>
        <v/>
      </c>
      <c r="S1788" s="1053" t="str">
        <f>IF('statement of marks'!GT98="","",'statement of marks'!GT98)</f>
        <v/>
      </c>
      <c r="T1788" s="1053"/>
      <c r="U1788" s="1053" t="str">
        <f>IF('statement of marks'!GV98="","",'statement of marks'!GV98)</f>
        <v/>
      </c>
      <c r="V1788" s="1053"/>
      <c r="W1788" s="1053" t="str">
        <f>IF('statement of marks'!GX98="","",'statement of marks'!GX98)</f>
        <v/>
      </c>
      <c r="X1788" s="1053"/>
      <c r="Y1788" s="479" t="str">
        <f>'statement of marks'!GZ98</f>
        <v/>
      </c>
      <c r="Z1788" s="1062" t="str">
        <f>IF(OR(AA1780="PASS",AA1780="FAIL"),'result subject-wise'!$AV$112,"")</f>
        <v/>
      </c>
      <c r="AA1788" s="1062"/>
      <c r="AB1788" s="1063"/>
    </row>
    <row r="1789" spans="1:28" ht="19" customHeight="1">
      <c r="A1789" s="1031" t="s">
        <v>228</v>
      </c>
      <c r="B1789" s="1032"/>
      <c r="C1789" s="477" t="str">
        <f>IF('statement of marks'!GQ97="","",'statement of marks'!GQ97)</f>
        <v/>
      </c>
      <c r="D1789" s="1030" t="str">
        <f>IF('statement of marks'!GS97="","",'statement of marks'!GS97)</f>
        <v/>
      </c>
      <c r="E1789" s="1030"/>
      <c r="F1789" s="1030" t="str">
        <f>IF('statement of marks'!GU97="","",'statement of marks'!GU97)</f>
        <v/>
      </c>
      <c r="G1789" s="1030"/>
      <c r="H1789" s="1030" t="str">
        <f>IF('statement of marks'!GW97="","",'statement of marks'!GW97)</f>
        <v/>
      </c>
      <c r="I1789" s="1030"/>
      <c r="J1789" s="477" t="str">
        <f>'statement of marks'!GY97</f>
        <v/>
      </c>
      <c r="K1789" s="1062"/>
      <c r="L1789" s="1062"/>
      <c r="M1789" s="1063"/>
      <c r="N1789" s="1058"/>
      <c r="O1789" s="1057"/>
      <c r="P1789" s="1031" t="s">
        <v>228</v>
      </c>
      <c r="Q1789" s="1032"/>
      <c r="R1789" s="477" t="str">
        <f>IF('statement of marks'!GQ98="","",'statement of marks'!GQ98)</f>
        <v/>
      </c>
      <c r="S1789" s="1030" t="str">
        <f>IF('statement of marks'!GS98="","",'statement of marks'!GS98)</f>
        <v/>
      </c>
      <c r="T1789" s="1030"/>
      <c r="U1789" s="1030" t="str">
        <f>IF('statement of marks'!GU98="","",'statement of marks'!GU98)</f>
        <v/>
      </c>
      <c r="V1789" s="1030"/>
      <c r="W1789" s="1030" t="str">
        <f>IF('statement of marks'!GW98="","",'statement of marks'!GW98)</f>
        <v/>
      </c>
      <c r="X1789" s="1030"/>
      <c r="Y1789" s="477" t="str">
        <f>'statement of marks'!GY98</f>
        <v/>
      </c>
      <c r="Z1789" s="1062"/>
      <c r="AA1789" s="1062"/>
      <c r="AB1789" s="1063"/>
    </row>
    <row r="1790" spans="1:28" ht="19" customHeight="1">
      <c r="A1790" s="1067" t="s">
        <v>375</v>
      </c>
      <c r="B1790" s="1024"/>
      <c r="C1790" s="52"/>
      <c r="D1790" s="1029"/>
      <c r="E1790" s="1029"/>
      <c r="F1790" s="1029"/>
      <c r="G1790" s="1029"/>
      <c r="H1790" s="1029"/>
      <c r="I1790" s="1029"/>
      <c r="J1790" s="1029"/>
      <c r="K1790" s="1029"/>
      <c r="L1790" s="1029"/>
      <c r="M1790" s="1040"/>
      <c r="N1790" s="1058"/>
      <c r="O1790" s="1057"/>
      <c r="P1790" s="1067" t="s">
        <v>375</v>
      </c>
      <c r="Q1790" s="1024"/>
      <c r="R1790" s="52"/>
      <c r="S1790" s="1029"/>
      <c r="T1790" s="1029"/>
      <c r="U1790" s="1029"/>
      <c r="V1790" s="1029"/>
      <c r="W1790" s="1029"/>
      <c r="X1790" s="1029"/>
      <c r="Y1790" s="1029"/>
      <c r="Z1790" s="1029"/>
      <c r="AA1790" s="1029"/>
      <c r="AB1790" s="1040"/>
    </row>
    <row r="1791" spans="1:28" ht="19" customHeight="1">
      <c r="A1791" s="1033" t="s">
        <v>234</v>
      </c>
      <c r="B1791" s="1024"/>
      <c r="C1791" s="52"/>
      <c r="D1791" s="1029"/>
      <c r="E1791" s="1029"/>
      <c r="F1791" s="1029"/>
      <c r="G1791" s="1029"/>
      <c r="H1791" s="1029"/>
      <c r="I1791" s="1029"/>
      <c r="J1791" s="1029"/>
      <c r="K1791" s="1029"/>
      <c r="L1791" s="1029"/>
      <c r="M1791" s="1040"/>
      <c r="N1791" s="1058"/>
      <c r="O1791" s="1057"/>
      <c r="P1791" s="1033" t="s">
        <v>234</v>
      </c>
      <c r="Q1791" s="1024"/>
      <c r="R1791" s="52"/>
      <c r="S1791" s="1029"/>
      <c r="T1791" s="1029"/>
      <c r="U1791" s="1029"/>
      <c r="V1791" s="1029"/>
      <c r="W1791" s="1029"/>
      <c r="X1791" s="1029"/>
      <c r="Y1791" s="1029"/>
      <c r="Z1791" s="1029"/>
      <c r="AA1791" s="1029"/>
      <c r="AB1791" s="1040"/>
    </row>
    <row r="1792" spans="1:28" ht="19" customHeight="1">
      <c r="A1792" s="1033" t="s">
        <v>374</v>
      </c>
      <c r="B1792" s="1024"/>
      <c r="C1792" s="52"/>
      <c r="D1792" s="1029"/>
      <c r="E1792" s="1029"/>
      <c r="F1792" s="1029"/>
      <c r="G1792" s="1029"/>
      <c r="H1792" s="1029"/>
      <c r="I1792" s="1029"/>
      <c r="J1792" s="1051" t="s">
        <v>374</v>
      </c>
      <c r="K1792" s="1029"/>
      <c r="L1792" s="1029"/>
      <c r="M1792" s="1040"/>
      <c r="N1792" s="1058"/>
      <c r="O1792" s="1057"/>
      <c r="P1792" s="1033" t="s">
        <v>374</v>
      </c>
      <c r="Q1792" s="1024"/>
      <c r="R1792" s="52"/>
      <c r="S1792" s="1029"/>
      <c r="T1792" s="1029"/>
      <c r="U1792" s="1029"/>
      <c r="V1792" s="1029"/>
      <c r="W1792" s="1029"/>
      <c r="X1792" s="1029"/>
      <c r="Y1792" s="1051" t="s">
        <v>374</v>
      </c>
      <c r="Z1792" s="1029"/>
      <c r="AA1792" s="1029"/>
      <c r="AB1792" s="1040"/>
    </row>
    <row r="1793" spans="1:28" ht="19" customHeight="1">
      <c r="A1793" s="1033" t="s">
        <v>235</v>
      </c>
      <c r="B1793" s="1024"/>
      <c r="C1793" s="52"/>
      <c r="D1793" s="1029"/>
      <c r="E1793" s="1029"/>
      <c r="F1793" s="1029"/>
      <c r="G1793" s="1029"/>
      <c r="H1793" s="1029"/>
      <c r="I1793" s="1029"/>
      <c r="J1793" s="1029"/>
      <c r="K1793" s="1029"/>
      <c r="L1793" s="1029"/>
      <c r="M1793" s="1040"/>
      <c r="N1793" s="1058"/>
      <c r="O1793" s="1057"/>
      <c r="P1793" s="1033" t="s">
        <v>235</v>
      </c>
      <c r="Q1793" s="1024"/>
      <c r="R1793" s="52"/>
      <c r="S1793" s="1029"/>
      <c r="T1793" s="1029"/>
      <c r="U1793" s="1029"/>
      <c r="V1793" s="1029"/>
      <c r="W1793" s="1029"/>
      <c r="X1793" s="1029"/>
      <c r="Y1793" s="1029"/>
      <c r="Z1793" s="1029"/>
      <c r="AA1793" s="1029"/>
      <c r="AB1793" s="1040"/>
    </row>
    <row r="1794" spans="1:28" ht="19" customHeight="1" thickBot="1">
      <c r="A1794" s="1054" t="s">
        <v>236</v>
      </c>
      <c r="B1794" s="1055"/>
      <c r="C1794" s="1055"/>
      <c r="D1794" s="1055"/>
      <c r="E1794" s="1055"/>
      <c r="F1794" s="1064">
        <f>'statement of marks'!$GY$107</f>
        <v>42460</v>
      </c>
      <c r="G1794" s="1064"/>
      <c r="H1794" s="1065" t="s">
        <v>239</v>
      </c>
      <c r="I1794" s="1066"/>
      <c r="J1794" s="1041"/>
      <c r="K1794" s="1041"/>
      <c r="L1794" s="1041"/>
      <c r="M1794" s="1042"/>
      <c r="N1794" s="1058"/>
      <c r="O1794" s="1057"/>
      <c r="P1794" s="1054" t="s">
        <v>236</v>
      </c>
      <c r="Q1794" s="1055"/>
      <c r="R1794" s="1055"/>
      <c r="S1794" s="1055"/>
      <c r="T1794" s="1055"/>
      <c r="U1794" s="1064">
        <f>'statement of marks'!$GY$107</f>
        <v>42460</v>
      </c>
      <c r="V1794" s="1064"/>
      <c r="W1794" s="1065" t="s">
        <v>239</v>
      </c>
      <c r="X1794" s="1066"/>
      <c r="Y1794" s="1041"/>
      <c r="Z1794" s="1041"/>
      <c r="AA1794" s="1041"/>
      <c r="AB1794" s="1042"/>
    </row>
    <row r="1795" spans="1:28" ht="19" customHeight="1" thickTop="1">
      <c r="A1795" s="1017" t="s">
        <v>220</v>
      </c>
      <c r="B1795" s="1018"/>
      <c r="C1795" s="1018"/>
      <c r="D1795" s="1018"/>
      <c r="E1795" s="1018"/>
      <c r="F1795" s="1018"/>
      <c r="G1795" s="1018"/>
      <c r="H1795" s="1018"/>
      <c r="I1795" s="1018"/>
      <c r="J1795" s="1018"/>
      <c r="K1795" s="1018"/>
      <c r="L1795" s="1018"/>
      <c r="M1795" s="1019"/>
      <c r="N1795" s="1058"/>
      <c r="O1795" s="1057"/>
      <c r="P1795" s="1017" t="s">
        <v>220</v>
      </c>
      <c r="Q1795" s="1018"/>
      <c r="R1795" s="1018"/>
      <c r="S1795" s="1018"/>
      <c r="T1795" s="1018"/>
      <c r="U1795" s="1018"/>
      <c r="V1795" s="1018"/>
      <c r="W1795" s="1018"/>
      <c r="X1795" s="1018"/>
      <c r="Y1795" s="1018"/>
      <c r="Z1795" s="1018"/>
      <c r="AA1795" s="1018"/>
      <c r="AB1795" s="1019"/>
    </row>
    <row r="1796" spans="1:28" ht="19" customHeight="1">
      <c r="A1796" s="1020" t="str">
        <f>IF('statement of marks'!$A$2="","",'statement of marks'!$A$2)</f>
        <v xml:space="preserve">GOVT. </v>
      </c>
      <c r="B1796" s="1021"/>
      <c r="C1796" s="1021"/>
      <c r="D1796" s="1021"/>
      <c r="E1796" s="1021"/>
      <c r="F1796" s="1021"/>
      <c r="G1796" s="1021"/>
      <c r="H1796" s="1021"/>
      <c r="I1796" s="1021"/>
      <c r="J1796" s="1021"/>
      <c r="K1796" s="1021"/>
      <c r="L1796" s="1021"/>
      <c r="M1796" s="1022"/>
      <c r="N1796" s="1058"/>
      <c r="O1796" s="1057"/>
      <c r="P1796" s="1020" t="str">
        <f>IF('statement of marks'!$A$2="","",'statement of marks'!$A$2)</f>
        <v xml:space="preserve">GOVT. </v>
      </c>
      <c r="Q1796" s="1021"/>
      <c r="R1796" s="1021"/>
      <c r="S1796" s="1021"/>
      <c r="T1796" s="1021"/>
      <c r="U1796" s="1021"/>
      <c r="V1796" s="1021"/>
      <c r="W1796" s="1021"/>
      <c r="X1796" s="1021"/>
      <c r="Y1796" s="1021"/>
      <c r="Z1796" s="1021"/>
      <c r="AA1796" s="1021"/>
      <c r="AB1796" s="1022"/>
    </row>
    <row r="1797" spans="1:28" ht="19" customHeight="1">
      <c r="A1797" s="1020"/>
      <c r="B1797" s="1021"/>
      <c r="C1797" s="1021"/>
      <c r="D1797" s="1021"/>
      <c r="E1797" s="1021"/>
      <c r="F1797" s="1021"/>
      <c r="G1797" s="1021"/>
      <c r="H1797" s="1021"/>
      <c r="I1797" s="1021"/>
      <c r="J1797" s="1021"/>
      <c r="K1797" s="1021"/>
      <c r="L1797" s="1021"/>
      <c r="M1797" s="1022"/>
      <c r="N1797" s="1058"/>
      <c r="O1797" s="1057"/>
      <c r="P1797" s="1020"/>
      <c r="Q1797" s="1021"/>
      <c r="R1797" s="1021"/>
      <c r="S1797" s="1021"/>
      <c r="T1797" s="1021"/>
      <c r="U1797" s="1021"/>
      <c r="V1797" s="1021"/>
      <c r="W1797" s="1021"/>
      <c r="X1797" s="1021"/>
      <c r="Y1797" s="1021"/>
      <c r="Z1797" s="1021"/>
      <c r="AA1797" s="1021"/>
      <c r="AB1797" s="1022"/>
    </row>
    <row r="1798" spans="1:28" ht="19" customHeight="1">
      <c r="A1798" s="1023" t="s">
        <v>221</v>
      </c>
      <c r="B1798" s="1024"/>
      <c r="C1798" s="1025" t="str">
        <f>IF(L1819="","MAIN EXAM.",IF(C1825="SUPPL.","SUPPL. EXAM.",IF(C1825="RE-EXAM.","RE-EXAM.",)))</f>
        <v>MAIN EXAM.</v>
      </c>
      <c r="D1798" s="1025"/>
      <c r="E1798" s="1025"/>
      <c r="F1798" s="1025"/>
      <c r="G1798" s="475" t="s">
        <v>153</v>
      </c>
      <c r="H1798" s="1025" t="str">
        <f>IF('statement of marks'!$F$3="","",'statement of marks'!$F$3)</f>
        <v>2015-16</v>
      </c>
      <c r="I1798" s="1025"/>
      <c r="J1798" s="1025" t="s">
        <v>82</v>
      </c>
      <c r="K1798" s="1025"/>
      <c r="L1798" s="1025" t="str">
        <f>IF('statement of marks'!D99="","",'statement of marks'!D99)</f>
        <v/>
      </c>
      <c r="M1798" s="1026"/>
      <c r="N1798" s="1058"/>
      <c r="O1798" s="1057"/>
      <c r="P1798" s="1023" t="s">
        <v>221</v>
      </c>
      <c r="Q1798" s="1024"/>
      <c r="R1798" s="1025" t="str">
        <f>IF(AA1819="","MAIN EXAM.",IF(R1825="SUPPL.","SUPPL. EXAM.",IF(R1825="RE-EXAM.","RE-EXAM.",)))</f>
        <v>MAIN EXAM.</v>
      </c>
      <c r="S1798" s="1025"/>
      <c r="T1798" s="1025"/>
      <c r="U1798" s="1025"/>
      <c r="V1798" s="475" t="s">
        <v>153</v>
      </c>
      <c r="W1798" s="1025" t="str">
        <f>IF('statement of marks'!$F$3="","",'statement of marks'!$F$3)</f>
        <v>2015-16</v>
      </c>
      <c r="X1798" s="1025"/>
      <c r="Y1798" s="1025" t="s">
        <v>82</v>
      </c>
      <c r="Z1798" s="1025"/>
      <c r="AA1798" s="1025" t="str">
        <f>IF('statement of marks'!D100="","",'statement of marks'!D100)</f>
        <v/>
      </c>
      <c r="AB1798" s="1026"/>
    </row>
    <row r="1799" spans="1:28" ht="19" customHeight="1">
      <c r="A1799" s="1023" t="s">
        <v>40</v>
      </c>
      <c r="B1799" s="1024"/>
      <c r="C1799" s="1024" t="str">
        <f>IF('statement of marks'!G99="","",'statement of marks'!G99)</f>
        <v>A 093</v>
      </c>
      <c r="D1799" s="1024"/>
      <c r="E1799" s="1024"/>
      <c r="F1799" s="1024"/>
      <c r="G1799" s="1024"/>
      <c r="H1799" s="1024"/>
      <c r="I1799" s="1024"/>
      <c r="J1799" s="1024"/>
      <c r="K1799" s="1024"/>
      <c r="L1799" s="1024"/>
      <c r="M1799" s="1036"/>
      <c r="N1799" s="1058"/>
      <c r="O1799" s="1057"/>
      <c r="P1799" s="1023" t="s">
        <v>40</v>
      </c>
      <c r="Q1799" s="1024"/>
      <c r="R1799" s="1024" t="str">
        <f>IF('statement of marks'!G100="","",'statement of marks'!G100)</f>
        <v>A 094</v>
      </c>
      <c r="S1799" s="1024"/>
      <c r="T1799" s="1024"/>
      <c r="U1799" s="1024"/>
      <c r="V1799" s="1024"/>
      <c r="W1799" s="1024"/>
      <c r="X1799" s="1024"/>
      <c r="Y1799" s="1024"/>
      <c r="Z1799" s="1024"/>
      <c r="AA1799" s="1024"/>
      <c r="AB1799" s="1036"/>
    </row>
    <row r="1800" spans="1:28" ht="19" customHeight="1">
      <c r="A1800" s="1023" t="s">
        <v>41</v>
      </c>
      <c r="B1800" s="1024"/>
      <c r="C1800" s="1024" t="str">
        <f>IF('statement of marks'!H99="","",'statement of marks'!H99)</f>
        <v>B 093</v>
      </c>
      <c r="D1800" s="1024"/>
      <c r="E1800" s="1024"/>
      <c r="F1800" s="1024"/>
      <c r="G1800" s="1024"/>
      <c r="H1800" s="1024"/>
      <c r="I1800" s="1024"/>
      <c r="J1800" s="1024"/>
      <c r="K1800" s="1024"/>
      <c r="L1800" s="1024"/>
      <c r="M1800" s="1036"/>
      <c r="N1800" s="1058"/>
      <c r="O1800" s="1057"/>
      <c r="P1800" s="1023" t="s">
        <v>41</v>
      </c>
      <c r="Q1800" s="1024"/>
      <c r="R1800" s="1024" t="str">
        <f>IF('statement of marks'!H100="","",'statement of marks'!H100)</f>
        <v>B 094</v>
      </c>
      <c r="S1800" s="1024"/>
      <c r="T1800" s="1024"/>
      <c r="U1800" s="1024"/>
      <c r="V1800" s="1024"/>
      <c r="W1800" s="1024"/>
      <c r="X1800" s="1024"/>
      <c r="Y1800" s="1024"/>
      <c r="Z1800" s="1024"/>
      <c r="AA1800" s="1024"/>
      <c r="AB1800" s="1036"/>
    </row>
    <row r="1801" spans="1:28" ht="19" customHeight="1">
      <c r="A1801" s="1023" t="s">
        <v>42</v>
      </c>
      <c r="B1801" s="1024"/>
      <c r="C1801" s="1024" t="str">
        <f>IF('statement of marks'!I99="","",'statement of marks'!I99)</f>
        <v>C 093</v>
      </c>
      <c r="D1801" s="1024"/>
      <c r="E1801" s="1024"/>
      <c r="F1801" s="1024"/>
      <c r="G1801" s="1024"/>
      <c r="H1801" s="1024"/>
      <c r="I1801" s="1024"/>
      <c r="J1801" s="1024"/>
      <c r="K1801" s="1024"/>
      <c r="L1801" s="1024"/>
      <c r="M1801" s="1036"/>
      <c r="N1801" s="1058"/>
      <c r="O1801" s="1057"/>
      <c r="P1801" s="1023" t="s">
        <v>42</v>
      </c>
      <c r="Q1801" s="1024"/>
      <c r="R1801" s="1024" t="str">
        <f>IF('statement of marks'!I100="","",'statement of marks'!I100)</f>
        <v>C 094</v>
      </c>
      <c r="S1801" s="1024"/>
      <c r="T1801" s="1024"/>
      <c r="U1801" s="1024"/>
      <c r="V1801" s="1024"/>
      <c r="W1801" s="1024"/>
      <c r="X1801" s="1024"/>
      <c r="Y1801" s="1024"/>
      <c r="Z1801" s="1024"/>
      <c r="AA1801" s="1024"/>
      <c r="AB1801" s="1036"/>
    </row>
    <row r="1802" spans="1:28" ht="19" customHeight="1">
      <c r="A1802" s="1023" t="s">
        <v>274</v>
      </c>
      <c r="B1802" s="1024"/>
      <c r="C1802" s="1024" t="str">
        <f>IF('statement of marks'!$A$3="","",'statement of marks'!$A$3)</f>
        <v>9 'A'</v>
      </c>
      <c r="D1802" s="1024"/>
      <c r="E1802" s="1025" t="s">
        <v>83</v>
      </c>
      <c r="F1802" s="1025"/>
      <c r="G1802" s="1025" t="str">
        <f>IF('statement of marks'!E99="","",'statement of marks'!E99)</f>
        <v/>
      </c>
      <c r="H1802" s="1025"/>
      <c r="I1802" s="1025" t="s">
        <v>78</v>
      </c>
      <c r="J1802" s="1025"/>
      <c r="K1802" s="1014" t="str">
        <f>IF('statement of marks'!F99="","",'statement of marks'!F99)</f>
        <v/>
      </c>
      <c r="L1802" s="1014"/>
      <c r="M1802" s="1015"/>
      <c r="N1802" s="1058"/>
      <c r="O1802" s="1057"/>
      <c r="P1802" s="1023" t="s">
        <v>274</v>
      </c>
      <c r="Q1802" s="1024"/>
      <c r="R1802" s="1024" t="str">
        <f>IF('statement of marks'!$A$3="","",'statement of marks'!$A$3)</f>
        <v>9 'A'</v>
      </c>
      <c r="S1802" s="1024"/>
      <c r="T1802" s="1025" t="s">
        <v>83</v>
      </c>
      <c r="U1802" s="1025"/>
      <c r="V1802" s="1025" t="str">
        <f>IF('statement of marks'!E100="","",'statement of marks'!E100)</f>
        <v/>
      </c>
      <c r="W1802" s="1025"/>
      <c r="X1802" s="1025" t="s">
        <v>78</v>
      </c>
      <c r="Y1802" s="1025"/>
      <c r="Z1802" s="1014" t="str">
        <f>IF('statement of marks'!F100="","",'statement of marks'!F100)</f>
        <v/>
      </c>
      <c r="AA1802" s="1014"/>
      <c r="AB1802" s="1015"/>
    </row>
    <row r="1803" spans="1:28" ht="19" customHeight="1">
      <c r="A1803" s="1037" t="s">
        <v>222</v>
      </c>
      <c r="B1803" s="1034" t="s">
        <v>223</v>
      </c>
      <c r="C1803" s="865" t="s">
        <v>87</v>
      </c>
      <c r="D1803" s="865" t="s">
        <v>88</v>
      </c>
      <c r="E1803" s="865" t="s">
        <v>89</v>
      </c>
      <c r="F1803" s="865" t="s">
        <v>245</v>
      </c>
      <c r="G1803" s="865" t="s">
        <v>242</v>
      </c>
      <c r="H1803" s="865" t="s">
        <v>99</v>
      </c>
      <c r="I1803" s="865" t="s">
        <v>193</v>
      </c>
      <c r="J1803" s="1016" t="s">
        <v>146</v>
      </c>
      <c r="K1803" s="1016" t="s">
        <v>224</v>
      </c>
      <c r="L1803" s="1016" t="s">
        <v>225</v>
      </c>
      <c r="M1803" s="1035" t="s">
        <v>243</v>
      </c>
      <c r="N1803" s="1058"/>
      <c r="O1803" s="1057"/>
      <c r="P1803" s="1037" t="s">
        <v>222</v>
      </c>
      <c r="Q1803" s="1034" t="s">
        <v>223</v>
      </c>
      <c r="R1803" s="865" t="s">
        <v>87</v>
      </c>
      <c r="S1803" s="865" t="s">
        <v>88</v>
      </c>
      <c r="T1803" s="865" t="s">
        <v>89</v>
      </c>
      <c r="U1803" s="865" t="s">
        <v>245</v>
      </c>
      <c r="V1803" s="865" t="s">
        <v>242</v>
      </c>
      <c r="W1803" s="865" t="s">
        <v>99</v>
      </c>
      <c r="X1803" s="865" t="s">
        <v>193</v>
      </c>
      <c r="Y1803" s="1016" t="s">
        <v>146</v>
      </c>
      <c r="Z1803" s="1016" t="s">
        <v>224</v>
      </c>
      <c r="AA1803" s="1016" t="s">
        <v>225</v>
      </c>
      <c r="AB1803" s="1035" t="s">
        <v>243</v>
      </c>
    </row>
    <row r="1804" spans="1:28" ht="19" customHeight="1">
      <c r="A1804" s="1037"/>
      <c r="B1804" s="1034"/>
      <c r="C1804" s="865"/>
      <c r="D1804" s="865"/>
      <c r="E1804" s="865"/>
      <c r="F1804" s="865"/>
      <c r="G1804" s="865"/>
      <c r="H1804" s="865"/>
      <c r="I1804" s="865"/>
      <c r="J1804" s="865"/>
      <c r="K1804" s="865"/>
      <c r="L1804" s="865"/>
      <c r="M1804" s="1035"/>
      <c r="N1804" s="1058"/>
      <c r="O1804" s="1057"/>
      <c r="P1804" s="1037"/>
      <c r="Q1804" s="1034"/>
      <c r="R1804" s="865"/>
      <c r="S1804" s="865"/>
      <c r="T1804" s="865"/>
      <c r="U1804" s="865"/>
      <c r="V1804" s="865"/>
      <c r="W1804" s="865"/>
      <c r="X1804" s="865"/>
      <c r="Y1804" s="865"/>
      <c r="Z1804" s="865"/>
      <c r="AA1804" s="865"/>
      <c r="AB1804" s="1035"/>
    </row>
    <row r="1805" spans="1:28" ht="19" customHeight="1">
      <c r="A1805" s="1037"/>
      <c r="B1805" s="1034"/>
      <c r="C1805" s="865"/>
      <c r="D1805" s="865"/>
      <c r="E1805" s="865"/>
      <c r="F1805" s="865"/>
      <c r="G1805" s="865"/>
      <c r="H1805" s="865"/>
      <c r="I1805" s="865"/>
      <c r="J1805" s="865"/>
      <c r="K1805" s="865"/>
      <c r="L1805" s="865"/>
      <c r="M1805" s="1035"/>
      <c r="N1805" s="1058"/>
      <c r="O1805" s="1057"/>
      <c r="P1805" s="1037"/>
      <c r="Q1805" s="1034"/>
      <c r="R1805" s="865"/>
      <c r="S1805" s="865"/>
      <c r="T1805" s="865"/>
      <c r="U1805" s="865"/>
      <c r="V1805" s="865"/>
      <c r="W1805" s="865"/>
      <c r="X1805" s="865"/>
      <c r="Y1805" s="865"/>
      <c r="Z1805" s="865"/>
      <c r="AA1805" s="865"/>
      <c r="AB1805" s="1035"/>
    </row>
    <row r="1806" spans="1:28" ht="19" customHeight="1">
      <c r="A1806" s="1038" t="s">
        <v>169</v>
      </c>
      <c r="B1806" s="1039"/>
      <c r="C1806" s="474">
        <v>10</v>
      </c>
      <c r="D1806" s="474">
        <v>10</v>
      </c>
      <c r="E1806" s="474">
        <v>10</v>
      </c>
      <c r="F1806" s="474">
        <v>70</v>
      </c>
      <c r="G1806" s="478">
        <v>100</v>
      </c>
      <c r="H1806" s="478">
        <v>100</v>
      </c>
      <c r="I1806" s="478">
        <v>200</v>
      </c>
      <c r="J1806" s="484"/>
      <c r="K1806" s="478" t="str">
        <f>IF(L1814=0,"",100)</f>
        <v/>
      </c>
      <c r="L1806" s="478"/>
      <c r="M1806" s="251" t="str">
        <f>IF(L1814=0,"","200/100")</f>
        <v/>
      </c>
      <c r="N1806" s="1058"/>
      <c r="O1806" s="1057"/>
      <c r="P1806" s="1038" t="s">
        <v>169</v>
      </c>
      <c r="Q1806" s="1039"/>
      <c r="R1806" s="474">
        <v>10</v>
      </c>
      <c r="S1806" s="474">
        <v>10</v>
      </c>
      <c r="T1806" s="474">
        <v>10</v>
      </c>
      <c r="U1806" s="474">
        <v>70</v>
      </c>
      <c r="V1806" s="478">
        <v>100</v>
      </c>
      <c r="W1806" s="478">
        <v>100</v>
      </c>
      <c r="X1806" s="478">
        <v>200</v>
      </c>
      <c r="Y1806" s="484"/>
      <c r="Z1806" s="478" t="str">
        <f>IF(AA1814=0,"",100)</f>
        <v/>
      </c>
      <c r="AA1806" s="478"/>
      <c r="AB1806" s="251" t="str">
        <f>IF(AA1814=0,"","200/100")</f>
        <v/>
      </c>
    </row>
    <row r="1807" spans="1:28" ht="19" customHeight="1">
      <c r="A1807" s="1023" t="s">
        <v>61</v>
      </c>
      <c r="B1807" s="1024"/>
      <c r="C1807" s="482" t="str">
        <f>IF('statement of marks'!J99="","",'statement of marks'!J99)</f>
        <v/>
      </c>
      <c r="D1807" s="482" t="str">
        <f>IF('statement of marks'!K99="","",'statement of marks'!K99)</f>
        <v/>
      </c>
      <c r="E1807" s="482" t="str">
        <f>IF('statement of marks'!L99="","",'statement of marks'!L99)</f>
        <v/>
      </c>
      <c r="F1807" s="482" t="str">
        <f>IF('statement of marks'!N99="","",'statement of marks'!N99)</f>
        <v/>
      </c>
      <c r="G1807" s="478" t="str">
        <f t="shared" ref="G1807:G1812" si="368">IF(F1807="","",SUM(C1807:F1807))</f>
        <v/>
      </c>
      <c r="H1807" s="252" t="str">
        <f>IF('statement of marks'!P99="","",'statement of marks'!P99)</f>
        <v/>
      </c>
      <c r="I1807" s="253" t="str">
        <f t="shared" ref="I1807:I1812" si="369">IF(H1807="","",SUM(G1807:H1807))</f>
        <v/>
      </c>
      <c r="J1807" s="479" t="str">
        <f>CONCATENATE('statement of marks'!HB99,'statement of marks'!HC99,'statement of marks'!HD99)</f>
        <v/>
      </c>
      <c r="K1807" s="482" t="str">
        <f>IF('result subject-wise'!AB99="","",'result subject-wise'!AB99)</f>
        <v/>
      </c>
      <c r="L1807" s="482" t="str">
        <f>IF('result subject-wise'!AK99="","",'result subject-wise'!AK99)</f>
        <v/>
      </c>
      <c r="M1807" s="480" t="str">
        <f>IF(L1814=0,"",IF(J1807="S",K1807,IF(K1807="",I1807,I1807+K1807)))</f>
        <v/>
      </c>
      <c r="N1807" s="1058"/>
      <c r="O1807" s="1057"/>
      <c r="P1807" s="1023" t="s">
        <v>61</v>
      </c>
      <c r="Q1807" s="1024"/>
      <c r="R1807" s="482" t="str">
        <f>IF('statement of marks'!J100="","",'statement of marks'!J100)</f>
        <v/>
      </c>
      <c r="S1807" s="482" t="str">
        <f>IF('statement of marks'!K100="","",'statement of marks'!K100)</f>
        <v/>
      </c>
      <c r="T1807" s="482" t="str">
        <f>IF('statement of marks'!L100="","",'statement of marks'!L100)</f>
        <v/>
      </c>
      <c r="U1807" s="482" t="str">
        <f>IF('statement of marks'!N100="","",'statement of marks'!N100)</f>
        <v/>
      </c>
      <c r="V1807" s="478" t="str">
        <f t="shared" ref="V1807:V1812" si="370">IF(U1807="","",SUM(R1807:U1807))</f>
        <v/>
      </c>
      <c r="W1807" s="252" t="str">
        <f>IF('statement of marks'!P100="","",'statement of marks'!P100)</f>
        <v/>
      </c>
      <c r="X1807" s="253" t="str">
        <f t="shared" ref="X1807:X1812" si="371">IF(W1807="","",SUM(V1807:W1807))</f>
        <v/>
      </c>
      <c r="Y1807" s="479" t="str">
        <f>CONCATENATE('statement of marks'!HB100,'statement of marks'!HC100,'statement of marks'!HD100)</f>
        <v/>
      </c>
      <c r="Z1807" s="482" t="str">
        <f>IF('result subject-wise'!AB100="","",'result subject-wise'!AB100)</f>
        <v/>
      </c>
      <c r="AA1807" s="482" t="str">
        <f>IF('result subject-wise'!AK100="","",'result subject-wise'!AK100)</f>
        <v/>
      </c>
      <c r="AB1807" s="480" t="str">
        <f>IF(AA1814=0,"",IF(Y1807="S",Z1807,IF(Z1807="",X1807,X1807+Z1807)))</f>
        <v/>
      </c>
    </row>
    <row r="1808" spans="1:28" ht="19" customHeight="1">
      <c r="A1808" s="1023" t="s">
        <v>63</v>
      </c>
      <c r="B1808" s="1024"/>
      <c r="C1808" s="482" t="str">
        <f>IF('statement of marks'!X99="","",'statement of marks'!X99)</f>
        <v/>
      </c>
      <c r="D1808" s="482" t="str">
        <f>IF('statement of marks'!Y99="","",'statement of marks'!Y99)</f>
        <v/>
      </c>
      <c r="E1808" s="482" t="str">
        <f>IF('statement of marks'!Z99="","",'statement of marks'!Z99)</f>
        <v/>
      </c>
      <c r="F1808" s="482" t="str">
        <f>IF('statement of marks'!AB99="","",'statement of marks'!AB99)</f>
        <v/>
      </c>
      <c r="G1808" s="478" t="str">
        <f t="shared" si="368"/>
        <v/>
      </c>
      <c r="H1808" s="252" t="str">
        <f>IF('statement of marks'!AD99="","",'statement of marks'!AD99)</f>
        <v/>
      </c>
      <c r="I1808" s="253" t="str">
        <f t="shared" si="369"/>
        <v/>
      </c>
      <c r="J1808" s="479" t="str">
        <f>CONCATENATE('statement of marks'!HE99,'statement of marks'!HF99,'statement of marks'!HG99,)</f>
        <v/>
      </c>
      <c r="K1808" s="482" t="str">
        <f>IF('result subject-wise'!AC99="","",'result subject-wise'!AC99)</f>
        <v/>
      </c>
      <c r="L1808" s="482" t="str">
        <f>IF('result subject-wise'!AL99="","",'result subject-wise'!AL99)</f>
        <v/>
      </c>
      <c r="M1808" s="480" t="str">
        <f>IF(L1814=0,"",IF(J1808="S",K1808,IF(K1808="",I1808,I1808+K1808)))</f>
        <v/>
      </c>
      <c r="N1808" s="1058"/>
      <c r="O1808" s="1057"/>
      <c r="P1808" s="1023" t="s">
        <v>63</v>
      </c>
      <c r="Q1808" s="1024"/>
      <c r="R1808" s="482" t="str">
        <f>IF('statement of marks'!X100="","",'statement of marks'!X100)</f>
        <v/>
      </c>
      <c r="S1808" s="482" t="str">
        <f>IF('statement of marks'!Y100="","",'statement of marks'!Y100)</f>
        <v/>
      </c>
      <c r="T1808" s="482" t="str">
        <f>IF('statement of marks'!Z100="","",'statement of marks'!Z100)</f>
        <v/>
      </c>
      <c r="U1808" s="482" t="str">
        <f>IF('statement of marks'!AB100="","",'statement of marks'!AB100)</f>
        <v/>
      </c>
      <c r="V1808" s="478" t="str">
        <f t="shared" si="370"/>
        <v/>
      </c>
      <c r="W1808" s="252" t="str">
        <f>IF('statement of marks'!AD100="","",'statement of marks'!AD100)</f>
        <v/>
      </c>
      <c r="X1808" s="253" t="str">
        <f t="shared" si="371"/>
        <v/>
      </c>
      <c r="Y1808" s="479" t="str">
        <f>CONCATENATE('statement of marks'!HE100,'statement of marks'!HF100,'statement of marks'!HG100,)</f>
        <v/>
      </c>
      <c r="Z1808" s="482" t="str">
        <f>IF('result subject-wise'!AC100="","",'result subject-wise'!AC100)</f>
        <v/>
      </c>
      <c r="AA1808" s="482" t="str">
        <f>IF('result subject-wise'!AL100="","",'result subject-wise'!AL100)</f>
        <v/>
      </c>
      <c r="AB1808" s="480" t="str">
        <f>IF(AA1814=0,"",IF(Y1808="S",Z1808,IF(Z1808="",X1808,X1808+Z1808)))</f>
        <v/>
      </c>
    </row>
    <row r="1809" spans="1:28" ht="19" customHeight="1">
      <c r="A1809" s="1023" t="str">
        <f>'statement of marks'!AM99</f>
        <v/>
      </c>
      <c r="B1809" s="1024"/>
      <c r="C1809" s="482" t="str">
        <f>IF('statement of marks'!AN99="","",'statement of marks'!AN99)</f>
        <v/>
      </c>
      <c r="D1809" s="482" t="str">
        <f>IF('statement of marks'!AO99="","",'statement of marks'!AO99)</f>
        <v/>
      </c>
      <c r="E1809" s="482" t="str">
        <f>IF('statement of marks'!AP99="","",'statement of marks'!AP99)</f>
        <v/>
      </c>
      <c r="F1809" s="482" t="str">
        <f>IF('statement of marks'!AR99="","",'statement of marks'!AR99)</f>
        <v/>
      </c>
      <c r="G1809" s="478" t="str">
        <f t="shared" si="368"/>
        <v/>
      </c>
      <c r="H1809" s="252" t="str">
        <f>IF('statement of marks'!AT99="","",'statement of marks'!AT99)</f>
        <v/>
      </c>
      <c r="I1809" s="253" t="str">
        <f t="shared" si="369"/>
        <v/>
      </c>
      <c r="J1809" s="479" t="str">
        <f>CONCATENATE('statement of marks'!HH99,'statement of marks'!HN99,'statement of marks'!HO99)</f>
        <v/>
      </c>
      <c r="K1809" s="482" t="str">
        <f>IF('result subject-wise'!AD99="","",'result subject-wise'!AD99)</f>
        <v/>
      </c>
      <c r="L1809" s="482" t="str">
        <f>IF('result subject-wise'!AM99="","",'result subject-wise'!AM99)</f>
        <v/>
      </c>
      <c r="M1809" s="480" t="str">
        <f>IF(L1814=0,"",IF(J1809="S",K1809,IF(K1809="",I1809,I1809+K1809)))</f>
        <v/>
      </c>
      <c r="N1809" s="1058"/>
      <c r="O1809" s="1057"/>
      <c r="P1809" s="1023" t="str">
        <f>'statement of marks'!AM100</f>
        <v/>
      </c>
      <c r="Q1809" s="1024"/>
      <c r="R1809" s="482" t="str">
        <f>IF('statement of marks'!AN100="","",'statement of marks'!AN100)</f>
        <v/>
      </c>
      <c r="S1809" s="482" t="str">
        <f>IF('statement of marks'!AO100="","",'statement of marks'!AO100)</f>
        <v/>
      </c>
      <c r="T1809" s="482" t="str">
        <f>IF('statement of marks'!AP100="","",'statement of marks'!AP100)</f>
        <v/>
      </c>
      <c r="U1809" s="482" t="str">
        <f>IF('statement of marks'!AR100="","",'statement of marks'!AR100)</f>
        <v/>
      </c>
      <c r="V1809" s="478" t="str">
        <f t="shared" si="370"/>
        <v/>
      </c>
      <c r="W1809" s="252" t="str">
        <f>IF('statement of marks'!AT100="","",'statement of marks'!AT100)</f>
        <v/>
      </c>
      <c r="X1809" s="253" t="str">
        <f t="shared" si="371"/>
        <v/>
      </c>
      <c r="Y1809" s="479" t="str">
        <f>CONCATENATE('statement of marks'!HH100,'statement of marks'!HN100,'statement of marks'!HO100)</f>
        <v/>
      </c>
      <c r="Z1809" s="482" t="str">
        <f>IF('result subject-wise'!AD100="","",'result subject-wise'!AD100)</f>
        <v/>
      </c>
      <c r="AA1809" s="482" t="str">
        <f>IF('result subject-wise'!AM100="","",'result subject-wise'!AM100)</f>
        <v/>
      </c>
      <c r="AB1809" s="480" t="str">
        <f>IF(AA1814=0,"",IF(Y1809="S",Z1809,IF(Z1809="",X1809,X1809+Z1809)))</f>
        <v/>
      </c>
    </row>
    <row r="1810" spans="1:28" ht="19" customHeight="1">
      <c r="A1810" s="1023" t="s">
        <v>65</v>
      </c>
      <c r="B1810" s="1024"/>
      <c r="C1810" s="482" t="str">
        <f>IF('statement of marks'!BB99="","",'statement of marks'!BB99)</f>
        <v/>
      </c>
      <c r="D1810" s="482" t="str">
        <f>IF('statement of marks'!BC99="","",'statement of marks'!BC99)</f>
        <v/>
      </c>
      <c r="E1810" s="482" t="str">
        <f>IF('statement of marks'!BD99="","",'statement of marks'!BD99)</f>
        <v/>
      </c>
      <c r="F1810" s="482" t="str">
        <f>IF('statement of marks'!BF99="","",'statement of marks'!BF99)</f>
        <v/>
      </c>
      <c r="G1810" s="478" t="str">
        <f t="shared" si="368"/>
        <v/>
      </c>
      <c r="H1810" s="252" t="str">
        <f>IF('statement of marks'!BH99="","",'statement of marks'!BH99)</f>
        <v/>
      </c>
      <c r="I1810" s="253" t="str">
        <f t="shared" si="369"/>
        <v/>
      </c>
      <c r="J1810" s="479" t="str">
        <f>CONCATENATE('statement of marks'!HP99,'statement of marks'!HQ99,'statement of marks'!HR99)</f>
        <v/>
      </c>
      <c r="K1810" s="482" t="str">
        <f>IF('result subject-wise'!AE99="","",'result subject-wise'!AE99)</f>
        <v/>
      </c>
      <c r="L1810" s="482" t="str">
        <f>IF('result subject-wise'!AN99="","",'result subject-wise'!AN99)</f>
        <v/>
      </c>
      <c r="M1810" s="480" t="str">
        <f>IF(L1814=0,"",IF(J1810="S",K1810,IF(K1810="",I1810,I1810+K1810)))</f>
        <v/>
      </c>
      <c r="N1810" s="1058"/>
      <c r="O1810" s="1057"/>
      <c r="P1810" s="1023" t="s">
        <v>65</v>
      </c>
      <c r="Q1810" s="1024"/>
      <c r="R1810" s="482" t="str">
        <f>IF('statement of marks'!BB100="","",'statement of marks'!BB100)</f>
        <v/>
      </c>
      <c r="S1810" s="482" t="str">
        <f>IF('statement of marks'!BC100="","",'statement of marks'!BC100)</f>
        <v/>
      </c>
      <c r="T1810" s="482" t="str">
        <f>IF('statement of marks'!BD100="","",'statement of marks'!BD100)</f>
        <v/>
      </c>
      <c r="U1810" s="482" t="str">
        <f>IF('statement of marks'!BF100="","",'statement of marks'!BF100)</f>
        <v/>
      </c>
      <c r="V1810" s="478" t="str">
        <f t="shared" si="370"/>
        <v/>
      </c>
      <c r="W1810" s="252" t="str">
        <f>IF('statement of marks'!BH100="","",'statement of marks'!BH100)</f>
        <v/>
      </c>
      <c r="X1810" s="253" t="str">
        <f t="shared" si="371"/>
        <v/>
      </c>
      <c r="Y1810" s="479" t="str">
        <f>CONCATENATE('statement of marks'!HP100,'statement of marks'!HQ100,'statement of marks'!HR100)</f>
        <v/>
      </c>
      <c r="Z1810" s="482" t="str">
        <f>IF('result subject-wise'!AE100="","",'result subject-wise'!AE100)</f>
        <v/>
      </c>
      <c r="AA1810" s="482" t="str">
        <f>IF('result subject-wise'!AN100="","",'result subject-wise'!AN100)</f>
        <v/>
      </c>
      <c r="AB1810" s="480" t="str">
        <f>IF(AA1814=0,"",IF(Y1810="S",Z1810,IF(Z1810="",X1810,X1810+Z1810)))</f>
        <v/>
      </c>
    </row>
    <row r="1811" spans="1:28" ht="19" customHeight="1">
      <c r="A1811" s="1023" t="s">
        <v>71</v>
      </c>
      <c r="B1811" s="1024"/>
      <c r="C1811" s="482" t="str">
        <f>IF('statement of marks'!BP99="","",'statement of marks'!BP99)</f>
        <v/>
      </c>
      <c r="D1811" s="482" t="str">
        <f>IF('statement of marks'!BQ99="","",'statement of marks'!BQ99)</f>
        <v/>
      </c>
      <c r="E1811" s="482" t="str">
        <f>IF('statement of marks'!BR99="","",'statement of marks'!BR99)</f>
        <v/>
      </c>
      <c r="F1811" s="482" t="str">
        <f>IF('statement of marks'!BT99="","",'statement of marks'!BT99)</f>
        <v/>
      </c>
      <c r="G1811" s="478" t="str">
        <f t="shared" si="368"/>
        <v/>
      </c>
      <c r="H1811" s="252" t="str">
        <f>IF('statement of marks'!BV99="","",'statement of marks'!BV99)</f>
        <v/>
      </c>
      <c r="I1811" s="253" t="str">
        <f t="shared" si="369"/>
        <v/>
      </c>
      <c r="J1811" s="479" t="str">
        <f>CONCATENATE('statement of marks'!HS99,'statement of marks'!HT99,'statement of marks'!HU99)</f>
        <v/>
      </c>
      <c r="K1811" s="482" t="str">
        <f>IF('result subject-wise'!AF99="","",'result subject-wise'!AF99)</f>
        <v/>
      </c>
      <c r="L1811" s="482" t="str">
        <f>IF('result subject-wise'!AO99="","",'result subject-wise'!AO99)</f>
        <v/>
      </c>
      <c r="M1811" s="480" t="str">
        <f>IF(L1814=0,"",IF(J1811="S",K1811,IF(K1811="",I1811,I1811+K1811)))</f>
        <v/>
      </c>
      <c r="N1811" s="1058"/>
      <c r="O1811" s="1057"/>
      <c r="P1811" s="1023" t="s">
        <v>71</v>
      </c>
      <c r="Q1811" s="1024"/>
      <c r="R1811" s="482" t="str">
        <f>IF('statement of marks'!BP100="","",'statement of marks'!BP100)</f>
        <v/>
      </c>
      <c r="S1811" s="482" t="str">
        <f>IF('statement of marks'!BQ100="","",'statement of marks'!BQ100)</f>
        <v/>
      </c>
      <c r="T1811" s="482" t="str">
        <f>IF('statement of marks'!BR100="","",'statement of marks'!BR100)</f>
        <v/>
      </c>
      <c r="U1811" s="482" t="str">
        <f>IF('statement of marks'!BT100="","",'statement of marks'!BT100)</f>
        <v/>
      </c>
      <c r="V1811" s="478" t="str">
        <f t="shared" si="370"/>
        <v/>
      </c>
      <c r="W1811" s="252" t="str">
        <f>IF('statement of marks'!BV100="","",'statement of marks'!BV100)</f>
        <v/>
      </c>
      <c r="X1811" s="253" t="str">
        <f t="shared" si="371"/>
        <v/>
      </c>
      <c r="Y1811" s="479" t="str">
        <f>CONCATENATE('statement of marks'!HS100,'statement of marks'!HT100,'statement of marks'!HU100)</f>
        <v/>
      </c>
      <c r="Z1811" s="482" t="str">
        <f>IF('result subject-wise'!AF100="","",'result subject-wise'!AF100)</f>
        <v/>
      </c>
      <c r="AA1811" s="482" t="str">
        <f>IF('result subject-wise'!AO100="","",'result subject-wise'!AO100)</f>
        <v/>
      </c>
      <c r="AB1811" s="480" t="str">
        <f>IF(AA1814=0,"",IF(Y1811="S",Z1811,IF(Z1811="",X1811,X1811+Z1811)))</f>
        <v/>
      </c>
    </row>
    <row r="1812" spans="1:28" ht="19" customHeight="1">
      <c r="A1812" s="1023" t="s">
        <v>48</v>
      </c>
      <c r="B1812" s="1024"/>
      <c r="C1812" s="482" t="str">
        <f>IF('statement of marks'!CD99="","",'statement of marks'!CD99)</f>
        <v/>
      </c>
      <c r="D1812" s="482" t="str">
        <f>IF('statement of marks'!CE99="","",'statement of marks'!CE99)</f>
        <v/>
      </c>
      <c r="E1812" s="482" t="str">
        <f>IF('statement of marks'!CF99="","",'statement of marks'!CF99)</f>
        <v/>
      </c>
      <c r="F1812" s="482" t="str">
        <f>IF('statement of marks'!CH99="","",'statement of marks'!CH99)</f>
        <v/>
      </c>
      <c r="G1812" s="478" t="str">
        <f t="shared" si="368"/>
        <v/>
      </c>
      <c r="H1812" s="252" t="str">
        <f>IF('statement of marks'!CJ99="","",'statement of marks'!CJ99)</f>
        <v/>
      </c>
      <c r="I1812" s="253" t="str">
        <f t="shared" si="369"/>
        <v/>
      </c>
      <c r="J1812" s="479" t="str">
        <f>CONCATENATE('statement of marks'!HV99,'statement of marks'!HW99,'statement of marks'!HX99)</f>
        <v/>
      </c>
      <c r="K1812" s="482" t="str">
        <f>IF('result subject-wise'!AG99="","",'result subject-wise'!AG99)</f>
        <v/>
      </c>
      <c r="L1812" s="482" t="str">
        <f>IF('result subject-wise'!AP99="","",'result subject-wise'!AP99)</f>
        <v/>
      </c>
      <c r="M1812" s="480" t="str">
        <f>IF(L1814=0,"",IF(J1812="S",K1812,IF(K1812="",I1812,I1812+K1812)))</f>
        <v/>
      </c>
      <c r="N1812" s="1058"/>
      <c r="O1812" s="1057"/>
      <c r="P1812" s="1023" t="s">
        <v>48</v>
      </c>
      <c r="Q1812" s="1024"/>
      <c r="R1812" s="482" t="str">
        <f>IF('statement of marks'!CD100="","",'statement of marks'!CD100)</f>
        <v/>
      </c>
      <c r="S1812" s="482" t="str">
        <f>IF('statement of marks'!CE100="","",'statement of marks'!CE100)</f>
        <v/>
      </c>
      <c r="T1812" s="482" t="str">
        <f>IF('statement of marks'!CF100="","",'statement of marks'!CF100)</f>
        <v/>
      </c>
      <c r="U1812" s="482" t="str">
        <f>IF('statement of marks'!CH100="","",'statement of marks'!CH100)</f>
        <v/>
      </c>
      <c r="V1812" s="478" t="str">
        <f t="shared" si="370"/>
        <v/>
      </c>
      <c r="W1812" s="252" t="str">
        <f>IF('statement of marks'!CJ100="","",'statement of marks'!CJ100)</f>
        <v/>
      </c>
      <c r="X1812" s="253" t="str">
        <f t="shared" si="371"/>
        <v/>
      </c>
      <c r="Y1812" s="479" t="str">
        <f>CONCATENATE('statement of marks'!HV100,'statement of marks'!HW100,'statement of marks'!HX100)</f>
        <v/>
      </c>
      <c r="Z1812" s="482" t="str">
        <f>IF('result subject-wise'!AG100="","",'result subject-wise'!AG100)</f>
        <v/>
      </c>
      <c r="AA1812" s="482" t="str">
        <f>IF('result subject-wise'!AP100="","",'result subject-wise'!AP100)</f>
        <v/>
      </c>
      <c r="AB1812" s="480" t="str">
        <f>IF(AA1814=0,"",IF(Y1812="S",Z1812,IF(Z1812="",X1812,X1812+Z1812)))</f>
        <v/>
      </c>
    </row>
    <row r="1813" spans="1:28" ht="19" customHeight="1">
      <c r="A1813" s="1027" t="s">
        <v>244</v>
      </c>
      <c r="B1813" s="1028"/>
      <c r="C1813" s="477" t="str">
        <f t="shared" ref="C1813:I1813" si="372">IF(C1812="","",SUM(C1807:C1812))</f>
        <v/>
      </c>
      <c r="D1813" s="477" t="str">
        <f t="shared" si="372"/>
        <v/>
      </c>
      <c r="E1813" s="477" t="str">
        <f t="shared" si="372"/>
        <v/>
      </c>
      <c r="F1813" s="477" t="str">
        <f t="shared" si="372"/>
        <v/>
      </c>
      <c r="G1813" s="477" t="str">
        <f t="shared" si="372"/>
        <v/>
      </c>
      <c r="H1813" s="477" t="str">
        <f t="shared" si="372"/>
        <v/>
      </c>
      <c r="I1813" s="477" t="str">
        <f t="shared" si="372"/>
        <v/>
      </c>
      <c r="J1813" s="254" t="e">
        <f>IF(AND(L1819="PASS",M1815&gt;=60),"FIRST",IF(AND(L1819="PASS",M1815&gt;=48),"SECOND",IF(AND(L1819="PASS",M1815&gt;=36),"THIRD","")))</f>
        <v>#VALUE!</v>
      </c>
      <c r="K1813" s="254">
        <f>COUNTIF(K1807:K1812,"AB")</f>
        <v>0</v>
      </c>
      <c r="L1813" s="482"/>
      <c r="M1813" s="476" t="str">
        <f>IF(K1813&gt;0,"",IF(M1812="","",SUM(M1807:M1812)))</f>
        <v/>
      </c>
      <c r="N1813" s="1058"/>
      <c r="O1813" s="1057"/>
      <c r="P1813" s="1027" t="s">
        <v>244</v>
      </c>
      <c r="Q1813" s="1028"/>
      <c r="R1813" s="477" t="str">
        <f t="shared" ref="R1813:X1813" si="373">IF(R1812="","",SUM(R1807:R1812))</f>
        <v/>
      </c>
      <c r="S1813" s="477" t="str">
        <f t="shared" si="373"/>
        <v/>
      </c>
      <c r="T1813" s="477" t="str">
        <f t="shared" si="373"/>
        <v/>
      </c>
      <c r="U1813" s="477" t="str">
        <f t="shared" si="373"/>
        <v/>
      </c>
      <c r="V1813" s="477" t="str">
        <f t="shared" si="373"/>
        <v/>
      </c>
      <c r="W1813" s="477" t="str">
        <f t="shared" si="373"/>
        <v/>
      </c>
      <c r="X1813" s="477" t="str">
        <f t="shared" si="373"/>
        <v/>
      </c>
      <c r="Y1813" s="254" t="e">
        <f>IF(AND(AA1819="PASS",AB1815&gt;=60),"FIRST",IF(AND(AA1819="PASS",AB1815&gt;=48),"SECOND",IF(AND(AA1819="PASS",AB1815&gt;=36),"THIRD","")))</f>
        <v>#VALUE!</v>
      </c>
      <c r="Z1813" s="254">
        <f>COUNTIF(Z1807:Z1812,"AB")</f>
        <v>0</v>
      </c>
      <c r="AA1813" s="482"/>
      <c r="AB1813" s="476" t="str">
        <f>IF(Z1813&gt;0,"",IF(AB1812="","",SUM(AB1807:AB1812)))</f>
        <v/>
      </c>
    </row>
    <row r="1814" spans="1:28" ht="19" customHeight="1">
      <c r="A1814" s="1027" t="s">
        <v>226</v>
      </c>
      <c r="B1814" s="1028"/>
      <c r="C1814" s="474">
        <f>60-(COUNTIF(C1807:C1812,"NA")*10+COUNTIF(C1807:C1812,"ML")*10)</f>
        <v>60</v>
      </c>
      <c r="D1814" s="474">
        <f>60-(COUNTIF(D1807:D1812,"NA")*10+COUNTIF(D1807:D1812,"ML")*10)</f>
        <v>60</v>
      </c>
      <c r="E1814" s="474">
        <f>60-(COUNTIF(E1807:E1812,"NA")*10+COUNTIF(E1807:E1812,"ML")*10)</f>
        <v>60</v>
      </c>
      <c r="F1814" s="474">
        <f>420-(COUNTIF(F1807:F1812,"NA")*70+COUNTIF(F1807:F1812,"ML")*70)</f>
        <v>420</v>
      </c>
      <c r="G1814" s="474">
        <f>SUM(C1814:F1814)</f>
        <v>600</v>
      </c>
      <c r="H1814" s="474">
        <f>600-(COUNTIF(H1807:H1812,"ML")*100)</f>
        <v>600</v>
      </c>
      <c r="I1814" s="478">
        <f>SUM(G1814:H1814)</f>
        <v>1200</v>
      </c>
      <c r="J1814" s="254" t="e">
        <f>IF(AND(L1819="PASS",I1815&gt;=60),"FIRST",IF(AND(L1819="PASS",I1815&gt;=48),"SECOND",IF(AND(L1819="PASS",I1815&gt;=36),"THIRD","")))</f>
        <v>#VALUE!</v>
      </c>
      <c r="K1814" s="482"/>
      <c r="L1814" s="254">
        <f>COUNTIF(L1807:L1812,"P")+COUNTIF(L1807:L1812,"F")</f>
        <v>0</v>
      </c>
      <c r="M1814" s="251" t="str">
        <f>IF(K1813&gt;0,"",IF(L1814=0,"",1200-L1815*100))</f>
        <v/>
      </c>
      <c r="N1814" s="1058"/>
      <c r="O1814" s="1057"/>
      <c r="P1814" s="1027" t="s">
        <v>226</v>
      </c>
      <c r="Q1814" s="1028"/>
      <c r="R1814" s="474">
        <f>60-(COUNTIF(R1807:R1812,"NA")*10+COUNTIF(R1807:R1812,"ML")*10)</f>
        <v>60</v>
      </c>
      <c r="S1814" s="474">
        <f>60-(COUNTIF(S1807:S1812,"NA")*10+COUNTIF(S1807:S1812,"ML")*10)</f>
        <v>60</v>
      </c>
      <c r="T1814" s="474">
        <f>60-(COUNTIF(T1807:T1812,"NA")*10+COUNTIF(T1807:T1812,"ML")*10)</f>
        <v>60</v>
      </c>
      <c r="U1814" s="474">
        <f>420-(COUNTIF(U1807:U1812,"NA")*70+COUNTIF(U1807:U1812,"ML")*70)</f>
        <v>420</v>
      </c>
      <c r="V1814" s="474">
        <f>SUM(R1814:U1814)</f>
        <v>600</v>
      </c>
      <c r="W1814" s="474">
        <f>600-(COUNTIF(W1807:W1812,"ML")*100)</f>
        <v>600</v>
      </c>
      <c r="X1814" s="478">
        <f>SUM(V1814:W1814)</f>
        <v>1200</v>
      </c>
      <c r="Y1814" s="254" t="e">
        <f>IF(AND(AA1819="PASS",X1815&gt;=60),"FIRST",IF(AND(AA1819="PASS",X1815&gt;=48),"SECOND",IF(AND(AA1819="PASS",X1815&gt;=36),"THIRD","")))</f>
        <v>#VALUE!</v>
      </c>
      <c r="Z1814" s="482"/>
      <c r="AA1814" s="254">
        <f>COUNTIF(AA1807:AA1812,"P")+COUNTIF(AA1807:AA1812,"F")</f>
        <v>0</v>
      </c>
      <c r="AB1814" s="251" t="str">
        <f>IF(Z1813&gt;0,"",IF(AA1814=0,"",1200-AA1815*100))</f>
        <v/>
      </c>
    </row>
    <row r="1815" spans="1:28" ht="19" customHeight="1">
      <c r="A1815" s="1056" t="s">
        <v>150</v>
      </c>
      <c r="B1815" s="1039"/>
      <c r="C1815" s="255" t="e">
        <f t="shared" ref="C1815:I1815" si="374">C1813/C1814*100</f>
        <v>#VALUE!</v>
      </c>
      <c r="D1815" s="255" t="e">
        <f t="shared" si="374"/>
        <v>#VALUE!</v>
      </c>
      <c r="E1815" s="255" t="e">
        <f t="shared" si="374"/>
        <v>#VALUE!</v>
      </c>
      <c r="F1815" s="255" t="e">
        <f t="shared" si="374"/>
        <v>#VALUE!</v>
      </c>
      <c r="G1815" s="255" t="e">
        <f t="shared" si="374"/>
        <v>#VALUE!</v>
      </c>
      <c r="H1815" s="255" t="e">
        <f t="shared" si="374"/>
        <v>#VALUE!</v>
      </c>
      <c r="I1815" s="255" t="e">
        <f t="shared" si="374"/>
        <v>#VALUE!</v>
      </c>
      <c r="J1815" s="254" t="e">
        <f>IF(M1814="",J1814,J1813)</f>
        <v>#VALUE!</v>
      </c>
      <c r="K1815" s="482"/>
      <c r="L1815" s="254">
        <f>COUNTIF(J1807:J1812,"S")</f>
        <v>0</v>
      </c>
      <c r="M1815" s="256" t="e">
        <f>M1813/M1814*100</f>
        <v>#VALUE!</v>
      </c>
      <c r="N1815" s="1058"/>
      <c r="O1815" s="1057"/>
      <c r="P1815" s="1056" t="s">
        <v>150</v>
      </c>
      <c r="Q1815" s="1039"/>
      <c r="R1815" s="255" t="e">
        <f t="shared" ref="R1815:X1815" si="375">R1813/R1814*100</f>
        <v>#VALUE!</v>
      </c>
      <c r="S1815" s="255" t="e">
        <f t="shared" si="375"/>
        <v>#VALUE!</v>
      </c>
      <c r="T1815" s="255" t="e">
        <f t="shared" si="375"/>
        <v>#VALUE!</v>
      </c>
      <c r="U1815" s="255" t="e">
        <f t="shared" si="375"/>
        <v>#VALUE!</v>
      </c>
      <c r="V1815" s="255" t="e">
        <f t="shared" si="375"/>
        <v>#VALUE!</v>
      </c>
      <c r="W1815" s="255" t="e">
        <f t="shared" si="375"/>
        <v>#VALUE!</v>
      </c>
      <c r="X1815" s="255" t="e">
        <f t="shared" si="375"/>
        <v>#VALUE!</v>
      </c>
      <c r="Y1815" s="254" t="e">
        <f>IF(AB1814="",Y1814,Y1813)</f>
        <v>#VALUE!</v>
      </c>
      <c r="Z1815" s="482"/>
      <c r="AA1815" s="254">
        <f>COUNTIF(Y1807:Y1812,"S")</f>
        <v>0</v>
      </c>
      <c r="AB1815" s="256" t="e">
        <f>AB1813/AB1814*100</f>
        <v>#VALUE!</v>
      </c>
    </row>
    <row r="1816" spans="1:28" ht="19" customHeight="1">
      <c r="A1816" s="1023" t="s">
        <v>73</v>
      </c>
      <c r="B1816" s="1024"/>
      <c r="C1816" s="475" t="str">
        <f>IF('statement of marks'!CV99="","",'statement of marks'!CV99)</f>
        <v/>
      </c>
      <c r="D1816" s="475" t="str">
        <f>IF('statement of marks'!CW99="","",'statement of marks'!CW99)</f>
        <v/>
      </c>
      <c r="E1816" s="475" t="str">
        <f>IF('statement of marks'!CX99="","",'statement of marks'!CX99)</f>
        <v/>
      </c>
      <c r="F1816" s="475" t="str">
        <f>IF('statement of marks'!CZ99="","",'statement of marks'!CZ99)</f>
        <v/>
      </c>
      <c r="G1816" s="478" t="str">
        <f>IF(F1816="","",SUM(C1816:F1816))</f>
        <v/>
      </c>
      <c r="H1816" s="475" t="str">
        <f>IF('statement of marks'!DB99="","",'statement of marks'!DB99)</f>
        <v/>
      </c>
      <c r="I1816" s="478" t="str">
        <f>IF(H1816="","",SUM(G1816:H1816))</f>
        <v/>
      </c>
      <c r="J1816" s="479" t="str">
        <f>IF('statement of marks'!HY99="","",'statement of marks'!HY99)</f>
        <v/>
      </c>
      <c r="K1816" s="485" t="str">
        <f>IF('result subject-wise'!AQ99="","",'result subject-wise'!AQ99)</f>
        <v/>
      </c>
      <c r="L1816" s="1046" t="s">
        <v>238</v>
      </c>
      <c r="M1816" s="1061"/>
      <c r="N1816" s="1058"/>
      <c r="O1816" s="1057"/>
      <c r="P1816" s="1023" t="s">
        <v>73</v>
      </c>
      <c r="Q1816" s="1024"/>
      <c r="R1816" s="475" t="str">
        <f>IF('statement of marks'!CV100="","",'statement of marks'!CV100)</f>
        <v/>
      </c>
      <c r="S1816" s="475" t="str">
        <f>IF('statement of marks'!CW100="","",'statement of marks'!CW100)</f>
        <v/>
      </c>
      <c r="T1816" s="475" t="str">
        <f>IF('statement of marks'!CX100="","",'statement of marks'!CX100)</f>
        <v/>
      </c>
      <c r="U1816" s="475" t="str">
        <f>IF('statement of marks'!CZ100="","",'statement of marks'!CZ100)</f>
        <v/>
      </c>
      <c r="V1816" s="478" t="str">
        <f>IF(U1816="","",SUM(R1816:U1816))</f>
        <v/>
      </c>
      <c r="W1816" s="475" t="str">
        <f>IF('statement of marks'!DB100="","",'statement of marks'!DB100)</f>
        <v/>
      </c>
      <c r="X1816" s="478" t="str">
        <f>IF(W1816="","",SUM(V1816:W1816))</f>
        <v/>
      </c>
      <c r="Y1816" s="479" t="str">
        <f>IF('statement of marks'!HY100="","",'statement of marks'!HY100)</f>
        <v/>
      </c>
      <c r="Z1816" s="485" t="str">
        <f>IF('result subject-wise'!AQ100="","",'result subject-wise'!AQ100)</f>
        <v/>
      </c>
      <c r="AA1816" s="1046" t="s">
        <v>238</v>
      </c>
      <c r="AB1816" s="1061"/>
    </row>
    <row r="1817" spans="1:28" ht="19" customHeight="1">
      <c r="A1817" s="1023" t="s">
        <v>74</v>
      </c>
      <c r="B1817" s="1024"/>
      <c r="C1817" s="475" t="str">
        <f>IF('statement of marks'!DL99="","",'statement of marks'!DL99)</f>
        <v/>
      </c>
      <c r="D1817" s="475" t="str">
        <f>IF('statement of marks'!DO99="","",'statement of marks'!DO99)</f>
        <v/>
      </c>
      <c r="E1817" s="475" t="str">
        <f>IF('statement of marks'!DR99="","",'statement of marks'!DR99)</f>
        <v/>
      </c>
      <c r="F1817" s="475" t="str">
        <f>IF('statement of marks'!DX99="","",'statement of marks'!DX99)</f>
        <v/>
      </c>
      <c r="G1817" s="478" t="str">
        <f>IF(F1817="","",SUM(C1817:F1817))</f>
        <v/>
      </c>
      <c r="H1817" s="475" t="str">
        <f>IF('statement of marks'!EC99="","",'statement of marks'!EC99)</f>
        <v/>
      </c>
      <c r="I1817" s="478" t="str">
        <f>IF(H1817="","",SUM(G1817:H1817))</f>
        <v/>
      </c>
      <c r="J1817" s="479" t="str">
        <f>IF('statement of marks'!HZ99="","",'statement of marks'!HZ99)</f>
        <v/>
      </c>
      <c r="K1817" s="477" t="str">
        <f>IF('result subject-wise'!AR99="","",'result subject-wise'!AR99)</f>
        <v/>
      </c>
      <c r="L1817" s="1030"/>
      <c r="M1817" s="1061"/>
      <c r="N1817" s="1058"/>
      <c r="O1817" s="1057"/>
      <c r="P1817" s="1023" t="s">
        <v>74</v>
      </c>
      <c r="Q1817" s="1024"/>
      <c r="R1817" s="475" t="str">
        <f>IF('statement of marks'!DL100="","",'statement of marks'!DL100)</f>
        <v/>
      </c>
      <c r="S1817" s="475" t="str">
        <f>IF('statement of marks'!DO100="","",'statement of marks'!DO100)</f>
        <v/>
      </c>
      <c r="T1817" s="475" t="str">
        <f>IF('statement of marks'!DR100="","",'statement of marks'!DR100)</f>
        <v/>
      </c>
      <c r="U1817" s="475" t="str">
        <f>IF('statement of marks'!DX100="","",'statement of marks'!DX100)</f>
        <v/>
      </c>
      <c r="V1817" s="478" t="str">
        <f>IF(U1817="","",SUM(R1817:U1817))</f>
        <v/>
      </c>
      <c r="W1817" s="475" t="str">
        <f>IF('statement of marks'!EC100="","",'statement of marks'!EC100)</f>
        <v/>
      </c>
      <c r="X1817" s="478" t="str">
        <f>IF(W1817="","",SUM(V1817:W1817))</f>
        <v/>
      </c>
      <c r="Y1817" s="479" t="str">
        <f>IF('statement of marks'!HZ100="","",'statement of marks'!HZ100)</f>
        <v/>
      </c>
      <c r="Z1817" s="477" t="str">
        <f>IF('result subject-wise'!AR100="","",'result subject-wise'!AR100)</f>
        <v/>
      </c>
      <c r="AA1817" s="1030"/>
      <c r="AB1817" s="1061"/>
    </row>
    <row r="1818" spans="1:28" ht="19" customHeight="1">
      <c r="A1818" s="1023" t="s">
        <v>56</v>
      </c>
      <c r="B1818" s="1024"/>
      <c r="C1818" s="475" t="str">
        <f>IF('statement of marks'!EM99="","",'statement of marks'!EM99)</f>
        <v/>
      </c>
      <c r="D1818" s="475" t="str">
        <f>IF('statement of marks'!EN99="","",'statement of marks'!EN99)</f>
        <v/>
      </c>
      <c r="E1818" s="475" t="str">
        <f>IF('statement of marks'!EO99="","",'statement of marks'!EO99)</f>
        <v/>
      </c>
      <c r="F1818" s="475" t="str">
        <f>IF('statement of marks'!ES99="","",'statement of marks'!ES99)</f>
        <v/>
      </c>
      <c r="G1818" s="478" t="str">
        <f>IF(F1818="","",SUM(C1818:F1818))</f>
        <v/>
      </c>
      <c r="H1818" s="475" t="str">
        <f>IF('statement of marks'!EX99="","",'statement of marks'!EX99)</f>
        <v/>
      </c>
      <c r="I1818" s="478" t="str">
        <f>IF(H1818="","",SUM(G1818:H1818))</f>
        <v/>
      </c>
      <c r="J1818" s="479" t="str">
        <f>IF('statement of marks'!IA99="","",'statement of marks'!IA99)</f>
        <v/>
      </c>
      <c r="K1818" s="477" t="str">
        <f>IF('result subject-wise'!AS99="","",'result subject-wise'!AS99)</f>
        <v/>
      </c>
      <c r="L1818" s="1030"/>
      <c r="M1818" s="1061"/>
      <c r="N1818" s="1058"/>
      <c r="O1818" s="1057"/>
      <c r="P1818" s="1023" t="s">
        <v>56</v>
      </c>
      <c r="Q1818" s="1024"/>
      <c r="R1818" s="475" t="str">
        <f>IF('statement of marks'!EM100="","",'statement of marks'!EM100)</f>
        <v/>
      </c>
      <c r="S1818" s="475" t="str">
        <f>IF('statement of marks'!EN100="","",'statement of marks'!EN100)</f>
        <v/>
      </c>
      <c r="T1818" s="475" t="str">
        <f>IF('statement of marks'!EO100="","",'statement of marks'!EO100)</f>
        <v/>
      </c>
      <c r="U1818" s="475" t="str">
        <f>IF('statement of marks'!ES100="","",'statement of marks'!ES100)</f>
        <v/>
      </c>
      <c r="V1818" s="478" t="str">
        <f>IF(U1818="","",SUM(R1818:U1818))</f>
        <v/>
      </c>
      <c r="W1818" s="475" t="str">
        <f>IF('statement of marks'!EX100="","",'statement of marks'!EX100)</f>
        <v/>
      </c>
      <c r="X1818" s="478" t="str">
        <f>IF(W1818="","",SUM(V1818:W1818))</f>
        <v/>
      </c>
      <c r="Y1818" s="479" t="str">
        <f>IF('statement of marks'!IA100="","",'statement of marks'!IA100)</f>
        <v/>
      </c>
      <c r="Z1818" s="477" t="str">
        <f>IF('result subject-wise'!AS100="","",'result subject-wise'!AS100)</f>
        <v/>
      </c>
      <c r="AA1818" s="1030"/>
      <c r="AB1818" s="1061"/>
    </row>
    <row r="1819" spans="1:28" ht="19" customHeight="1">
      <c r="A1819" s="1023" t="s">
        <v>26</v>
      </c>
      <c r="B1819" s="1024"/>
      <c r="C1819" s="1046" t="s">
        <v>275</v>
      </c>
      <c r="D1819" s="1021"/>
      <c r="E1819" s="1046" t="s">
        <v>94</v>
      </c>
      <c r="F1819" s="1021"/>
      <c r="G1819" s="1048" t="s">
        <v>95</v>
      </c>
      <c r="H1819" s="1021"/>
      <c r="I1819" s="478" t="s">
        <v>39</v>
      </c>
      <c r="J1819" s="477" t="s">
        <v>57</v>
      </c>
      <c r="K1819" s="1050"/>
      <c r="L1819" s="1049" t="str">
        <f>IF('result subject-wise'!AV99="","",'result subject-wise'!AV99)</f>
        <v/>
      </c>
      <c r="M1819" s="1052"/>
      <c r="N1819" s="1058"/>
      <c r="O1819" s="1057"/>
      <c r="P1819" s="1023" t="s">
        <v>26</v>
      </c>
      <c r="Q1819" s="1024"/>
      <c r="R1819" s="1046" t="s">
        <v>275</v>
      </c>
      <c r="S1819" s="1021"/>
      <c r="T1819" s="1046" t="s">
        <v>94</v>
      </c>
      <c r="U1819" s="1021"/>
      <c r="V1819" s="1048" t="s">
        <v>95</v>
      </c>
      <c r="W1819" s="1021"/>
      <c r="X1819" s="478" t="s">
        <v>39</v>
      </c>
      <c r="Y1819" s="477" t="s">
        <v>57</v>
      </c>
      <c r="Z1819" s="1050"/>
      <c r="AA1819" s="1049" t="str">
        <f>IF('result subject-wise'!AV100="","",'result subject-wise'!AV100)</f>
        <v/>
      </c>
      <c r="AB1819" s="1052"/>
    </row>
    <row r="1820" spans="1:28" ht="19" customHeight="1">
      <c r="A1820" s="1023"/>
      <c r="B1820" s="1024"/>
      <c r="C1820" s="1021">
        <f>'statement of marks'!$FH$6</f>
        <v>25</v>
      </c>
      <c r="D1820" s="1021"/>
      <c r="E1820" s="1021">
        <f>'statement of marks'!$FI$6</f>
        <v>45</v>
      </c>
      <c r="F1820" s="1021"/>
      <c r="G1820" s="1021">
        <f>'statement of marks'!$FJ$6</f>
        <v>30</v>
      </c>
      <c r="H1820" s="1021"/>
      <c r="I1820" s="478">
        <f>SUM(C1820,E1820,G1820)</f>
        <v>100</v>
      </c>
      <c r="J1820" s="477"/>
      <c r="K1820" s="1050"/>
      <c r="L1820" s="1049"/>
      <c r="M1820" s="1052"/>
      <c r="N1820" s="1058"/>
      <c r="O1820" s="1057"/>
      <c r="P1820" s="1023"/>
      <c r="Q1820" s="1024"/>
      <c r="R1820" s="1021">
        <f>'statement of marks'!$FH$6</f>
        <v>25</v>
      </c>
      <c r="S1820" s="1021"/>
      <c r="T1820" s="1021">
        <f>'statement of marks'!$FI$6</f>
        <v>45</v>
      </c>
      <c r="U1820" s="1021"/>
      <c r="V1820" s="1021">
        <f>'statement of marks'!$FJ$6</f>
        <v>30</v>
      </c>
      <c r="W1820" s="1021"/>
      <c r="X1820" s="478">
        <f>SUM(R1820,T1820,V1820)</f>
        <v>100</v>
      </c>
      <c r="Y1820" s="477"/>
      <c r="Z1820" s="1050"/>
      <c r="AA1820" s="1049"/>
      <c r="AB1820" s="1052"/>
    </row>
    <row r="1821" spans="1:28" ht="19" customHeight="1">
      <c r="A1821" s="1023"/>
      <c r="B1821" s="1024"/>
      <c r="C1821" s="1025" t="str">
        <f>IF('statement of marks'!FH99="","",'statement of marks'!FH99)</f>
        <v/>
      </c>
      <c r="D1821" s="1025"/>
      <c r="E1821" s="1025" t="str">
        <f>'statement of marks'!FI99</f>
        <v/>
      </c>
      <c r="F1821" s="1025"/>
      <c r="G1821" s="1025" t="str">
        <f>'statement of marks'!FJ99</f>
        <v/>
      </c>
      <c r="H1821" s="1025"/>
      <c r="I1821" s="481" t="str">
        <f>IF(G1821="","",SUM(C1821,E1821,G1821))</f>
        <v/>
      </c>
      <c r="J1821" s="479" t="str">
        <f>IF('statement of marks'!IB99="","",'statement of marks'!IB99)</f>
        <v/>
      </c>
      <c r="K1821" s="1050"/>
      <c r="L1821" s="1051" t="s">
        <v>241</v>
      </c>
      <c r="M1821" s="1052"/>
      <c r="N1821" s="1058"/>
      <c r="O1821" s="1057"/>
      <c r="P1821" s="1023"/>
      <c r="Q1821" s="1024"/>
      <c r="R1821" s="1025" t="str">
        <f>IF('statement of marks'!FH100="","",'statement of marks'!FH100)</f>
        <v/>
      </c>
      <c r="S1821" s="1025"/>
      <c r="T1821" s="1025" t="str">
        <f>'statement of marks'!FI100</f>
        <v/>
      </c>
      <c r="U1821" s="1025"/>
      <c r="V1821" s="1025" t="str">
        <f>'statement of marks'!FJ100</f>
        <v/>
      </c>
      <c r="W1821" s="1025"/>
      <c r="X1821" s="481" t="str">
        <f>IF(V1821="","",SUM(R1821,T1821,V1821))</f>
        <v/>
      </c>
      <c r="Y1821" s="479" t="str">
        <f>IF('statement of marks'!IB100="","",'statement of marks'!IB100)</f>
        <v/>
      </c>
      <c r="Z1821" s="1050"/>
      <c r="AA1821" s="1051" t="s">
        <v>241</v>
      </c>
      <c r="AB1821" s="1052"/>
    </row>
    <row r="1822" spans="1:28" ht="19" customHeight="1">
      <c r="A1822" s="1023" t="s">
        <v>77</v>
      </c>
      <c r="B1822" s="1024"/>
      <c r="C1822" s="1048" t="s">
        <v>96</v>
      </c>
      <c r="D1822" s="1021"/>
      <c r="E1822" s="1048" t="s">
        <v>97</v>
      </c>
      <c r="F1822" s="1021"/>
      <c r="G1822" s="1048" t="s">
        <v>98</v>
      </c>
      <c r="H1822" s="1021"/>
      <c r="I1822" s="478" t="s">
        <v>39</v>
      </c>
      <c r="J1822" s="477" t="s">
        <v>57</v>
      </c>
      <c r="K1822" s="1050"/>
      <c r="L1822" s="1049" t="e">
        <f>J1815</f>
        <v>#VALUE!</v>
      </c>
      <c r="M1822" s="1052"/>
      <c r="N1822" s="1058"/>
      <c r="O1822" s="1057"/>
      <c r="P1822" s="1023" t="s">
        <v>77</v>
      </c>
      <c r="Q1822" s="1024"/>
      <c r="R1822" s="1048" t="s">
        <v>96</v>
      </c>
      <c r="S1822" s="1021"/>
      <c r="T1822" s="1048" t="s">
        <v>97</v>
      </c>
      <c r="U1822" s="1021"/>
      <c r="V1822" s="1048" t="s">
        <v>98</v>
      </c>
      <c r="W1822" s="1021"/>
      <c r="X1822" s="478" t="s">
        <v>39</v>
      </c>
      <c r="Y1822" s="477" t="s">
        <v>57</v>
      </c>
      <c r="Z1822" s="1050"/>
      <c r="AA1822" s="1049" t="e">
        <f>Y1815</f>
        <v>#VALUE!</v>
      </c>
      <c r="AB1822" s="1052"/>
    </row>
    <row r="1823" spans="1:28" ht="19" customHeight="1">
      <c r="A1823" s="1023"/>
      <c r="B1823" s="1024"/>
      <c r="C1823" s="1021">
        <f>'statement of marks'!$FQ$6</f>
        <v>25</v>
      </c>
      <c r="D1823" s="1021"/>
      <c r="E1823" s="474">
        <f>'statement of marks'!$FR$6</f>
        <v>30</v>
      </c>
      <c r="F1823" s="474">
        <f>'statement of marks'!$FS$6</f>
        <v>30</v>
      </c>
      <c r="G1823" s="1021">
        <f>'statement of marks'!$FT$6</f>
        <v>15</v>
      </c>
      <c r="H1823" s="1021"/>
      <c r="I1823" s="478">
        <f>SUM(C1823,E1823,F1823,G1823)</f>
        <v>100</v>
      </c>
      <c r="J1823" s="477"/>
      <c r="K1823" s="1050"/>
      <c r="L1823" s="1049"/>
      <c r="M1823" s="1052"/>
      <c r="N1823" s="1058"/>
      <c r="O1823" s="1057"/>
      <c r="P1823" s="1023"/>
      <c r="Q1823" s="1024"/>
      <c r="R1823" s="1021">
        <f>'statement of marks'!$FQ$6</f>
        <v>25</v>
      </c>
      <c r="S1823" s="1021"/>
      <c r="T1823" s="474">
        <f>'statement of marks'!$FR$6</f>
        <v>30</v>
      </c>
      <c r="U1823" s="474">
        <f>'statement of marks'!$FS$6</f>
        <v>30</v>
      </c>
      <c r="V1823" s="1021">
        <f>'statement of marks'!$FT$6</f>
        <v>15</v>
      </c>
      <c r="W1823" s="1021"/>
      <c r="X1823" s="478">
        <f>SUM(R1823,T1823,U1823,V1823)</f>
        <v>100</v>
      </c>
      <c r="Y1823" s="477"/>
      <c r="Z1823" s="1050"/>
      <c r="AA1823" s="1049"/>
      <c r="AB1823" s="1052"/>
    </row>
    <row r="1824" spans="1:28" ht="19" customHeight="1">
      <c r="A1824" s="1023"/>
      <c r="B1824" s="1024"/>
      <c r="C1824" s="1025" t="str">
        <f>IF('statement of marks'!FQ99="","",'statement of marks'!FQ99)</f>
        <v/>
      </c>
      <c r="D1824" s="1025"/>
      <c r="E1824" s="475" t="str">
        <f>'statement of marks'!FR99</f>
        <v/>
      </c>
      <c r="F1824" s="475" t="str">
        <f>'statement of marks'!FS99</f>
        <v/>
      </c>
      <c r="G1824" s="1025" t="str">
        <f>'statement of marks'!FT99</f>
        <v/>
      </c>
      <c r="H1824" s="1025"/>
      <c r="I1824" s="478" t="str">
        <f>IF(G1824="","",SUM(C1824:G1824))</f>
        <v/>
      </c>
      <c r="J1824" s="479" t="str">
        <f>IF('statement of marks'!IC99="","",'statement of marks'!IC99)</f>
        <v/>
      </c>
      <c r="K1824" s="1043" t="s">
        <v>240</v>
      </c>
      <c r="L1824" s="1044"/>
      <c r="M1824" s="1045"/>
      <c r="N1824" s="1058"/>
      <c r="O1824" s="1057"/>
      <c r="P1824" s="1023"/>
      <c r="Q1824" s="1024"/>
      <c r="R1824" s="1025" t="str">
        <f>IF('statement of marks'!FQ100="","",'statement of marks'!FQ100)</f>
        <v/>
      </c>
      <c r="S1824" s="1025"/>
      <c r="T1824" s="475" t="str">
        <f>'statement of marks'!FR100</f>
        <v/>
      </c>
      <c r="U1824" s="475" t="str">
        <f>'statement of marks'!FS100</f>
        <v/>
      </c>
      <c r="V1824" s="1025" t="str">
        <f>'statement of marks'!FT100</f>
        <v/>
      </c>
      <c r="W1824" s="1025"/>
      <c r="X1824" s="478" t="str">
        <f>IF(V1824="","",SUM(R1824:V1824))</f>
        <v/>
      </c>
      <c r="Y1824" s="479" t="str">
        <f>IF('statement of marks'!IC100="","",'statement of marks'!IC100)</f>
        <v/>
      </c>
      <c r="Z1824" s="1043" t="s">
        <v>240</v>
      </c>
      <c r="AA1824" s="1044"/>
      <c r="AB1824" s="1045"/>
    </row>
    <row r="1825" spans="1:28" ht="19" customHeight="1">
      <c r="A1825" s="1038" t="s">
        <v>135</v>
      </c>
      <c r="B1825" s="1039"/>
      <c r="C1825" s="1029" t="str">
        <f>'statement of marks'!GN99</f>
        <v/>
      </c>
      <c r="D1825" s="1029"/>
      <c r="E1825" s="1029"/>
      <c r="F1825" s="483" t="s">
        <v>241</v>
      </c>
      <c r="G1825" s="479" t="str">
        <f>IF('statement of marks'!CU99="","",'statement of marks'!CU99)</f>
        <v/>
      </c>
      <c r="H1825" s="1049" t="s">
        <v>237</v>
      </c>
      <c r="I1825" s="1049"/>
      <c r="J1825" s="475" t="str">
        <f>IF('statement of marks'!GP99="","",'statement of marks'!GP99)</f>
        <v/>
      </c>
      <c r="K1825" s="1044"/>
      <c r="L1825" s="1044"/>
      <c r="M1825" s="1045"/>
      <c r="N1825" s="1058"/>
      <c r="O1825" s="1057"/>
      <c r="P1825" s="1038" t="s">
        <v>135</v>
      </c>
      <c r="Q1825" s="1039"/>
      <c r="R1825" s="1029" t="str">
        <f>'statement of marks'!GN100</f>
        <v/>
      </c>
      <c r="S1825" s="1029"/>
      <c r="T1825" s="1029"/>
      <c r="U1825" s="483" t="s">
        <v>241</v>
      </c>
      <c r="V1825" s="479" t="str">
        <f>IF('statement of marks'!CU100="","",'statement of marks'!CU100)</f>
        <v/>
      </c>
      <c r="W1825" s="1049" t="s">
        <v>237</v>
      </c>
      <c r="X1825" s="1049"/>
      <c r="Y1825" s="475" t="str">
        <f>IF('statement of marks'!GP100="","",'statement of marks'!GP100)</f>
        <v/>
      </c>
      <c r="Z1825" s="1044"/>
      <c r="AA1825" s="1044"/>
      <c r="AB1825" s="1045"/>
    </row>
    <row r="1826" spans="1:28" ht="19" customHeight="1">
      <c r="A1826" s="257" t="s">
        <v>230</v>
      </c>
      <c r="B1826" s="1059" t="s">
        <v>229</v>
      </c>
      <c r="C1826" s="1060"/>
      <c r="D1826" s="1047" t="s">
        <v>231</v>
      </c>
      <c r="E1826" s="1025"/>
      <c r="F1826" s="1047" t="s">
        <v>232</v>
      </c>
      <c r="G1826" s="1025"/>
      <c r="H1826" s="1047" t="s">
        <v>233</v>
      </c>
      <c r="I1826" s="1025"/>
      <c r="J1826" s="481" t="s">
        <v>376</v>
      </c>
      <c r="K1826" s="1044"/>
      <c r="L1826" s="1044"/>
      <c r="M1826" s="1045"/>
      <c r="N1826" s="1058"/>
      <c r="O1826" s="1057"/>
      <c r="P1826" s="257" t="s">
        <v>230</v>
      </c>
      <c r="Q1826" s="1059" t="s">
        <v>229</v>
      </c>
      <c r="R1826" s="1060"/>
      <c r="S1826" s="1047" t="s">
        <v>231</v>
      </c>
      <c r="T1826" s="1025"/>
      <c r="U1826" s="1047" t="s">
        <v>232</v>
      </c>
      <c r="V1826" s="1025"/>
      <c r="W1826" s="1047" t="s">
        <v>233</v>
      </c>
      <c r="X1826" s="1025"/>
      <c r="Y1826" s="481" t="s">
        <v>376</v>
      </c>
      <c r="Z1826" s="1044"/>
      <c r="AA1826" s="1044"/>
      <c r="AB1826" s="1045"/>
    </row>
    <row r="1827" spans="1:28" ht="19" customHeight="1">
      <c r="A1827" s="1033" t="s">
        <v>227</v>
      </c>
      <c r="B1827" s="1024"/>
      <c r="C1827" s="482" t="str">
        <f>IF('statement of marks'!GR99="","",'statement of marks'!GR99)</f>
        <v/>
      </c>
      <c r="D1827" s="1053" t="str">
        <f>IF('statement of marks'!GT99="","",'statement of marks'!GT99)</f>
        <v/>
      </c>
      <c r="E1827" s="1053"/>
      <c r="F1827" s="1053" t="str">
        <f>IF('statement of marks'!GV99="","",'statement of marks'!GV99)</f>
        <v/>
      </c>
      <c r="G1827" s="1053"/>
      <c r="H1827" s="1053" t="str">
        <f>IF('statement of marks'!GX99="","",'statement of marks'!GX99)</f>
        <v/>
      </c>
      <c r="I1827" s="1053"/>
      <c r="J1827" s="479" t="str">
        <f>'statement of marks'!GZ99</f>
        <v/>
      </c>
      <c r="K1827" s="1062" t="str">
        <f>IF(OR(L1819="PASS",L1819="FAIL"),'result subject-wise'!$AV$112,"")</f>
        <v/>
      </c>
      <c r="L1827" s="1062"/>
      <c r="M1827" s="1063"/>
      <c r="N1827" s="1058"/>
      <c r="O1827" s="1057"/>
      <c r="P1827" s="1033" t="s">
        <v>227</v>
      </c>
      <c r="Q1827" s="1024"/>
      <c r="R1827" s="482" t="str">
        <f>IF('statement of marks'!GR100="","",'statement of marks'!GR100)</f>
        <v/>
      </c>
      <c r="S1827" s="1053" t="str">
        <f>IF('statement of marks'!GT100="","",'statement of marks'!GT100)</f>
        <v/>
      </c>
      <c r="T1827" s="1053"/>
      <c r="U1827" s="1053" t="str">
        <f>IF('statement of marks'!GV100="","",'statement of marks'!GV100)</f>
        <v/>
      </c>
      <c r="V1827" s="1053"/>
      <c r="W1827" s="1053" t="str">
        <f>IF('statement of marks'!GX100="","",'statement of marks'!GX100)</f>
        <v/>
      </c>
      <c r="X1827" s="1053"/>
      <c r="Y1827" s="479" t="str">
        <f>'statement of marks'!GZ100</f>
        <v/>
      </c>
      <c r="Z1827" s="1062" t="str">
        <f>IF(OR(AA1819="PASS",AA1819="FAIL"),'result subject-wise'!$AV$112,"")</f>
        <v/>
      </c>
      <c r="AA1827" s="1062"/>
      <c r="AB1827" s="1063"/>
    </row>
    <row r="1828" spans="1:28" ht="19" customHeight="1">
      <c r="A1828" s="1031" t="s">
        <v>228</v>
      </c>
      <c r="B1828" s="1032"/>
      <c r="C1828" s="477" t="str">
        <f>IF('statement of marks'!GQ99="","",'statement of marks'!GQ99)</f>
        <v/>
      </c>
      <c r="D1828" s="1030" t="str">
        <f>IF('statement of marks'!GS99="","",'statement of marks'!GS99)</f>
        <v/>
      </c>
      <c r="E1828" s="1030"/>
      <c r="F1828" s="1030" t="str">
        <f>IF('statement of marks'!GU99="","",'statement of marks'!GU99)</f>
        <v/>
      </c>
      <c r="G1828" s="1030"/>
      <c r="H1828" s="1030" t="str">
        <f>IF('statement of marks'!GW99="","",'statement of marks'!GW99)</f>
        <v/>
      </c>
      <c r="I1828" s="1030"/>
      <c r="J1828" s="477" t="str">
        <f>'statement of marks'!GY99</f>
        <v/>
      </c>
      <c r="K1828" s="1062"/>
      <c r="L1828" s="1062"/>
      <c r="M1828" s="1063"/>
      <c r="N1828" s="1058"/>
      <c r="O1828" s="1057"/>
      <c r="P1828" s="1031" t="s">
        <v>228</v>
      </c>
      <c r="Q1828" s="1032"/>
      <c r="R1828" s="477" t="str">
        <f>IF('statement of marks'!GQ100="","",'statement of marks'!GQ100)</f>
        <v/>
      </c>
      <c r="S1828" s="1030" t="str">
        <f>IF('statement of marks'!GS100="","",'statement of marks'!GS100)</f>
        <v/>
      </c>
      <c r="T1828" s="1030"/>
      <c r="U1828" s="1030" t="str">
        <f>IF('statement of marks'!GU100="","",'statement of marks'!GU100)</f>
        <v/>
      </c>
      <c r="V1828" s="1030"/>
      <c r="W1828" s="1030" t="str">
        <f>IF('statement of marks'!GW100="","",'statement of marks'!GW100)</f>
        <v/>
      </c>
      <c r="X1828" s="1030"/>
      <c r="Y1828" s="477" t="str">
        <f>'statement of marks'!GY100</f>
        <v/>
      </c>
      <c r="Z1828" s="1062"/>
      <c r="AA1828" s="1062"/>
      <c r="AB1828" s="1063"/>
    </row>
    <row r="1829" spans="1:28" ht="19" customHeight="1">
      <c r="A1829" s="1067" t="s">
        <v>375</v>
      </c>
      <c r="B1829" s="1024"/>
      <c r="C1829" s="52"/>
      <c r="D1829" s="1029"/>
      <c r="E1829" s="1029"/>
      <c r="F1829" s="1029"/>
      <c r="G1829" s="1029"/>
      <c r="H1829" s="1029"/>
      <c r="I1829" s="1029"/>
      <c r="J1829" s="1029"/>
      <c r="K1829" s="1029"/>
      <c r="L1829" s="1029"/>
      <c r="M1829" s="1040"/>
      <c r="N1829" s="1058"/>
      <c r="O1829" s="1057"/>
      <c r="P1829" s="1067" t="s">
        <v>375</v>
      </c>
      <c r="Q1829" s="1024"/>
      <c r="R1829" s="52"/>
      <c r="S1829" s="1029"/>
      <c r="T1829" s="1029"/>
      <c r="U1829" s="1029"/>
      <c r="V1829" s="1029"/>
      <c r="W1829" s="1029"/>
      <c r="X1829" s="1029"/>
      <c r="Y1829" s="1029"/>
      <c r="Z1829" s="1029"/>
      <c r="AA1829" s="1029"/>
      <c r="AB1829" s="1040"/>
    </row>
    <row r="1830" spans="1:28" ht="19" customHeight="1">
      <c r="A1830" s="1033" t="s">
        <v>234</v>
      </c>
      <c r="B1830" s="1024"/>
      <c r="C1830" s="52"/>
      <c r="D1830" s="1029"/>
      <c r="E1830" s="1029"/>
      <c r="F1830" s="1029"/>
      <c r="G1830" s="1029"/>
      <c r="H1830" s="1029"/>
      <c r="I1830" s="1029"/>
      <c r="J1830" s="1029"/>
      <c r="K1830" s="1029"/>
      <c r="L1830" s="1029"/>
      <c r="M1830" s="1040"/>
      <c r="N1830" s="1058"/>
      <c r="O1830" s="1057"/>
      <c r="P1830" s="1033" t="s">
        <v>234</v>
      </c>
      <c r="Q1830" s="1024"/>
      <c r="R1830" s="52"/>
      <c r="S1830" s="1029"/>
      <c r="T1830" s="1029"/>
      <c r="U1830" s="1029"/>
      <c r="V1830" s="1029"/>
      <c r="W1830" s="1029"/>
      <c r="X1830" s="1029"/>
      <c r="Y1830" s="1029"/>
      <c r="Z1830" s="1029"/>
      <c r="AA1830" s="1029"/>
      <c r="AB1830" s="1040"/>
    </row>
    <row r="1831" spans="1:28" ht="19" customHeight="1">
      <c r="A1831" s="1033" t="s">
        <v>374</v>
      </c>
      <c r="B1831" s="1024"/>
      <c r="C1831" s="52"/>
      <c r="D1831" s="1029"/>
      <c r="E1831" s="1029"/>
      <c r="F1831" s="1029"/>
      <c r="G1831" s="1029"/>
      <c r="H1831" s="1029"/>
      <c r="I1831" s="1029"/>
      <c r="J1831" s="1051" t="s">
        <v>374</v>
      </c>
      <c r="K1831" s="1029"/>
      <c r="L1831" s="1029"/>
      <c r="M1831" s="1040"/>
      <c r="N1831" s="1058"/>
      <c r="O1831" s="1057"/>
      <c r="P1831" s="1033" t="s">
        <v>374</v>
      </c>
      <c r="Q1831" s="1024"/>
      <c r="R1831" s="52"/>
      <c r="S1831" s="1029"/>
      <c r="T1831" s="1029"/>
      <c r="U1831" s="1029"/>
      <c r="V1831" s="1029"/>
      <c r="W1831" s="1029"/>
      <c r="X1831" s="1029"/>
      <c r="Y1831" s="1051" t="s">
        <v>374</v>
      </c>
      <c r="Z1831" s="1029"/>
      <c r="AA1831" s="1029"/>
      <c r="AB1831" s="1040"/>
    </row>
    <row r="1832" spans="1:28" ht="19" customHeight="1">
      <c r="A1832" s="1033" t="s">
        <v>235</v>
      </c>
      <c r="B1832" s="1024"/>
      <c r="C1832" s="52"/>
      <c r="D1832" s="1029"/>
      <c r="E1832" s="1029"/>
      <c r="F1832" s="1029"/>
      <c r="G1832" s="1029"/>
      <c r="H1832" s="1029"/>
      <c r="I1832" s="1029"/>
      <c r="J1832" s="1029"/>
      <c r="K1832" s="1029"/>
      <c r="L1832" s="1029"/>
      <c r="M1832" s="1040"/>
      <c r="N1832" s="1058"/>
      <c r="O1832" s="1057"/>
      <c r="P1832" s="1033" t="s">
        <v>235</v>
      </c>
      <c r="Q1832" s="1024"/>
      <c r="R1832" s="52"/>
      <c r="S1832" s="1029"/>
      <c r="T1832" s="1029"/>
      <c r="U1832" s="1029"/>
      <c r="V1832" s="1029"/>
      <c r="W1832" s="1029"/>
      <c r="X1832" s="1029"/>
      <c r="Y1832" s="1029"/>
      <c r="Z1832" s="1029"/>
      <c r="AA1832" s="1029"/>
      <c r="AB1832" s="1040"/>
    </row>
    <row r="1833" spans="1:28" ht="19" customHeight="1" thickBot="1">
      <c r="A1833" s="1054" t="s">
        <v>236</v>
      </c>
      <c r="B1833" s="1055"/>
      <c r="C1833" s="1055"/>
      <c r="D1833" s="1055"/>
      <c r="E1833" s="1055"/>
      <c r="F1833" s="1064">
        <f>'statement of marks'!$GY$107</f>
        <v>42460</v>
      </c>
      <c r="G1833" s="1064"/>
      <c r="H1833" s="1065" t="s">
        <v>239</v>
      </c>
      <c r="I1833" s="1066"/>
      <c r="J1833" s="1041"/>
      <c r="K1833" s="1041"/>
      <c r="L1833" s="1041"/>
      <c r="M1833" s="1042"/>
      <c r="N1833" s="1058"/>
      <c r="O1833" s="1057"/>
      <c r="P1833" s="1054" t="s">
        <v>236</v>
      </c>
      <c r="Q1833" s="1055"/>
      <c r="R1833" s="1055"/>
      <c r="S1833" s="1055"/>
      <c r="T1833" s="1055"/>
      <c r="U1833" s="1064">
        <f>'statement of marks'!$GY$107</f>
        <v>42460</v>
      </c>
      <c r="V1833" s="1064"/>
      <c r="W1833" s="1065" t="s">
        <v>239</v>
      </c>
      <c r="X1833" s="1066"/>
      <c r="Y1833" s="1041"/>
      <c r="Z1833" s="1041"/>
      <c r="AA1833" s="1041"/>
      <c r="AB1833" s="1042"/>
    </row>
    <row r="1834" spans="1:28" ht="19" customHeight="1" thickTop="1">
      <c r="A1834" s="1017" t="s">
        <v>220</v>
      </c>
      <c r="B1834" s="1018"/>
      <c r="C1834" s="1018"/>
      <c r="D1834" s="1018"/>
      <c r="E1834" s="1018"/>
      <c r="F1834" s="1018"/>
      <c r="G1834" s="1018"/>
      <c r="H1834" s="1018"/>
      <c r="I1834" s="1018"/>
      <c r="J1834" s="1018"/>
      <c r="K1834" s="1018"/>
      <c r="L1834" s="1018"/>
      <c r="M1834" s="1019"/>
      <c r="N1834" s="1058"/>
      <c r="O1834" s="1057"/>
      <c r="P1834" s="1017" t="s">
        <v>220</v>
      </c>
      <c r="Q1834" s="1018"/>
      <c r="R1834" s="1018"/>
      <c r="S1834" s="1018"/>
      <c r="T1834" s="1018"/>
      <c r="U1834" s="1018"/>
      <c r="V1834" s="1018"/>
      <c r="W1834" s="1018"/>
      <c r="X1834" s="1018"/>
      <c r="Y1834" s="1018"/>
      <c r="Z1834" s="1018"/>
      <c r="AA1834" s="1018"/>
      <c r="AB1834" s="1019"/>
    </row>
    <row r="1835" spans="1:28" ht="19" customHeight="1">
      <c r="A1835" s="1020" t="str">
        <f>IF('statement of marks'!$A$2="","",'statement of marks'!$A$2)</f>
        <v xml:space="preserve">GOVT. </v>
      </c>
      <c r="B1835" s="1021"/>
      <c r="C1835" s="1021"/>
      <c r="D1835" s="1021"/>
      <c r="E1835" s="1021"/>
      <c r="F1835" s="1021"/>
      <c r="G1835" s="1021"/>
      <c r="H1835" s="1021"/>
      <c r="I1835" s="1021"/>
      <c r="J1835" s="1021"/>
      <c r="K1835" s="1021"/>
      <c r="L1835" s="1021"/>
      <c r="M1835" s="1022"/>
      <c r="N1835" s="1058"/>
      <c r="O1835" s="1057"/>
      <c r="P1835" s="1020" t="str">
        <f>IF('statement of marks'!$A$2="","",'statement of marks'!$A$2)</f>
        <v xml:space="preserve">GOVT. </v>
      </c>
      <c r="Q1835" s="1021"/>
      <c r="R1835" s="1021"/>
      <c r="S1835" s="1021"/>
      <c r="T1835" s="1021"/>
      <c r="U1835" s="1021"/>
      <c r="V1835" s="1021"/>
      <c r="W1835" s="1021"/>
      <c r="X1835" s="1021"/>
      <c r="Y1835" s="1021"/>
      <c r="Z1835" s="1021"/>
      <c r="AA1835" s="1021"/>
      <c r="AB1835" s="1022"/>
    </row>
    <row r="1836" spans="1:28" ht="19" customHeight="1">
      <c r="A1836" s="1020"/>
      <c r="B1836" s="1021"/>
      <c r="C1836" s="1021"/>
      <c r="D1836" s="1021"/>
      <c r="E1836" s="1021"/>
      <c r="F1836" s="1021"/>
      <c r="G1836" s="1021"/>
      <c r="H1836" s="1021"/>
      <c r="I1836" s="1021"/>
      <c r="J1836" s="1021"/>
      <c r="K1836" s="1021"/>
      <c r="L1836" s="1021"/>
      <c r="M1836" s="1022"/>
      <c r="N1836" s="1058"/>
      <c r="O1836" s="1057"/>
      <c r="P1836" s="1020"/>
      <c r="Q1836" s="1021"/>
      <c r="R1836" s="1021"/>
      <c r="S1836" s="1021"/>
      <c r="T1836" s="1021"/>
      <c r="U1836" s="1021"/>
      <c r="V1836" s="1021"/>
      <c r="W1836" s="1021"/>
      <c r="X1836" s="1021"/>
      <c r="Y1836" s="1021"/>
      <c r="Z1836" s="1021"/>
      <c r="AA1836" s="1021"/>
      <c r="AB1836" s="1022"/>
    </row>
    <row r="1837" spans="1:28" ht="19" customHeight="1">
      <c r="A1837" s="1023" t="s">
        <v>221</v>
      </c>
      <c r="B1837" s="1024"/>
      <c r="C1837" s="1025" t="str">
        <f>IF(L1858="","MAIN EXAM.",IF(C1864="SUPPL.","SUPPL. EXAM.",IF(C1864="RE-EXAM.","RE-EXAM.",)))</f>
        <v>MAIN EXAM.</v>
      </c>
      <c r="D1837" s="1025"/>
      <c r="E1837" s="1025"/>
      <c r="F1837" s="1025"/>
      <c r="G1837" s="475" t="s">
        <v>153</v>
      </c>
      <c r="H1837" s="1025" t="str">
        <f>IF('statement of marks'!$F$3="","",'statement of marks'!$F$3)</f>
        <v>2015-16</v>
      </c>
      <c r="I1837" s="1025"/>
      <c r="J1837" s="1025" t="s">
        <v>82</v>
      </c>
      <c r="K1837" s="1025"/>
      <c r="L1837" s="1025" t="str">
        <f>IF('statement of marks'!D101="","",'statement of marks'!D101)</f>
        <v/>
      </c>
      <c r="M1837" s="1026"/>
      <c r="N1837" s="1058"/>
      <c r="O1837" s="1057"/>
      <c r="P1837" s="1023" t="s">
        <v>221</v>
      </c>
      <c r="Q1837" s="1024"/>
      <c r="R1837" s="1025" t="str">
        <f>IF(AA1858="","MAIN EXAM.",IF(R1864="SUPPL.","SUPPL. EXAM.",IF(R1864="RE-EXAM.","RE-EXAM.",)))</f>
        <v>MAIN EXAM.</v>
      </c>
      <c r="S1837" s="1025"/>
      <c r="T1837" s="1025"/>
      <c r="U1837" s="1025"/>
      <c r="V1837" s="475" t="s">
        <v>153</v>
      </c>
      <c r="W1837" s="1025" t="str">
        <f>IF('statement of marks'!$F$3="","",'statement of marks'!$F$3)</f>
        <v>2015-16</v>
      </c>
      <c r="X1837" s="1025"/>
      <c r="Y1837" s="1025" t="s">
        <v>82</v>
      </c>
      <c r="Z1837" s="1025"/>
      <c r="AA1837" s="1025" t="str">
        <f>IF('statement of marks'!D102="","",'statement of marks'!D102)</f>
        <v/>
      </c>
      <c r="AB1837" s="1026"/>
    </row>
    <row r="1838" spans="1:28" ht="19" customHeight="1">
      <c r="A1838" s="1023" t="s">
        <v>40</v>
      </c>
      <c r="B1838" s="1024"/>
      <c r="C1838" s="1024" t="str">
        <f>IF('statement of marks'!G101="","",'statement of marks'!G101)</f>
        <v>A 095</v>
      </c>
      <c r="D1838" s="1024"/>
      <c r="E1838" s="1024"/>
      <c r="F1838" s="1024"/>
      <c r="G1838" s="1024"/>
      <c r="H1838" s="1024"/>
      <c r="I1838" s="1024"/>
      <c r="J1838" s="1024"/>
      <c r="K1838" s="1024"/>
      <c r="L1838" s="1024"/>
      <c r="M1838" s="1036"/>
      <c r="N1838" s="1058"/>
      <c r="O1838" s="1057"/>
      <c r="P1838" s="1023" t="s">
        <v>40</v>
      </c>
      <c r="Q1838" s="1024"/>
      <c r="R1838" s="1024" t="str">
        <f>IF('statement of marks'!G102="","",'statement of marks'!G102)</f>
        <v>A 096</v>
      </c>
      <c r="S1838" s="1024"/>
      <c r="T1838" s="1024"/>
      <c r="U1838" s="1024"/>
      <c r="V1838" s="1024"/>
      <c r="W1838" s="1024"/>
      <c r="X1838" s="1024"/>
      <c r="Y1838" s="1024"/>
      <c r="Z1838" s="1024"/>
      <c r="AA1838" s="1024"/>
      <c r="AB1838" s="1036"/>
    </row>
    <row r="1839" spans="1:28" ht="19" customHeight="1">
      <c r="A1839" s="1023" t="s">
        <v>41</v>
      </c>
      <c r="B1839" s="1024"/>
      <c r="C1839" s="1024" t="str">
        <f>IF('statement of marks'!H101="","",'statement of marks'!H101)</f>
        <v>B 095</v>
      </c>
      <c r="D1839" s="1024"/>
      <c r="E1839" s="1024"/>
      <c r="F1839" s="1024"/>
      <c r="G1839" s="1024"/>
      <c r="H1839" s="1024"/>
      <c r="I1839" s="1024"/>
      <c r="J1839" s="1024"/>
      <c r="K1839" s="1024"/>
      <c r="L1839" s="1024"/>
      <c r="M1839" s="1036"/>
      <c r="N1839" s="1058"/>
      <c r="O1839" s="1057"/>
      <c r="P1839" s="1023" t="s">
        <v>41</v>
      </c>
      <c r="Q1839" s="1024"/>
      <c r="R1839" s="1024" t="str">
        <f>IF('statement of marks'!H102="","",'statement of marks'!H102)</f>
        <v>B 096</v>
      </c>
      <c r="S1839" s="1024"/>
      <c r="T1839" s="1024"/>
      <c r="U1839" s="1024"/>
      <c r="V1839" s="1024"/>
      <c r="W1839" s="1024"/>
      <c r="X1839" s="1024"/>
      <c r="Y1839" s="1024"/>
      <c r="Z1839" s="1024"/>
      <c r="AA1839" s="1024"/>
      <c r="AB1839" s="1036"/>
    </row>
    <row r="1840" spans="1:28" ht="19" customHeight="1">
      <c r="A1840" s="1023" t="s">
        <v>42</v>
      </c>
      <c r="B1840" s="1024"/>
      <c r="C1840" s="1024" t="str">
        <f>IF('statement of marks'!I101="","",'statement of marks'!I101)</f>
        <v>C 095</v>
      </c>
      <c r="D1840" s="1024"/>
      <c r="E1840" s="1024"/>
      <c r="F1840" s="1024"/>
      <c r="G1840" s="1024"/>
      <c r="H1840" s="1024"/>
      <c r="I1840" s="1024"/>
      <c r="J1840" s="1024"/>
      <c r="K1840" s="1024"/>
      <c r="L1840" s="1024"/>
      <c r="M1840" s="1036"/>
      <c r="N1840" s="1058"/>
      <c r="O1840" s="1057"/>
      <c r="P1840" s="1023" t="s">
        <v>42</v>
      </c>
      <c r="Q1840" s="1024"/>
      <c r="R1840" s="1024" t="str">
        <f>IF('statement of marks'!I102="","",'statement of marks'!I102)</f>
        <v>C 096</v>
      </c>
      <c r="S1840" s="1024"/>
      <c r="T1840" s="1024"/>
      <c r="U1840" s="1024"/>
      <c r="V1840" s="1024"/>
      <c r="W1840" s="1024"/>
      <c r="X1840" s="1024"/>
      <c r="Y1840" s="1024"/>
      <c r="Z1840" s="1024"/>
      <c r="AA1840" s="1024"/>
      <c r="AB1840" s="1036"/>
    </row>
    <row r="1841" spans="1:28" ht="19" customHeight="1">
      <c r="A1841" s="1023" t="s">
        <v>274</v>
      </c>
      <c r="B1841" s="1024"/>
      <c r="C1841" s="1024" t="str">
        <f>IF('statement of marks'!$A$3="","",'statement of marks'!$A$3)</f>
        <v>9 'A'</v>
      </c>
      <c r="D1841" s="1024"/>
      <c r="E1841" s="1025" t="s">
        <v>83</v>
      </c>
      <c r="F1841" s="1025"/>
      <c r="G1841" s="1025" t="str">
        <f>IF('statement of marks'!E101="","",'statement of marks'!E101)</f>
        <v/>
      </c>
      <c r="H1841" s="1025"/>
      <c r="I1841" s="1025" t="s">
        <v>78</v>
      </c>
      <c r="J1841" s="1025"/>
      <c r="K1841" s="1014" t="str">
        <f>IF('statement of marks'!F101="","",'statement of marks'!F101)</f>
        <v/>
      </c>
      <c r="L1841" s="1014"/>
      <c r="M1841" s="1015"/>
      <c r="N1841" s="1058"/>
      <c r="O1841" s="1057"/>
      <c r="P1841" s="1023" t="s">
        <v>274</v>
      </c>
      <c r="Q1841" s="1024"/>
      <c r="R1841" s="1024" t="str">
        <f>IF('statement of marks'!$A$3="","",'statement of marks'!$A$3)</f>
        <v>9 'A'</v>
      </c>
      <c r="S1841" s="1024"/>
      <c r="T1841" s="1025" t="s">
        <v>83</v>
      </c>
      <c r="U1841" s="1025"/>
      <c r="V1841" s="1025" t="str">
        <f>IF('statement of marks'!E102="","",'statement of marks'!E102)</f>
        <v/>
      </c>
      <c r="W1841" s="1025"/>
      <c r="X1841" s="1025" t="s">
        <v>78</v>
      </c>
      <c r="Y1841" s="1025"/>
      <c r="Z1841" s="1014" t="str">
        <f>IF('statement of marks'!F102="","",'statement of marks'!F102)</f>
        <v/>
      </c>
      <c r="AA1841" s="1014"/>
      <c r="AB1841" s="1015"/>
    </row>
    <row r="1842" spans="1:28" ht="19" customHeight="1">
      <c r="A1842" s="1037" t="s">
        <v>222</v>
      </c>
      <c r="B1842" s="1034" t="s">
        <v>223</v>
      </c>
      <c r="C1842" s="865" t="s">
        <v>87</v>
      </c>
      <c r="D1842" s="865" t="s">
        <v>88</v>
      </c>
      <c r="E1842" s="865" t="s">
        <v>89</v>
      </c>
      <c r="F1842" s="865" t="s">
        <v>245</v>
      </c>
      <c r="G1842" s="865" t="s">
        <v>242</v>
      </c>
      <c r="H1842" s="865" t="s">
        <v>99</v>
      </c>
      <c r="I1842" s="865" t="s">
        <v>193</v>
      </c>
      <c r="J1842" s="1016" t="s">
        <v>146</v>
      </c>
      <c r="K1842" s="1016" t="s">
        <v>224</v>
      </c>
      <c r="L1842" s="1016" t="s">
        <v>225</v>
      </c>
      <c r="M1842" s="1035" t="s">
        <v>243</v>
      </c>
      <c r="N1842" s="1058"/>
      <c r="O1842" s="1057"/>
      <c r="P1842" s="1037" t="s">
        <v>222</v>
      </c>
      <c r="Q1842" s="1034" t="s">
        <v>223</v>
      </c>
      <c r="R1842" s="865" t="s">
        <v>87</v>
      </c>
      <c r="S1842" s="865" t="s">
        <v>88</v>
      </c>
      <c r="T1842" s="865" t="s">
        <v>89</v>
      </c>
      <c r="U1842" s="865" t="s">
        <v>245</v>
      </c>
      <c r="V1842" s="865" t="s">
        <v>242</v>
      </c>
      <c r="W1842" s="865" t="s">
        <v>99</v>
      </c>
      <c r="X1842" s="865" t="s">
        <v>193</v>
      </c>
      <c r="Y1842" s="1016" t="s">
        <v>146</v>
      </c>
      <c r="Z1842" s="1016" t="s">
        <v>224</v>
      </c>
      <c r="AA1842" s="1016" t="s">
        <v>225</v>
      </c>
      <c r="AB1842" s="1035" t="s">
        <v>243</v>
      </c>
    </row>
    <row r="1843" spans="1:28" ht="19" customHeight="1">
      <c r="A1843" s="1037"/>
      <c r="B1843" s="1034"/>
      <c r="C1843" s="865"/>
      <c r="D1843" s="865"/>
      <c r="E1843" s="865"/>
      <c r="F1843" s="865"/>
      <c r="G1843" s="865"/>
      <c r="H1843" s="865"/>
      <c r="I1843" s="865"/>
      <c r="J1843" s="865"/>
      <c r="K1843" s="865"/>
      <c r="L1843" s="865"/>
      <c r="M1843" s="1035"/>
      <c r="N1843" s="1058"/>
      <c r="O1843" s="1057"/>
      <c r="P1843" s="1037"/>
      <c r="Q1843" s="1034"/>
      <c r="R1843" s="865"/>
      <c r="S1843" s="865"/>
      <c r="T1843" s="865"/>
      <c r="U1843" s="865"/>
      <c r="V1843" s="865"/>
      <c r="W1843" s="865"/>
      <c r="X1843" s="865"/>
      <c r="Y1843" s="865"/>
      <c r="Z1843" s="865"/>
      <c r="AA1843" s="865"/>
      <c r="AB1843" s="1035"/>
    </row>
    <row r="1844" spans="1:28" ht="19" customHeight="1">
      <c r="A1844" s="1037"/>
      <c r="B1844" s="1034"/>
      <c r="C1844" s="865"/>
      <c r="D1844" s="865"/>
      <c r="E1844" s="865"/>
      <c r="F1844" s="865"/>
      <c r="G1844" s="865"/>
      <c r="H1844" s="865"/>
      <c r="I1844" s="865"/>
      <c r="J1844" s="865"/>
      <c r="K1844" s="865"/>
      <c r="L1844" s="865"/>
      <c r="M1844" s="1035"/>
      <c r="N1844" s="1058"/>
      <c r="O1844" s="1057"/>
      <c r="P1844" s="1037"/>
      <c r="Q1844" s="1034"/>
      <c r="R1844" s="865"/>
      <c r="S1844" s="865"/>
      <c r="T1844" s="865"/>
      <c r="U1844" s="865"/>
      <c r="V1844" s="865"/>
      <c r="W1844" s="865"/>
      <c r="X1844" s="865"/>
      <c r="Y1844" s="865"/>
      <c r="Z1844" s="865"/>
      <c r="AA1844" s="865"/>
      <c r="AB1844" s="1035"/>
    </row>
    <row r="1845" spans="1:28" ht="19" customHeight="1">
      <c r="A1845" s="1038" t="s">
        <v>169</v>
      </c>
      <c r="B1845" s="1039"/>
      <c r="C1845" s="474">
        <v>10</v>
      </c>
      <c r="D1845" s="474">
        <v>10</v>
      </c>
      <c r="E1845" s="474">
        <v>10</v>
      </c>
      <c r="F1845" s="474">
        <v>70</v>
      </c>
      <c r="G1845" s="478">
        <v>100</v>
      </c>
      <c r="H1845" s="478">
        <v>100</v>
      </c>
      <c r="I1845" s="478">
        <v>200</v>
      </c>
      <c r="J1845" s="484"/>
      <c r="K1845" s="478" t="str">
        <f>IF(L1853=0,"",100)</f>
        <v/>
      </c>
      <c r="L1845" s="478"/>
      <c r="M1845" s="251" t="str">
        <f>IF(L1853=0,"","200/100")</f>
        <v/>
      </c>
      <c r="N1845" s="1058"/>
      <c r="O1845" s="1057"/>
      <c r="P1845" s="1038" t="s">
        <v>169</v>
      </c>
      <c r="Q1845" s="1039"/>
      <c r="R1845" s="474">
        <v>10</v>
      </c>
      <c r="S1845" s="474">
        <v>10</v>
      </c>
      <c r="T1845" s="474">
        <v>10</v>
      </c>
      <c r="U1845" s="474">
        <v>70</v>
      </c>
      <c r="V1845" s="478">
        <v>100</v>
      </c>
      <c r="W1845" s="478">
        <v>100</v>
      </c>
      <c r="X1845" s="478">
        <v>200</v>
      </c>
      <c r="Y1845" s="484"/>
      <c r="Z1845" s="478" t="str">
        <f>IF(AA1853=0,"",100)</f>
        <v/>
      </c>
      <c r="AA1845" s="478"/>
      <c r="AB1845" s="251" t="str">
        <f>IF(AA1853=0,"","200/100")</f>
        <v/>
      </c>
    </row>
    <row r="1846" spans="1:28" ht="19" customHeight="1">
      <c r="A1846" s="1023" t="s">
        <v>61</v>
      </c>
      <c r="B1846" s="1024"/>
      <c r="C1846" s="482" t="str">
        <f>IF('statement of marks'!J101="","",'statement of marks'!J101)</f>
        <v/>
      </c>
      <c r="D1846" s="482" t="str">
        <f>IF('statement of marks'!K101="","",'statement of marks'!K101)</f>
        <v/>
      </c>
      <c r="E1846" s="482" t="str">
        <f>IF('statement of marks'!L101="","",'statement of marks'!L101)</f>
        <v/>
      </c>
      <c r="F1846" s="482" t="str">
        <f>IF('statement of marks'!N101="","",'statement of marks'!N101)</f>
        <v/>
      </c>
      <c r="G1846" s="478" t="str">
        <f t="shared" ref="G1846:G1851" si="376">IF(F1846="","",SUM(C1846:F1846))</f>
        <v/>
      </c>
      <c r="H1846" s="252" t="str">
        <f>IF('statement of marks'!P101="","",'statement of marks'!P101)</f>
        <v/>
      </c>
      <c r="I1846" s="253" t="str">
        <f t="shared" ref="I1846:I1851" si="377">IF(H1846="","",SUM(G1846:H1846))</f>
        <v/>
      </c>
      <c r="J1846" s="479" t="str">
        <f>CONCATENATE('statement of marks'!HB101,'statement of marks'!HC101,'statement of marks'!HD101)</f>
        <v/>
      </c>
      <c r="K1846" s="482" t="str">
        <f>IF('result subject-wise'!AB101="","",'result subject-wise'!AB101)</f>
        <v/>
      </c>
      <c r="L1846" s="482" t="str">
        <f>IF('result subject-wise'!AK101="","",'result subject-wise'!AK101)</f>
        <v/>
      </c>
      <c r="M1846" s="480" t="str">
        <f>IF(L1853=0,"",IF(J1846="S",K1846,IF(K1846="",I1846,I1846+K1846)))</f>
        <v/>
      </c>
      <c r="N1846" s="1058"/>
      <c r="O1846" s="1057"/>
      <c r="P1846" s="1023" t="s">
        <v>61</v>
      </c>
      <c r="Q1846" s="1024"/>
      <c r="R1846" s="482" t="str">
        <f>IF('statement of marks'!J102="","",'statement of marks'!J102)</f>
        <v/>
      </c>
      <c r="S1846" s="482" t="str">
        <f>IF('statement of marks'!K102="","",'statement of marks'!K102)</f>
        <v/>
      </c>
      <c r="T1846" s="482" t="str">
        <f>IF('statement of marks'!L102="","",'statement of marks'!L102)</f>
        <v/>
      </c>
      <c r="U1846" s="482" t="str">
        <f>IF('statement of marks'!N102="","",'statement of marks'!N102)</f>
        <v/>
      </c>
      <c r="V1846" s="478" t="str">
        <f t="shared" ref="V1846:V1851" si="378">IF(U1846="","",SUM(R1846:U1846))</f>
        <v/>
      </c>
      <c r="W1846" s="252" t="str">
        <f>IF('statement of marks'!P102="","",'statement of marks'!P102)</f>
        <v/>
      </c>
      <c r="X1846" s="253" t="str">
        <f t="shared" ref="X1846:X1851" si="379">IF(W1846="","",SUM(V1846:W1846))</f>
        <v/>
      </c>
      <c r="Y1846" s="479" t="str">
        <f>CONCATENATE('statement of marks'!HB102,'statement of marks'!HC102,'statement of marks'!HD102)</f>
        <v/>
      </c>
      <c r="Z1846" s="482" t="str">
        <f>IF('result subject-wise'!AB102="","",'result subject-wise'!AB102)</f>
        <v/>
      </c>
      <c r="AA1846" s="482" t="str">
        <f>IF('result subject-wise'!AK102="","",'result subject-wise'!AK102)</f>
        <v/>
      </c>
      <c r="AB1846" s="480" t="str">
        <f>IF(AA1853=0,"",IF(Y1846="S",Z1846,IF(Z1846="",X1846,X1846+Z1846)))</f>
        <v/>
      </c>
    </row>
    <row r="1847" spans="1:28" ht="19" customHeight="1">
      <c r="A1847" s="1023" t="s">
        <v>63</v>
      </c>
      <c r="B1847" s="1024"/>
      <c r="C1847" s="482" t="str">
        <f>IF('statement of marks'!X101="","",'statement of marks'!X101)</f>
        <v/>
      </c>
      <c r="D1847" s="482" t="str">
        <f>IF('statement of marks'!Y101="","",'statement of marks'!Y101)</f>
        <v/>
      </c>
      <c r="E1847" s="482" t="str">
        <f>IF('statement of marks'!Z101="","",'statement of marks'!Z101)</f>
        <v/>
      </c>
      <c r="F1847" s="482" t="str">
        <f>IF('statement of marks'!AB101="","",'statement of marks'!AB101)</f>
        <v/>
      </c>
      <c r="G1847" s="478" t="str">
        <f t="shared" si="376"/>
        <v/>
      </c>
      <c r="H1847" s="252" t="str">
        <f>IF('statement of marks'!AD101="","",'statement of marks'!AD101)</f>
        <v/>
      </c>
      <c r="I1847" s="253" t="str">
        <f t="shared" si="377"/>
        <v/>
      </c>
      <c r="J1847" s="479" t="str">
        <f>CONCATENATE('statement of marks'!HE101,'statement of marks'!HF101,'statement of marks'!HG101,)</f>
        <v/>
      </c>
      <c r="K1847" s="482" t="str">
        <f>IF('result subject-wise'!AC101="","",'result subject-wise'!AC101)</f>
        <v/>
      </c>
      <c r="L1847" s="482" t="str">
        <f>IF('result subject-wise'!AL101="","",'result subject-wise'!AL101)</f>
        <v/>
      </c>
      <c r="M1847" s="480" t="str">
        <f>IF(L1853=0,"",IF(J1847="S",K1847,IF(K1847="",I1847,I1847+K1847)))</f>
        <v/>
      </c>
      <c r="N1847" s="1058"/>
      <c r="O1847" s="1057"/>
      <c r="P1847" s="1023" t="s">
        <v>63</v>
      </c>
      <c r="Q1847" s="1024"/>
      <c r="R1847" s="482" t="str">
        <f>IF('statement of marks'!X102="","",'statement of marks'!X102)</f>
        <v/>
      </c>
      <c r="S1847" s="482" t="str">
        <f>IF('statement of marks'!Y102="","",'statement of marks'!Y102)</f>
        <v/>
      </c>
      <c r="T1847" s="482" t="str">
        <f>IF('statement of marks'!Z102="","",'statement of marks'!Z102)</f>
        <v/>
      </c>
      <c r="U1847" s="482" t="str">
        <f>IF('statement of marks'!AB102="","",'statement of marks'!AB102)</f>
        <v/>
      </c>
      <c r="V1847" s="478" t="str">
        <f t="shared" si="378"/>
        <v/>
      </c>
      <c r="W1847" s="252" t="str">
        <f>IF('statement of marks'!AD102="","",'statement of marks'!AD102)</f>
        <v/>
      </c>
      <c r="X1847" s="253" t="str">
        <f t="shared" si="379"/>
        <v/>
      </c>
      <c r="Y1847" s="479" t="str">
        <f>CONCATENATE('statement of marks'!HE102,'statement of marks'!HF102,'statement of marks'!HG102,)</f>
        <v/>
      </c>
      <c r="Z1847" s="482" t="str">
        <f>IF('result subject-wise'!AC102="","",'result subject-wise'!AC102)</f>
        <v/>
      </c>
      <c r="AA1847" s="482" t="str">
        <f>IF('result subject-wise'!AL102="","",'result subject-wise'!AL102)</f>
        <v/>
      </c>
      <c r="AB1847" s="480" t="str">
        <f>IF(AA1853=0,"",IF(Y1847="S",Z1847,IF(Z1847="",X1847,X1847+Z1847)))</f>
        <v/>
      </c>
    </row>
    <row r="1848" spans="1:28" ht="19" customHeight="1">
      <c r="A1848" s="1023" t="str">
        <f>'statement of marks'!AM101</f>
        <v/>
      </c>
      <c r="B1848" s="1024"/>
      <c r="C1848" s="482" t="str">
        <f>IF('statement of marks'!AN101="","",'statement of marks'!AN101)</f>
        <v/>
      </c>
      <c r="D1848" s="482" t="str">
        <f>IF('statement of marks'!AO101="","",'statement of marks'!AO101)</f>
        <v/>
      </c>
      <c r="E1848" s="482" t="str">
        <f>IF('statement of marks'!AP101="","",'statement of marks'!AP101)</f>
        <v/>
      </c>
      <c r="F1848" s="482" t="str">
        <f>IF('statement of marks'!AR101="","",'statement of marks'!AR101)</f>
        <v/>
      </c>
      <c r="G1848" s="478" t="str">
        <f t="shared" si="376"/>
        <v/>
      </c>
      <c r="H1848" s="252" t="str">
        <f>IF('statement of marks'!AT101="","",'statement of marks'!AT101)</f>
        <v/>
      </c>
      <c r="I1848" s="253" t="str">
        <f t="shared" si="377"/>
        <v/>
      </c>
      <c r="J1848" s="479" t="str">
        <f>CONCATENATE('statement of marks'!HH101,'statement of marks'!HN101,'statement of marks'!HO101)</f>
        <v/>
      </c>
      <c r="K1848" s="482" t="str">
        <f>IF('result subject-wise'!AD101="","",'result subject-wise'!AD101)</f>
        <v/>
      </c>
      <c r="L1848" s="482" t="str">
        <f>IF('result subject-wise'!AM101="","",'result subject-wise'!AM101)</f>
        <v/>
      </c>
      <c r="M1848" s="480" t="str">
        <f>IF(L1853=0,"",IF(J1848="S",K1848,IF(K1848="",I1848,I1848+K1848)))</f>
        <v/>
      </c>
      <c r="N1848" s="1058"/>
      <c r="O1848" s="1057"/>
      <c r="P1848" s="1023" t="str">
        <f>'statement of marks'!AM102</f>
        <v/>
      </c>
      <c r="Q1848" s="1024"/>
      <c r="R1848" s="482" t="str">
        <f>IF('statement of marks'!AN102="","",'statement of marks'!AN102)</f>
        <v/>
      </c>
      <c r="S1848" s="482" t="str">
        <f>IF('statement of marks'!AO102="","",'statement of marks'!AO102)</f>
        <v/>
      </c>
      <c r="T1848" s="482" t="str">
        <f>IF('statement of marks'!AP102="","",'statement of marks'!AP102)</f>
        <v/>
      </c>
      <c r="U1848" s="482" t="str">
        <f>IF('statement of marks'!AR102="","",'statement of marks'!AR102)</f>
        <v/>
      </c>
      <c r="V1848" s="478" t="str">
        <f t="shared" si="378"/>
        <v/>
      </c>
      <c r="W1848" s="252" t="str">
        <f>IF('statement of marks'!AT102="","",'statement of marks'!AT102)</f>
        <v/>
      </c>
      <c r="X1848" s="253" t="str">
        <f t="shared" si="379"/>
        <v/>
      </c>
      <c r="Y1848" s="479" t="str">
        <f>CONCATENATE('statement of marks'!HH102,'statement of marks'!HN102,'statement of marks'!HO102)</f>
        <v/>
      </c>
      <c r="Z1848" s="482" t="str">
        <f>IF('result subject-wise'!AD102="","",'result subject-wise'!AD102)</f>
        <v/>
      </c>
      <c r="AA1848" s="482" t="str">
        <f>IF('result subject-wise'!AM102="","",'result subject-wise'!AM102)</f>
        <v/>
      </c>
      <c r="AB1848" s="480" t="str">
        <f>IF(AA1853=0,"",IF(Y1848="S",Z1848,IF(Z1848="",X1848,X1848+Z1848)))</f>
        <v/>
      </c>
    </row>
    <row r="1849" spans="1:28" ht="19" customHeight="1">
      <c r="A1849" s="1023" t="s">
        <v>65</v>
      </c>
      <c r="B1849" s="1024"/>
      <c r="C1849" s="482" t="str">
        <f>IF('statement of marks'!BB101="","",'statement of marks'!BB101)</f>
        <v/>
      </c>
      <c r="D1849" s="482" t="str">
        <f>IF('statement of marks'!BC101="","",'statement of marks'!BC101)</f>
        <v/>
      </c>
      <c r="E1849" s="482" t="str">
        <f>IF('statement of marks'!BD101="","",'statement of marks'!BD101)</f>
        <v/>
      </c>
      <c r="F1849" s="482" t="str">
        <f>IF('statement of marks'!BF101="","",'statement of marks'!BF101)</f>
        <v/>
      </c>
      <c r="G1849" s="478" t="str">
        <f t="shared" si="376"/>
        <v/>
      </c>
      <c r="H1849" s="252" t="str">
        <f>IF('statement of marks'!BH101="","",'statement of marks'!BH101)</f>
        <v/>
      </c>
      <c r="I1849" s="253" t="str">
        <f t="shared" si="377"/>
        <v/>
      </c>
      <c r="J1849" s="479" t="str">
        <f>CONCATENATE('statement of marks'!HP101,'statement of marks'!HQ101,'statement of marks'!HR101)</f>
        <v/>
      </c>
      <c r="K1849" s="482" t="str">
        <f>IF('result subject-wise'!AE101="","",'result subject-wise'!AE101)</f>
        <v/>
      </c>
      <c r="L1849" s="482" t="str">
        <f>IF('result subject-wise'!AN101="","",'result subject-wise'!AN101)</f>
        <v/>
      </c>
      <c r="M1849" s="480" t="str">
        <f>IF(L1853=0,"",IF(J1849="S",K1849,IF(K1849="",I1849,I1849+K1849)))</f>
        <v/>
      </c>
      <c r="N1849" s="1058"/>
      <c r="O1849" s="1057"/>
      <c r="P1849" s="1023" t="s">
        <v>65</v>
      </c>
      <c r="Q1849" s="1024"/>
      <c r="R1849" s="482" t="str">
        <f>IF('statement of marks'!BB102="","",'statement of marks'!BB102)</f>
        <v/>
      </c>
      <c r="S1849" s="482" t="str">
        <f>IF('statement of marks'!BC102="","",'statement of marks'!BC102)</f>
        <v/>
      </c>
      <c r="T1849" s="482" t="str">
        <f>IF('statement of marks'!BD102="","",'statement of marks'!BD102)</f>
        <v/>
      </c>
      <c r="U1849" s="482" t="str">
        <f>IF('statement of marks'!BF102="","",'statement of marks'!BF102)</f>
        <v/>
      </c>
      <c r="V1849" s="478" t="str">
        <f t="shared" si="378"/>
        <v/>
      </c>
      <c r="W1849" s="252" t="str">
        <f>IF('statement of marks'!BH102="","",'statement of marks'!BH102)</f>
        <v/>
      </c>
      <c r="X1849" s="253" t="str">
        <f t="shared" si="379"/>
        <v/>
      </c>
      <c r="Y1849" s="479" t="str">
        <f>CONCATENATE('statement of marks'!HP102,'statement of marks'!HQ102,'statement of marks'!HR102)</f>
        <v/>
      </c>
      <c r="Z1849" s="482" t="str">
        <f>IF('result subject-wise'!AE102="","",'result subject-wise'!AE102)</f>
        <v/>
      </c>
      <c r="AA1849" s="482" t="str">
        <f>IF('result subject-wise'!AN102="","",'result subject-wise'!AN102)</f>
        <v/>
      </c>
      <c r="AB1849" s="480" t="str">
        <f>IF(AA1853=0,"",IF(Y1849="S",Z1849,IF(Z1849="",X1849,X1849+Z1849)))</f>
        <v/>
      </c>
    </row>
    <row r="1850" spans="1:28" ht="19" customHeight="1">
      <c r="A1850" s="1023" t="s">
        <v>71</v>
      </c>
      <c r="B1850" s="1024"/>
      <c r="C1850" s="482" t="str">
        <f>IF('statement of marks'!BP101="","",'statement of marks'!BP101)</f>
        <v/>
      </c>
      <c r="D1850" s="482" t="str">
        <f>IF('statement of marks'!BQ101="","",'statement of marks'!BQ101)</f>
        <v/>
      </c>
      <c r="E1850" s="482" t="str">
        <f>IF('statement of marks'!BR101="","",'statement of marks'!BR101)</f>
        <v/>
      </c>
      <c r="F1850" s="482" t="str">
        <f>IF('statement of marks'!BT101="","",'statement of marks'!BT101)</f>
        <v/>
      </c>
      <c r="G1850" s="478" t="str">
        <f t="shared" si="376"/>
        <v/>
      </c>
      <c r="H1850" s="252" t="str">
        <f>IF('statement of marks'!BV101="","",'statement of marks'!BV101)</f>
        <v/>
      </c>
      <c r="I1850" s="253" t="str">
        <f t="shared" si="377"/>
        <v/>
      </c>
      <c r="J1850" s="479" t="str">
        <f>CONCATENATE('statement of marks'!HS101,'statement of marks'!HT101,'statement of marks'!HU101)</f>
        <v/>
      </c>
      <c r="K1850" s="482" t="str">
        <f>IF('result subject-wise'!AF101="","",'result subject-wise'!AF101)</f>
        <v/>
      </c>
      <c r="L1850" s="482" t="str">
        <f>IF('result subject-wise'!AO101="","",'result subject-wise'!AO101)</f>
        <v/>
      </c>
      <c r="M1850" s="480" t="str">
        <f>IF(L1853=0,"",IF(J1850="S",K1850,IF(K1850="",I1850,I1850+K1850)))</f>
        <v/>
      </c>
      <c r="N1850" s="1058"/>
      <c r="O1850" s="1057"/>
      <c r="P1850" s="1023" t="s">
        <v>71</v>
      </c>
      <c r="Q1850" s="1024"/>
      <c r="R1850" s="482" t="str">
        <f>IF('statement of marks'!BP102="","",'statement of marks'!BP102)</f>
        <v/>
      </c>
      <c r="S1850" s="482" t="str">
        <f>IF('statement of marks'!BQ102="","",'statement of marks'!BQ102)</f>
        <v/>
      </c>
      <c r="T1850" s="482" t="str">
        <f>IF('statement of marks'!BR102="","",'statement of marks'!BR102)</f>
        <v/>
      </c>
      <c r="U1850" s="482" t="str">
        <f>IF('statement of marks'!BT102="","",'statement of marks'!BT102)</f>
        <v/>
      </c>
      <c r="V1850" s="478" t="str">
        <f t="shared" si="378"/>
        <v/>
      </c>
      <c r="W1850" s="252" t="str">
        <f>IF('statement of marks'!BV102="","",'statement of marks'!BV102)</f>
        <v/>
      </c>
      <c r="X1850" s="253" t="str">
        <f t="shared" si="379"/>
        <v/>
      </c>
      <c r="Y1850" s="479" t="str">
        <f>CONCATENATE('statement of marks'!HS102,'statement of marks'!HT102,'statement of marks'!HU102)</f>
        <v/>
      </c>
      <c r="Z1850" s="482" t="str">
        <f>IF('result subject-wise'!AF102="","",'result subject-wise'!AF102)</f>
        <v/>
      </c>
      <c r="AA1850" s="482" t="str">
        <f>IF('result subject-wise'!AO102="","",'result subject-wise'!AO102)</f>
        <v/>
      </c>
      <c r="AB1850" s="480" t="str">
        <f>IF(AA1853=0,"",IF(Y1850="S",Z1850,IF(Z1850="",X1850,X1850+Z1850)))</f>
        <v/>
      </c>
    </row>
    <row r="1851" spans="1:28" ht="19" customHeight="1">
      <c r="A1851" s="1023" t="s">
        <v>48</v>
      </c>
      <c r="B1851" s="1024"/>
      <c r="C1851" s="482" t="str">
        <f>IF('statement of marks'!CD101="","",'statement of marks'!CD101)</f>
        <v/>
      </c>
      <c r="D1851" s="482" t="str">
        <f>IF('statement of marks'!CE101="","",'statement of marks'!CE101)</f>
        <v/>
      </c>
      <c r="E1851" s="482" t="str">
        <f>IF('statement of marks'!CF101="","",'statement of marks'!CF101)</f>
        <v/>
      </c>
      <c r="F1851" s="482" t="str">
        <f>IF('statement of marks'!CH101="","",'statement of marks'!CH101)</f>
        <v/>
      </c>
      <c r="G1851" s="478" t="str">
        <f t="shared" si="376"/>
        <v/>
      </c>
      <c r="H1851" s="252" t="str">
        <f>IF('statement of marks'!CJ101="","",'statement of marks'!CJ101)</f>
        <v/>
      </c>
      <c r="I1851" s="253" t="str">
        <f t="shared" si="377"/>
        <v/>
      </c>
      <c r="J1851" s="479" t="str">
        <f>CONCATENATE('statement of marks'!HV101,'statement of marks'!HW101,'statement of marks'!HX101)</f>
        <v/>
      </c>
      <c r="K1851" s="482" t="str">
        <f>IF('result subject-wise'!AG101="","",'result subject-wise'!AG101)</f>
        <v/>
      </c>
      <c r="L1851" s="482" t="str">
        <f>IF('result subject-wise'!AP101="","",'result subject-wise'!AP101)</f>
        <v/>
      </c>
      <c r="M1851" s="480" t="str">
        <f>IF(L1853=0,"",IF(J1851="S",K1851,IF(K1851="",I1851,I1851+K1851)))</f>
        <v/>
      </c>
      <c r="N1851" s="1058"/>
      <c r="O1851" s="1057"/>
      <c r="P1851" s="1023" t="s">
        <v>48</v>
      </c>
      <c r="Q1851" s="1024"/>
      <c r="R1851" s="482" t="str">
        <f>IF('statement of marks'!CD102="","",'statement of marks'!CD102)</f>
        <v/>
      </c>
      <c r="S1851" s="482" t="str">
        <f>IF('statement of marks'!CE102="","",'statement of marks'!CE102)</f>
        <v/>
      </c>
      <c r="T1851" s="482" t="str">
        <f>IF('statement of marks'!CF102="","",'statement of marks'!CF102)</f>
        <v/>
      </c>
      <c r="U1851" s="482" t="str">
        <f>IF('statement of marks'!CH102="","",'statement of marks'!CH102)</f>
        <v/>
      </c>
      <c r="V1851" s="478" t="str">
        <f t="shared" si="378"/>
        <v/>
      </c>
      <c r="W1851" s="252" t="str">
        <f>IF('statement of marks'!CJ102="","",'statement of marks'!CJ102)</f>
        <v/>
      </c>
      <c r="X1851" s="253" t="str">
        <f t="shared" si="379"/>
        <v/>
      </c>
      <c r="Y1851" s="479" t="str">
        <f>CONCATENATE('statement of marks'!HV102,'statement of marks'!HW102,'statement of marks'!HX102)</f>
        <v/>
      </c>
      <c r="Z1851" s="482" t="str">
        <f>IF('result subject-wise'!AG102="","",'result subject-wise'!AG102)</f>
        <v/>
      </c>
      <c r="AA1851" s="482" t="str">
        <f>IF('result subject-wise'!AP102="","",'result subject-wise'!AP102)</f>
        <v/>
      </c>
      <c r="AB1851" s="480" t="str">
        <f>IF(AA1853=0,"",IF(Y1851="S",Z1851,IF(Z1851="",X1851,X1851+Z1851)))</f>
        <v/>
      </c>
    </row>
    <row r="1852" spans="1:28" ht="19" customHeight="1">
      <c r="A1852" s="1027" t="s">
        <v>244</v>
      </c>
      <c r="B1852" s="1028"/>
      <c r="C1852" s="477" t="str">
        <f t="shared" ref="C1852:I1852" si="380">IF(C1851="","",SUM(C1846:C1851))</f>
        <v/>
      </c>
      <c r="D1852" s="477" t="str">
        <f t="shared" si="380"/>
        <v/>
      </c>
      <c r="E1852" s="477" t="str">
        <f t="shared" si="380"/>
        <v/>
      </c>
      <c r="F1852" s="477" t="str">
        <f t="shared" si="380"/>
        <v/>
      </c>
      <c r="G1852" s="477" t="str">
        <f t="shared" si="380"/>
        <v/>
      </c>
      <c r="H1852" s="477" t="str">
        <f t="shared" si="380"/>
        <v/>
      </c>
      <c r="I1852" s="477" t="str">
        <f t="shared" si="380"/>
        <v/>
      </c>
      <c r="J1852" s="254" t="e">
        <f>IF(AND(L1858="PASS",M1854&gt;=60),"FIRST",IF(AND(L1858="PASS",M1854&gt;=48),"SECOND",IF(AND(L1858="PASS",M1854&gt;=36),"THIRD","")))</f>
        <v>#VALUE!</v>
      </c>
      <c r="K1852" s="254">
        <f>COUNTIF(K1846:K1851,"AB")</f>
        <v>0</v>
      </c>
      <c r="L1852" s="482"/>
      <c r="M1852" s="476" t="str">
        <f>IF(K1852&gt;0,"",IF(M1851="","",SUM(M1846:M1851)))</f>
        <v/>
      </c>
      <c r="N1852" s="1058"/>
      <c r="O1852" s="1057"/>
      <c r="P1852" s="1027" t="s">
        <v>244</v>
      </c>
      <c r="Q1852" s="1028"/>
      <c r="R1852" s="477" t="str">
        <f t="shared" ref="R1852:X1852" si="381">IF(R1851="","",SUM(R1846:R1851))</f>
        <v/>
      </c>
      <c r="S1852" s="477" t="str">
        <f t="shared" si="381"/>
        <v/>
      </c>
      <c r="T1852" s="477" t="str">
        <f t="shared" si="381"/>
        <v/>
      </c>
      <c r="U1852" s="477" t="str">
        <f t="shared" si="381"/>
        <v/>
      </c>
      <c r="V1852" s="477" t="str">
        <f t="shared" si="381"/>
        <v/>
      </c>
      <c r="W1852" s="477" t="str">
        <f t="shared" si="381"/>
        <v/>
      </c>
      <c r="X1852" s="477" t="str">
        <f t="shared" si="381"/>
        <v/>
      </c>
      <c r="Y1852" s="254" t="e">
        <f>IF(AND(AA1858="PASS",AB1854&gt;=60),"FIRST",IF(AND(AA1858="PASS",AB1854&gt;=48),"SECOND",IF(AND(AA1858="PASS",AB1854&gt;=36),"THIRD","")))</f>
        <v>#VALUE!</v>
      </c>
      <c r="Z1852" s="254">
        <f>COUNTIF(Z1846:Z1851,"AB")</f>
        <v>0</v>
      </c>
      <c r="AA1852" s="482"/>
      <c r="AB1852" s="476" t="str">
        <f>IF(Z1852&gt;0,"",IF(AB1851="","",SUM(AB1846:AB1851)))</f>
        <v/>
      </c>
    </row>
    <row r="1853" spans="1:28" ht="19" customHeight="1">
      <c r="A1853" s="1027" t="s">
        <v>226</v>
      </c>
      <c r="B1853" s="1028"/>
      <c r="C1853" s="474">
        <f>60-(COUNTIF(C1846:C1851,"NA")*10+COUNTIF(C1846:C1851,"ML")*10)</f>
        <v>60</v>
      </c>
      <c r="D1853" s="474">
        <f>60-(COUNTIF(D1846:D1851,"NA")*10+COUNTIF(D1846:D1851,"ML")*10)</f>
        <v>60</v>
      </c>
      <c r="E1853" s="474">
        <f>60-(COUNTIF(E1846:E1851,"NA")*10+COUNTIF(E1846:E1851,"ML")*10)</f>
        <v>60</v>
      </c>
      <c r="F1853" s="474">
        <f>420-(COUNTIF(F1846:F1851,"NA")*70+COUNTIF(F1846:F1851,"ML")*70)</f>
        <v>420</v>
      </c>
      <c r="G1853" s="474">
        <f>SUM(C1853:F1853)</f>
        <v>600</v>
      </c>
      <c r="H1853" s="474">
        <f>600-(COUNTIF(H1846:H1851,"ML")*100)</f>
        <v>600</v>
      </c>
      <c r="I1853" s="478">
        <f>SUM(G1853:H1853)</f>
        <v>1200</v>
      </c>
      <c r="J1853" s="254" t="e">
        <f>IF(AND(L1858="PASS",I1854&gt;=60),"FIRST",IF(AND(L1858="PASS",I1854&gt;=48),"SECOND",IF(AND(L1858="PASS",I1854&gt;=36),"THIRD","")))</f>
        <v>#VALUE!</v>
      </c>
      <c r="K1853" s="482"/>
      <c r="L1853" s="254">
        <f>COUNTIF(L1846:L1851,"P")+COUNTIF(L1846:L1851,"F")</f>
        <v>0</v>
      </c>
      <c r="M1853" s="251" t="str">
        <f>IF(K1852&gt;0,"",IF(L1853=0,"",1200-L1854*100))</f>
        <v/>
      </c>
      <c r="N1853" s="1058"/>
      <c r="O1853" s="1057"/>
      <c r="P1853" s="1027" t="s">
        <v>226</v>
      </c>
      <c r="Q1853" s="1028"/>
      <c r="R1853" s="474">
        <f>60-(COUNTIF(R1846:R1851,"NA")*10+COUNTIF(R1846:R1851,"ML")*10)</f>
        <v>60</v>
      </c>
      <c r="S1853" s="474">
        <f>60-(COUNTIF(S1846:S1851,"NA")*10+COUNTIF(S1846:S1851,"ML")*10)</f>
        <v>60</v>
      </c>
      <c r="T1853" s="474">
        <f>60-(COUNTIF(T1846:T1851,"NA")*10+COUNTIF(T1846:T1851,"ML")*10)</f>
        <v>60</v>
      </c>
      <c r="U1853" s="474">
        <f>420-(COUNTIF(U1846:U1851,"NA")*70+COUNTIF(U1846:U1851,"ML")*70)</f>
        <v>420</v>
      </c>
      <c r="V1853" s="474">
        <f>SUM(R1853:U1853)</f>
        <v>600</v>
      </c>
      <c r="W1853" s="474">
        <f>600-(COUNTIF(W1846:W1851,"ML")*100)</f>
        <v>600</v>
      </c>
      <c r="X1853" s="478">
        <f>SUM(V1853:W1853)</f>
        <v>1200</v>
      </c>
      <c r="Y1853" s="254" t="e">
        <f>IF(AND(AA1858="PASS",X1854&gt;=60),"FIRST",IF(AND(AA1858="PASS",X1854&gt;=48),"SECOND",IF(AND(AA1858="PASS",X1854&gt;=36),"THIRD","")))</f>
        <v>#VALUE!</v>
      </c>
      <c r="Z1853" s="482"/>
      <c r="AA1853" s="254">
        <f>COUNTIF(AA1846:AA1851,"P")+COUNTIF(AA1846:AA1851,"F")</f>
        <v>0</v>
      </c>
      <c r="AB1853" s="251" t="str">
        <f>IF(Z1852&gt;0,"",IF(AA1853=0,"",1200-AA1854*100))</f>
        <v/>
      </c>
    </row>
    <row r="1854" spans="1:28" ht="19" customHeight="1">
      <c r="A1854" s="1056" t="s">
        <v>150</v>
      </c>
      <c r="B1854" s="1039"/>
      <c r="C1854" s="255" t="e">
        <f t="shared" ref="C1854:I1854" si="382">C1852/C1853*100</f>
        <v>#VALUE!</v>
      </c>
      <c r="D1854" s="255" t="e">
        <f t="shared" si="382"/>
        <v>#VALUE!</v>
      </c>
      <c r="E1854" s="255" t="e">
        <f t="shared" si="382"/>
        <v>#VALUE!</v>
      </c>
      <c r="F1854" s="255" t="e">
        <f t="shared" si="382"/>
        <v>#VALUE!</v>
      </c>
      <c r="G1854" s="255" t="e">
        <f t="shared" si="382"/>
        <v>#VALUE!</v>
      </c>
      <c r="H1854" s="255" t="e">
        <f t="shared" si="382"/>
        <v>#VALUE!</v>
      </c>
      <c r="I1854" s="255" t="e">
        <f t="shared" si="382"/>
        <v>#VALUE!</v>
      </c>
      <c r="J1854" s="254" t="e">
        <f>IF(M1853="",J1853,J1852)</f>
        <v>#VALUE!</v>
      </c>
      <c r="K1854" s="482"/>
      <c r="L1854" s="254">
        <f>COUNTIF(J1846:J1851,"S")</f>
        <v>0</v>
      </c>
      <c r="M1854" s="256" t="e">
        <f>M1852/M1853*100</f>
        <v>#VALUE!</v>
      </c>
      <c r="N1854" s="1058"/>
      <c r="O1854" s="1057"/>
      <c r="P1854" s="1056" t="s">
        <v>150</v>
      </c>
      <c r="Q1854" s="1039"/>
      <c r="R1854" s="255" t="e">
        <f t="shared" ref="R1854:X1854" si="383">R1852/R1853*100</f>
        <v>#VALUE!</v>
      </c>
      <c r="S1854" s="255" t="e">
        <f t="shared" si="383"/>
        <v>#VALUE!</v>
      </c>
      <c r="T1854" s="255" t="e">
        <f t="shared" si="383"/>
        <v>#VALUE!</v>
      </c>
      <c r="U1854" s="255" t="e">
        <f t="shared" si="383"/>
        <v>#VALUE!</v>
      </c>
      <c r="V1854" s="255" t="e">
        <f t="shared" si="383"/>
        <v>#VALUE!</v>
      </c>
      <c r="W1854" s="255" t="e">
        <f t="shared" si="383"/>
        <v>#VALUE!</v>
      </c>
      <c r="X1854" s="255" t="e">
        <f t="shared" si="383"/>
        <v>#VALUE!</v>
      </c>
      <c r="Y1854" s="254" t="e">
        <f>IF(AB1853="",Y1853,Y1852)</f>
        <v>#VALUE!</v>
      </c>
      <c r="Z1854" s="482"/>
      <c r="AA1854" s="254">
        <f>COUNTIF(Y1846:Y1851,"S")</f>
        <v>0</v>
      </c>
      <c r="AB1854" s="256" t="e">
        <f>AB1852/AB1853*100</f>
        <v>#VALUE!</v>
      </c>
    </row>
    <row r="1855" spans="1:28" ht="19" customHeight="1">
      <c r="A1855" s="1023" t="s">
        <v>73</v>
      </c>
      <c r="B1855" s="1024"/>
      <c r="C1855" s="475" t="str">
        <f>IF('statement of marks'!CV101="","",'statement of marks'!CV101)</f>
        <v/>
      </c>
      <c r="D1855" s="475" t="str">
        <f>IF('statement of marks'!CW101="","",'statement of marks'!CW101)</f>
        <v/>
      </c>
      <c r="E1855" s="475" t="str">
        <f>IF('statement of marks'!CX101="","",'statement of marks'!CX101)</f>
        <v/>
      </c>
      <c r="F1855" s="475" t="str">
        <f>IF('statement of marks'!CZ101="","",'statement of marks'!CZ101)</f>
        <v/>
      </c>
      <c r="G1855" s="478" t="str">
        <f>IF(F1855="","",SUM(C1855:F1855))</f>
        <v/>
      </c>
      <c r="H1855" s="475" t="str">
        <f>IF('statement of marks'!DB101="","",'statement of marks'!DB101)</f>
        <v/>
      </c>
      <c r="I1855" s="478" t="str">
        <f>IF(H1855="","",SUM(G1855:H1855))</f>
        <v/>
      </c>
      <c r="J1855" s="479" t="str">
        <f>IF('statement of marks'!HY101="","",'statement of marks'!HY101)</f>
        <v/>
      </c>
      <c r="K1855" s="485" t="str">
        <f>IF('result subject-wise'!AQ101="","",'result subject-wise'!AQ101)</f>
        <v/>
      </c>
      <c r="L1855" s="1046" t="s">
        <v>238</v>
      </c>
      <c r="M1855" s="1061"/>
      <c r="N1855" s="1058"/>
      <c r="O1855" s="1057"/>
      <c r="P1855" s="1023" t="s">
        <v>73</v>
      </c>
      <c r="Q1855" s="1024"/>
      <c r="R1855" s="475" t="str">
        <f>IF('statement of marks'!CV102="","",'statement of marks'!CV102)</f>
        <v/>
      </c>
      <c r="S1855" s="475" t="str">
        <f>IF('statement of marks'!CW102="","",'statement of marks'!CW102)</f>
        <v/>
      </c>
      <c r="T1855" s="475" t="str">
        <f>IF('statement of marks'!CX102="","",'statement of marks'!CX102)</f>
        <v/>
      </c>
      <c r="U1855" s="475" t="str">
        <f>IF('statement of marks'!CZ102="","",'statement of marks'!CZ102)</f>
        <v/>
      </c>
      <c r="V1855" s="478" t="str">
        <f>IF(U1855="","",SUM(R1855:U1855))</f>
        <v/>
      </c>
      <c r="W1855" s="475" t="str">
        <f>IF('statement of marks'!DB102="","",'statement of marks'!DB102)</f>
        <v/>
      </c>
      <c r="X1855" s="478" t="str">
        <f>IF(W1855="","",SUM(V1855:W1855))</f>
        <v/>
      </c>
      <c r="Y1855" s="479" t="str">
        <f>IF('statement of marks'!HY102="","",'statement of marks'!HY102)</f>
        <v/>
      </c>
      <c r="Z1855" s="485" t="str">
        <f>IF('result subject-wise'!AQ102="","",'result subject-wise'!AQ102)</f>
        <v/>
      </c>
      <c r="AA1855" s="1046" t="s">
        <v>238</v>
      </c>
      <c r="AB1855" s="1061"/>
    </row>
    <row r="1856" spans="1:28" ht="19" customHeight="1">
      <c r="A1856" s="1023" t="s">
        <v>74</v>
      </c>
      <c r="B1856" s="1024"/>
      <c r="C1856" s="475" t="str">
        <f>IF('statement of marks'!DL101="","",'statement of marks'!DL101)</f>
        <v/>
      </c>
      <c r="D1856" s="475" t="str">
        <f>IF('statement of marks'!DO101="","",'statement of marks'!DO101)</f>
        <v/>
      </c>
      <c r="E1856" s="475" t="str">
        <f>IF('statement of marks'!DR101="","",'statement of marks'!DR101)</f>
        <v/>
      </c>
      <c r="F1856" s="475" t="str">
        <f>IF('statement of marks'!DX101="","",'statement of marks'!DX101)</f>
        <v/>
      </c>
      <c r="G1856" s="478" t="str">
        <f>IF(F1856="","",SUM(C1856:F1856))</f>
        <v/>
      </c>
      <c r="H1856" s="475" t="str">
        <f>IF('statement of marks'!EC101="","",'statement of marks'!EC101)</f>
        <v/>
      </c>
      <c r="I1856" s="478" t="str">
        <f>IF(H1856="","",SUM(G1856:H1856))</f>
        <v/>
      </c>
      <c r="J1856" s="479" t="str">
        <f>IF('statement of marks'!HZ101="","",'statement of marks'!HZ101)</f>
        <v/>
      </c>
      <c r="K1856" s="477" t="str">
        <f>IF('result subject-wise'!AR101="","",'result subject-wise'!AR101)</f>
        <v/>
      </c>
      <c r="L1856" s="1030"/>
      <c r="M1856" s="1061"/>
      <c r="N1856" s="1058"/>
      <c r="O1856" s="1057"/>
      <c r="P1856" s="1023" t="s">
        <v>74</v>
      </c>
      <c r="Q1856" s="1024"/>
      <c r="R1856" s="475" t="str">
        <f>IF('statement of marks'!DL102="","",'statement of marks'!DL102)</f>
        <v/>
      </c>
      <c r="S1856" s="475" t="str">
        <f>IF('statement of marks'!DO102="","",'statement of marks'!DO102)</f>
        <v/>
      </c>
      <c r="T1856" s="475" t="str">
        <f>IF('statement of marks'!DR102="","",'statement of marks'!DR102)</f>
        <v/>
      </c>
      <c r="U1856" s="475" t="str">
        <f>IF('statement of marks'!DX102="","",'statement of marks'!DX102)</f>
        <v/>
      </c>
      <c r="V1856" s="478" t="str">
        <f>IF(U1856="","",SUM(R1856:U1856))</f>
        <v/>
      </c>
      <c r="W1856" s="475" t="str">
        <f>IF('statement of marks'!EC102="","",'statement of marks'!EC102)</f>
        <v/>
      </c>
      <c r="X1856" s="478" t="str">
        <f>IF(W1856="","",SUM(V1856:W1856))</f>
        <v/>
      </c>
      <c r="Y1856" s="479" t="str">
        <f>IF('statement of marks'!HZ102="","",'statement of marks'!HZ102)</f>
        <v/>
      </c>
      <c r="Z1856" s="477" t="str">
        <f>IF('result subject-wise'!AR102="","",'result subject-wise'!AR102)</f>
        <v/>
      </c>
      <c r="AA1856" s="1030"/>
      <c r="AB1856" s="1061"/>
    </row>
    <row r="1857" spans="1:28" ht="19" customHeight="1">
      <c r="A1857" s="1023" t="s">
        <v>56</v>
      </c>
      <c r="B1857" s="1024"/>
      <c r="C1857" s="475" t="str">
        <f>IF('statement of marks'!EM101="","",'statement of marks'!EM101)</f>
        <v/>
      </c>
      <c r="D1857" s="475" t="str">
        <f>IF('statement of marks'!EN101="","",'statement of marks'!EN101)</f>
        <v/>
      </c>
      <c r="E1857" s="475" t="str">
        <f>IF('statement of marks'!EO101="","",'statement of marks'!EO101)</f>
        <v/>
      </c>
      <c r="F1857" s="475" t="str">
        <f>IF('statement of marks'!ES101="","",'statement of marks'!ES101)</f>
        <v/>
      </c>
      <c r="G1857" s="478" t="str">
        <f>IF(F1857="","",SUM(C1857:F1857))</f>
        <v/>
      </c>
      <c r="H1857" s="475" t="str">
        <f>IF('statement of marks'!EX101="","",'statement of marks'!EX101)</f>
        <v/>
      </c>
      <c r="I1857" s="478" t="str">
        <f>IF(H1857="","",SUM(G1857:H1857))</f>
        <v/>
      </c>
      <c r="J1857" s="479" t="str">
        <f>IF('statement of marks'!IA101="","",'statement of marks'!IA101)</f>
        <v/>
      </c>
      <c r="K1857" s="477" t="str">
        <f>IF('result subject-wise'!AS101="","",'result subject-wise'!AS101)</f>
        <v/>
      </c>
      <c r="L1857" s="1030"/>
      <c r="M1857" s="1061"/>
      <c r="N1857" s="1058"/>
      <c r="O1857" s="1057"/>
      <c r="P1857" s="1023" t="s">
        <v>56</v>
      </c>
      <c r="Q1857" s="1024"/>
      <c r="R1857" s="475" t="str">
        <f>IF('statement of marks'!EM102="","",'statement of marks'!EM102)</f>
        <v/>
      </c>
      <c r="S1857" s="475" t="str">
        <f>IF('statement of marks'!EN102="","",'statement of marks'!EN102)</f>
        <v/>
      </c>
      <c r="T1857" s="475" t="str">
        <f>IF('statement of marks'!EO102="","",'statement of marks'!EO102)</f>
        <v/>
      </c>
      <c r="U1857" s="475" t="str">
        <f>IF('statement of marks'!ES102="","",'statement of marks'!ES102)</f>
        <v/>
      </c>
      <c r="V1857" s="478" t="str">
        <f>IF(U1857="","",SUM(R1857:U1857))</f>
        <v/>
      </c>
      <c r="W1857" s="475" t="str">
        <f>IF('statement of marks'!EX102="","",'statement of marks'!EX102)</f>
        <v/>
      </c>
      <c r="X1857" s="478" t="str">
        <f>IF(W1857="","",SUM(V1857:W1857))</f>
        <v/>
      </c>
      <c r="Y1857" s="479" t="str">
        <f>IF('statement of marks'!IA102="","",'statement of marks'!IA102)</f>
        <v/>
      </c>
      <c r="Z1857" s="477" t="str">
        <f>IF('result subject-wise'!AS102="","",'result subject-wise'!AS102)</f>
        <v/>
      </c>
      <c r="AA1857" s="1030"/>
      <c r="AB1857" s="1061"/>
    </row>
    <row r="1858" spans="1:28" ht="19" customHeight="1">
      <c r="A1858" s="1023" t="s">
        <v>26</v>
      </c>
      <c r="B1858" s="1024"/>
      <c r="C1858" s="1046" t="s">
        <v>275</v>
      </c>
      <c r="D1858" s="1021"/>
      <c r="E1858" s="1046" t="s">
        <v>94</v>
      </c>
      <c r="F1858" s="1021"/>
      <c r="G1858" s="1048" t="s">
        <v>95</v>
      </c>
      <c r="H1858" s="1021"/>
      <c r="I1858" s="478" t="s">
        <v>39</v>
      </c>
      <c r="J1858" s="477" t="s">
        <v>57</v>
      </c>
      <c r="K1858" s="1050"/>
      <c r="L1858" s="1049" t="str">
        <f>IF('result subject-wise'!AV101="","",'result subject-wise'!AV101)</f>
        <v/>
      </c>
      <c r="M1858" s="1052"/>
      <c r="N1858" s="1058"/>
      <c r="O1858" s="1057"/>
      <c r="P1858" s="1023" t="s">
        <v>26</v>
      </c>
      <c r="Q1858" s="1024"/>
      <c r="R1858" s="1046" t="s">
        <v>275</v>
      </c>
      <c r="S1858" s="1021"/>
      <c r="T1858" s="1046" t="s">
        <v>94</v>
      </c>
      <c r="U1858" s="1021"/>
      <c r="V1858" s="1048" t="s">
        <v>95</v>
      </c>
      <c r="W1858" s="1021"/>
      <c r="X1858" s="478" t="s">
        <v>39</v>
      </c>
      <c r="Y1858" s="477" t="s">
        <v>57</v>
      </c>
      <c r="Z1858" s="1050"/>
      <c r="AA1858" s="1049" t="str">
        <f>IF('result subject-wise'!AV102="","",'result subject-wise'!AV102)</f>
        <v/>
      </c>
      <c r="AB1858" s="1052"/>
    </row>
    <row r="1859" spans="1:28" ht="19" customHeight="1">
      <c r="A1859" s="1023"/>
      <c r="B1859" s="1024"/>
      <c r="C1859" s="1021">
        <f>'statement of marks'!$FH$6</f>
        <v>25</v>
      </c>
      <c r="D1859" s="1021"/>
      <c r="E1859" s="1021">
        <f>'statement of marks'!$FI$6</f>
        <v>45</v>
      </c>
      <c r="F1859" s="1021"/>
      <c r="G1859" s="1021">
        <f>'statement of marks'!$FJ$6</f>
        <v>30</v>
      </c>
      <c r="H1859" s="1021"/>
      <c r="I1859" s="478">
        <f>SUM(C1859,E1859,G1859)</f>
        <v>100</v>
      </c>
      <c r="J1859" s="477"/>
      <c r="K1859" s="1050"/>
      <c r="L1859" s="1049"/>
      <c r="M1859" s="1052"/>
      <c r="N1859" s="1058"/>
      <c r="O1859" s="1057"/>
      <c r="P1859" s="1023"/>
      <c r="Q1859" s="1024"/>
      <c r="R1859" s="1021">
        <f>'statement of marks'!$FH$6</f>
        <v>25</v>
      </c>
      <c r="S1859" s="1021"/>
      <c r="T1859" s="1021">
        <f>'statement of marks'!$FI$6</f>
        <v>45</v>
      </c>
      <c r="U1859" s="1021"/>
      <c r="V1859" s="1021">
        <f>'statement of marks'!$FJ$6</f>
        <v>30</v>
      </c>
      <c r="W1859" s="1021"/>
      <c r="X1859" s="478">
        <f>SUM(R1859,T1859,V1859)</f>
        <v>100</v>
      </c>
      <c r="Y1859" s="477"/>
      <c r="Z1859" s="1050"/>
      <c r="AA1859" s="1049"/>
      <c r="AB1859" s="1052"/>
    </row>
    <row r="1860" spans="1:28" ht="19" customHeight="1">
      <c r="A1860" s="1023"/>
      <c r="B1860" s="1024"/>
      <c r="C1860" s="1025" t="str">
        <f>IF('statement of marks'!FH101="","",'statement of marks'!FH101)</f>
        <v/>
      </c>
      <c r="D1860" s="1025"/>
      <c r="E1860" s="1025" t="str">
        <f>'statement of marks'!FI101</f>
        <v/>
      </c>
      <c r="F1860" s="1025"/>
      <c r="G1860" s="1025" t="str">
        <f>'statement of marks'!FJ101</f>
        <v/>
      </c>
      <c r="H1860" s="1025"/>
      <c r="I1860" s="481" t="str">
        <f>IF(G1860="","",SUM(C1860,E1860,G1860))</f>
        <v/>
      </c>
      <c r="J1860" s="479" t="str">
        <f>IF('statement of marks'!IB101="","",'statement of marks'!IB101)</f>
        <v/>
      </c>
      <c r="K1860" s="1050"/>
      <c r="L1860" s="1051" t="s">
        <v>241</v>
      </c>
      <c r="M1860" s="1052"/>
      <c r="N1860" s="1058"/>
      <c r="O1860" s="1057"/>
      <c r="P1860" s="1023"/>
      <c r="Q1860" s="1024"/>
      <c r="R1860" s="1025" t="str">
        <f>IF('statement of marks'!FH102="","",'statement of marks'!FH102)</f>
        <v/>
      </c>
      <c r="S1860" s="1025"/>
      <c r="T1860" s="1025" t="str">
        <f>'statement of marks'!FI102</f>
        <v/>
      </c>
      <c r="U1860" s="1025"/>
      <c r="V1860" s="1025" t="str">
        <f>'statement of marks'!FJ102</f>
        <v/>
      </c>
      <c r="W1860" s="1025"/>
      <c r="X1860" s="481" t="str">
        <f>IF(V1860="","",SUM(R1860,T1860,V1860))</f>
        <v/>
      </c>
      <c r="Y1860" s="479" t="str">
        <f>IF('statement of marks'!IB102="","",'statement of marks'!IB102)</f>
        <v/>
      </c>
      <c r="Z1860" s="1050"/>
      <c r="AA1860" s="1051" t="s">
        <v>241</v>
      </c>
      <c r="AB1860" s="1052"/>
    </row>
    <row r="1861" spans="1:28" ht="19" customHeight="1">
      <c r="A1861" s="1023" t="s">
        <v>77</v>
      </c>
      <c r="B1861" s="1024"/>
      <c r="C1861" s="1048" t="s">
        <v>96</v>
      </c>
      <c r="D1861" s="1021"/>
      <c r="E1861" s="1048" t="s">
        <v>97</v>
      </c>
      <c r="F1861" s="1021"/>
      <c r="G1861" s="1048" t="s">
        <v>98</v>
      </c>
      <c r="H1861" s="1021"/>
      <c r="I1861" s="478" t="s">
        <v>39</v>
      </c>
      <c r="J1861" s="477" t="s">
        <v>57</v>
      </c>
      <c r="K1861" s="1050"/>
      <c r="L1861" s="1049" t="e">
        <f>J1854</f>
        <v>#VALUE!</v>
      </c>
      <c r="M1861" s="1052"/>
      <c r="N1861" s="1058"/>
      <c r="O1861" s="1057"/>
      <c r="P1861" s="1023" t="s">
        <v>77</v>
      </c>
      <c r="Q1861" s="1024"/>
      <c r="R1861" s="1048" t="s">
        <v>96</v>
      </c>
      <c r="S1861" s="1021"/>
      <c r="T1861" s="1048" t="s">
        <v>97</v>
      </c>
      <c r="U1861" s="1021"/>
      <c r="V1861" s="1048" t="s">
        <v>98</v>
      </c>
      <c r="W1861" s="1021"/>
      <c r="X1861" s="478" t="s">
        <v>39</v>
      </c>
      <c r="Y1861" s="477" t="s">
        <v>57</v>
      </c>
      <c r="Z1861" s="1050"/>
      <c r="AA1861" s="1049" t="e">
        <f>Y1854</f>
        <v>#VALUE!</v>
      </c>
      <c r="AB1861" s="1052"/>
    </row>
    <row r="1862" spans="1:28" ht="19" customHeight="1">
      <c r="A1862" s="1023"/>
      <c r="B1862" s="1024"/>
      <c r="C1862" s="1021">
        <f>'statement of marks'!$FQ$6</f>
        <v>25</v>
      </c>
      <c r="D1862" s="1021"/>
      <c r="E1862" s="474">
        <f>'statement of marks'!$FR$6</f>
        <v>30</v>
      </c>
      <c r="F1862" s="474">
        <f>'statement of marks'!$FS$6</f>
        <v>30</v>
      </c>
      <c r="G1862" s="1021">
        <f>'statement of marks'!$FT$6</f>
        <v>15</v>
      </c>
      <c r="H1862" s="1021"/>
      <c r="I1862" s="478">
        <f>SUM(C1862,E1862,F1862,G1862)</f>
        <v>100</v>
      </c>
      <c r="J1862" s="477"/>
      <c r="K1862" s="1050"/>
      <c r="L1862" s="1049"/>
      <c r="M1862" s="1052"/>
      <c r="N1862" s="1058"/>
      <c r="O1862" s="1057"/>
      <c r="P1862" s="1023"/>
      <c r="Q1862" s="1024"/>
      <c r="R1862" s="1021">
        <f>'statement of marks'!$FQ$6</f>
        <v>25</v>
      </c>
      <c r="S1862" s="1021"/>
      <c r="T1862" s="474">
        <f>'statement of marks'!$FR$6</f>
        <v>30</v>
      </c>
      <c r="U1862" s="474">
        <f>'statement of marks'!$FS$6</f>
        <v>30</v>
      </c>
      <c r="V1862" s="1021">
        <f>'statement of marks'!$FT$6</f>
        <v>15</v>
      </c>
      <c r="W1862" s="1021"/>
      <c r="X1862" s="478">
        <f>SUM(R1862,T1862,U1862,V1862)</f>
        <v>100</v>
      </c>
      <c r="Y1862" s="477"/>
      <c r="Z1862" s="1050"/>
      <c r="AA1862" s="1049"/>
      <c r="AB1862" s="1052"/>
    </row>
    <row r="1863" spans="1:28" ht="19" customHeight="1">
      <c r="A1863" s="1023"/>
      <c r="B1863" s="1024"/>
      <c r="C1863" s="1025" t="str">
        <f>IF('statement of marks'!FQ101="","",'statement of marks'!FQ101)</f>
        <v/>
      </c>
      <c r="D1863" s="1025"/>
      <c r="E1863" s="475" t="str">
        <f>'statement of marks'!FR101</f>
        <v/>
      </c>
      <c r="F1863" s="475" t="str">
        <f>'statement of marks'!FS101</f>
        <v/>
      </c>
      <c r="G1863" s="1025" t="str">
        <f>'statement of marks'!FT101</f>
        <v/>
      </c>
      <c r="H1863" s="1025"/>
      <c r="I1863" s="478" t="str">
        <f>IF(G1863="","",SUM(C1863:G1863))</f>
        <v/>
      </c>
      <c r="J1863" s="479" t="str">
        <f>IF('statement of marks'!IC101="","",'statement of marks'!IC101)</f>
        <v/>
      </c>
      <c r="K1863" s="1043" t="s">
        <v>240</v>
      </c>
      <c r="L1863" s="1044"/>
      <c r="M1863" s="1045"/>
      <c r="N1863" s="1058"/>
      <c r="O1863" s="1057"/>
      <c r="P1863" s="1023"/>
      <c r="Q1863" s="1024"/>
      <c r="R1863" s="1025" t="str">
        <f>IF('statement of marks'!FQ102="","",'statement of marks'!FQ102)</f>
        <v/>
      </c>
      <c r="S1863" s="1025"/>
      <c r="T1863" s="475" t="str">
        <f>'statement of marks'!FR102</f>
        <v/>
      </c>
      <c r="U1863" s="475" t="str">
        <f>'statement of marks'!FS102</f>
        <v/>
      </c>
      <c r="V1863" s="1025" t="str">
        <f>'statement of marks'!FT102</f>
        <v/>
      </c>
      <c r="W1863" s="1025"/>
      <c r="X1863" s="478" t="str">
        <f>IF(V1863="","",SUM(R1863:V1863))</f>
        <v/>
      </c>
      <c r="Y1863" s="479" t="str">
        <f>IF('statement of marks'!IC102="","",'statement of marks'!IC102)</f>
        <v/>
      </c>
      <c r="Z1863" s="1043" t="s">
        <v>240</v>
      </c>
      <c r="AA1863" s="1044"/>
      <c r="AB1863" s="1045"/>
    </row>
    <row r="1864" spans="1:28" ht="19" customHeight="1">
      <c r="A1864" s="1038" t="s">
        <v>135</v>
      </c>
      <c r="B1864" s="1039"/>
      <c r="C1864" s="1029" t="str">
        <f>'statement of marks'!GN101</f>
        <v/>
      </c>
      <c r="D1864" s="1029"/>
      <c r="E1864" s="1029"/>
      <c r="F1864" s="483" t="s">
        <v>241</v>
      </c>
      <c r="G1864" s="479" t="str">
        <f>IF('statement of marks'!CU101="","",'statement of marks'!CU101)</f>
        <v/>
      </c>
      <c r="H1864" s="1049" t="s">
        <v>237</v>
      </c>
      <c r="I1864" s="1049"/>
      <c r="J1864" s="475" t="str">
        <f>IF('statement of marks'!GP101="","",'statement of marks'!GP101)</f>
        <v/>
      </c>
      <c r="K1864" s="1044"/>
      <c r="L1864" s="1044"/>
      <c r="M1864" s="1045"/>
      <c r="N1864" s="1058"/>
      <c r="O1864" s="1057"/>
      <c r="P1864" s="1038" t="s">
        <v>135</v>
      </c>
      <c r="Q1864" s="1039"/>
      <c r="R1864" s="1029" t="str">
        <f>'statement of marks'!GN102</f>
        <v/>
      </c>
      <c r="S1864" s="1029"/>
      <c r="T1864" s="1029"/>
      <c r="U1864" s="483" t="s">
        <v>241</v>
      </c>
      <c r="V1864" s="479" t="str">
        <f>IF('statement of marks'!CU102="","",'statement of marks'!CU102)</f>
        <v/>
      </c>
      <c r="W1864" s="1049" t="s">
        <v>237</v>
      </c>
      <c r="X1864" s="1049"/>
      <c r="Y1864" s="475" t="str">
        <f>IF('statement of marks'!GP102="","",'statement of marks'!GP102)</f>
        <v/>
      </c>
      <c r="Z1864" s="1044"/>
      <c r="AA1864" s="1044"/>
      <c r="AB1864" s="1045"/>
    </row>
    <row r="1865" spans="1:28" ht="19" customHeight="1">
      <c r="A1865" s="257" t="s">
        <v>230</v>
      </c>
      <c r="B1865" s="1059" t="s">
        <v>229</v>
      </c>
      <c r="C1865" s="1060"/>
      <c r="D1865" s="1047" t="s">
        <v>231</v>
      </c>
      <c r="E1865" s="1025"/>
      <c r="F1865" s="1047" t="s">
        <v>232</v>
      </c>
      <c r="G1865" s="1025"/>
      <c r="H1865" s="1047" t="s">
        <v>233</v>
      </c>
      <c r="I1865" s="1025"/>
      <c r="J1865" s="481" t="s">
        <v>376</v>
      </c>
      <c r="K1865" s="1044"/>
      <c r="L1865" s="1044"/>
      <c r="M1865" s="1045"/>
      <c r="N1865" s="1058"/>
      <c r="O1865" s="1057"/>
      <c r="P1865" s="257" t="s">
        <v>230</v>
      </c>
      <c r="Q1865" s="1059" t="s">
        <v>229</v>
      </c>
      <c r="R1865" s="1060"/>
      <c r="S1865" s="1047" t="s">
        <v>231</v>
      </c>
      <c r="T1865" s="1025"/>
      <c r="U1865" s="1047" t="s">
        <v>232</v>
      </c>
      <c r="V1865" s="1025"/>
      <c r="W1865" s="1047" t="s">
        <v>233</v>
      </c>
      <c r="X1865" s="1025"/>
      <c r="Y1865" s="481" t="s">
        <v>376</v>
      </c>
      <c r="Z1865" s="1044"/>
      <c r="AA1865" s="1044"/>
      <c r="AB1865" s="1045"/>
    </row>
    <row r="1866" spans="1:28" ht="19" customHeight="1">
      <c r="A1866" s="1033" t="s">
        <v>227</v>
      </c>
      <c r="B1866" s="1024"/>
      <c r="C1866" s="482" t="str">
        <f>IF('statement of marks'!GR101="","",'statement of marks'!GR101)</f>
        <v/>
      </c>
      <c r="D1866" s="1053" t="str">
        <f>IF('statement of marks'!GT101="","",'statement of marks'!GT101)</f>
        <v/>
      </c>
      <c r="E1866" s="1053"/>
      <c r="F1866" s="1053" t="str">
        <f>IF('statement of marks'!GV101="","",'statement of marks'!GV101)</f>
        <v/>
      </c>
      <c r="G1866" s="1053"/>
      <c r="H1866" s="1053" t="str">
        <f>IF('statement of marks'!GX101="","",'statement of marks'!GX101)</f>
        <v/>
      </c>
      <c r="I1866" s="1053"/>
      <c r="J1866" s="479" t="str">
        <f>'statement of marks'!GZ101</f>
        <v/>
      </c>
      <c r="K1866" s="1062" t="str">
        <f>IF(OR(L1858="PASS",L1858="FAIL"),'result subject-wise'!$AV$112,"")</f>
        <v/>
      </c>
      <c r="L1866" s="1062"/>
      <c r="M1866" s="1063"/>
      <c r="N1866" s="1058"/>
      <c r="O1866" s="1057"/>
      <c r="P1866" s="1033" t="s">
        <v>227</v>
      </c>
      <c r="Q1866" s="1024"/>
      <c r="R1866" s="482" t="str">
        <f>IF('statement of marks'!GR102="","",'statement of marks'!GR102)</f>
        <v/>
      </c>
      <c r="S1866" s="1053" t="str">
        <f>IF('statement of marks'!GT102="","",'statement of marks'!GT102)</f>
        <v/>
      </c>
      <c r="T1866" s="1053"/>
      <c r="U1866" s="1053" t="str">
        <f>IF('statement of marks'!GV102="","",'statement of marks'!GV102)</f>
        <v/>
      </c>
      <c r="V1866" s="1053"/>
      <c r="W1866" s="1053" t="str">
        <f>IF('statement of marks'!GX102="","",'statement of marks'!GX102)</f>
        <v/>
      </c>
      <c r="X1866" s="1053"/>
      <c r="Y1866" s="479" t="str">
        <f>'statement of marks'!GZ102</f>
        <v/>
      </c>
      <c r="Z1866" s="1062" t="str">
        <f>IF(OR(AA1858="PASS",AA1858="FAIL"),'result subject-wise'!$AV$112,"")</f>
        <v/>
      </c>
      <c r="AA1866" s="1062"/>
      <c r="AB1866" s="1063"/>
    </row>
    <row r="1867" spans="1:28" ht="19" customHeight="1">
      <c r="A1867" s="1031" t="s">
        <v>228</v>
      </c>
      <c r="B1867" s="1032"/>
      <c r="C1867" s="477" t="str">
        <f>IF('statement of marks'!GQ101="","",'statement of marks'!GQ101)</f>
        <v/>
      </c>
      <c r="D1867" s="1030" t="str">
        <f>IF('statement of marks'!GS101="","",'statement of marks'!GS101)</f>
        <v/>
      </c>
      <c r="E1867" s="1030"/>
      <c r="F1867" s="1030" t="str">
        <f>IF('statement of marks'!GU101="","",'statement of marks'!GU101)</f>
        <v/>
      </c>
      <c r="G1867" s="1030"/>
      <c r="H1867" s="1030" t="str">
        <f>IF('statement of marks'!GW101="","",'statement of marks'!GW101)</f>
        <v/>
      </c>
      <c r="I1867" s="1030"/>
      <c r="J1867" s="477" t="str">
        <f>'statement of marks'!GY101</f>
        <v/>
      </c>
      <c r="K1867" s="1062"/>
      <c r="L1867" s="1062"/>
      <c r="M1867" s="1063"/>
      <c r="N1867" s="1058"/>
      <c r="O1867" s="1057"/>
      <c r="P1867" s="1031" t="s">
        <v>228</v>
      </c>
      <c r="Q1867" s="1032"/>
      <c r="R1867" s="477" t="str">
        <f>IF('statement of marks'!GQ102="","",'statement of marks'!GQ102)</f>
        <v/>
      </c>
      <c r="S1867" s="1030" t="str">
        <f>IF('statement of marks'!GS102="","",'statement of marks'!GS102)</f>
        <v/>
      </c>
      <c r="T1867" s="1030"/>
      <c r="U1867" s="1030" t="str">
        <f>IF('statement of marks'!GU102="","",'statement of marks'!GU102)</f>
        <v/>
      </c>
      <c r="V1867" s="1030"/>
      <c r="W1867" s="1030" t="str">
        <f>IF('statement of marks'!GW102="","",'statement of marks'!GW102)</f>
        <v/>
      </c>
      <c r="X1867" s="1030"/>
      <c r="Y1867" s="477" t="str">
        <f>'statement of marks'!GY102</f>
        <v/>
      </c>
      <c r="Z1867" s="1062"/>
      <c r="AA1867" s="1062"/>
      <c r="AB1867" s="1063"/>
    </row>
    <row r="1868" spans="1:28" ht="19" customHeight="1">
      <c r="A1868" s="1067" t="s">
        <v>375</v>
      </c>
      <c r="B1868" s="1024"/>
      <c r="C1868" s="52"/>
      <c r="D1868" s="1029"/>
      <c r="E1868" s="1029"/>
      <c r="F1868" s="1029"/>
      <c r="G1868" s="1029"/>
      <c r="H1868" s="1029"/>
      <c r="I1868" s="1029"/>
      <c r="J1868" s="1029"/>
      <c r="K1868" s="1029"/>
      <c r="L1868" s="1029"/>
      <c r="M1868" s="1040"/>
      <c r="N1868" s="1058"/>
      <c r="O1868" s="1057"/>
      <c r="P1868" s="1067" t="s">
        <v>375</v>
      </c>
      <c r="Q1868" s="1024"/>
      <c r="R1868" s="52"/>
      <c r="S1868" s="1029"/>
      <c r="T1868" s="1029"/>
      <c r="U1868" s="1029"/>
      <c r="V1868" s="1029"/>
      <c r="W1868" s="1029"/>
      <c r="X1868" s="1029"/>
      <c r="Y1868" s="1029"/>
      <c r="Z1868" s="1029"/>
      <c r="AA1868" s="1029"/>
      <c r="AB1868" s="1040"/>
    </row>
    <row r="1869" spans="1:28" ht="19" customHeight="1">
      <c r="A1869" s="1033" t="s">
        <v>234</v>
      </c>
      <c r="B1869" s="1024"/>
      <c r="C1869" s="52"/>
      <c r="D1869" s="1029"/>
      <c r="E1869" s="1029"/>
      <c r="F1869" s="1029"/>
      <c r="G1869" s="1029"/>
      <c r="H1869" s="1029"/>
      <c r="I1869" s="1029"/>
      <c r="J1869" s="1029"/>
      <c r="K1869" s="1029"/>
      <c r="L1869" s="1029"/>
      <c r="M1869" s="1040"/>
      <c r="N1869" s="1058"/>
      <c r="O1869" s="1057"/>
      <c r="P1869" s="1033" t="s">
        <v>234</v>
      </c>
      <c r="Q1869" s="1024"/>
      <c r="R1869" s="52"/>
      <c r="S1869" s="1029"/>
      <c r="T1869" s="1029"/>
      <c r="U1869" s="1029"/>
      <c r="V1869" s="1029"/>
      <c r="W1869" s="1029"/>
      <c r="X1869" s="1029"/>
      <c r="Y1869" s="1029"/>
      <c r="Z1869" s="1029"/>
      <c r="AA1869" s="1029"/>
      <c r="AB1869" s="1040"/>
    </row>
    <row r="1870" spans="1:28" ht="19" customHeight="1">
      <c r="A1870" s="1033" t="s">
        <v>374</v>
      </c>
      <c r="B1870" s="1024"/>
      <c r="C1870" s="52"/>
      <c r="D1870" s="1029"/>
      <c r="E1870" s="1029"/>
      <c r="F1870" s="1029"/>
      <c r="G1870" s="1029"/>
      <c r="H1870" s="1029"/>
      <c r="I1870" s="1029"/>
      <c r="J1870" s="1051" t="s">
        <v>374</v>
      </c>
      <c r="K1870" s="1029"/>
      <c r="L1870" s="1029"/>
      <c r="M1870" s="1040"/>
      <c r="N1870" s="1058"/>
      <c r="O1870" s="1057"/>
      <c r="P1870" s="1033" t="s">
        <v>374</v>
      </c>
      <c r="Q1870" s="1024"/>
      <c r="R1870" s="52"/>
      <c r="S1870" s="1029"/>
      <c r="T1870" s="1029"/>
      <c r="U1870" s="1029"/>
      <c r="V1870" s="1029"/>
      <c r="W1870" s="1029"/>
      <c r="X1870" s="1029"/>
      <c r="Y1870" s="1051" t="s">
        <v>374</v>
      </c>
      <c r="Z1870" s="1029"/>
      <c r="AA1870" s="1029"/>
      <c r="AB1870" s="1040"/>
    </row>
    <row r="1871" spans="1:28" ht="19" customHeight="1">
      <c r="A1871" s="1033" t="s">
        <v>235</v>
      </c>
      <c r="B1871" s="1024"/>
      <c r="C1871" s="52"/>
      <c r="D1871" s="1029"/>
      <c r="E1871" s="1029"/>
      <c r="F1871" s="1029"/>
      <c r="G1871" s="1029"/>
      <c r="H1871" s="1029"/>
      <c r="I1871" s="1029"/>
      <c r="J1871" s="1029"/>
      <c r="K1871" s="1029"/>
      <c r="L1871" s="1029"/>
      <c r="M1871" s="1040"/>
      <c r="N1871" s="1058"/>
      <c r="O1871" s="1057"/>
      <c r="P1871" s="1033" t="s">
        <v>235</v>
      </c>
      <c r="Q1871" s="1024"/>
      <c r="R1871" s="52"/>
      <c r="S1871" s="1029"/>
      <c r="T1871" s="1029"/>
      <c r="U1871" s="1029"/>
      <c r="V1871" s="1029"/>
      <c r="W1871" s="1029"/>
      <c r="X1871" s="1029"/>
      <c r="Y1871" s="1029"/>
      <c r="Z1871" s="1029"/>
      <c r="AA1871" s="1029"/>
      <c r="AB1871" s="1040"/>
    </row>
    <row r="1872" spans="1:28" ht="19" customHeight="1" thickBot="1">
      <c r="A1872" s="1054" t="s">
        <v>236</v>
      </c>
      <c r="B1872" s="1055"/>
      <c r="C1872" s="1055"/>
      <c r="D1872" s="1055"/>
      <c r="E1872" s="1055"/>
      <c r="F1872" s="1064">
        <f>'statement of marks'!$GY$107</f>
        <v>42460</v>
      </c>
      <c r="G1872" s="1064"/>
      <c r="H1872" s="1065" t="s">
        <v>239</v>
      </c>
      <c r="I1872" s="1066"/>
      <c r="J1872" s="1041"/>
      <c r="K1872" s="1041"/>
      <c r="L1872" s="1041"/>
      <c r="M1872" s="1042"/>
      <c r="N1872" s="1058"/>
      <c r="O1872" s="1057"/>
      <c r="P1872" s="1054" t="s">
        <v>236</v>
      </c>
      <c r="Q1872" s="1055"/>
      <c r="R1872" s="1055"/>
      <c r="S1872" s="1055"/>
      <c r="T1872" s="1055"/>
      <c r="U1872" s="1064">
        <f>'statement of marks'!$GY$107</f>
        <v>42460</v>
      </c>
      <c r="V1872" s="1064"/>
      <c r="W1872" s="1065" t="s">
        <v>239</v>
      </c>
      <c r="X1872" s="1066"/>
      <c r="Y1872" s="1041"/>
      <c r="Z1872" s="1041"/>
      <c r="AA1872" s="1041"/>
      <c r="AB1872" s="1042"/>
    </row>
    <row r="1873" spans="1:28" ht="19" customHeight="1" thickTop="1">
      <c r="A1873" s="1017" t="s">
        <v>220</v>
      </c>
      <c r="B1873" s="1018"/>
      <c r="C1873" s="1018"/>
      <c r="D1873" s="1018"/>
      <c r="E1873" s="1018"/>
      <c r="F1873" s="1018"/>
      <c r="G1873" s="1018"/>
      <c r="H1873" s="1018"/>
      <c r="I1873" s="1018"/>
      <c r="J1873" s="1018"/>
      <c r="K1873" s="1018"/>
      <c r="L1873" s="1018"/>
      <c r="M1873" s="1019"/>
      <c r="N1873" s="1058"/>
      <c r="O1873" s="1057"/>
      <c r="P1873" s="1017" t="s">
        <v>220</v>
      </c>
      <c r="Q1873" s="1018"/>
      <c r="R1873" s="1018"/>
      <c r="S1873" s="1018"/>
      <c r="T1873" s="1018"/>
      <c r="U1873" s="1018"/>
      <c r="V1873" s="1018"/>
      <c r="W1873" s="1018"/>
      <c r="X1873" s="1018"/>
      <c r="Y1873" s="1018"/>
      <c r="Z1873" s="1018"/>
      <c r="AA1873" s="1018"/>
      <c r="AB1873" s="1019"/>
    </row>
    <row r="1874" spans="1:28" ht="19" customHeight="1">
      <c r="A1874" s="1020" t="str">
        <f>IF('statement of marks'!$A$2="","",'statement of marks'!$A$2)</f>
        <v xml:space="preserve">GOVT. </v>
      </c>
      <c r="B1874" s="1021"/>
      <c r="C1874" s="1021"/>
      <c r="D1874" s="1021"/>
      <c r="E1874" s="1021"/>
      <c r="F1874" s="1021"/>
      <c r="G1874" s="1021"/>
      <c r="H1874" s="1021"/>
      <c r="I1874" s="1021"/>
      <c r="J1874" s="1021"/>
      <c r="K1874" s="1021"/>
      <c r="L1874" s="1021"/>
      <c r="M1874" s="1022"/>
      <c r="N1874" s="1058"/>
      <c r="O1874" s="1057"/>
      <c r="P1874" s="1020" t="str">
        <f>IF('statement of marks'!$A$2="","",'statement of marks'!$A$2)</f>
        <v xml:space="preserve">GOVT. </v>
      </c>
      <c r="Q1874" s="1021"/>
      <c r="R1874" s="1021"/>
      <c r="S1874" s="1021"/>
      <c r="T1874" s="1021"/>
      <c r="U1874" s="1021"/>
      <c r="V1874" s="1021"/>
      <c r="W1874" s="1021"/>
      <c r="X1874" s="1021"/>
      <c r="Y1874" s="1021"/>
      <c r="Z1874" s="1021"/>
      <c r="AA1874" s="1021"/>
      <c r="AB1874" s="1022"/>
    </row>
    <row r="1875" spans="1:28" ht="19" customHeight="1">
      <c r="A1875" s="1020"/>
      <c r="B1875" s="1021"/>
      <c r="C1875" s="1021"/>
      <c r="D1875" s="1021"/>
      <c r="E1875" s="1021"/>
      <c r="F1875" s="1021"/>
      <c r="G1875" s="1021"/>
      <c r="H1875" s="1021"/>
      <c r="I1875" s="1021"/>
      <c r="J1875" s="1021"/>
      <c r="K1875" s="1021"/>
      <c r="L1875" s="1021"/>
      <c r="M1875" s="1022"/>
      <c r="N1875" s="1058"/>
      <c r="O1875" s="1057"/>
      <c r="P1875" s="1020"/>
      <c r="Q1875" s="1021"/>
      <c r="R1875" s="1021"/>
      <c r="S1875" s="1021"/>
      <c r="T1875" s="1021"/>
      <c r="U1875" s="1021"/>
      <c r="V1875" s="1021"/>
      <c r="W1875" s="1021"/>
      <c r="X1875" s="1021"/>
      <c r="Y1875" s="1021"/>
      <c r="Z1875" s="1021"/>
      <c r="AA1875" s="1021"/>
      <c r="AB1875" s="1022"/>
    </row>
    <row r="1876" spans="1:28" ht="19" customHeight="1">
      <c r="A1876" s="1023" t="s">
        <v>221</v>
      </c>
      <c r="B1876" s="1024"/>
      <c r="C1876" s="1025" t="str">
        <f>IF(L1897="","MAIN EXAM.",IF(C1903="SUPPL.","SUPPL. EXAM.",IF(C1903="RE-EXAM.","RE-EXAM.",)))</f>
        <v>MAIN EXAM.</v>
      </c>
      <c r="D1876" s="1025"/>
      <c r="E1876" s="1025"/>
      <c r="F1876" s="1025"/>
      <c r="G1876" s="475" t="s">
        <v>153</v>
      </c>
      <c r="H1876" s="1025" t="str">
        <f>IF('statement of marks'!$F$3="","",'statement of marks'!$F$3)</f>
        <v>2015-16</v>
      </c>
      <c r="I1876" s="1025"/>
      <c r="J1876" s="1025" t="s">
        <v>82</v>
      </c>
      <c r="K1876" s="1025"/>
      <c r="L1876" s="1025" t="str">
        <f>IF('statement of marks'!D103="","",'statement of marks'!D103)</f>
        <v/>
      </c>
      <c r="M1876" s="1026"/>
      <c r="N1876" s="1058"/>
      <c r="O1876" s="1057"/>
      <c r="P1876" s="1023" t="s">
        <v>221</v>
      </c>
      <c r="Q1876" s="1024"/>
      <c r="R1876" s="1025" t="str">
        <f>IF(AA1897="","MAIN EXAM.",IF(R1903="SUPPL.","SUPPL. EXAM.",IF(R1903="RE-EXAM.","RE-EXAM.",)))</f>
        <v>MAIN EXAM.</v>
      </c>
      <c r="S1876" s="1025"/>
      <c r="T1876" s="1025"/>
      <c r="U1876" s="1025"/>
      <c r="V1876" s="475" t="s">
        <v>153</v>
      </c>
      <c r="W1876" s="1025" t="str">
        <f>IF('statement of marks'!$F$3="","",'statement of marks'!$F$3)</f>
        <v>2015-16</v>
      </c>
      <c r="X1876" s="1025"/>
      <c r="Y1876" s="1025" t="s">
        <v>82</v>
      </c>
      <c r="Z1876" s="1025"/>
      <c r="AA1876" s="1025" t="str">
        <f>IF('statement of marks'!D104="","",'statement of marks'!D104)</f>
        <v/>
      </c>
      <c r="AB1876" s="1026"/>
    </row>
    <row r="1877" spans="1:28" ht="19" customHeight="1">
      <c r="A1877" s="1023" t="s">
        <v>40</v>
      </c>
      <c r="B1877" s="1024"/>
      <c r="C1877" s="1024" t="str">
        <f>IF('statement of marks'!G103="","",'statement of marks'!G103)</f>
        <v>A 097</v>
      </c>
      <c r="D1877" s="1024"/>
      <c r="E1877" s="1024"/>
      <c r="F1877" s="1024"/>
      <c r="G1877" s="1024"/>
      <c r="H1877" s="1024"/>
      <c r="I1877" s="1024"/>
      <c r="J1877" s="1024"/>
      <c r="K1877" s="1024"/>
      <c r="L1877" s="1024"/>
      <c r="M1877" s="1036"/>
      <c r="N1877" s="1058"/>
      <c r="O1877" s="1057"/>
      <c r="P1877" s="1023" t="s">
        <v>40</v>
      </c>
      <c r="Q1877" s="1024"/>
      <c r="R1877" s="1024" t="str">
        <f>IF('statement of marks'!G104="","",'statement of marks'!G104)</f>
        <v>A 098</v>
      </c>
      <c r="S1877" s="1024"/>
      <c r="T1877" s="1024"/>
      <c r="U1877" s="1024"/>
      <c r="V1877" s="1024"/>
      <c r="W1877" s="1024"/>
      <c r="X1877" s="1024"/>
      <c r="Y1877" s="1024"/>
      <c r="Z1877" s="1024"/>
      <c r="AA1877" s="1024"/>
      <c r="AB1877" s="1036"/>
    </row>
    <row r="1878" spans="1:28" ht="19" customHeight="1">
      <c r="A1878" s="1023" t="s">
        <v>41</v>
      </c>
      <c r="B1878" s="1024"/>
      <c r="C1878" s="1024" t="str">
        <f>IF('statement of marks'!H103="","",'statement of marks'!H103)</f>
        <v>B 097</v>
      </c>
      <c r="D1878" s="1024"/>
      <c r="E1878" s="1024"/>
      <c r="F1878" s="1024"/>
      <c r="G1878" s="1024"/>
      <c r="H1878" s="1024"/>
      <c r="I1878" s="1024"/>
      <c r="J1878" s="1024"/>
      <c r="K1878" s="1024"/>
      <c r="L1878" s="1024"/>
      <c r="M1878" s="1036"/>
      <c r="N1878" s="1058"/>
      <c r="O1878" s="1057"/>
      <c r="P1878" s="1023" t="s">
        <v>41</v>
      </c>
      <c r="Q1878" s="1024"/>
      <c r="R1878" s="1024" t="str">
        <f>IF('statement of marks'!H104="","",'statement of marks'!H104)</f>
        <v>B 098</v>
      </c>
      <c r="S1878" s="1024"/>
      <c r="T1878" s="1024"/>
      <c r="U1878" s="1024"/>
      <c r="V1878" s="1024"/>
      <c r="W1878" s="1024"/>
      <c r="X1878" s="1024"/>
      <c r="Y1878" s="1024"/>
      <c r="Z1878" s="1024"/>
      <c r="AA1878" s="1024"/>
      <c r="AB1878" s="1036"/>
    </row>
    <row r="1879" spans="1:28" ht="19" customHeight="1">
      <c r="A1879" s="1023" t="s">
        <v>42</v>
      </c>
      <c r="B1879" s="1024"/>
      <c r="C1879" s="1024" t="str">
        <f>IF('statement of marks'!I103="","",'statement of marks'!I103)</f>
        <v>C 097</v>
      </c>
      <c r="D1879" s="1024"/>
      <c r="E1879" s="1024"/>
      <c r="F1879" s="1024"/>
      <c r="G1879" s="1024"/>
      <c r="H1879" s="1024"/>
      <c r="I1879" s="1024"/>
      <c r="J1879" s="1024"/>
      <c r="K1879" s="1024"/>
      <c r="L1879" s="1024"/>
      <c r="M1879" s="1036"/>
      <c r="N1879" s="1058"/>
      <c r="O1879" s="1057"/>
      <c r="P1879" s="1023" t="s">
        <v>42</v>
      </c>
      <c r="Q1879" s="1024"/>
      <c r="R1879" s="1024" t="str">
        <f>IF('statement of marks'!I104="","",'statement of marks'!I104)</f>
        <v>C 098</v>
      </c>
      <c r="S1879" s="1024"/>
      <c r="T1879" s="1024"/>
      <c r="U1879" s="1024"/>
      <c r="V1879" s="1024"/>
      <c r="W1879" s="1024"/>
      <c r="X1879" s="1024"/>
      <c r="Y1879" s="1024"/>
      <c r="Z1879" s="1024"/>
      <c r="AA1879" s="1024"/>
      <c r="AB1879" s="1036"/>
    </row>
    <row r="1880" spans="1:28" ht="19" customHeight="1">
      <c r="A1880" s="1023" t="s">
        <v>274</v>
      </c>
      <c r="B1880" s="1024"/>
      <c r="C1880" s="1024" t="str">
        <f>IF('statement of marks'!$A$3="","",'statement of marks'!$A$3)</f>
        <v>9 'A'</v>
      </c>
      <c r="D1880" s="1024"/>
      <c r="E1880" s="1025" t="s">
        <v>83</v>
      </c>
      <c r="F1880" s="1025"/>
      <c r="G1880" s="1025" t="str">
        <f>IF('statement of marks'!E103="","",'statement of marks'!E103)</f>
        <v/>
      </c>
      <c r="H1880" s="1025"/>
      <c r="I1880" s="1025" t="s">
        <v>78</v>
      </c>
      <c r="J1880" s="1025"/>
      <c r="K1880" s="1014" t="str">
        <f>IF('statement of marks'!F103="","",'statement of marks'!F103)</f>
        <v/>
      </c>
      <c r="L1880" s="1014"/>
      <c r="M1880" s="1015"/>
      <c r="N1880" s="1058"/>
      <c r="O1880" s="1057"/>
      <c r="P1880" s="1023" t="s">
        <v>274</v>
      </c>
      <c r="Q1880" s="1024"/>
      <c r="R1880" s="1024" t="str">
        <f>IF('statement of marks'!$A$3="","",'statement of marks'!$A$3)</f>
        <v>9 'A'</v>
      </c>
      <c r="S1880" s="1024"/>
      <c r="T1880" s="1025" t="s">
        <v>83</v>
      </c>
      <c r="U1880" s="1025"/>
      <c r="V1880" s="1025" t="str">
        <f>IF('statement of marks'!E104="","",'statement of marks'!E104)</f>
        <v/>
      </c>
      <c r="W1880" s="1025"/>
      <c r="X1880" s="1025" t="s">
        <v>78</v>
      </c>
      <c r="Y1880" s="1025"/>
      <c r="Z1880" s="1014" t="str">
        <f>IF('statement of marks'!F104="","",'statement of marks'!F104)</f>
        <v/>
      </c>
      <c r="AA1880" s="1014"/>
      <c r="AB1880" s="1015"/>
    </row>
    <row r="1881" spans="1:28" ht="19" customHeight="1">
      <c r="A1881" s="1037" t="s">
        <v>222</v>
      </c>
      <c r="B1881" s="1034" t="s">
        <v>223</v>
      </c>
      <c r="C1881" s="865" t="s">
        <v>87</v>
      </c>
      <c r="D1881" s="865" t="s">
        <v>88</v>
      </c>
      <c r="E1881" s="865" t="s">
        <v>89</v>
      </c>
      <c r="F1881" s="865" t="s">
        <v>245</v>
      </c>
      <c r="G1881" s="865" t="s">
        <v>242</v>
      </c>
      <c r="H1881" s="865" t="s">
        <v>99</v>
      </c>
      <c r="I1881" s="865" t="s">
        <v>193</v>
      </c>
      <c r="J1881" s="1016" t="s">
        <v>146</v>
      </c>
      <c r="K1881" s="1016" t="s">
        <v>224</v>
      </c>
      <c r="L1881" s="1016" t="s">
        <v>225</v>
      </c>
      <c r="M1881" s="1035" t="s">
        <v>243</v>
      </c>
      <c r="N1881" s="1058"/>
      <c r="O1881" s="1057"/>
      <c r="P1881" s="1037" t="s">
        <v>222</v>
      </c>
      <c r="Q1881" s="1034" t="s">
        <v>223</v>
      </c>
      <c r="R1881" s="865" t="s">
        <v>87</v>
      </c>
      <c r="S1881" s="865" t="s">
        <v>88</v>
      </c>
      <c r="T1881" s="865" t="s">
        <v>89</v>
      </c>
      <c r="U1881" s="865" t="s">
        <v>245</v>
      </c>
      <c r="V1881" s="865" t="s">
        <v>242</v>
      </c>
      <c r="W1881" s="865" t="s">
        <v>99</v>
      </c>
      <c r="X1881" s="865" t="s">
        <v>193</v>
      </c>
      <c r="Y1881" s="1016" t="s">
        <v>146</v>
      </c>
      <c r="Z1881" s="1016" t="s">
        <v>224</v>
      </c>
      <c r="AA1881" s="1016" t="s">
        <v>225</v>
      </c>
      <c r="AB1881" s="1035" t="s">
        <v>243</v>
      </c>
    </row>
    <row r="1882" spans="1:28" ht="19" customHeight="1">
      <c r="A1882" s="1037"/>
      <c r="B1882" s="1034"/>
      <c r="C1882" s="865"/>
      <c r="D1882" s="865"/>
      <c r="E1882" s="865"/>
      <c r="F1882" s="865"/>
      <c r="G1882" s="865"/>
      <c r="H1882" s="865"/>
      <c r="I1882" s="865"/>
      <c r="J1882" s="865"/>
      <c r="K1882" s="865"/>
      <c r="L1882" s="865"/>
      <c r="M1882" s="1035"/>
      <c r="N1882" s="1058"/>
      <c r="O1882" s="1057"/>
      <c r="P1882" s="1037"/>
      <c r="Q1882" s="1034"/>
      <c r="R1882" s="865"/>
      <c r="S1882" s="865"/>
      <c r="T1882" s="865"/>
      <c r="U1882" s="865"/>
      <c r="V1882" s="865"/>
      <c r="W1882" s="865"/>
      <c r="X1882" s="865"/>
      <c r="Y1882" s="865"/>
      <c r="Z1882" s="865"/>
      <c r="AA1882" s="865"/>
      <c r="AB1882" s="1035"/>
    </row>
    <row r="1883" spans="1:28" ht="19" customHeight="1">
      <c r="A1883" s="1037"/>
      <c r="B1883" s="1034"/>
      <c r="C1883" s="865"/>
      <c r="D1883" s="865"/>
      <c r="E1883" s="865"/>
      <c r="F1883" s="865"/>
      <c r="G1883" s="865"/>
      <c r="H1883" s="865"/>
      <c r="I1883" s="865"/>
      <c r="J1883" s="865"/>
      <c r="K1883" s="865"/>
      <c r="L1883" s="865"/>
      <c r="M1883" s="1035"/>
      <c r="N1883" s="1058"/>
      <c r="O1883" s="1057"/>
      <c r="P1883" s="1037"/>
      <c r="Q1883" s="1034"/>
      <c r="R1883" s="865"/>
      <c r="S1883" s="865"/>
      <c r="T1883" s="865"/>
      <c r="U1883" s="865"/>
      <c r="V1883" s="865"/>
      <c r="W1883" s="865"/>
      <c r="X1883" s="865"/>
      <c r="Y1883" s="865"/>
      <c r="Z1883" s="865"/>
      <c r="AA1883" s="865"/>
      <c r="AB1883" s="1035"/>
    </row>
    <row r="1884" spans="1:28" ht="19" customHeight="1">
      <c r="A1884" s="1038" t="s">
        <v>169</v>
      </c>
      <c r="B1884" s="1039"/>
      <c r="C1884" s="474">
        <v>10</v>
      </c>
      <c r="D1884" s="474">
        <v>10</v>
      </c>
      <c r="E1884" s="474">
        <v>10</v>
      </c>
      <c r="F1884" s="474">
        <v>70</v>
      </c>
      <c r="G1884" s="478">
        <v>100</v>
      </c>
      <c r="H1884" s="478">
        <v>100</v>
      </c>
      <c r="I1884" s="478">
        <v>200</v>
      </c>
      <c r="J1884" s="484"/>
      <c r="K1884" s="478" t="str">
        <f>IF(L1892=0,"",100)</f>
        <v/>
      </c>
      <c r="L1884" s="478"/>
      <c r="M1884" s="251" t="str">
        <f>IF(L1892=0,"","200/100")</f>
        <v/>
      </c>
      <c r="N1884" s="1058"/>
      <c r="O1884" s="1057"/>
      <c r="P1884" s="1038" t="s">
        <v>169</v>
      </c>
      <c r="Q1884" s="1039"/>
      <c r="R1884" s="474">
        <v>10</v>
      </c>
      <c r="S1884" s="474">
        <v>10</v>
      </c>
      <c r="T1884" s="474">
        <v>10</v>
      </c>
      <c r="U1884" s="474">
        <v>70</v>
      </c>
      <c r="V1884" s="478">
        <v>100</v>
      </c>
      <c r="W1884" s="478">
        <v>100</v>
      </c>
      <c r="X1884" s="478">
        <v>200</v>
      </c>
      <c r="Y1884" s="484"/>
      <c r="Z1884" s="478" t="str">
        <f>IF(AA1892=0,"",100)</f>
        <v/>
      </c>
      <c r="AA1884" s="478"/>
      <c r="AB1884" s="251" t="str">
        <f>IF(AA1892=0,"","200/100")</f>
        <v/>
      </c>
    </row>
    <row r="1885" spans="1:28" ht="19" customHeight="1">
      <c r="A1885" s="1023" t="s">
        <v>61</v>
      </c>
      <c r="B1885" s="1024"/>
      <c r="C1885" s="482" t="str">
        <f>IF('statement of marks'!J103="","",'statement of marks'!J103)</f>
        <v/>
      </c>
      <c r="D1885" s="482" t="str">
        <f>IF('statement of marks'!K103="","",'statement of marks'!K103)</f>
        <v/>
      </c>
      <c r="E1885" s="482" t="str">
        <f>IF('statement of marks'!L103="","",'statement of marks'!L103)</f>
        <v/>
      </c>
      <c r="F1885" s="482" t="str">
        <f>IF('statement of marks'!N103="","",'statement of marks'!N103)</f>
        <v/>
      </c>
      <c r="G1885" s="478" t="str">
        <f t="shared" ref="G1885:G1890" si="384">IF(F1885="","",SUM(C1885:F1885))</f>
        <v/>
      </c>
      <c r="H1885" s="252" t="str">
        <f>IF('statement of marks'!P103="","",'statement of marks'!P103)</f>
        <v/>
      </c>
      <c r="I1885" s="253" t="str">
        <f t="shared" ref="I1885:I1890" si="385">IF(H1885="","",SUM(G1885:H1885))</f>
        <v/>
      </c>
      <c r="J1885" s="479" t="str">
        <f>CONCATENATE('statement of marks'!HB103,'statement of marks'!HC103,'statement of marks'!HD103)</f>
        <v/>
      </c>
      <c r="K1885" s="482" t="str">
        <f>IF('result subject-wise'!AB103="","",'result subject-wise'!AB103)</f>
        <v/>
      </c>
      <c r="L1885" s="482" t="str">
        <f>IF('result subject-wise'!AK103="","",'result subject-wise'!AK103)</f>
        <v/>
      </c>
      <c r="M1885" s="480" t="str">
        <f>IF(L1892=0,"",IF(J1885="S",K1885,IF(K1885="",I1885,I1885+K1885)))</f>
        <v/>
      </c>
      <c r="N1885" s="1058"/>
      <c r="O1885" s="1057"/>
      <c r="P1885" s="1023" t="s">
        <v>61</v>
      </c>
      <c r="Q1885" s="1024"/>
      <c r="R1885" s="482" t="str">
        <f>IF('statement of marks'!J104="","",'statement of marks'!J104)</f>
        <v/>
      </c>
      <c r="S1885" s="482" t="str">
        <f>IF('statement of marks'!K104="","",'statement of marks'!K104)</f>
        <v/>
      </c>
      <c r="T1885" s="482" t="str">
        <f>IF('statement of marks'!L104="","",'statement of marks'!L104)</f>
        <v/>
      </c>
      <c r="U1885" s="482" t="str">
        <f>IF('statement of marks'!N104="","",'statement of marks'!N104)</f>
        <v/>
      </c>
      <c r="V1885" s="478" t="str">
        <f t="shared" ref="V1885:V1890" si="386">IF(U1885="","",SUM(R1885:U1885))</f>
        <v/>
      </c>
      <c r="W1885" s="252" t="str">
        <f>IF('statement of marks'!P104="","",'statement of marks'!P104)</f>
        <v/>
      </c>
      <c r="X1885" s="253" t="str">
        <f t="shared" ref="X1885:X1890" si="387">IF(W1885="","",SUM(V1885:W1885))</f>
        <v/>
      </c>
      <c r="Y1885" s="479" t="str">
        <f>CONCATENATE('statement of marks'!HB104,'statement of marks'!HC104,'statement of marks'!HD104)</f>
        <v/>
      </c>
      <c r="Z1885" s="482" t="str">
        <f>IF('result subject-wise'!AB104="","",'result subject-wise'!AB104)</f>
        <v/>
      </c>
      <c r="AA1885" s="482" t="str">
        <f>IF('result subject-wise'!AK104="","",'result subject-wise'!AK104)</f>
        <v/>
      </c>
      <c r="AB1885" s="480" t="str">
        <f>IF(AA1892=0,"",IF(Y1885="S",Z1885,IF(Z1885="",X1885,X1885+Z1885)))</f>
        <v/>
      </c>
    </row>
    <row r="1886" spans="1:28" ht="19" customHeight="1">
      <c r="A1886" s="1023" t="s">
        <v>63</v>
      </c>
      <c r="B1886" s="1024"/>
      <c r="C1886" s="482" t="str">
        <f>IF('statement of marks'!X103="","",'statement of marks'!X103)</f>
        <v/>
      </c>
      <c r="D1886" s="482" t="str">
        <f>IF('statement of marks'!Y103="","",'statement of marks'!Y103)</f>
        <v/>
      </c>
      <c r="E1886" s="482" t="str">
        <f>IF('statement of marks'!Z103="","",'statement of marks'!Z103)</f>
        <v/>
      </c>
      <c r="F1886" s="482" t="str">
        <f>IF('statement of marks'!AB103="","",'statement of marks'!AB103)</f>
        <v/>
      </c>
      <c r="G1886" s="478" t="str">
        <f t="shared" si="384"/>
        <v/>
      </c>
      <c r="H1886" s="252" t="str">
        <f>IF('statement of marks'!AD103="","",'statement of marks'!AD103)</f>
        <v/>
      </c>
      <c r="I1886" s="253" t="str">
        <f t="shared" si="385"/>
        <v/>
      </c>
      <c r="J1886" s="479" t="str">
        <f>CONCATENATE('statement of marks'!HE103,'statement of marks'!HF103,'statement of marks'!HG103,)</f>
        <v/>
      </c>
      <c r="K1886" s="482" t="str">
        <f>IF('result subject-wise'!AC103="","",'result subject-wise'!AC103)</f>
        <v/>
      </c>
      <c r="L1886" s="482" t="str">
        <f>IF('result subject-wise'!AL103="","",'result subject-wise'!AL103)</f>
        <v/>
      </c>
      <c r="M1886" s="480" t="str">
        <f>IF(L1892=0,"",IF(J1886="S",K1886,IF(K1886="",I1886,I1886+K1886)))</f>
        <v/>
      </c>
      <c r="N1886" s="1058"/>
      <c r="O1886" s="1057"/>
      <c r="P1886" s="1023" t="s">
        <v>63</v>
      </c>
      <c r="Q1886" s="1024"/>
      <c r="R1886" s="482" t="str">
        <f>IF('statement of marks'!X104="","",'statement of marks'!X104)</f>
        <v/>
      </c>
      <c r="S1886" s="482" t="str">
        <f>IF('statement of marks'!Y104="","",'statement of marks'!Y104)</f>
        <v/>
      </c>
      <c r="T1886" s="482" t="str">
        <f>IF('statement of marks'!Z104="","",'statement of marks'!Z104)</f>
        <v/>
      </c>
      <c r="U1886" s="482" t="str">
        <f>IF('statement of marks'!AB104="","",'statement of marks'!AB104)</f>
        <v/>
      </c>
      <c r="V1886" s="478" t="str">
        <f t="shared" si="386"/>
        <v/>
      </c>
      <c r="W1886" s="252" t="str">
        <f>IF('statement of marks'!AD104="","",'statement of marks'!AD104)</f>
        <v/>
      </c>
      <c r="X1886" s="253" t="str">
        <f t="shared" si="387"/>
        <v/>
      </c>
      <c r="Y1886" s="479" t="str">
        <f>CONCATENATE('statement of marks'!HE104,'statement of marks'!HF104,'statement of marks'!HG104,)</f>
        <v/>
      </c>
      <c r="Z1886" s="482" t="str">
        <f>IF('result subject-wise'!AC104="","",'result subject-wise'!AC104)</f>
        <v/>
      </c>
      <c r="AA1886" s="482" t="str">
        <f>IF('result subject-wise'!AL104="","",'result subject-wise'!AL104)</f>
        <v/>
      </c>
      <c r="AB1886" s="480" t="str">
        <f>IF(AA1892=0,"",IF(Y1886="S",Z1886,IF(Z1886="",X1886,X1886+Z1886)))</f>
        <v/>
      </c>
    </row>
    <row r="1887" spans="1:28" ht="19" customHeight="1">
      <c r="A1887" s="1023" t="str">
        <f>'statement of marks'!AM103</f>
        <v/>
      </c>
      <c r="B1887" s="1024"/>
      <c r="C1887" s="482" t="str">
        <f>IF('statement of marks'!AN103="","",'statement of marks'!AN103)</f>
        <v/>
      </c>
      <c r="D1887" s="482" t="str">
        <f>IF('statement of marks'!AO103="","",'statement of marks'!AO103)</f>
        <v/>
      </c>
      <c r="E1887" s="482" t="str">
        <f>IF('statement of marks'!AP103="","",'statement of marks'!AP103)</f>
        <v/>
      </c>
      <c r="F1887" s="482" t="str">
        <f>IF('statement of marks'!AR103="","",'statement of marks'!AR103)</f>
        <v/>
      </c>
      <c r="G1887" s="478" t="str">
        <f t="shared" si="384"/>
        <v/>
      </c>
      <c r="H1887" s="252" t="str">
        <f>IF('statement of marks'!AT103="","",'statement of marks'!AT103)</f>
        <v/>
      </c>
      <c r="I1887" s="253" t="str">
        <f t="shared" si="385"/>
        <v/>
      </c>
      <c r="J1887" s="479" t="str">
        <f>CONCATENATE('statement of marks'!HH103,'statement of marks'!HN103,'statement of marks'!HO103)</f>
        <v/>
      </c>
      <c r="K1887" s="482" t="str">
        <f>IF('result subject-wise'!AD103="","",'result subject-wise'!AD103)</f>
        <v/>
      </c>
      <c r="L1887" s="482" t="str">
        <f>IF('result subject-wise'!AM103="","",'result subject-wise'!AM103)</f>
        <v/>
      </c>
      <c r="M1887" s="480" t="str">
        <f>IF(L1892=0,"",IF(J1887="S",K1887,IF(K1887="",I1887,I1887+K1887)))</f>
        <v/>
      </c>
      <c r="N1887" s="1058"/>
      <c r="O1887" s="1057"/>
      <c r="P1887" s="1023" t="str">
        <f>'statement of marks'!AM104</f>
        <v/>
      </c>
      <c r="Q1887" s="1024"/>
      <c r="R1887" s="482" t="str">
        <f>IF('statement of marks'!AN104="","",'statement of marks'!AN104)</f>
        <v/>
      </c>
      <c r="S1887" s="482" t="str">
        <f>IF('statement of marks'!AO104="","",'statement of marks'!AO104)</f>
        <v/>
      </c>
      <c r="T1887" s="482" t="str">
        <f>IF('statement of marks'!AP104="","",'statement of marks'!AP104)</f>
        <v/>
      </c>
      <c r="U1887" s="482" t="str">
        <f>IF('statement of marks'!AR104="","",'statement of marks'!AR104)</f>
        <v/>
      </c>
      <c r="V1887" s="478" t="str">
        <f t="shared" si="386"/>
        <v/>
      </c>
      <c r="W1887" s="252" t="str">
        <f>IF('statement of marks'!AT104="","",'statement of marks'!AT104)</f>
        <v/>
      </c>
      <c r="X1887" s="253" t="str">
        <f t="shared" si="387"/>
        <v/>
      </c>
      <c r="Y1887" s="479" t="str">
        <f>CONCATENATE('statement of marks'!HH104,'statement of marks'!HN104,'statement of marks'!HO104)</f>
        <v/>
      </c>
      <c r="Z1887" s="482" t="str">
        <f>IF('result subject-wise'!AD104="","",'result subject-wise'!AD104)</f>
        <v/>
      </c>
      <c r="AA1887" s="482" t="str">
        <f>IF('result subject-wise'!AM104="","",'result subject-wise'!AM104)</f>
        <v/>
      </c>
      <c r="AB1887" s="480" t="str">
        <f>IF(AA1892=0,"",IF(Y1887="S",Z1887,IF(Z1887="",X1887,X1887+Z1887)))</f>
        <v/>
      </c>
    </row>
    <row r="1888" spans="1:28" ht="19" customHeight="1">
      <c r="A1888" s="1023" t="s">
        <v>65</v>
      </c>
      <c r="B1888" s="1024"/>
      <c r="C1888" s="482" t="str">
        <f>IF('statement of marks'!BB103="","",'statement of marks'!BB103)</f>
        <v/>
      </c>
      <c r="D1888" s="482" t="str">
        <f>IF('statement of marks'!BC103="","",'statement of marks'!BC103)</f>
        <v/>
      </c>
      <c r="E1888" s="482" t="str">
        <f>IF('statement of marks'!BD103="","",'statement of marks'!BD103)</f>
        <v/>
      </c>
      <c r="F1888" s="482" t="str">
        <f>IF('statement of marks'!BF103="","",'statement of marks'!BF103)</f>
        <v/>
      </c>
      <c r="G1888" s="478" t="str">
        <f t="shared" si="384"/>
        <v/>
      </c>
      <c r="H1888" s="252" t="str">
        <f>IF('statement of marks'!BH103="","",'statement of marks'!BH103)</f>
        <v/>
      </c>
      <c r="I1888" s="253" t="str">
        <f t="shared" si="385"/>
        <v/>
      </c>
      <c r="J1888" s="479" t="str">
        <f>CONCATENATE('statement of marks'!HP103,'statement of marks'!HQ103,'statement of marks'!HR103)</f>
        <v/>
      </c>
      <c r="K1888" s="482" t="str">
        <f>IF('result subject-wise'!AE103="","",'result subject-wise'!AE103)</f>
        <v/>
      </c>
      <c r="L1888" s="482" t="str">
        <f>IF('result subject-wise'!AN103="","",'result subject-wise'!AN103)</f>
        <v/>
      </c>
      <c r="M1888" s="480" t="str">
        <f>IF(L1892=0,"",IF(J1888="S",K1888,IF(K1888="",I1888,I1888+K1888)))</f>
        <v/>
      </c>
      <c r="N1888" s="1058"/>
      <c r="O1888" s="1057"/>
      <c r="P1888" s="1023" t="s">
        <v>65</v>
      </c>
      <c r="Q1888" s="1024"/>
      <c r="R1888" s="482" t="str">
        <f>IF('statement of marks'!BB104="","",'statement of marks'!BB104)</f>
        <v/>
      </c>
      <c r="S1888" s="482" t="str">
        <f>IF('statement of marks'!BC104="","",'statement of marks'!BC104)</f>
        <v/>
      </c>
      <c r="T1888" s="482" t="str">
        <f>IF('statement of marks'!BD104="","",'statement of marks'!BD104)</f>
        <v/>
      </c>
      <c r="U1888" s="482" t="str">
        <f>IF('statement of marks'!BF104="","",'statement of marks'!BF104)</f>
        <v/>
      </c>
      <c r="V1888" s="478" t="str">
        <f t="shared" si="386"/>
        <v/>
      </c>
      <c r="W1888" s="252" t="str">
        <f>IF('statement of marks'!BH104="","",'statement of marks'!BH104)</f>
        <v/>
      </c>
      <c r="X1888" s="253" t="str">
        <f t="shared" si="387"/>
        <v/>
      </c>
      <c r="Y1888" s="479" t="str">
        <f>CONCATENATE('statement of marks'!HP104,'statement of marks'!HQ104,'statement of marks'!HR104)</f>
        <v/>
      </c>
      <c r="Z1888" s="482" t="str">
        <f>IF('result subject-wise'!AE104="","",'result subject-wise'!AE104)</f>
        <v/>
      </c>
      <c r="AA1888" s="482" t="str">
        <f>IF('result subject-wise'!AN104="","",'result subject-wise'!AN104)</f>
        <v/>
      </c>
      <c r="AB1888" s="480" t="str">
        <f>IF(AA1892=0,"",IF(Y1888="S",Z1888,IF(Z1888="",X1888,X1888+Z1888)))</f>
        <v/>
      </c>
    </row>
    <row r="1889" spans="1:28" ht="19" customHeight="1">
      <c r="A1889" s="1023" t="s">
        <v>71</v>
      </c>
      <c r="B1889" s="1024"/>
      <c r="C1889" s="482" t="str">
        <f>IF('statement of marks'!BP103="","",'statement of marks'!BP103)</f>
        <v/>
      </c>
      <c r="D1889" s="482" t="str">
        <f>IF('statement of marks'!BQ103="","",'statement of marks'!BQ103)</f>
        <v/>
      </c>
      <c r="E1889" s="482" t="str">
        <f>IF('statement of marks'!BR103="","",'statement of marks'!BR103)</f>
        <v/>
      </c>
      <c r="F1889" s="482" t="str">
        <f>IF('statement of marks'!BT103="","",'statement of marks'!BT103)</f>
        <v/>
      </c>
      <c r="G1889" s="478" t="str">
        <f t="shared" si="384"/>
        <v/>
      </c>
      <c r="H1889" s="252" t="str">
        <f>IF('statement of marks'!BV103="","",'statement of marks'!BV103)</f>
        <v/>
      </c>
      <c r="I1889" s="253" t="str">
        <f t="shared" si="385"/>
        <v/>
      </c>
      <c r="J1889" s="479" t="str">
        <f>CONCATENATE('statement of marks'!HS103,'statement of marks'!HT103,'statement of marks'!HU103)</f>
        <v/>
      </c>
      <c r="K1889" s="482" t="str">
        <f>IF('result subject-wise'!AF103="","",'result subject-wise'!AF103)</f>
        <v/>
      </c>
      <c r="L1889" s="482" t="str">
        <f>IF('result subject-wise'!AO103="","",'result subject-wise'!AO103)</f>
        <v/>
      </c>
      <c r="M1889" s="480" t="str">
        <f>IF(L1892=0,"",IF(J1889="S",K1889,IF(K1889="",I1889,I1889+K1889)))</f>
        <v/>
      </c>
      <c r="N1889" s="1058"/>
      <c r="O1889" s="1057"/>
      <c r="P1889" s="1023" t="s">
        <v>71</v>
      </c>
      <c r="Q1889" s="1024"/>
      <c r="R1889" s="482" t="str">
        <f>IF('statement of marks'!BP104="","",'statement of marks'!BP104)</f>
        <v/>
      </c>
      <c r="S1889" s="482" t="str">
        <f>IF('statement of marks'!BQ104="","",'statement of marks'!BQ104)</f>
        <v/>
      </c>
      <c r="T1889" s="482" t="str">
        <f>IF('statement of marks'!BR104="","",'statement of marks'!BR104)</f>
        <v/>
      </c>
      <c r="U1889" s="482" t="str">
        <f>IF('statement of marks'!BT104="","",'statement of marks'!BT104)</f>
        <v/>
      </c>
      <c r="V1889" s="478" t="str">
        <f t="shared" si="386"/>
        <v/>
      </c>
      <c r="W1889" s="252" t="str">
        <f>IF('statement of marks'!BV104="","",'statement of marks'!BV104)</f>
        <v/>
      </c>
      <c r="X1889" s="253" t="str">
        <f t="shared" si="387"/>
        <v/>
      </c>
      <c r="Y1889" s="479" t="str">
        <f>CONCATENATE('statement of marks'!HS104,'statement of marks'!HT104,'statement of marks'!HU104)</f>
        <v/>
      </c>
      <c r="Z1889" s="482" t="str">
        <f>IF('result subject-wise'!AF104="","",'result subject-wise'!AF104)</f>
        <v/>
      </c>
      <c r="AA1889" s="482" t="str">
        <f>IF('result subject-wise'!AO104="","",'result subject-wise'!AO104)</f>
        <v/>
      </c>
      <c r="AB1889" s="480" t="str">
        <f>IF(AA1892=0,"",IF(Y1889="S",Z1889,IF(Z1889="",X1889,X1889+Z1889)))</f>
        <v/>
      </c>
    </row>
    <row r="1890" spans="1:28" ht="19" customHeight="1">
      <c r="A1890" s="1023" t="s">
        <v>48</v>
      </c>
      <c r="B1890" s="1024"/>
      <c r="C1890" s="482" t="str">
        <f>IF('statement of marks'!CD103="","",'statement of marks'!CD103)</f>
        <v/>
      </c>
      <c r="D1890" s="482" t="str">
        <f>IF('statement of marks'!CE103="","",'statement of marks'!CE103)</f>
        <v/>
      </c>
      <c r="E1890" s="482" t="str">
        <f>IF('statement of marks'!CF103="","",'statement of marks'!CF103)</f>
        <v/>
      </c>
      <c r="F1890" s="482" t="str">
        <f>IF('statement of marks'!CH103="","",'statement of marks'!CH103)</f>
        <v/>
      </c>
      <c r="G1890" s="478" t="str">
        <f t="shared" si="384"/>
        <v/>
      </c>
      <c r="H1890" s="252" t="str">
        <f>IF('statement of marks'!CJ103="","",'statement of marks'!CJ103)</f>
        <v/>
      </c>
      <c r="I1890" s="253" t="str">
        <f t="shared" si="385"/>
        <v/>
      </c>
      <c r="J1890" s="479" t="str">
        <f>CONCATENATE('statement of marks'!HV103,'statement of marks'!HW103,'statement of marks'!HX103)</f>
        <v/>
      </c>
      <c r="K1890" s="482" t="str">
        <f>IF('result subject-wise'!AG103="","",'result subject-wise'!AG103)</f>
        <v/>
      </c>
      <c r="L1890" s="482" t="str">
        <f>IF('result subject-wise'!AP103="","",'result subject-wise'!AP103)</f>
        <v/>
      </c>
      <c r="M1890" s="480" t="str">
        <f>IF(L1892=0,"",IF(J1890="S",K1890,IF(K1890="",I1890,I1890+K1890)))</f>
        <v/>
      </c>
      <c r="N1890" s="1058"/>
      <c r="O1890" s="1057"/>
      <c r="P1890" s="1023" t="s">
        <v>48</v>
      </c>
      <c r="Q1890" s="1024"/>
      <c r="R1890" s="482" t="str">
        <f>IF('statement of marks'!CD104="","",'statement of marks'!CD104)</f>
        <v/>
      </c>
      <c r="S1890" s="482" t="str">
        <f>IF('statement of marks'!CE104="","",'statement of marks'!CE104)</f>
        <v/>
      </c>
      <c r="T1890" s="482" t="str">
        <f>IF('statement of marks'!CF104="","",'statement of marks'!CF104)</f>
        <v/>
      </c>
      <c r="U1890" s="482" t="str">
        <f>IF('statement of marks'!CH104="","",'statement of marks'!CH104)</f>
        <v/>
      </c>
      <c r="V1890" s="478" t="str">
        <f t="shared" si="386"/>
        <v/>
      </c>
      <c r="W1890" s="252" t="str">
        <f>IF('statement of marks'!CJ104="","",'statement of marks'!CJ104)</f>
        <v/>
      </c>
      <c r="X1890" s="253" t="str">
        <f t="shared" si="387"/>
        <v/>
      </c>
      <c r="Y1890" s="479" t="str">
        <f>CONCATENATE('statement of marks'!HV104,'statement of marks'!HW104,'statement of marks'!HX104)</f>
        <v/>
      </c>
      <c r="Z1890" s="482" t="str">
        <f>IF('result subject-wise'!AG104="","",'result subject-wise'!AG104)</f>
        <v/>
      </c>
      <c r="AA1890" s="482" t="str">
        <f>IF('result subject-wise'!AP104="","",'result subject-wise'!AP104)</f>
        <v/>
      </c>
      <c r="AB1890" s="480" t="str">
        <f>IF(AA1892=0,"",IF(Y1890="S",Z1890,IF(Z1890="",X1890,X1890+Z1890)))</f>
        <v/>
      </c>
    </row>
    <row r="1891" spans="1:28" ht="19" customHeight="1">
      <c r="A1891" s="1027" t="s">
        <v>244</v>
      </c>
      <c r="B1891" s="1028"/>
      <c r="C1891" s="477" t="str">
        <f t="shared" ref="C1891:I1891" si="388">IF(C1890="","",SUM(C1885:C1890))</f>
        <v/>
      </c>
      <c r="D1891" s="477" t="str">
        <f t="shared" si="388"/>
        <v/>
      </c>
      <c r="E1891" s="477" t="str">
        <f t="shared" si="388"/>
        <v/>
      </c>
      <c r="F1891" s="477" t="str">
        <f t="shared" si="388"/>
        <v/>
      </c>
      <c r="G1891" s="477" t="str">
        <f t="shared" si="388"/>
        <v/>
      </c>
      <c r="H1891" s="477" t="str">
        <f t="shared" si="388"/>
        <v/>
      </c>
      <c r="I1891" s="477" t="str">
        <f t="shared" si="388"/>
        <v/>
      </c>
      <c r="J1891" s="254" t="e">
        <f>IF(AND(L1897="PASS",M1893&gt;=60),"FIRST",IF(AND(L1897="PASS",M1893&gt;=48),"SECOND",IF(AND(L1897="PASS",M1893&gt;=36),"THIRD","")))</f>
        <v>#VALUE!</v>
      </c>
      <c r="K1891" s="254">
        <f>COUNTIF(K1885:K1890,"AB")</f>
        <v>0</v>
      </c>
      <c r="L1891" s="482"/>
      <c r="M1891" s="476" t="str">
        <f>IF(K1891&gt;0,"",IF(M1890="","",SUM(M1885:M1890)))</f>
        <v/>
      </c>
      <c r="N1891" s="1058"/>
      <c r="O1891" s="1057"/>
      <c r="P1891" s="1027" t="s">
        <v>244</v>
      </c>
      <c r="Q1891" s="1028"/>
      <c r="R1891" s="477" t="str">
        <f t="shared" ref="R1891:X1891" si="389">IF(R1890="","",SUM(R1885:R1890))</f>
        <v/>
      </c>
      <c r="S1891" s="477" t="str">
        <f t="shared" si="389"/>
        <v/>
      </c>
      <c r="T1891" s="477" t="str">
        <f t="shared" si="389"/>
        <v/>
      </c>
      <c r="U1891" s="477" t="str">
        <f t="shared" si="389"/>
        <v/>
      </c>
      <c r="V1891" s="477" t="str">
        <f t="shared" si="389"/>
        <v/>
      </c>
      <c r="W1891" s="477" t="str">
        <f t="shared" si="389"/>
        <v/>
      </c>
      <c r="X1891" s="477" t="str">
        <f t="shared" si="389"/>
        <v/>
      </c>
      <c r="Y1891" s="254" t="e">
        <f>IF(AND(AA1897="PASS",AB1893&gt;=60),"FIRST",IF(AND(AA1897="PASS",AB1893&gt;=48),"SECOND",IF(AND(AA1897="PASS",AB1893&gt;=36),"THIRD","")))</f>
        <v>#VALUE!</v>
      </c>
      <c r="Z1891" s="254">
        <f>COUNTIF(Z1885:Z1890,"AB")</f>
        <v>0</v>
      </c>
      <c r="AA1891" s="482"/>
      <c r="AB1891" s="476" t="str">
        <f>IF(Z1891&gt;0,"",IF(AB1890="","",SUM(AB1885:AB1890)))</f>
        <v/>
      </c>
    </row>
    <row r="1892" spans="1:28" ht="19" customHeight="1">
      <c r="A1892" s="1027" t="s">
        <v>226</v>
      </c>
      <c r="B1892" s="1028"/>
      <c r="C1892" s="474">
        <f>60-(COUNTIF(C1885:C1890,"NA")*10+COUNTIF(C1885:C1890,"ML")*10)</f>
        <v>60</v>
      </c>
      <c r="D1892" s="474">
        <f>60-(COUNTIF(D1885:D1890,"NA")*10+COUNTIF(D1885:D1890,"ML")*10)</f>
        <v>60</v>
      </c>
      <c r="E1892" s="474">
        <f>60-(COUNTIF(E1885:E1890,"NA")*10+COUNTIF(E1885:E1890,"ML")*10)</f>
        <v>60</v>
      </c>
      <c r="F1892" s="474">
        <f>420-(COUNTIF(F1885:F1890,"NA")*70+COUNTIF(F1885:F1890,"ML")*70)</f>
        <v>420</v>
      </c>
      <c r="G1892" s="474">
        <f>SUM(C1892:F1892)</f>
        <v>600</v>
      </c>
      <c r="H1892" s="474">
        <f>600-(COUNTIF(H1885:H1890,"ML")*100)</f>
        <v>600</v>
      </c>
      <c r="I1892" s="478">
        <f>SUM(G1892:H1892)</f>
        <v>1200</v>
      </c>
      <c r="J1892" s="254" t="e">
        <f>IF(AND(L1897="PASS",I1893&gt;=60),"FIRST",IF(AND(L1897="PASS",I1893&gt;=48),"SECOND",IF(AND(L1897="PASS",I1893&gt;=36),"THIRD","")))</f>
        <v>#VALUE!</v>
      </c>
      <c r="K1892" s="482"/>
      <c r="L1892" s="254">
        <f>COUNTIF(L1885:L1890,"P")+COUNTIF(L1885:L1890,"F")</f>
        <v>0</v>
      </c>
      <c r="M1892" s="251" t="str">
        <f>IF(K1891&gt;0,"",IF(L1892=0,"",1200-L1893*100))</f>
        <v/>
      </c>
      <c r="N1892" s="1058"/>
      <c r="O1892" s="1057"/>
      <c r="P1892" s="1027" t="s">
        <v>226</v>
      </c>
      <c r="Q1892" s="1028"/>
      <c r="R1892" s="474">
        <f>60-(COUNTIF(R1885:R1890,"NA")*10+COUNTIF(R1885:R1890,"ML")*10)</f>
        <v>60</v>
      </c>
      <c r="S1892" s="474">
        <f>60-(COUNTIF(S1885:S1890,"NA")*10+COUNTIF(S1885:S1890,"ML")*10)</f>
        <v>60</v>
      </c>
      <c r="T1892" s="474">
        <f>60-(COUNTIF(T1885:T1890,"NA")*10+COUNTIF(T1885:T1890,"ML")*10)</f>
        <v>60</v>
      </c>
      <c r="U1892" s="474">
        <f>420-(COUNTIF(U1885:U1890,"NA")*70+COUNTIF(U1885:U1890,"ML")*70)</f>
        <v>420</v>
      </c>
      <c r="V1892" s="474">
        <f>SUM(R1892:U1892)</f>
        <v>600</v>
      </c>
      <c r="W1892" s="474">
        <f>600-(COUNTIF(W1885:W1890,"ML")*100)</f>
        <v>600</v>
      </c>
      <c r="X1892" s="478">
        <f>SUM(V1892:W1892)</f>
        <v>1200</v>
      </c>
      <c r="Y1892" s="254" t="e">
        <f>IF(AND(AA1897="PASS",X1893&gt;=60),"FIRST",IF(AND(AA1897="PASS",X1893&gt;=48),"SECOND",IF(AND(AA1897="PASS",X1893&gt;=36),"THIRD","")))</f>
        <v>#VALUE!</v>
      </c>
      <c r="Z1892" s="482"/>
      <c r="AA1892" s="254">
        <f>COUNTIF(AA1885:AA1890,"P")+COUNTIF(AA1885:AA1890,"F")</f>
        <v>0</v>
      </c>
      <c r="AB1892" s="251" t="str">
        <f>IF(Z1891&gt;0,"",IF(AA1892=0,"",1200-AA1893*100))</f>
        <v/>
      </c>
    </row>
    <row r="1893" spans="1:28" ht="19" customHeight="1">
      <c r="A1893" s="1056" t="s">
        <v>150</v>
      </c>
      <c r="B1893" s="1039"/>
      <c r="C1893" s="255" t="e">
        <f t="shared" ref="C1893:I1893" si="390">C1891/C1892*100</f>
        <v>#VALUE!</v>
      </c>
      <c r="D1893" s="255" t="e">
        <f t="shared" si="390"/>
        <v>#VALUE!</v>
      </c>
      <c r="E1893" s="255" t="e">
        <f t="shared" si="390"/>
        <v>#VALUE!</v>
      </c>
      <c r="F1893" s="255" t="e">
        <f t="shared" si="390"/>
        <v>#VALUE!</v>
      </c>
      <c r="G1893" s="255" t="e">
        <f t="shared" si="390"/>
        <v>#VALUE!</v>
      </c>
      <c r="H1893" s="255" t="e">
        <f t="shared" si="390"/>
        <v>#VALUE!</v>
      </c>
      <c r="I1893" s="255" t="e">
        <f t="shared" si="390"/>
        <v>#VALUE!</v>
      </c>
      <c r="J1893" s="254" t="e">
        <f>IF(M1892="",J1892,J1891)</f>
        <v>#VALUE!</v>
      </c>
      <c r="K1893" s="482"/>
      <c r="L1893" s="254">
        <f>COUNTIF(J1885:J1890,"S")</f>
        <v>0</v>
      </c>
      <c r="M1893" s="256" t="e">
        <f>M1891/M1892*100</f>
        <v>#VALUE!</v>
      </c>
      <c r="N1893" s="1058"/>
      <c r="O1893" s="1057"/>
      <c r="P1893" s="1056" t="s">
        <v>150</v>
      </c>
      <c r="Q1893" s="1039"/>
      <c r="R1893" s="255" t="e">
        <f t="shared" ref="R1893:X1893" si="391">R1891/R1892*100</f>
        <v>#VALUE!</v>
      </c>
      <c r="S1893" s="255" t="e">
        <f t="shared" si="391"/>
        <v>#VALUE!</v>
      </c>
      <c r="T1893" s="255" t="e">
        <f t="shared" si="391"/>
        <v>#VALUE!</v>
      </c>
      <c r="U1893" s="255" t="e">
        <f t="shared" si="391"/>
        <v>#VALUE!</v>
      </c>
      <c r="V1893" s="255" t="e">
        <f t="shared" si="391"/>
        <v>#VALUE!</v>
      </c>
      <c r="W1893" s="255" t="e">
        <f t="shared" si="391"/>
        <v>#VALUE!</v>
      </c>
      <c r="X1893" s="255" t="e">
        <f t="shared" si="391"/>
        <v>#VALUE!</v>
      </c>
      <c r="Y1893" s="254" t="e">
        <f>IF(AB1892="",Y1892,Y1891)</f>
        <v>#VALUE!</v>
      </c>
      <c r="Z1893" s="482"/>
      <c r="AA1893" s="254">
        <f>COUNTIF(Y1885:Y1890,"S")</f>
        <v>0</v>
      </c>
      <c r="AB1893" s="256" t="e">
        <f>AB1891/AB1892*100</f>
        <v>#VALUE!</v>
      </c>
    </row>
    <row r="1894" spans="1:28" ht="19" customHeight="1">
      <c r="A1894" s="1023" t="s">
        <v>73</v>
      </c>
      <c r="B1894" s="1024"/>
      <c r="C1894" s="475" t="str">
        <f>IF('statement of marks'!CV103="","",'statement of marks'!CV103)</f>
        <v/>
      </c>
      <c r="D1894" s="475" t="str">
        <f>IF('statement of marks'!CW103="","",'statement of marks'!CW103)</f>
        <v/>
      </c>
      <c r="E1894" s="475" t="str">
        <f>IF('statement of marks'!CX103="","",'statement of marks'!CX103)</f>
        <v/>
      </c>
      <c r="F1894" s="475" t="str">
        <f>IF('statement of marks'!CZ103="","",'statement of marks'!CZ103)</f>
        <v/>
      </c>
      <c r="G1894" s="478" t="str">
        <f>IF(F1894="","",SUM(C1894:F1894))</f>
        <v/>
      </c>
      <c r="H1894" s="475" t="str">
        <f>IF('statement of marks'!DB103="","",'statement of marks'!DB103)</f>
        <v/>
      </c>
      <c r="I1894" s="478" t="str">
        <f>IF(H1894="","",SUM(G1894:H1894))</f>
        <v/>
      </c>
      <c r="J1894" s="479" t="str">
        <f>IF('statement of marks'!HY103="","",'statement of marks'!HY103)</f>
        <v/>
      </c>
      <c r="K1894" s="485" t="str">
        <f>IF('result subject-wise'!AQ103="","",'result subject-wise'!AQ103)</f>
        <v/>
      </c>
      <c r="L1894" s="1046" t="s">
        <v>238</v>
      </c>
      <c r="M1894" s="1061"/>
      <c r="N1894" s="1058"/>
      <c r="O1894" s="1057"/>
      <c r="P1894" s="1023" t="s">
        <v>73</v>
      </c>
      <c r="Q1894" s="1024"/>
      <c r="R1894" s="475" t="str">
        <f>IF('statement of marks'!CV104="","",'statement of marks'!CV104)</f>
        <v/>
      </c>
      <c r="S1894" s="475" t="str">
        <f>IF('statement of marks'!CW104="","",'statement of marks'!CW104)</f>
        <v/>
      </c>
      <c r="T1894" s="475" t="str">
        <f>IF('statement of marks'!CX104="","",'statement of marks'!CX104)</f>
        <v/>
      </c>
      <c r="U1894" s="475" t="str">
        <f>IF('statement of marks'!CZ104="","",'statement of marks'!CZ104)</f>
        <v/>
      </c>
      <c r="V1894" s="478" t="str">
        <f>IF(U1894="","",SUM(R1894:U1894))</f>
        <v/>
      </c>
      <c r="W1894" s="475" t="str">
        <f>IF('statement of marks'!DB104="","",'statement of marks'!DB104)</f>
        <v/>
      </c>
      <c r="X1894" s="478" t="str">
        <f>IF(W1894="","",SUM(V1894:W1894))</f>
        <v/>
      </c>
      <c r="Y1894" s="479" t="str">
        <f>IF('statement of marks'!HY104="","",'statement of marks'!HY104)</f>
        <v/>
      </c>
      <c r="Z1894" s="485" t="str">
        <f>IF('result subject-wise'!AQ104="","",'result subject-wise'!AQ104)</f>
        <v/>
      </c>
      <c r="AA1894" s="1046" t="s">
        <v>238</v>
      </c>
      <c r="AB1894" s="1061"/>
    </row>
    <row r="1895" spans="1:28" ht="19" customHeight="1">
      <c r="A1895" s="1023" t="s">
        <v>74</v>
      </c>
      <c r="B1895" s="1024"/>
      <c r="C1895" s="475" t="str">
        <f>IF('statement of marks'!DL103="","",'statement of marks'!DL103)</f>
        <v/>
      </c>
      <c r="D1895" s="475" t="str">
        <f>IF('statement of marks'!DO103="","",'statement of marks'!DO103)</f>
        <v/>
      </c>
      <c r="E1895" s="475" t="str">
        <f>IF('statement of marks'!DR103="","",'statement of marks'!DR103)</f>
        <v/>
      </c>
      <c r="F1895" s="475" t="str">
        <f>IF('statement of marks'!DX103="","",'statement of marks'!DX103)</f>
        <v/>
      </c>
      <c r="G1895" s="478" t="str">
        <f>IF(F1895="","",SUM(C1895:F1895))</f>
        <v/>
      </c>
      <c r="H1895" s="475" t="str">
        <f>IF('statement of marks'!EC103="","",'statement of marks'!EC103)</f>
        <v/>
      </c>
      <c r="I1895" s="478" t="str">
        <f>IF(H1895="","",SUM(G1895:H1895))</f>
        <v/>
      </c>
      <c r="J1895" s="479" t="str">
        <f>IF('statement of marks'!HZ103="","",'statement of marks'!HZ103)</f>
        <v/>
      </c>
      <c r="K1895" s="477" t="str">
        <f>IF('result subject-wise'!AR103="","",'result subject-wise'!AR103)</f>
        <v/>
      </c>
      <c r="L1895" s="1030"/>
      <c r="M1895" s="1061"/>
      <c r="N1895" s="1058"/>
      <c r="O1895" s="1057"/>
      <c r="P1895" s="1023" t="s">
        <v>74</v>
      </c>
      <c r="Q1895" s="1024"/>
      <c r="R1895" s="475" t="str">
        <f>IF('statement of marks'!DL104="","",'statement of marks'!DL104)</f>
        <v/>
      </c>
      <c r="S1895" s="475" t="str">
        <f>IF('statement of marks'!DO104="","",'statement of marks'!DO104)</f>
        <v/>
      </c>
      <c r="T1895" s="475" t="str">
        <f>IF('statement of marks'!DR104="","",'statement of marks'!DR104)</f>
        <v/>
      </c>
      <c r="U1895" s="475" t="str">
        <f>IF('statement of marks'!DX104="","",'statement of marks'!DX104)</f>
        <v/>
      </c>
      <c r="V1895" s="478" t="str">
        <f>IF(U1895="","",SUM(R1895:U1895))</f>
        <v/>
      </c>
      <c r="W1895" s="475" t="str">
        <f>IF('statement of marks'!EC104="","",'statement of marks'!EC104)</f>
        <v/>
      </c>
      <c r="X1895" s="478" t="str">
        <f>IF(W1895="","",SUM(V1895:W1895))</f>
        <v/>
      </c>
      <c r="Y1895" s="479" t="str">
        <f>IF('statement of marks'!HZ104="","",'statement of marks'!HZ104)</f>
        <v/>
      </c>
      <c r="Z1895" s="477" t="str">
        <f>IF('result subject-wise'!AR104="","",'result subject-wise'!AR104)</f>
        <v/>
      </c>
      <c r="AA1895" s="1030"/>
      <c r="AB1895" s="1061"/>
    </row>
    <row r="1896" spans="1:28" ht="19" customHeight="1">
      <c r="A1896" s="1023" t="s">
        <v>56</v>
      </c>
      <c r="B1896" s="1024"/>
      <c r="C1896" s="475" t="str">
        <f>IF('statement of marks'!EM103="","",'statement of marks'!EM103)</f>
        <v/>
      </c>
      <c r="D1896" s="475" t="str">
        <f>IF('statement of marks'!EN103="","",'statement of marks'!EN103)</f>
        <v/>
      </c>
      <c r="E1896" s="475" t="str">
        <f>IF('statement of marks'!EO103="","",'statement of marks'!EO103)</f>
        <v/>
      </c>
      <c r="F1896" s="475" t="str">
        <f>IF('statement of marks'!ES103="","",'statement of marks'!ES103)</f>
        <v/>
      </c>
      <c r="G1896" s="478" t="str">
        <f>IF(F1896="","",SUM(C1896:F1896))</f>
        <v/>
      </c>
      <c r="H1896" s="475" t="str">
        <f>IF('statement of marks'!EX103="","",'statement of marks'!EX103)</f>
        <v/>
      </c>
      <c r="I1896" s="478" t="str">
        <f>IF(H1896="","",SUM(G1896:H1896))</f>
        <v/>
      </c>
      <c r="J1896" s="479" t="str">
        <f>IF('statement of marks'!IA103="","",'statement of marks'!IA103)</f>
        <v/>
      </c>
      <c r="K1896" s="477" t="str">
        <f>IF('result subject-wise'!AS103="","",'result subject-wise'!AS103)</f>
        <v/>
      </c>
      <c r="L1896" s="1030"/>
      <c r="M1896" s="1061"/>
      <c r="N1896" s="1058"/>
      <c r="O1896" s="1057"/>
      <c r="P1896" s="1023" t="s">
        <v>56</v>
      </c>
      <c r="Q1896" s="1024"/>
      <c r="R1896" s="475" t="str">
        <f>IF('statement of marks'!EM104="","",'statement of marks'!EM104)</f>
        <v/>
      </c>
      <c r="S1896" s="475" t="str">
        <f>IF('statement of marks'!EN104="","",'statement of marks'!EN104)</f>
        <v/>
      </c>
      <c r="T1896" s="475" t="str">
        <f>IF('statement of marks'!EO104="","",'statement of marks'!EO104)</f>
        <v/>
      </c>
      <c r="U1896" s="475" t="str">
        <f>IF('statement of marks'!ES104="","",'statement of marks'!ES104)</f>
        <v/>
      </c>
      <c r="V1896" s="478" t="str">
        <f>IF(U1896="","",SUM(R1896:U1896))</f>
        <v/>
      </c>
      <c r="W1896" s="475" t="str">
        <f>IF('statement of marks'!EX104="","",'statement of marks'!EX104)</f>
        <v/>
      </c>
      <c r="X1896" s="478" t="str">
        <f>IF(W1896="","",SUM(V1896:W1896))</f>
        <v/>
      </c>
      <c r="Y1896" s="479" t="str">
        <f>IF('statement of marks'!IA104="","",'statement of marks'!IA104)</f>
        <v/>
      </c>
      <c r="Z1896" s="477" t="str">
        <f>IF('result subject-wise'!AS104="","",'result subject-wise'!AS104)</f>
        <v/>
      </c>
      <c r="AA1896" s="1030"/>
      <c r="AB1896" s="1061"/>
    </row>
    <row r="1897" spans="1:28" ht="19" customHeight="1">
      <c r="A1897" s="1023" t="s">
        <v>26</v>
      </c>
      <c r="B1897" s="1024"/>
      <c r="C1897" s="1046" t="s">
        <v>275</v>
      </c>
      <c r="D1897" s="1021"/>
      <c r="E1897" s="1046" t="s">
        <v>94</v>
      </c>
      <c r="F1897" s="1021"/>
      <c r="G1897" s="1048" t="s">
        <v>95</v>
      </c>
      <c r="H1897" s="1021"/>
      <c r="I1897" s="478" t="s">
        <v>39</v>
      </c>
      <c r="J1897" s="477" t="s">
        <v>57</v>
      </c>
      <c r="K1897" s="1050"/>
      <c r="L1897" s="1049" t="str">
        <f>IF('result subject-wise'!AV103="","",'result subject-wise'!AV103)</f>
        <v/>
      </c>
      <c r="M1897" s="1052"/>
      <c r="N1897" s="1058"/>
      <c r="O1897" s="1057"/>
      <c r="P1897" s="1023" t="s">
        <v>26</v>
      </c>
      <c r="Q1897" s="1024"/>
      <c r="R1897" s="1046" t="s">
        <v>275</v>
      </c>
      <c r="S1897" s="1021"/>
      <c r="T1897" s="1046" t="s">
        <v>94</v>
      </c>
      <c r="U1897" s="1021"/>
      <c r="V1897" s="1048" t="s">
        <v>95</v>
      </c>
      <c r="W1897" s="1021"/>
      <c r="X1897" s="478" t="s">
        <v>39</v>
      </c>
      <c r="Y1897" s="477" t="s">
        <v>57</v>
      </c>
      <c r="Z1897" s="1050"/>
      <c r="AA1897" s="1049" t="str">
        <f>IF('result subject-wise'!AV104="","",'result subject-wise'!AV104)</f>
        <v/>
      </c>
      <c r="AB1897" s="1052"/>
    </row>
    <row r="1898" spans="1:28" ht="19" customHeight="1">
      <c r="A1898" s="1023"/>
      <c r="B1898" s="1024"/>
      <c r="C1898" s="1021">
        <f>'statement of marks'!$FH$6</f>
        <v>25</v>
      </c>
      <c r="D1898" s="1021"/>
      <c r="E1898" s="1021">
        <f>'statement of marks'!$FI$6</f>
        <v>45</v>
      </c>
      <c r="F1898" s="1021"/>
      <c r="G1898" s="1021">
        <f>'statement of marks'!$FJ$6</f>
        <v>30</v>
      </c>
      <c r="H1898" s="1021"/>
      <c r="I1898" s="478">
        <f>SUM(C1898,E1898,G1898)</f>
        <v>100</v>
      </c>
      <c r="J1898" s="477"/>
      <c r="K1898" s="1050"/>
      <c r="L1898" s="1049"/>
      <c r="M1898" s="1052"/>
      <c r="N1898" s="1058"/>
      <c r="O1898" s="1057"/>
      <c r="P1898" s="1023"/>
      <c r="Q1898" s="1024"/>
      <c r="R1898" s="1021">
        <f>'statement of marks'!$FH$6</f>
        <v>25</v>
      </c>
      <c r="S1898" s="1021"/>
      <c r="T1898" s="1021">
        <f>'statement of marks'!$FI$6</f>
        <v>45</v>
      </c>
      <c r="U1898" s="1021"/>
      <c r="V1898" s="1021">
        <f>'statement of marks'!$FJ$6</f>
        <v>30</v>
      </c>
      <c r="W1898" s="1021"/>
      <c r="X1898" s="478">
        <f>SUM(R1898,T1898,V1898)</f>
        <v>100</v>
      </c>
      <c r="Y1898" s="477"/>
      <c r="Z1898" s="1050"/>
      <c r="AA1898" s="1049"/>
      <c r="AB1898" s="1052"/>
    </row>
    <row r="1899" spans="1:28" ht="19" customHeight="1">
      <c r="A1899" s="1023"/>
      <c r="B1899" s="1024"/>
      <c r="C1899" s="1025" t="str">
        <f>IF('statement of marks'!FH103="","",'statement of marks'!FH103)</f>
        <v/>
      </c>
      <c r="D1899" s="1025"/>
      <c r="E1899" s="1025" t="str">
        <f>'statement of marks'!FI103</f>
        <v/>
      </c>
      <c r="F1899" s="1025"/>
      <c r="G1899" s="1025" t="str">
        <f>'statement of marks'!FJ103</f>
        <v/>
      </c>
      <c r="H1899" s="1025"/>
      <c r="I1899" s="481" t="str">
        <f>IF(G1899="","",SUM(C1899,E1899,G1899))</f>
        <v/>
      </c>
      <c r="J1899" s="479" t="str">
        <f>IF('statement of marks'!IB103="","",'statement of marks'!IB103)</f>
        <v/>
      </c>
      <c r="K1899" s="1050"/>
      <c r="L1899" s="1051" t="s">
        <v>241</v>
      </c>
      <c r="M1899" s="1052"/>
      <c r="N1899" s="1058"/>
      <c r="O1899" s="1057"/>
      <c r="P1899" s="1023"/>
      <c r="Q1899" s="1024"/>
      <c r="R1899" s="1025" t="str">
        <f>IF('statement of marks'!FH104="","",'statement of marks'!FH104)</f>
        <v/>
      </c>
      <c r="S1899" s="1025"/>
      <c r="T1899" s="1025" t="str">
        <f>'statement of marks'!FI104</f>
        <v/>
      </c>
      <c r="U1899" s="1025"/>
      <c r="V1899" s="1025" t="str">
        <f>'statement of marks'!FJ104</f>
        <v/>
      </c>
      <c r="W1899" s="1025"/>
      <c r="X1899" s="481" t="str">
        <f>IF(V1899="","",SUM(R1899,T1899,V1899))</f>
        <v/>
      </c>
      <c r="Y1899" s="479" t="str">
        <f>IF('statement of marks'!IB104="","",'statement of marks'!IB104)</f>
        <v/>
      </c>
      <c r="Z1899" s="1050"/>
      <c r="AA1899" s="1051" t="s">
        <v>241</v>
      </c>
      <c r="AB1899" s="1052"/>
    </row>
    <row r="1900" spans="1:28" ht="19" customHeight="1">
      <c r="A1900" s="1023" t="s">
        <v>77</v>
      </c>
      <c r="B1900" s="1024"/>
      <c r="C1900" s="1048" t="s">
        <v>96</v>
      </c>
      <c r="D1900" s="1021"/>
      <c r="E1900" s="1048" t="s">
        <v>97</v>
      </c>
      <c r="F1900" s="1021"/>
      <c r="G1900" s="1048" t="s">
        <v>98</v>
      </c>
      <c r="H1900" s="1021"/>
      <c r="I1900" s="478" t="s">
        <v>39</v>
      </c>
      <c r="J1900" s="477" t="s">
        <v>57</v>
      </c>
      <c r="K1900" s="1050"/>
      <c r="L1900" s="1049" t="e">
        <f>J1893</f>
        <v>#VALUE!</v>
      </c>
      <c r="M1900" s="1052"/>
      <c r="N1900" s="1058"/>
      <c r="O1900" s="1057"/>
      <c r="P1900" s="1023" t="s">
        <v>77</v>
      </c>
      <c r="Q1900" s="1024"/>
      <c r="R1900" s="1048" t="s">
        <v>96</v>
      </c>
      <c r="S1900" s="1021"/>
      <c r="T1900" s="1048" t="s">
        <v>97</v>
      </c>
      <c r="U1900" s="1021"/>
      <c r="V1900" s="1048" t="s">
        <v>98</v>
      </c>
      <c r="W1900" s="1021"/>
      <c r="X1900" s="478" t="s">
        <v>39</v>
      </c>
      <c r="Y1900" s="477" t="s">
        <v>57</v>
      </c>
      <c r="Z1900" s="1050"/>
      <c r="AA1900" s="1049" t="e">
        <f>Y1893</f>
        <v>#VALUE!</v>
      </c>
      <c r="AB1900" s="1052"/>
    </row>
    <row r="1901" spans="1:28" ht="19" customHeight="1">
      <c r="A1901" s="1023"/>
      <c r="B1901" s="1024"/>
      <c r="C1901" s="1021">
        <f>'statement of marks'!$FQ$6</f>
        <v>25</v>
      </c>
      <c r="D1901" s="1021"/>
      <c r="E1901" s="474">
        <f>'statement of marks'!$FR$6</f>
        <v>30</v>
      </c>
      <c r="F1901" s="474">
        <f>'statement of marks'!$FS$6</f>
        <v>30</v>
      </c>
      <c r="G1901" s="1021">
        <f>'statement of marks'!$FT$6</f>
        <v>15</v>
      </c>
      <c r="H1901" s="1021"/>
      <c r="I1901" s="478">
        <f>SUM(C1901,E1901,F1901,G1901)</f>
        <v>100</v>
      </c>
      <c r="J1901" s="477"/>
      <c r="K1901" s="1050"/>
      <c r="L1901" s="1049"/>
      <c r="M1901" s="1052"/>
      <c r="N1901" s="1058"/>
      <c r="O1901" s="1057"/>
      <c r="P1901" s="1023"/>
      <c r="Q1901" s="1024"/>
      <c r="R1901" s="1021">
        <f>'statement of marks'!$FQ$6</f>
        <v>25</v>
      </c>
      <c r="S1901" s="1021"/>
      <c r="T1901" s="474">
        <f>'statement of marks'!$FR$6</f>
        <v>30</v>
      </c>
      <c r="U1901" s="474">
        <f>'statement of marks'!$FS$6</f>
        <v>30</v>
      </c>
      <c r="V1901" s="1021">
        <f>'statement of marks'!$FT$6</f>
        <v>15</v>
      </c>
      <c r="W1901" s="1021"/>
      <c r="X1901" s="478">
        <f>SUM(R1901,T1901,U1901,V1901)</f>
        <v>100</v>
      </c>
      <c r="Y1901" s="477"/>
      <c r="Z1901" s="1050"/>
      <c r="AA1901" s="1049"/>
      <c r="AB1901" s="1052"/>
    </row>
    <row r="1902" spans="1:28" ht="19" customHeight="1">
      <c r="A1902" s="1023"/>
      <c r="B1902" s="1024"/>
      <c r="C1902" s="1025" t="str">
        <f>IF('statement of marks'!FQ103="","",'statement of marks'!FQ103)</f>
        <v/>
      </c>
      <c r="D1902" s="1025"/>
      <c r="E1902" s="475" t="str">
        <f>'statement of marks'!FR103</f>
        <v/>
      </c>
      <c r="F1902" s="475" t="str">
        <f>'statement of marks'!FS103</f>
        <v/>
      </c>
      <c r="G1902" s="1025" t="str">
        <f>'statement of marks'!FT103</f>
        <v/>
      </c>
      <c r="H1902" s="1025"/>
      <c r="I1902" s="478" t="str">
        <f>IF(G1902="","",SUM(C1902:G1902))</f>
        <v/>
      </c>
      <c r="J1902" s="479" t="str">
        <f>IF('statement of marks'!IC103="","",'statement of marks'!IC103)</f>
        <v/>
      </c>
      <c r="K1902" s="1043" t="s">
        <v>240</v>
      </c>
      <c r="L1902" s="1044"/>
      <c r="M1902" s="1045"/>
      <c r="N1902" s="1058"/>
      <c r="O1902" s="1057"/>
      <c r="P1902" s="1023"/>
      <c r="Q1902" s="1024"/>
      <c r="R1902" s="1025" t="str">
        <f>IF('statement of marks'!FQ104="","",'statement of marks'!FQ104)</f>
        <v/>
      </c>
      <c r="S1902" s="1025"/>
      <c r="T1902" s="475" t="str">
        <f>'statement of marks'!FR104</f>
        <v/>
      </c>
      <c r="U1902" s="475" t="str">
        <f>'statement of marks'!FS104</f>
        <v/>
      </c>
      <c r="V1902" s="1025" t="str">
        <f>'statement of marks'!FT104</f>
        <v/>
      </c>
      <c r="W1902" s="1025"/>
      <c r="X1902" s="478" t="str">
        <f>IF(V1902="","",SUM(R1902:V1902))</f>
        <v/>
      </c>
      <c r="Y1902" s="479" t="str">
        <f>IF('statement of marks'!IC104="","",'statement of marks'!IC104)</f>
        <v/>
      </c>
      <c r="Z1902" s="1043" t="s">
        <v>240</v>
      </c>
      <c r="AA1902" s="1044"/>
      <c r="AB1902" s="1045"/>
    </row>
    <row r="1903" spans="1:28" ht="19" customHeight="1">
      <c r="A1903" s="1038" t="s">
        <v>135</v>
      </c>
      <c r="B1903" s="1039"/>
      <c r="C1903" s="1029" t="str">
        <f>'statement of marks'!GN103</f>
        <v/>
      </c>
      <c r="D1903" s="1029"/>
      <c r="E1903" s="1029"/>
      <c r="F1903" s="483" t="s">
        <v>241</v>
      </c>
      <c r="G1903" s="479" t="str">
        <f>IF('statement of marks'!CU103="","",'statement of marks'!CU103)</f>
        <v/>
      </c>
      <c r="H1903" s="1049" t="s">
        <v>237</v>
      </c>
      <c r="I1903" s="1049"/>
      <c r="J1903" s="475" t="str">
        <f>IF('statement of marks'!GP103="","",'statement of marks'!GP103)</f>
        <v/>
      </c>
      <c r="K1903" s="1044"/>
      <c r="L1903" s="1044"/>
      <c r="M1903" s="1045"/>
      <c r="N1903" s="1058"/>
      <c r="O1903" s="1057"/>
      <c r="P1903" s="1038" t="s">
        <v>135</v>
      </c>
      <c r="Q1903" s="1039"/>
      <c r="R1903" s="1029" t="str">
        <f>'statement of marks'!GN104</f>
        <v/>
      </c>
      <c r="S1903" s="1029"/>
      <c r="T1903" s="1029"/>
      <c r="U1903" s="483" t="s">
        <v>241</v>
      </c>
      <c r="V1903" s="479" t="str">
        <f>IF('statement of marks'!CU104="","",'statement of marks'!CU104)</f>
        <v/>
      </c>
      <c r="W1903" s="1049" t="s">
        <v>237</v>
      </c>
      <c r="X1903" s="1049"/>
      <c r="Y1903" s="475" t="str">
        <f>IF('statement of marks'!GP104="","",'statement of marks'!GP104)</f>
        <v/>
      </c>
      <c r="Z1903" s="1044"/>
      <c r="AA1903" s="1044"/>
      <c r="AB1903" s="1045"/>
    </row>
    <row r="1904" spans="1:28" ht="19" customHeight="1">
      <c r="A1904" s="257" t="s">
        <v>230</v>
      </c>
      <c r="B1904" s="1059" t="s">
        <v>229</v>
      </c>
      <c r="C1904" s="1060"/>
      <c r="D1904" s="1047" t="s">
        <v>231</v>
      </c>
      <c r="E1904" s="1025"/>
      <c r="F1904" s="1047" t="s">
        <v>232</v>
      </c>
      <c r="G1904" s="1025"/>
      <c r="H1904" s="1047" t="s">
        <v>233</v>
      </c>
      <c r="I1904" s="1025"/>
      <c r="J1904" s="481" t="s">
        <v>376</v>
      </c>
      <c r="K1904" s="1044"/>
      <c r="L1904" s="1044"/>
      <c r="M1904" s="1045"/>
      <c r="N1904" s="1058"/>
      <c r="O1904" s="1057"/>
      <c r="P1904" s="257" t="s">
        <v>230</v>
      </c>
      <c r="Q1904" s="1059" t="s">
        <v>229</v>
      </c>
      <c r="R1904" s="1060"/>
      <c r="S1904" s="1047" t="s">
        <v>231</v>
      </c>
      <c r="T1904" s="1025"/>
      <c r="U1904" s="1047" t="s">
        <v>232</v>
      </c>
      <c r="V1904" s="1025"/>
      <c r="W1904" s="1047" t="s">
        <v>233</v>
      </c>
      <c r="X1904" s="1025"/>
      <c r="Y1904" s="481" t="s">
        <v>376</v>
      </c>
      <c r="Z1904" s="1044"/>
      <c r="AA1904" s="1044"/>
      <c r="AB1904" s="1045"/>
    </row>
    <row r="1905" spans="1:28" ht="19" customHeight="1">
      <c r="A1905" s="1033" t="s">
        <v>227</v>
      </c>
      <c r="B1905" s="1024"/>
      <c r="C1905" s="482" t="str">
        <f>IF('statement of marks'!GR103="","",'statement of marks'!GR103)</f>
        <v/>
      </c>
      <c r="D1905" s="1053" t="str">
        <f>IF('statement of marks'!GT103="","",'statement of marks'!GT103)</f>
        <v/>
      </c>
      <c r="E1905" s="1053"/>
      <c r="F1905" s="1053" t="str">
        <f>IF('statement of marks'!GV103="","",'statement of marks'!GV103)</f>
        <v/>
      </c>
      <c r="G1905" s="1053"/>
      <c r="H1905" s="1053" t="str">
        <f>IF('statement of marks'!GX103="","",'statement of marks'!GX103)</f>
        <v/>
      </c>
      <c r="I1905" s="1053"/>
      <c r="J1905" s="479" t="str">
        <f>'statement of marks'!GZ103</f>
        <v/>
      </c>
      <c r="K1905" s="1062" t="str">
        <f>IF(OR(L1897="PASS",L1897="FAIL"),'result subject-wise'!$AV$112,"")</f>
        <v/>
      </c>
      <c r="L1905" s="1062"/>
      <c r="M1905" s="1063"/>
      <c r="N1905" s="1058"/>
      <c r="O1905" s="1057"/>
      <c r="P1905" s="1033" t="s">
        <v>227</v>
      </c>
      <c r="Q1905" s="1024"/>
      <c r="R1905" s="482" t="str">
        <f>IF('statement of marks'!GR104="","",'statement of marks'!GR104)</f>
        <v/>
      </c>
      <c r="S1905" s="1053" t="str">
        <f>IF('statement of marks'!GT104="","",'statement of marks'!GT104)</f>
        <v/>
      </c>
      <c r="T1905" s="1053"/>
      <c r="U1905" s="1053" t="str">
        <f>IF('statement of marks'!GV104="","",'statement of marks'!GV104)</f>
        <v/>
      </c>
      <c r="V1905" s="1053"/>
      <c r="W1905" s="1053" t="str">
        <f>IF('statement of marks'!GX104="","",'statement of marks'!GX104)</f>
        <v/>
      </c>
      <c r="X1905" s="1053"/>
      <c r="Y1905" s="479" t="str">
        <f>'statement of marks'!GZ104</f>
        <v/>
      </c>
      <c r="Z1905" s="1062" t="str">
        <f>IF(OR(AA1897="PASS",AA1897="FAIL"),'result subject-wise'!$AV$112,"")</f>
        <v/>
      </c>
      <c r="AA1905" s="1062"/>
      <c r="AB1905" s="1063"/>
    </row>
    <row r="1906" spans="1:28" ht="19" customHeight="1">
      <c r="A1906" s="1031" t="s">
        <v>228</v>
      </c>
      <c r="B1906" s="1032"/>
      <c r="C1906" s="477" t="str">
        <f>IF('statement of marks'!GQ103="","",'statement of marks'!GQ103)</f>
        <v/>
      </c>
      <c r="D1906" s="1030" t="str">
        <f>IF('statement of marks'!GS103="","",'statement of marks'!GS103)</f>
        <v/>
      </c>
      <c r="E1906" s="1030"/>
      <c r="F1906" s="1030" t="str">
        <f>IF('statement of marks'!GU103="","",'statement of marks'!GU103)</f>
        <v/>
      </c>
      <c r="G1906" s="1030"/>
      <c r="H1906" s="1030" t="str">
        <f>IF('statement of marks'!GW103="","",'statement of marks'!GW103)</f>
        <v/>
      </c>
      <c r="I1906" s="1030"/>
      <c r="J1906" s="477" t="str">
        <f>'statement of marks'!GY103</f>
        <v/>
      </c>
      <c r="K1906" s="1062"/>
      <c r="L1906" s="1062"/>
      <c r="M1906" s="1063"/>
      <c r="N1906" s="1058"/>
      <c r="O1906" s="1057"/>
      <c r="P1906" s="1031" t="s">
        <v>228</v>
      </c>
      <c r="Q1906" s="1032"/>
      <c r="R1906" s="477" t="str">
        <f>IF('statement of marks'!GQ104="","",'statement of marks'!GQ104)</f>
        <v/>
      </c>
      <c r="S1906" s="1030" t="str">
        <f>IF('statement of marks'!GS104="","",'statement of marks'!GS104)</f>
        <v/>
      </c>
      <c r="T1906" s="1030"/>
      <c r="U1906" s="1030" t="str">
        <f>IF('statement of marks'!GU104="","",'statement of marks'!GU104)</f>
        <v/>
      </c>
      <c r="V1906" s="1030"/>
      <c r="W1906" s="1030" t="str">
        <f>IF('statement of marks'!GW104="","",'statement of marks'!GW104)</f>
        <v/>
      </c>
      <c r="X1906" s="1030"/>
      <c r="Y1906" s="477" t="str">
        <f>'statement of marks'!GY104</f>
        <v/>
      </c>
      <c r="Z1906" s="1062"/>
      <c r="AA1906" s="1062"/>
      <c r="AB1906" s="1063"/>
    </row>
    <row r="1907" spans="1:28" ht="19" customHeight="1">
      <c r="A1907" s="1067" t="s">
        <v>375</v>
      </c>
      <c r="B1907" s="1024"/>
      <c r="C1907" s="52"/>
      <c r="D1907" s="1029"/>
      <c r="E1907" s="1029"/>
      <c r="F1907" s="1029"/>
      <c r="G1907" s="1029"/>
      <c r="H1907" s="1029"/>
      <c r="I1907" s="1029"/>
      <c r="J1907" s="1029"/>
      <c r="K1907" s="1029"/>
      <c r="L1907" s="1029"/>
      <c r="M1907" s="1040"/>
      <c r="N1907" s="1058"/>
      <c r="O1907" s="1057"/>
      <c r="P1907" s="1067" t="s">
        <v>375</v>
      </c>
      <c r="Q1907" s="1024"/>
      <c r="R1907" s="52"/>
      <c r="S1907" s="1029"/>
      <c r="T1907" s="1029"/>
      <c r="U1907" s="1029"/>
      <c r="V1907" s="1029"/>
      <c r="W1907" s="1029"/>
      <c r="X1907" s="1029"/>
      <c r="Y1907" s="1029"/>
      <c r="Z1907" s="1029"/>
      <c r="AA1907" s="1029"/>
      <c r="AB1907" s="1040"/>
    </row>
    <row r="1908" spans="1:28" ht="19" customHeight="1">
      <c r="A1908" s="1033" t="s">
        <v>234</v>
      </c>
      <c r="B1908" s="1024"/>
      <c r="C1908" s="52"/>
      <c r="D1908" s="1029"/>
      <c r="E1908" s="1029"/>
      <c r="F1908" s="1029"/>
      <c r="G1908" s="1029"/>
      <c r="H1908" s="1029"/>
      <c r="I1908" s="1029"/>
      <c r="J1908" s="1029"/>
      <c r="K1908" s="1029"/>
      <c r="L1908" s="1029"/>
      <c r="M1908" s="1040"/>
      <c r="N1908" s="1058"/>
      <c r="O1908" s="1057"/>
      <c r="P1908" s="1033" t="s">
        <v>234</v>
      </c>
      <c r="Q1908" s="1024"/>
      <c r="R1908" s="52"/>
      <c r="S1908" s="1029"/>
      <c r="T1908" s="1029"/>
      <c r="U1908" s="1029"/>
      <c r="V1908" s="1029"/>
      <c r="W1908" s="1029"/>
      <c r="X1908" s="1029"/>
      <c r="Y1908" s="1029"/>
      <c r="Z1908" s="1029"/>
      <c r="AA1908" s="1029"/>
      <c r="AB1908" s="1040"/>
    </row>
    <row r="1909" spans="1:28" ht="19" customHeight="1">
      <c r="A1909" s="1033" t="s">
        <v>374</v>
      </c>
      <c r="B1909" s="1024"/>
      <c r="C1909" s="52"/>
      <c r="D1909" s="1029"/>
      <c r="E1909" s="1029"/>
      <c r="F1909" s="1029"/>
      <c r="G1909" s="1029"/>
      <c r="H1909" s="1029"/>
      <c r="I1909" s="1029"/>
      <c r="J1909" s="1051" t="s">
        <v>374</v>
      </c>
      <c r="K1909" s="1029"/>
      <c r="L1909" s="1029"/>
      <c r="M1909" s="1040"/>
      <c r="N1909" s="1058"/>
      <c r="O1909" s="1057"/>
      <c r="P1909" s="1033" t="s">
        <v>374</v>
      </c>
      <c r="Q1909" s="1024"/>
      <c r="R1909" s="52"/>
      <c r="S1909" s="1029"/>
      <c r="T1909" s="1029"/>
      <c r="U1909" s="1029"/>
      <c r="V1909" s="1029"/>
      <c r="W1909" s="1029"/>
      <c r="X1909" s="1029"/>
      <c r="Y1909" s="1051" t="s">
        <v>374</v>
      </c>
      <c r="Z1909" s="1029"/>
      <c r="AA1909" s="1029"/>
      <c r="AB1909" s="1040"/>
    </row>
    <row r="1910" spans="1:28" ht="19" customHeight="1">
      <c r="A1910" s="1033" t="s">
        <v>235</v>
      </c>
      <c r="B1910" s="1024"/>
      <c r="C1910" s="52"/>
      <c r="D1910" s="1029"/>
      <c r="E1910" s="1029"/>
      <c r="F1910" s="1029"/>
      <c r="G1910" s="1029"/>
      <c r="H1910" s="1029"/>
      <c r="I1910" s="1029"/>
      <c r="J1910" s="1029"/>
      <c r="K1910" s="1029"/>
      <c r="L1910" s="1029"/>
      <c r="M1910" s="1040"/>
      <c r="N1910" s="1058"/>
      <c r="O1910" s="1057"/>
      <c r="P1910" s="1033" t="s">
        <v>235</v>
      </c>
      <c r="Q1910" s="1024"/>
      <c r="R1910" s="52"/>
      <c r="S1910" s="1029"/>
      <c r="T1910" s="1029"/>
      <c r="U1910" s="1029"/>
      <c r="V1910" s="1029"/>
      <c r="W1910" s="1029"/>
      <c r="X1910" s="1029"/>
      <c r="Y1910" s="1029"/>
      <c r="Z1910" s="1029"/>
      <c r="AA1910" s="1029"/>
      <c r="AB1910" s="1040"/>
    </row>
    <row r="1911" spans="1:28" ht="19" customHeight="1" thickBot="1">
      <c r="A1911" s="1054" t="s">
        <v>236</v>
      </c>
      <c r="B1911" s="1055"/>
      <c r="C1911" s="1055"/>
      <c r="D1911" s="1055"/>
      <c r="E1911" s="1055"/>
      <c r="F1911" s="1064">
        <f>'statement of marks'!$GY$107</f>
        <v>42460</v>
      </c>
      <c r="G1911" s="1064"/>
      <c r="H1911" s="1065" t="s">
        <v>239</v>
      </c>
      <c r="I1911" s="1066"/>
      <c r="J1911" s="1041"/>
      <c r="K1911" s="1041"/>
      <c r="L1911" s="1041"/>
      <c r="M1911" s="1042"/>
      <c r="N1911" s="1058"/>
      <c r="O1911" s="1057"/>
      <c r="P1911" s="1054" t="s">
        <v>236</v>
      </c>
      <c r="Q1911" s="1055"/>
      <c r="R1911" s="1055"/>
      <c r="S1911" s="1055"/>
      <c r="T1911" s="1055"/>
      <c r="U1911" s="1064">
        <f>'statement of marks'!$GY$107</f>
        <v>42460</v>
      </c>
      <c r="V1911" s="1064"/>
      <c r="W1911" s="1065" t="s">
        <v>239</v>
      </c>
      <c r="X1911" s="1066"/>
      <c r="Y1911" s="1041"/>
      <c r="Z1911" s="1041"/>
      <c r="AA1911" s="1041"/>
      <c r="AB1911" s="1042"/>
    </row>
    <row r="1912" spans="1:28" ht="19" customHeight="1" thickTop="1">
      <c r="A1912" s="1017" t="s">
        <v>220</v>
      </c>
      <c r="B1912" s="1018"/>
      <c r="C1912" s="1018"/>
      <c r="D1912" s="1018"/>
      <c r="E1912" s="1018"/>
      <c r="F1912" s="1018"/>
      <c r="G1912" s="1018"/>
      <c r="H1912" s="1018"/>
      <c r="I1912" s="1018"/>
      <c r="J1912" s="1018"/>
      <c r="K1912" s="1018"/>
      <c r="L1912" s="1018"/>
      <c r="M1912" s="1019"/>
      <c r="N1912" s="1058"/>
      <c r="O1912" s="1057"/>
      <c r="P1912" s="1017" t="s">
        <v>220</v>
      </c>
      <c r="Q1912" s="1018"/>
      <c r="R1912" s="1018"/>
      <c r="S1912" s="1018"/>
      <c r="T1912" s="1018"/>
      <c r="U1912" s="1018"/>
      <c r="V1912" s="1018"/>
      <c r="W1912" s="1018"/>
      <c r="X1912" s="1018"/>
      <c r="Y1912" s="1018"/>
      <c r="Z1912" s="1018"/>
      <c r="AA1912" s="1018"/>
      <c r="AB1912" s="1019"/>
    </row>
    <row r="1913" spans="1:28" ht="19" customHeight="1">
      <c r="A1913" s="1020" t="str">
        <f>IF('statement of marks'!$A$2="","",'statement of marks'!$A$2)</f>
        <v xml:space="preserve">GOVT. </v>
      </c>
      <c r="B1913" s="1021"/>
      <c r="C1913" s="1021"/>
      <c r="D1913" s="1021"/>
      <c r="E1913" s="1021"/>
      <c r="F1913" s="1021"/>
      <c r="G1913" s="1021"/>
      <c r="H1913" s="1021"/>
      <c r="I1913" s="1021"/>
      <c r="J1913" s="1021"/>
      <c r="K1913" s="1021"/>
      <c r="L1913" s="1021"/>
      <c r="M1913" s="1022"/>
      <c r="N1913" s="1058"/>
      <c r="O1913" s="1057"/>
      <c r="P1913" s="1020" t="str">
        <f>IF('statement of marks'!$A$2="","",'statement of marks'!$A$2)</f>
        <v xml:space="preserve">GOVT. </v>
      </c>
      <c r="Q1913" s="1021"/>
      <c r="R1913" s="1021"/>
      <c r="S1913" s="1021"/>
      <c r="T1913" s="1021"/>
      <c r="U1913" s="1021"/>
      <c r="V1913" s="1021"/>
      <c r="W1913" s="1021"/>
      <c r="X1913" s="1021"/>
      <c r="Y1913" s="1021"/>
      <c r="Z1913" s="1021"/>
      <c r="AA1913" s="1021"/>
      <c r="AB1913" s="1022"/>
    </row>
    <row r="1914" spans="1:28" ht="19" customHeight="1">
      <c r="A1914" s="1020"/>
      <c r="B1914" s="1021"/>
      <c r="C1914" s="1021"/>
      <c r="D1914" s="1021"/>
      <c r="E1914" s="1021"/>
      <c r="F1914" s="1021"/>
      <c r="G1914" s="1021"/>
      <c r="H1914" s="1021"/>
      <c r="I1914" s="1021"/>
      <c r="J1914" s="1021"/>
      <c r="K1914" s="1021"/>
      <c r="L1914" s="1021"/>
      <c r="M1914" s="1022"/>
      <c r="N1914" s="1058"/>
      <c r="O1914" s="1057"/>
      <c r="P1914" s="1020"/>
      <c r="Q1914" s="1021"/>
      <c r="R1914" s="1021"/>
      <c r="S1914" s="1021"/>
      <c r="T1914" s="1021"/>
      <c r="U1914" s="1021"/>
      <c r="V1914" s="1021"/>
      <c r="W1914" s="1021"/>
      <c r="X1914" s="1021"/>
      <c r="Y1914" s="1021"/>
      <c r="Z1914" s="1021"/>
      <c r="AA1914" s="1021"/>
      <c r="AB1914" s="1022"/>
    </row>
    <row r="1915" spans="1:28" ht="19" customHeight="1">
      <c r="A1915" s="1023" t="s">
        <v>221</v>
      </c>
      <c r="B1915" s="1024"/>
      <c r="C1915" s="1025" t="str">
        <f>IF(L1936="","MAIN EXAM.",IF(C1942="SUPPL.","SUPPL. EXAM.",IF(C1942="RE-EXAM.","RE-EXAM.",)))</f>
        <v>MAIN EXAM.</v>
      </c>
      <c r="D1915" s="1025"/>
      <c r="E1915" s="1025"/>
      <c r="F1915" s="1025"/>
      <c r="G1915" s="475" t="s">
        <v>153</v>
      </c>
      <c r="H1915" s="1025" t="str">
        <f>IF('statement of marks'!$F$3="","",'statement of marks'!$F$3)</f>
        <v>2015-16</v>
      </c>
      <c r="I1915" s="1025"/>
      <c r="J1915" s="1025" t="s">
        <v>82</v>
      </c>
      <c r="K1915" s="1025"/>
      <c r="L1915" s="1025" t="str">
        <f>IF('statement of marks'!D105="","",'statement of marks'!D105)</f>
        <v/>
      </c>
      <c r="M1915" s="1026"/>
      <c r="N1915" s="1058"/>
      <c r="O1915" s="1057"/>
      <c r="P1915" s="1023" t="s">
        <v>221</v>
      </c>
      <c r="Q1915" s="1024"/>
      <c r="R1915" s="1025" t="str">
        <f>IF(AA1936="","MAIN EXAM.",IF(R1942="SUPPL.","SUPPL. EXAM.",IF(R1942="RE-EXAM.","RE-EXAM.",)))</f>
        <v>MAIN EXAM.</v>
      </c>
      <c r="S1915" s="1025"/>
      <c r="T1915" s="1025"/>
      <c r="U1915" s="1025"/>
      <c r="V1915" s="475" t="s">
        <v>153</v>
      </c>
      <c r="W1915" s="1025" t="str">
        <f>IF('statement of marks'!$F$3="","",'statement of marks'!$F$3)</f>
        <v>2015-16</v>
      </c>
      <c r="X1915" s="1025"/>
      <c r="Y1915" s="1025" t="s">
        <v>82</v>
      </c>
      <c r="Z1915" s="1025"/>
      <c r="AA1915" s="1025" t="str">
        <f>IF('statement of marks'!D106="","",'statement of marks'!D106)</f>
        <v/>
      </c>
      <c r="AB1915" s="1026"/>
    </row>
    <row r="1916" spans="1:28" ht="19" customHeight="1">
      <c r="A1916" s="1023" t="s">
        <v>40</v>
      </c>
      <c r="B1916" s="1024"/>
      <c r="C1916" s="1024" t="str">
        <f>IF('statement of marks'!G105="","",'statement of marks'!G105)</f>
        <v>A 099</v>
      </c>
      <c r="D1916" s="1024"/>
      <c r="E1916" s="1024"/>
      <c r="F1916" s="1024"/>
      <c r="G1916" s="1024"/>
      <c r="H1916" s="1024"/>
      <c r="I1916" s="1024"/>
      <c r="J1916" s="1024"/>
      <c r="K1916" s="1024"/>
      <c r="L1916" s="1024"/>
      <c r="M1916" s="1036"/>
      <c r="N1916" s="1058"/>
      <c r="O1916" s="1057"/>
      <c r="P1916" s="1023" t="s">
        <v>40</v>
      </c>
      <c r="Q1916" s="1024"/>
      <c r="R1916" s="1024" t="str">
        <f>IF('statement of marks'!G106="","",'statement of marks'!G106)</f>
        <v/>
      </c>
      <c r="S1916" s="1024"/>
      <c r="T1916" s="1024"/>
      <c r="U1916" s="1024"/>
      <c r="V1916" s="1024"/>
      <c r="W1916" s="1024"/>
      <c r="X1916" s="1024"/>
      <c r="Y1916" s="1024"/>
      <c r="Z1916" s="1024"/>
      <c r="AA1916" s="1024"/>
      <c r="AB1916" s="1036"/>
    </row>
    <row r="1917" spans="1:28" ht="19" customHeight="1">
      <c r="A1917" s="1023" t="s">
        <v>41</v>
      </c>
      <c r="B1917" s="1024"/>
      <c r="C1917" s="1024" t="str">
        <f>IF('statement of marks'!H105="","",'statement of marks'!H105)</f>
        <v>B 099</v>
      </c>
      <c r="D1917" s="1024"/>
      <c r="E1917" s="1024"/>
      <c r="F1917" s="1024"/>
      <c r="G1917" s="1024"/>
      <c r="H1917" s="1024"/>
      <c r="I1917" s="1024"/>
      <c r="J1917" s="1024"/>
      <c r="K1917" s="1024"/>
      <c r="L1917" s="1024"/>
      <c r="M1917" s="1036"/>
      <c r="N1917" s="1058"/>
      <c r="O1917" s="1057"/>
      <c r="P1917" s="1023" t="s">
        <v>41</v>
      </c>
      <c r="Q1917" s="1024"/>
      <c r="R1917" s="1024" t="str">
        <f>IF('statement of marks'!H106="","",'statement of marks'!H106)</f>
        <v/>
      </c>
      <c r="S1917" s="1024"/>
      <c r="T1917" s="1024"/>
      <c r="U1917" s="1024"/>
      <c r="V1917" s="1024"/>
      <c r="W1917" s="1024"/>
      <c r="X1917" s="1024"/>
      <c r="Y1917" s="1024"/>
      <c r="Z1917" s="1024"/>
      <c r="AA1917" s="1024"/>
      <c r="AB1917" s="1036"/>
    </row>
    <row r="1918" spans="1:28" ht="19" customHeight="1">
      <c r="A1918" s="1023" t="s">
        <v>42</v>
      </c>
      <c r="B1918" s="1024"/>
      <c r="C1918" s="1024" t="str">
        <f>IF('statement of marks'!I105="","",'statement of marks'!I105)</f>
        <v>C 099</v>
      </c>
      <c r="D1918" s="1024"/>
      <c r="E1918" s="1024"/>
      <c r="F1918" s="1024"/>
      <c r="G1918" s="1024"/>
      <c r="H1918" s="1024"/>
      <c r="I1918" s="1024"/>
      <c r="J1918" s="1024"/>
      <c r="K1918" s="1024"/>
      <c r="L1918" s="1024"/>
      <c r="M1918" s="1036"/>
      <c r="N1918" s="1058"/>
      <c r="O1918" s="1057"/>
      <c r="P1918" s="1023" t="s">
        <v>42</v>
      </c>
      <c r="Q1918" s="1024"/>
      <c r="R1918" s="1024" t="str">
        <f>IF('statement of marks'!I106="","",'statement of marks'!I106)</f>
        <v/>
      </c>
      <c r="S1918" s="1024"/>
      <c r="T1918" s="1024"/>
      <c r="U1918" s="1024"/>
      <c r="V1918" s="1024"/>
      <c r="W1918" s="1024"/>
      <c r="X1918" s="1024"/>
      <c r="Y1918" s="1024"/>
      <c r="Z1918" s="1024"/>
      <c r="AA1918" s="1024"/>
      <c r="AB1918" s="1036"/>
    </row>
    <row r="1919" spans="1:28" ht="19" customHeight="1">
      <c r="A1919" s="1023" t="s">
        <v>274</v>
      </c>
      <c r="B1919" s="1024"/>
      <c r="C1919" s="1024" t="str">
        <f>IF('statement of marks'!$A$3="","",'statement of marks'!$A$3)</f>
        <v>9 'A'</v>
      </c>
      <c r="D1919" s="1024"/>
      <c r="E1919" s="1025" t="s">
        <v>83</v>
      </c>
      <c r="F1919" s="1025"/>
      <c r="G1919" s="1025" t="str">
        <f>IF('statement of marks'!E105="","",'statement of marks'!E105)</f>
        <v/>
      </c>
      <c r="H1919" s="1025"/>
      <c r="I1919" s="1025" t="s">
        <v>78</v>
      </c>
      <c r="J1919" s="1025"/>
      <c r="K1919" s="1014" t="str">
        <f>IF('statement of marks'!F105="","",'statement of marks'!F105)</f>
        <v/>
      </c>
      <c r="L1919" s="1014"/>
      <c r="M1919" s="1015"/>
      <c r="N1919" s="1058"/>
      <c r="O1919" s="1057"/>
      <c r="P1919" s="1023" t="s">
        <v>274</v>
      </c>
      <c r="Q1919" s="1024"/>
      <c r="R1919" s="1024" t="str">
        <f>IF('statement of marks'!$A$3="","",'statement of marks'!$A$3)</f>
        <v>9 'A'</v>
      </c>
      <c r="S1919" s="1024"/>
      <c r="T1919" s="1025" t="s">
        <v>83</v>
      </c>
      <c r="U1919" s="1025"/>
      <c r="V1919" s="1025" t="str">
        <f>IF('statement of marks'!E106="","",'statement of marks'!E106)</f>
        <v/>
      </c>
      <c r="W1919" s="1025"/>
      <c r="X1919" s="1025" t="s">
        <v>78</v>
      </c>
      <c r="Y1919" s="1025"/>
      <c r="Z1919" s="1014" t="str">
        <f>IF('statement of marks'!F106="","",'statement of marks'!F106)</f>
        <v/>
      </c>
      <c r="AA1919" s="1014"/>
      <c r="AB1919" s="1015"/>
    </row>
    <row r="1920" spans="1:28" ht="19" customHeight="1">
      <c r="A1920" s="1037" t="s">
        <v>222</v>
      </c>
      <c r="B1920" s="1034" t="s">
        <v>223</v>
      </c>
      <c r="C1920" s="865" t="s">
        <v>87</v>
      </c>
      <c r="D1920" s="865" t="s">
        <v>88</v>
      </c>
      <c r="E1920" s="865" t="s">
        <v>89</v>
      </c>
      <c r="F1920" s="865" t="s">
        <v>245</v>
      </c>
      <c r="G1920" s="865" t="s">
        <v>242</v>
      </c>
      <c r="H1920" s="865" t="s">
        <v>99</v>
      </c>
      <c r="I1920" s="865" t="s">
        <v>193</v>
      </c>
      <c r="J1920" s="1016" t="s">
        <v>146</v>
      </c>
      <c r="K1920" s="1016" t="s">
        <v>224</v>
      </c>
      <c r="L1920" s="1016" t="s">
        <v>225</v>
      </c>
      <c r="M1920" s="1035" t="s">
        <v>243</v>
      </c>
      <c r="N1920" s="1058"/>
      <c r="O1920" s="1057"/>
      <c r="P1920" s="1037" t="s">
        <v>222</v>
      </c>
      <c r="Q1920" s="1034" t="s">
        <v>223</v>
      </c>
      <c r="R1920" s="865" t="s">
        <v>87</v>
      </c>
      <c r="S1920" s="865" t="s">
        <v>88</v>
      </c>
      <c r="T1920" s="865" t="s">
        <v>89</v>
      </c>
      <c r="U1920" s="865" t="s">
        <v>245</v>
      </c>
      <c r="V1920" s="865" t="s">
        <v>242</v>
      </c>
      <c r="W1920" s="865" t="s">
        <v>99</v>
      </c>
      <c r="X1920" s="865" t="s">
        <v>193</v>
      </c>
      <c r="Y1920" s="1016" t="s">
        <v>146</v>
      </c>
      <c r="Z1920" s="1016" t="s">
        <v>224</v>
      </c>
      <c r="AA1920" s="1016" t="s">
        <v>225</v>
      </c>
      <c r="AB1920" s="1035" t="s">
        <v>243</v>
      </c>
    </row>
    <row r="1921" spans="1:28" ht="19" customHeight="1">
      <c r="A1921" s="1037"/>
      <c r="B1921" s="1034"/>
      <c r="C1921" s="865"/>
      <c r="D1921" s="865"/>
      <c r="E1921" s="865"/>
      <c r="F1921" s="865"/>
      <c r="G1921" s="865"/>
      <c r="H1921" s="865"/>
      <c r="I1921" s="865"/>
      <c r="J1921" s="865"/>
      <c r="K1921" s="865"/>
      <c r="L1921" s="865"/>
      <c r="M1921" s="1035"/>
      <c r="N1921" s="1058"/>
      <c r="O1921" s="1057"/>
      <c r="P1921" s="1037"/>
      <c r="Q1921" s="1034"/>
      <c r="R1921" s="865"/>
      <c r="S1921" s="865"/>
      <c r="T1921" s="865"/>
      <c r="U1921" s="865"/>
      <c r="V1921" s="865"/>
      <c r="W1921" s="865"/>
      <c r="X1921" s="865"/>
      <c r="Y1921" s="865"/>
      <c r="Z1921" s="865"/>
      <c r="AA1921" s="865"/>
      <c r="AB1921" s="1035"/>
    </row>
    <row r="1922" spans="1:28" ht="19" customHeight="1">
      <c r="A1922" s="1037"/>
      <c r="B1922" s="1034"/>
      <c r="C1922" s="865"/>
      <c r="D1922" s="865"/>
      <c r="E1922" s="865"/>
      <c r="F1922" s="865"/>
      <c r="G1922" s="865"/>
      <c r="H1922" s="865"/>
      <c r="I1922" s="865"/>
      <c r="J1922" s="865"/>
      <c r="K1922" s="865"/>
      <c r="L1922" s="865"/>
      <c r="M1922" s="1035"/>
      <c r="N1922" s="1058"/>
      <c r="O1922" s="1057"/>
      <c r="P1922" s="1037"/>
      <c r="Q1922" s="1034"/>
      <c r="R1922" s="865"/>
      <c r="S1922" s="865"/>
      <c r="T1922" s="865"/>
      <c r="U1922" s="865"/>
      <c r="V1922" s="865"/>
      <c r="W1922" s="865"/>
      <c r="X1922" s="865"/>
      <c r="Y1922" s="865"/>
      <c r="Z1922" s="865"/>
      <c r="AA1922" s="865"/>
      <c r="AB1922" s="1035"/>
    </row>
    <row r="1923" spans="1:28" ht="19" customHeight="1">
      <c r="A1923" s="1038" t="s">
        <v>169</v>
      </c>
      <c r="B1923" s="1039"/>
      <c r="C1923" s="474">
        <v>10</v>
      </c>
      <c r="D1923" s="474">
        <v>10</v>
      </c>
      <c r="E1923" s="474">
        <v>10</v>
      </c>
      <c r="F1923" s="474">
        <v>70</v>
      </c>
      <c r="G1923" s="478">
        <v>100</v>
      </c>
      <c r="H1923" s="478">
        <v>100</v>
      </c>
      <c r="I1923" s="478">
        <v>200</v>
      </c>
      <c r="J1923" s="484"/>
      <c r="K1923" s="478" t="str">
        <f>IF(L1931=0,"",100)</f>
        <v/>
      </c>
      <c r="L1923" s="478"/>
      <c r="M1923" s="251" t="str">
        <f>IF(L1931=0,"","200/100")</f>
        <v/>
      </c>
      <c r="N1923" s="1058"/>
      <c r="O1923" s="1057"/>
      <c r="P1923" s="1038" t="s">
        <v>169</v>
      </c>
      <c r="Q1923" s="1039"/>
      <c r="R1923" s="474">
        <v>10</v>
      </c>
      <c r="S1923" s="474">
        <v>10</v>
      </c>
      <c r="T1923" s="474">
        <v>10</v>
      </c>
      <c r="U1923" s="474">
        <v>70</v>
      </c>
      <c r="V1923" s="478">
        <v>100</v>
      </c>
      <c r="W1923" s="478">
        <v>100</v>
      </c>
      <c r="X1923" s="478">
        <v>200</v>
      </c>
      <c r="Y1923" s="484"/>
      <c r="Z1923" s="478" t="str">
        <f>IF(AA1931=0,"",100)</f>
        <v/>
      </c>
      <c r="AA1923" s="478"/>
      <c r="AB1923" s="251" t="str">
        <f>IF(AA1931=0,"","200/100")</f>
        <v/>
      </c>
    </row>
    <row r="1924" spans="1:28" ht="19" customHeight="1">
      <c r="A1924" s="1023" t="s">
        <v>61</v>
      </c>
      <c r="B1924" s="1024"/>
      <c r="C1924" s="482" t="str">
        <f>IF('statement of marks'!J105="","",'statement of marks'!J105)</f>
        <v/>
      </c>
      <c r="D1924" s="482" t="str">
        <f>IF('statement of marks'!K105="","",'statement of marks'!K105)</f>
        <v/>
      </c>
      <c r="E1924" s="482" t="str">
        <f>IF('statement of marks'!L105="","",'statement of marks'!L105)</f>
        <v/>
      </c>
      <c r="F1924" s="482" t="str">
        <f>IF('statement of marks'!N105="","",'statement of marks'!N105)</f>
        <v/>
      </c>
      <c r="G1924" s="478" t="str">
        <f t="shared" ref="G1924:G1929" si="392">IF(F1924="","",SUM(C1924:F1924))</f>
        <v/>
      </c>
      <c r="H1924" s="252" t="str">
        <f>IF('statement of marks'!P105="","",'statement of marks'!P105)</f>
        <v/>
      </c>
      <c r="I1924" s="253" t="str">
        <f t="shared" ref="I1924:I1929" si="393">IF(H1924="","",SUM(G1924:H1924))</f>
        <v/>
      </c>
      <c r="J1924" s="479" t="str">
        <f>CONCATENATE('statement of marks'!HB105,'statement of marks'!HC105,'statement of marks'!HD105)</f>
        <v/>
      </c>
      <c r="K1924" s="482" t="str">
        <f>IF('result subject-wise'!AB105="","",'result subject-wise'!AB105)</f>
        <v/>
      </c>
      <c r="L1924" s="482" t="str">
        <f>IF('result subject-wise'!AK105="","",'result subject-wise'!AK105)</f>
        <v/>
      </c>
      <c r="M1924" s="480" t="str">
        <f>IF(L1931=0,"",IF(J1924="S",K1924,IF(K1924="",I1924,I1924+K1924)))</f>
        <v/>
      </c>
      <c r="N1924" s="1058"/>
      <c r="O1924" s="1057"/>
      <c r="P1924" s="1023" t="s">
        <v>61</v>
      </c>
      <c r="Q1924" s="1024"/>
      <c r="R1924" s="482" t="str">
        <f>IF('statement of marks'!J106="","",'statement of marks'!J106)</f>
        <v/>
      </c>
      <c r="S1924" s="482" t="str">
        <f>IF('statement of marks'!K106="","",'statement of marks'!K106)</f>
        <v/>
      </c>
      <c r="T1924" s="482" t="str">
        <f>IF('statement of marks'!L106="","",'statement of marks'!L106)</f>
        <v/>
      </c>
      <c r="U1924" s="482" t="str">
        <f>IF('statement of marks'!N106="","",'statement of marks'!N106)</f>
        <v/>
      </c>
      <c r="V1924" s="478" t="str">
        <f t="shared" ref="V1924:V1929" si="394">IF(U1924="","",SUM(R1924:U1924))</f>
        <v/>
      </c>
      <c r="W1924" s="252" t="str">
        <f>IF('statement of marks'!P106="","",'statement of marks'!P106)</f>
        <v/>
      </c>
      <c r="X1924" s="253" t="str">
        <f t="shared" ref="X1924:X1929" si="395">IF(W1924="","",SUM(V1924:W1924))</f>
        <v/>
      </c>
      <c r="Y1924" s="479" t="str">
        <f>CONCATENATE('statement of marks'!HB106,'statement of marks'!HC106,'statement of marks'!HD106)</f>
        <v/>
      </c>
      <c r="Z1924" s="482" t="str">
        <f>IF('result subject-wise'!AB106="","",'result subject-wise'!AB106)</f>
        <v/>
      </c>
      <c r="AA1924" s="482" t="str">
        <f>IF('result subject-wise'!AK106="","",'result subject-wise'!AK106)</f>
        <v/>
      </c>
      <c r="AB1924" s="480" t="str">
        <f>IF(AA1931=0,"",IF(Y1924="S",Z1924,IF(Z1924="",X1924,X1924+Z1924)))</f>
        <v/>
      </c>
    </row>
    <row r="1925" spans="1:28" ht="19" customHeight="1">
      <c r="A1925" s="1023" t="s">
        <v>63</v>
      </c>
      <c r="B1925" s="1024"/>
      <c r="C1925" s="482" t="str">
        <f>IF('statement of marks'!X105="","",'statement of marks'!X105)</f>
        <v/>
      </c>
      <c r="D1925" s="482" t="str">
        <f>IF('statement of marks'!Y105="","",'statement of marks'!Y105)</f>
        <v/>
      </c>
      <c r="E1925" s="482" t="str">
        <f>IF('statement of marks'!Z105="","",'statement of marks'!Z105)</f>
        <v/>
      </c>
      <c r="F1925" s="482" t="str">
        <f>IF('statement of marks'!AB105="","",'statement of marks'!AB105)</f>
        <v/>
      </c>
      <c r="G1925" s="478" t="str">
        <f t="shared" si="392"/>
        <v/>
      </c>
      <c r="H1925" s="252" t="str">
        <f>IF('statement of marks'!AD105="","",'statement of marks'!AD105)</f>
        <v/>
      </c>
      <c r="I1925" s="253" t="str">
        <f t="shared" si="393"/>
        <v/>
      </c>
      <c r="J1925" s="479" t="str">
        <f>CONCATENATE('statement of marks'!HE105,'statement of marks'!HF105,'statement of marks'!HG105,)</f>
        <v/>
      </c>
      <c r="K1925" s="482" t="str">
        <f>IF('result subject-wise'!AC105="","",'result subject-wise'!AC105)</f>
        <v/>
      </c>
      <c r="L1925" s="482" t="str">
        <f>IF('result subject-wise'!AL105="","",'result subject-wise'!AL105)</f>
        <v/>
      </c>
      <c r="M1925" s="480" t="str">
        <f>IF(L1931=0,"",IF(J1925="S",K1925,IF(K1925="",I1925,I1925+K1925)))</f>
        <v/>
      </c>
      <c r="N1925" s="1058"/>
      <c r="O1925" s="1057"/>
      <c r="P1925" s="1023" t="s">
        <v>63</v>
      </c>
      <c r="Q1925" s="1024"/>
      <c r="R1925" s="482" t="str">
        <f>IF('statement of marks'!X106="","",'statement of marks'!X106)</f>
        <v/>
      </c>
      <c r="S1925" s="482" t="str">
        <f>IF('statement of marks'!Y106="","",'statement of marks'!Y106)</f>
        <v/>
      </c>
      <c r="T1925" s="482" t="str">
        <f>IF('statement of marks'!Z106="","",'statement of marks'!Z106)</f>
        <v/>
      </c>
      <c r="U1925" s="482" t="str">
        <f>IF('statement of marks'!AB106="","",'statement of marks'!AB106)</f>
        <v/>
      </c>
      <c r="V1925" s="478" t="str">
        <f t="shared" si="394"/>
        <v/>
      </c>
      <c r="W1925" s="252" t="str">
        <f>IF('statement of marks'!AD106="","",'statement of marks'!AD106)</f>
        <v/>
      </c>
      <c r="X1925" s="253" t="str">
        <f t="shared" si="395"/>
        <v/>
      </c>
      <c r="Y1925" s="479" t="str">
        <f>CONCATENATE('statement of marks'!HE106,'statement of marks'!HF106,'statement of marks'!HG106,)</f>
        <v/>
      </c>
      <c r="Z1925" s="482" t="str">
        <f>IF('result subject-wise'!AC106="","",'result subject-wise'!AC106)</f>
        <v/>
      </c>
      <c r="AA1925" s="482" t="str">
        <f>IF('result subject-wise'!AL106="","",'result subject-wise'!AL106)</f>
        <v/>
      </c>
      <c r="AB1925" s="480" t="str">
        <f>IF(AA1931=0,"",IF(Y1925="S",Z1925,IF(Z1925="",X1925,X1925+Z1925)))</f>
        <v/>
      </c>
    </row>
    <row r="1926" spans="1:28" ht="19" customHeight="1">
      <c r="A1926" s="1023" t="str">
        <f>'statement of marks'!AM105</f>
        <v/>
      </c>
      <c r="B1926" s="1024"/>
      <c r="C1926" s="482" t="str">
        <f>IF('statement of marks'!AN105="","",'statement of marks'!AN105)</f>
        <v/>
      </c>
      <c r="D1926" s="482" t="str">
        <f>IF('statement of marks'!AO105="","",'statement of marks'!AO105)</f>
        <v/>
      </c>
      <c r="E1926" s="482" t="str">
        <f>IF('statement of marks'!AP105="","",'statement of marks'!AP105)</f>
        <v/>
      </c>
      <c r="F1926" s="482" t="str">
        <f>IF('statement of marks'!AR105="","",'statement of marks'!AR105)</f>
        <v/>
      </c>
      <c r="G1926" s="478" t="str">
        <f t="shared" si="392"/>
        <v/>
      </c>
      <c r="H1926" s="252" t="str">
        <f>IF('statement of marks'!AT105="","",'statement of marks'!AT105)</f>
        <v/>
      </c>
      <c r="I1926" s="253" t="str">
        <f t="shared" si="393"/>
        <v/>
      </c>
      <c r="J1926" s="479" t="str">
        <f>CONCATENATE('statement of marks'!HH105,'statement of marks'!HN105,'statement of marks'!HO105)</f>
        <v/>
      </c>
      <c r="K1926" s="482" t="str">
        <f>IF('result subject-wise'!AD105="","",'result subject-wise'!AD105)</f>
        <v/>
      </c>
      <c r="L1926" s="482" t="str">
        <f>IF('result subject-wise'!AM105="","",'result subject-wise'!AM105)</f>
        <v/>
      </c>
      <c r="M1926" s="480" t="str">
        <f>IF(L1931=0,"",IF(J1926="S",K1926,IF(K1926="",I1926,I1926+K1926)))</f>
        <v/>
      </c>
      <c r="N1926" s="1058"/>
      <c r="O1926" s="1057"/>
      <c r="P1926" s="1023" t="str">
        <f>'statement of marks'!AM106</f>
        <v/>
      </c>
      <c r="Q1926" s="1024"/>
      <c r="R1926" s="482" t="str">
        <f>IF('statement of marks'!AN106="","",'statement of marks'!AN106)</f>
        <v/>
      </c>
      <c r="S1926" s="482" t="str">
        <f>IF('statement of marks'!AO106="","",'statement of marks'!AO106)</f>
        <v/>
      </c>
      <c r="T1926" s="482" t="str">
        <f>IF('statement of marks'!AP106="","",'statement of marks'!AP106)</f>
        <v/>
      </c>
      <c r="U1926" s="482" t="str">
        <f>IF('statement of marks'!AR106="","",'statement of marks'!AR106)</f>
        <v/>
      </c>
      <c r="V1926" s="478" t="str">
        <f t="shared" si="394"/>
        <v/>
      </c>
      <c r="W1926" s="252" t="str">
        <f>IF('statement of marks'!AT106="","",'statement of marks'!AT106)</f>
        <v/>
      </c>
      <c r="X1926" s="253" t="str">
        <f t="shared" si="395"/>
        <v/>
      </c>
      <c r="Y1926" s="479" t="str">
        <f>CONCATENATE('statement of marks'!HH106,'statement of marks'!HN106,'statement of marks'!HO106)</f>
        <v/>
      </c>
      <c r="Z1926" s="482" t="str">
        <f>IF('result subject-wise'!AD106="","",'result subject-wise'!AD106)</f>
        <v/>
      </c>
      <c r="AA1926" s="482" t="str">
        <f>IF('result subject-wise'!AM106="","",'result subject-wise'!AM106)</f>
        <v/>
      </c>
      <c r="AB1926" s="480" t="str">
        <f>IF(AA1931=0,"",IF(Y1926="S",Z1926,IF(Z1926="",X1926,X1926+Z1926)))</f>
        <v/>
      </c>
    </row>
    <row r="1927" spans="1:28" ht="19" customHeight="1">
      <c r="A1927" s="1023" t="s">
        <v>65</v>
      </c>
      <c r="B1927" s="1024"/>
      <c r="C1927" s="482" t="str">
        <f>IF('statement of marks'!BB105="","",'statement of marks'!BB105)</f>
        <v/>
      </c>
      <c r="D1927" s="482" t="str">
        <f>IF('statement of marks'!BC105="","",'statement of marks'!BC105)</f>
        <v/>
      </c>
      <c r="E1927" s="482" t="str">
        <f>IF('statement of marks'!BD105="","",'statement of marks'!BD105)</f>
        <v/>
      </c>
      <c r="F1927" s="482" t="str">
        <f>IF('statement of marks'!BF105="","",'statement of marks'!BF105)</f>
        <v/>
      </c>
      <c r="G1927" s="478" t="str">
        <f t="shared" si="392"/>
        <v/>
      </c>
      <c r="H1927" s="252" t="str">
        <f>IF('statement of marks'!BH105="","",'statement of marks'!BH105)</f>
        <v/>
      </c>
      <c r="I1927" s="253" t="str">
        <f t="shared" si="393"/>
        <v/>
      </c>
      <c r="J1927" s="479" t="str">
        <f>CONCATENATE('statement of marks'!HP105,'statement of marks'!HQ105,'statement of marks'!HR105)</f>
        <v/>
      </c>
      <c r="K1927" s="482" t="str">
        <f>IF('result subject-wise'!AE105="","",'result subject-wise'!AE105)</f>
        <v/>
      </c>
      <c r="L1927" s="482" t="str">
        <f>IF('result subject-wise'!AN105="","",'result subject-wise'!AN105)</f>
        <v/>
      </c>
      <c r="M1927" s="480" t="str">
        <f>IF(L1931=0,"",IF(J1927="S",K1927,IF(K1927="",I1927,I1927+K1927)))</f>
        <v/>
      </c>
      <c r="N1927" s="1058"/>
      <c r="O1927" s="1057"/>
      <c r="P1927" s="1023" t="s">
        <v>65</v>
      </c>
      <c r="Q1927" s="1024"/>
      <c r="R1927" s="482" t="str">
        <f>IF('statement of marks'!BB106="","",'statement of marks'!BB106)</f>
        <v/>
      </c>
      <c r="S1927" s="482" t="str">
        <f>IF('statement of marks'!BC106="","",'statement of marks'!BC106)</f>
        <v/>
      </c>
      <c r="T1927" s="482" t="str">
        <f>IF('statement of marks'!BD106="","",'statement of marks'!BD106)</f>
        <v/>
      </c>
      <c r="U1927" s="482" t="str">
        <f>IF('statement of marks'!BF106="","",'statement of marks'!BF106)</f>
        <v/>
      </c>
      <c r="V1927" s="478" t="str">
        <f t="shared" si="394"/>
        <v/>
      </c>
      <c r="W1927" s="252" t="str">
        <f>IF('statement of marks'!BH106="","",'statement of marks'!BH106)</f>
        <v/>
      </c>
      <c r="X1927" s="253" t="str">
        <f t="shared" si="395"/>
        <v/>
      </c>
      <c r="Y1927" s="479" t="str">
        <f>CONCATENATE('statement of marks'!HP106,'statement of marks'!HQ106,'statement of marks'!HR106)</f>
        <v/>
      </c>
      <c r="Z1927" s="482" t="str">
        <f>IF('result subject-wise'!AE106="","",'result subject-wise'!AE106)</f>
        <v/>
      </c>
      <c r="AA1927" s="482" t="str">
        <f>IF('result subject-wise'!AN106="","",'result subject-wise'!AN106)</f>
        <v/>
      </c>
      <c r="AB1927" s="480" t="str">
        <f>IF(AA1931=0,"",IF(Y1927="S",Z1927,IF(Z1927="",X1927,X1927+Z1927)))</f>
        <v/>
      </c>
    </row>
    <row r="1928" spans="1:28" ht="19" customHeight="1">
      <c r="A1928" s="1023" t="s">
        <v>71</v>
      </c>
      <c r="B1928" s="1024"/>
      <c r="C1928" s="482" t="str">
        <f>IF('statement of marks'!BP105="","",'statement of marks'!BP105)</f>
        <v/>
      </c>
      <c r="D1928" s="482" t="str">
        <f>IF('statement of marks'!BQ105="","",'statement of marks'!BQ105)</f>
        <v/>
      </c>
      <c r="E1928" s="482" t="str">
        <f>IF('statement of marks'!BR105="","",'statement of marks'!BR105)</f>
        <v/>
      </c>
      <c r="F1928" s="482" t="str">
        <f>IF('statement of marks'!BT105="","",'statement of marks'!BT105)</f>
        <v/>
      </c>
      <c r="G1928" s="478" t="str">
        <f t="shared" si="392"/>
        <v/>
      </c>
      <c r="H1928" s="252" t="str">
        <f>IF('statement of marks'!BV105="","",'statement of marks'!BV105)</f>
        <v/>
      </c>
      <c r="I1928" s="253" t="str">
        <f t="shared" si="393"/>
        <v/>
      </c>
      <c r="J1928" s="479" t="str">
        <f>CONCATENATE('statement of marks'!HS105,'statement of marks'!HT105,'statement of marks'!HU105)</f>
        <v/>
      </c>
      <c r="K1928" s="482" t="str">
        <f>IF('result subject-wise'!AF105="","",'result subject-wise'!AF105)</f>
        <v/>
      </c>
      <c r="L1928" s="482" t="str">
        <f>IF('result subject-wise'!AO105="","",'result subject-wise'!AO105)</f>
        <v/>
      </c>
      <c r="M1928" s="480" t="str">
        <f>IF(L1931=0,"",IF(J1928="S",K1928,IF(K1928="",I1928,I1928+K1928)))</f>
        <v/>
      </c>
      <c r="N1928" s="1058"/>
      <c r="O1928" s="1057"/>
      <c r="P1928" s="1023" t="s">
        <v>71</v>
      </c>
      <c r="Q1928" s="1024"/>
      <c r="R1928" s="482" t="str">
        <f>IF('statement of marks'!BP106="","",'statement of marks'!BP106)</f>
        <v/>
      </c>
      <c r="S1928" s="482" t="str">
        <f>IF('statement of marks'!BQ106="","",'statement of marks'!BQ106)</f>
        <v/>
      </c>
      <c r="T1928" s="482" t="str">
        <f>IF('statement of marks'!BR106="","",'statement of marks'!BR106)</f>
        <v/>
      </c>
      <c r="U1928" s="482" t="str">
        <f>IF('statement of marks'!BT106="","",'statement of marks'!BT106)</f>
        <v/>
      </c>
      <c r="V1928" s="478" t="str">
        <f t="shared" si="394"/>
        <v/>
      </c>
      <c r="W1928" s="252" t="str">
        <f>IF('statement of marks'!BV106="","",'statement of marks'!BV106)</f>
        <v/>
      </c>
      <c r="X1928" s="253" t="str">
        <f t="shared" si="395"/>
        <v/>
      </c>
      <c r="Y1928" s="479" t="str">
        <f>CONCATENATE('statement of marks'!HS106,'statement of marks'!HT106,'statement of marks'!HU106)</f>
        <v/>
      </c>
      <c r="Z1928" s="482" t="str">
        <f>IF('result subject-wise'!AF106="","",'result subject-wise'!AF106)</f>
        <v/>
      </c>
      <c r="AA1928" s="482" t="str">
        <f>IF('result subject-wise'!AO106="","",'result subject-wise'!AO106)</f>
        <v/>
      </c>
      <c r="AB1928" s="480" t="str">
        <f>IF(AA1931=0,"",IF(Y1928="S",Z1928,IF(Z1928="",X1928,X1928+Z1928)))</f>
        <v/>
      </c>
    </row>
    <row r="1929" spans="1:28" ht="19" customHeight="1">
      <c r="A1929" s="1023" t="s">
        <v>48</v>
      </c>
      <c r="B1929" s="1024"/>
      <c r="C1929" s="482" t="str">
        <f>IF('statement of marks'!CD105="","",'statement of marks'!CD105)</f>
        <v/>
      </c>
      <c r="D1929" s="482" t="str">
        <f>IF('statement of marks'!CE105="","",'statement of marks'!CE105)</f>
        <v/>
      </c>
      <c r="E1929" s="482" t="str">
        <f>IF('statement of marks'!CF105="","",'statement of marks'!CF105)</f>
        <v/>
      </c>
      <c r="F1929" s="482" t="str">
        <f>IF('statement of marks'!CH105="","",'statement of marks'!CH105)</f>
        <v/>
      </c>
      <c r="G1929" s="478" t="str">
        <f t="shared" si="392"/>
        <v/>
      </c>
      <c r="H1929" s="252" t="str">
        <f>IF('statement of marks'!CJ105="","",'statement of marks'!CJ105)</f>
        <v/>
      </c>
      <c r="I1929" s="253" t="str">
        <f t="shared" si="393"/>
        <v/>
      </c>
      <c r="J1929" s="479" t="str">
        <f>CONCATENATE('statement of marks'!HV105,'statement of marks'!HW105,'statement of marks'!HX105)</f>
        <v/>
      </c>
      <c r="K1929" s="482" t="str">
        <f>IF('result subject-wise'!AG105="","",'result subject-wise'!AG105)</f>
        <v/>
      </c>
      <c r="L1929" s="482" t="str">
        <f>IF('result subject-wise'!AP105="","",'result subject-wise'!AP105)</f>
        <v/>
      </c>
      <c r="M1929" s="480" t="str">
        <f>IF(L1931=0,"",IF(J1929="S",K1929,IF(K1929="",I1929,I1929+K1929)))</f>
        <v/>
      </c>
      <c r="N1929" s="1058"/>
      <c r="O1929" s="1057"/>
      <c r="P1929" s="1023" t="s">
        <v>48</v>
      </c>
      <c r="Q1929" s="1024"/>
      <c r="R1929" s="482" t="str">
        <f>IF('statement of marks'!CD106="","",'statement of marks'!CD106)</f>
        <v/>
      </c>
      <c r="S1929" s="482" t="str">
        <f>IF('statement of marks'!CE106="","",'statement of marks'!CE106)</f>
        <v/>
      </c>
      <c r="T1929" s="482" t="str">
        <f>IF('statement of marks'!CF106="","",'statement of marks'!CF106)</f>
        <v/>
      </c>
      <c r="U1929" s="482" t="str">
        <f>IF('statement of marks'!CH106="","",'statement of marks'!CH106)</f>
        <v/>
      </c>
      <c r="V1929" s="478" t="str">
        <f t="shared" si="394"/>
        <v/>
      </c>
      <c r="W1929" s="252" t="str">
        <f>IF('statement of marks'!CJ106="","",'statement of marks'!CJ106)</f>
        <v/>
      </c>
      <c r="X1929" s="253" t="str">
        <f t="shared" si="395"/>
        <v/>
      </c>
      <c r="Y1929" s="479" t="str">
        <f>CONCATENATE('statement of marks'!HV106,'statement of marks'!HW106,'statement of marks'!HX106)</f>
        <v/>
      </c>
      <c r="Z1929" s="482" t="str">
        <f>IF('result subject-wise'!AG106="","",'result subject-wise'!AG106)</f>
        <v/>
      </c>
      <c r="AA1929" s="482" t="str">
        <f>IF('result subject-wise'!AP106="","",'result subject-wise'!AP106)</f>
        <v/>
      </c>
      <c r="AB1929" s="480" t="str">
        <f>IF(AA1931=0,"",IF(Y1929="S",Z1929,IF(Z1929="",X1929,X1929+Z1929)))</f>
        <v/>
      </c>
    </row>
    <row r="1930" spans="1:28" ht="19" customHeight="1">
      <c r="A1930" s="1027" t="s">
        <v>244</v>
      </c>
      <c r="B1930" s="1028"/>
      <c r="C1930" s="477" t="str">
        <f t="shared" ref="C1930:I1930" si="396">IF(C1929="","",SUM(C1924:C1929))</f>
        <v/>
      </c>
      <c r="D1930" s="477" t="str">
        <f t="shared" si="396"/>
        <v/>
      </c>
      <c r="E1930" s="477" t="str">
        <f t="shared" si="396"/>
        <v/>
      </c>
      <c r="F1930" s="477" t="str">
        <f t="shared" si="396"/>
        <v/>
      </c>
      <c r="G1930" s="477" t="str">
        <f t="shared" si="396"/>
        <v/>
      </c>
      <c r="H1930" s="477" t="str">
        <f t="shared" si="396"/>
        <v/>
      </c>
      <c r="I1930" s="477" t="str">
        <f t="shared" si="396"/>
        <v/>
      </c>
      <c r="J1930" s="254" t="e">
        <f>IF(AND(L1936="PASS",M1932&gt;=60),"FIRST",IF(AND(L1936="PASS",M1932&gt;=48),"SECOND",IF(AND(L1936="PASS",M1932&gt;=36),"THIRD","")))</f>
        <v>#VALUE!</v>
      </c>
      <c r="K1930" s="254">
        <f>COUNTIF(K1924:K1929,"AB")</f>
        <v>0</v>
      </c>
      <c r="L1930" s="482"/>
      <c r="M1930" s="476" t="str">
        <f>IF(K1930&gt;0,"",IF(M1929="","",SUM(M1924:M1929)))</f>
        <v/>
      </c>
      <c r="N1930" s="1058"/>
      <c r="O1930" s="1057"/>
      <c r="P1930" s="1027" t="s">
        <v>244</v>
      </c>
      <c r="Q1930" s="1028"/>
      <c r="R1930" s="477" t="str">
        <f t="shared" ref="R1930:X1930" si="397">IF(R1929="","",SUM(R1924:R1929))</f>
        <v/>
      </c>
      <c r="S1930" s="477" t="str">
        <f t="shared" si="397"/>
        <v/>
      </c>
      <c r="T1930" s="477" t="str">
        <f t="shared" si="397"/>
        <v/>
      </c>
      <c r="U1930" s="477" t="str">
        <f t="shared" si="397"/>
        <v/>
      </c>
      <c r="V1930" s="477" t="str">
        <f t="shared" si="397"/>
        <v/>
      </c>
      <c r="W1930" s="477" t="str">
        <f t="shared" si="397"/>
        <v/>
      </c>
      <c r="X1930" s="477" t="str">
        <f t="shared" si="397"/>
        <v/>
      </c>
      <c r="Y1930" s="254" t="e">
        <f>IF(AND(AA1936="PASS",AB1932&gt;=60),"FIRST",IF(AND(AA1936="PASS",AB1932&gt;=48),"SECOND",IF(AND(AA1936="PASS",AB1932&gt;=36),"THIRD","")))</f>
        <v>#VALUE!</v>
      </c>
      <c r="Z1930" s="254">
        <f>COUNTIF(Z1924:Z1929,"AB")</f>
        <v>0</v>
      </c>
      <c r="AA1930" s="482"/>
      <c r="AB1930" s="476" t="str">
        <f>IF(Z1930&gt;0,"",IF(AB1929="","",SUM(AB1924:AB1929)))</f>
        <v/>
      </c>
    </row>
    <row r="1931" spans="1:28" ht="19" customHeight="1">
      <c r="A1931" s="1027" t="s">
        <v>226</v>
      </c>
      <c r="B1931" s="1028"/>
      <c r="C1931" s="474">
        <f>60-(COUNTIF(C1924:C1929,"NA")*10+COUNTIF(C1924:C1929,"ML")*10)</f>
        <v>60</v>
      </c>
      <c r="D1931" s="474">
        <f>60-(COUNTIF(D1924:D1929,"NA")*10+COUNTIF(D1924:D1929,"ML")*10)</f>
        <v>60</v>
      </c>
      <c r="E1931" s="474">
        <f>60-(COUNTIF(E1924:E1929,"NA")*10+COUNTIF(E1924:E1929,"ML")*10)</f>
        <v>60</v>
      </c>
      <c r="F1931" s="474">
        <f>420-(COUNTIF(F1924:F1929,"NA")*70+COUNTIF(F1924:F1929,"ML")*70)</f>
        <v>420</v>
      </c>
      <c r="G1931" s="474">
        <f>SUM(C1931:F1931)</f>
        <v>600</v>
      </c>
      <c r="H1931" s="474">
        <f>600-(COUNTIF(H1924:H1929,"ML")*100)</f>
        <v>600</v>
      </c>
      <c r="I1931" s="478">
        <f>SUM(G1931:H1931)</f>
        <v>1200</v>
      </c>
      <c r="J1931" s="254" t="e">
        <f>IF(AND(L1936="PASS",I1932&gt;=60),"FIRST",IF(AND(L1936="PASS",I1932&gt;=48),"SECOND",IF(AND(L1936="PASS",I1932&gt;=36),"THIRD","")))</f>
        <v>#VALUE!</v>
      </c>
      <c r="K1931" s="482"/>
      <c r="L1931" s="254">
        <f>COUNTIF(L1924:L1929,"P")+COUNTIF(L1924:L1929,"F")</f>
        <v>0</v>
      </c>
      <c r="M1931" s="251" t="str">
        <f>IF(K1930&gt;0,"",IF(L1931=0,"",1200-L1932*100))</f>
        <v/>
      </c>
      <c r="N1931" s="1058"/>
      <c r="O1931" s="1057"/>
      <c r="P1931" s="1027" t="s">
        <v>226</v>
      </c>
      <c r="Q1931" s="1028"/>
      <c r="R1931" s="474">
        <f>60-(COUNTIF(R1924:R1929,"NA")*10+COUNTIF(R1924:R1929,"ML")*10)</f>
        <v>60</v>
      </c>
      <c r="S1931" s="474">
        <f>60-(COUNTIF(S1924:S1929,"NA")*10+COUNTIF(S1924:S1929,"ML")*10)</f>
        <v>60</v>
      </c>
      <c r="T1931" s="474">
        <f>60-(COUNTIF(T1924:T1929,"NA")*10+COUNTIF(T1924:T1929,"ML")*10)</f>
        <v>60</v>
      </c>
      <c r="U1931" s="474">
        <f>420-(COUNTIF(U1924:U1929,"NA")*70+COUNTIF(U1924:U1929,"ML")*70)</f>
        <v>420</v>
      </c>
      <c r="V1931" s="474">
        <f>SUM(R1931:U1931)</f>
        <v>600</v>
      </c>
      <c r="W1931" s="474">
        <f>600-(COUNTIF(W1924:W1929,"ML")*100)</f>
        <v>600</v>
      </c>
      <c r="X1931" s="478">
        <f>SUM(V1931:W1931)</f>
        <v>1200</v>
      </c>
      <c r="Y1931" s="254" t="e">
        <f>IF(AND(AA1936="PASS",X1932&gt;=60),"FIRST",IF(AND(AA1936="PASS",X1932&gt;=48),"SECOND",IF(AND(AA1936="PASS",X1932&gt;=36),"THIRD","")))</f>
        <v>#VALUE!</v>
      </c>
      <c r="Z1931" s="482"/>
      <c r="AA1931" s="254">
        <f>COUNTIF(AA1924:AA1929,"P")+COUNTIF(AA1924:AA1929,"F")</f>
        <v>0</v>
      </c>
      <c r="AB1931" s="251" t="str">
        <f>IF(Z1930&gt;0,"",IF(AA1931=0,"",1200-AA1932*100))</f>
        <v/>
      </c>
    </row>
    <row r="1932" spans="1:28" ht="19" customHeight="1">
      <c r="A1932" s="1056" t="s">
        <v>150</v>
      </c>
      <c r="B1932" s="1039"/>
      <c r="C1932" s="255" t="e">
        <f t="shared" ref="C1932:I1932" si="398">C1930/C1931*100</f>
        <v>#VALUE!</v>
      </c>
      <c r="D1932" s="255" t="e">
        <f t="shared" si="398"/>
        <v>#VALUE!</v>
      </c>
      <c r="E1932" s="255" t="e">
        <f t="shared" si="398"/>
        <v>#VALUE!</v>
      </c>
      <c r="F1932" s="255" t="e">
        <f t="shared" si="398"/>
        <v>#VALUE!</v>
      </c>
      <c r="G1932" s="255" t="e">
        <f t="shared" si="398"/>
        <v>#VALUE!</v>
      </c>
      <c r="H1932" s="255" t="e">
        <f t="shared" si="398"/>
        <v>#VALUE!</v>
      </c>
      <c r="I1932" s="255" t="e">
        <f t="shared" si="398"/>
        <v>#VALUE!</v>
      </c>
      <c r="J1932" s="254" t="e">
        <f>IF(M1931="",J1931,J1930)</f>
        <v>#VALUE!</v>
      </c>
      <c r="K1932" s="482"/>
      <c r="L1932" s="254">
        <f>COUNTIF(J1924:J1929,"S")</f>
        <v>0</v>
      </c>
      <c r="M1932" s="256" t="e">
        <f>M1930/M1931*100</f>
        <v>#VALUE!</v>
      </c>
      <c r="N1932" s="1058"/>
      <c r="O1932" s="1057"/>
      <c r="P1932" s="1056" t="s">
        <v>150</v>
      </c>
      <c r="Q1932" s="1039"/>
      <c r="R1932" s="255" t="e">
        <f t="shared" ref="R1932:X1932" si="399">R1930/R1931*100</f>
        <v>#VALUE!</v>
      </c>
      <c r="S1932" s="255" t="e">
        <f t="shared" si="399"/>
        <v>#VALUE!</v>
      </c>
      <c r="T1932" s="255" t="e">
        <f t="shared" si="399"/>
        <v>#VALUE!</v>
      </c>
      <c r="U1932" s="255" t="e">
        <f t="shared" si="399"/>
        <v>#VALUE!</v>
      </c>
      <c r="V1932" s="255" t="e">
        <f t="shared" si="399"/>
        <v>#VALUE!</v>
      </c>
      <c r="W1932" s="255" t="e">
        <f t="shared" si="399"/>
        <v>#VALUE!</v>
      </c>
      <c r="X1932" s="255" t="e">
        <f t="shared" si="399"/>
        <v>#VALUE!</v>
      </c>
      <c r="Y1932" s="254" t="e">
        <f>IF(AB1931="",Y1931,Y1930)</f>
        <v>#VALUE!</v>
      </c>
      <c r="Z1932" s="482"/>
      <c r="AA1932" s="254">
        <f>COUNTIF(Y1924:Y1929,"S")</f>
        <v>0</v>
      </c>
      <c r="AB1932" s="256" t="e">
        <f>AB1930/AB1931*100</f>
        <v>#VALUE!</v>
      </c>
    </row>
    <row r="1933" spans="1:28" ht="19" customHeight="1">
      <c r="A1933" s="1023" t="s">
        <v>73</v>
      </c>
      <c r="B1933" s="1024"/>
      <c r="C1933" s="475" t="str">
        <f>IF('statement of marks'!CV105="","",'statement of marks'!CV105)</f>
        <v/>
      </c>
      <c r="D1933" s="475" t="str">
        <f>IF('statement of marks'!CW105="","",'statement of marks'!CW105)</f>
        <v/>
      </c>
      <c r="E1933" s="475" t="str">
        <f>IF('statement of marks'!CX105="","",'statement of marks'!CX105)</f>
        <v/>
      </c>
      <c r="F1933" s="475" t="str">
        <f>IF('statement of marks'!CZ105="","",'statement of marks'!CZ105)</f>
        <v/>
      </c>
      <c r="G1933" s="478" t="str">
        <f>IF(F1933="","",SUM(C1933:F1933))</f>
        <v/>
      </c>
      <c r="H1933" s="475" t="str">
        <f>IF('statement of marks'!DB105="","",'statement of marks'!DB105)</f>
        <v/>
      </c>
      <c r="I1933" s="478" t="str">
        <f>IF(H1933="","",SUM(G1933:H1933))</f>
        <v/>
      </c>
      <c r="J1933" s="479" t="str">
        <f>IF('statement of marks'!HY105="","",'statement of marks'!HY105)</f>
        <v/>
      </c>
      <c r="K1933" s="485" t="str">
        <f>IF('result subject-wise'!AQ105="","",'result subject-wise'!AQ105)</f>
        <v/>
      </c>
      <c r="L1933" s="1046" t="s">
        <v>238</v>
      </c>
      <c r="M1933" s="1061"/>
      <c r="N1933" s="1058"/>
      <c r="O1933" s="1057"/>
      <c r="P1933" s="1023" t="s">
        <v>73</v>
      </c>
      <c r="Q1933" s="1024"/>
      <c r="R1933" s="475" t="str">
        <f>IF('statement of marks'!CV106="","",'statement of marks'!CV106)</f>
        <v/>
      </c>
      <c r="S1933" s="475" t="str">
        <f>IF('statement of marks'!CW106="","",'statement of marks'!CW106)</f>
        <v/>
      </c>
      <c r="T1933" s="475" t="str">
        <f>IF('statement of marks'!CX106="","",'statement of marks'!CX106)</f>
        <v/>
      </c>
      <c r="U1933" s="475" t="str">
        <f>IF('statement of marks'!CZ106="","",'statement of marks'!CZ106)</f>
        <v/>
      </c>
      <c r="V1933" s="478" t="str">
        <f>IF(U1933="","",SUM(R1933:U1933))</f>
        <v/>
      </c>
      <c r="W1933" s="475" t="str">
        <f>IF('statement of marks'!DB106="","",'statement of marks'!DB106)</f>
        <v/>
      </c>
      <c r="X1933" s="478" t="str">
        <f>IF(W1933="","",SUM(V1933:W1933))</f>
        <v/>
      </c>
      <c r="Y1933" s="479" t="str">
        <f>IF('statement of marks'!HY106="","",'statement of marks'!HY106)</f>
        <v/>
      </c>
      <c r="Z1933" s="485" t="str">
        <f>IF('result subject-wise'!AQ106="","",'result subject-wise'!AQ106)</f>
        <v/>
      </c>
      <c r="AA1933" s="1046" t="s">
        <v>238</v>
      </c>
      <c r="AB1933" s="1061"/>
    </row>
    <row r="1934" spans="1:28" ht="19" customHeight="1">
      <c r="A1934" s="1023" t="s">
        <v>74</v>
      </c>
      <c r="B1934" s="1024"/>
      <c r="C1934" s="475" t="str">
        <f>IF('statement of marks'!DL105="","",'statement of marks'!DL105)</f>
        <v/>
      </c>
      <c r="D1934" s="475" t="str">
        <f>IF('statement of marks'!DO105="","",'statement of marks'!DO105)</f>
        <v/>
      </c>
      <c r="E1934" s="475" t="str">
        <f>IF('statement of marks'!DR105="","",'statement of marks'!DR105)</f>
        <v/>
      </c>
      <c r="F1934" s="475" t="str">
        <f>IF('statement of marks'!DX105="","",'statement of marks'!DX105)</f>
        <v/>
      </c>
      <c r="G1934" s="478" t="str">
        <f>IF(F1934="","",SUM(C1934:F1934))</f>
        <v/>
      </c>
      <c r="H1934" s="475" t="str">
        <f>IF('statement of marks'!EC105="","",'statement of marks'!EC105)</f>
        <v/>
      </c>
      <c r="I1934" s="478" t="str">
        <f>IF(H1934="","",SUM(G1934:H1934))</f>
        <v/>
      </c>
      <c r="J1934" s="479" t="str">
        <f>IF('statement of marks'!HZ105="","",'statement of marks'!HZ105)</f>
        <v/>
      </c>
      <c r="K1934" s="477" t="str">
        <f>IF('result subject-wise'!AR105="","",'result subject-wise'!AR105)</f>
        <v/>
      </c>
      <c r="L1934" s="1030"/>
      <c r="M1934" s="1061"/>
      <c r="N1934" s="1058"/>
      <c r="O1934" s="1057"/>
      <c r="P1934" s="1023" t="s">
        <v>74</v>
      </c>
      <c r="Q1934" s="1024"/>
      <c r="R1934" s="475" t="str">
        <f>IF('statement of marks'!DL106="","",'statement of marks'!DL106)</f>
        <v/>
      </c>
      <c r="S1934" s="475" t="str">
        <f>IF('statement of marks'!DO106="","",'statement of marks'!DO106)</f>
        <v/>
      </c>
      <c r="T1934" s="475" t="str">
        <f>IF('statement of marks'!DR106="","",'statement of marks'!DR106)</f>
        <v/>
      </c>
      <c r="U1934" s="475" t="str">
        <f>IF('statement of marks'!DX106="","",'statement of marks'!DX106)</f>
        <v/>
      </c>
      <c r="V1934" s="478" t="str">
        <f>IF(U1934="","",SUM(R1934:U1934))</f>
        <v/>
      </c>
      <c r="W1934" s="475" t="str">
        <f>IF('statement of marks'!EC106="","",'statement of marks'!EC106)</f>
        <v/>
      </c>
      <c r="X1934" s="478" t="str">
        <f>IF(W1934="","",SUM(V1934:W1934))</f>
        <v/>
      </c>
      <c r="Y1934" s="479" t="str">
        <f>IF('statement of marks'!HZ106="","",'statement of marks'!HZ106)</f>
        <v/>
      </c>
      <c r="Z1934" s="477" t="str">
        <f>IF('result subject-wise'!AR106="","",'result subject-wise'!AR106)</f>
        <v/>
      </c>
      <c r="AA1934" s="1030"/>
      <c r="AB1934" s="1061"/>
    </row>
    <row r="1935" spans="1:28" ht="19" customHeight="1">
      <c r="A1935" s="1023" t="s">
        <v>56</v>
      </c>
      <c r="B1935" s="1024"/>
      <c r="C1935" s="475" t="str">
        <f>IF('statement of marks'!EM105="","",'statement of marks'!EM105)</f>
        <v/>
      </c>
      <c r="D1935" s="475" t="str">
        <f>IF('statement of marks'!EN105="","",'statement of marks'!EN105)</f>
        <v/>
      </c>
      <c r="E1935" s="475" t="str">
        <f>IF('statement of marks'!EO105="","",'statement of marks'!EO105)</f>
        <v/>
      </c>
      <c r="F1935" s="475" t="str">
        <f>IF('statement of marks'!ES105="","",'statement of marks'!ES105)</f>
        <v/>
      </c>
      <c r="G1935" s="478" t="str">
        <f>IF(F1935="","",SUM(C1935:F1935))</f>
        <v/>
      </c>
      <c r="H1935" s="475" t="str">
        <f>IF('statement of marks'!EX105="","",'statement of marks'!EX105)</f>
        <v/>
      </c>
      <c r="I1935" s="478" t="str">
        <f>IF(H1935="","",SUM(G1935:H1935))</f>
        <v/>
      </c>
      <c r="J1935" s="479" t="str">
        <f>IF('statement of marks'!IA105="","",'statement of marks'!IA105)</f>
        <v/>
      </c>
      <c r="K1935" s="477" t="str">
        <f>IF('result subject-wise'!AS105="","",'result subject-wise'!AS105)</f>
        <v/>
      </c>
      <c r="L1935" s="1030"/>
      <c r="M1935" s="1061"/>
      <c r="N1935" s="1058"/>
      <c r="O1935" s="1057"/>
      <c r="P1935" s="1023" t="s">
        <v>56</v>
      </c>
      <c r="Q1935" s="1024"/>
      <c r="R1935" s="475" t="str">
        <f>IF('statement of marks'!EM106="","",'statement of marks'!EM106)</f>
        <v/>
      </c>
      <c r="S1935" s="475" t="str">
        <f>IF('statement of marks'!EN106="","",'statement of marks'!EN106)</f>
        <v/>
      </c>
      <c r="T1935" s="475" t="str">
        <f>IF('statement of marks'!EO106="","",'statement of marks'!EO106)</f>
        <v/>
      </c>
      <c r="U1935" s="475" t="str">
        <f>IF('statement of marks'!ES106="","",'statement of marks'!ES106)</f>
        <v/>
      </c>
      <c r="V1935" s="478" t="str">
        <f>IF(U1935="","",SUM(R1935:U1935))</f>
        <v/>
      </c>
      <c r="W1935" s="475" t="str">
        <f>IF('statement of marks'!EX106="","",'statement of marks'!EX106)</f>
        <v/>
      </c>
      <c r="X1935" s="478" t="str">
        <f>IF(W1935="","",SUM(V1935:W1935))</f>
        <v/>
      </c>
      <c r="Y1935" s="479" t="str">
        <f>IF('statement of marks'!IA106="","",'statement of marks'!IA106)</f>
        <v/>
      </c>
      <c r="Z1935" s="477" t="str">
        <f>IF('result subject-wise'!AS106="","",'result subject-wise'!AS106)</f>
        <v/>
      </c>
      <c r="AA1935" s="1030"/>
      <c r="AB1935" s="1061"/>
    </row>
    <row r="1936" spans="1:28" ht="19" customHeight="1">
      <c r="A1936" s="1023" t="s">
        <v>26</v>
      </c>
      <c r="B1936" s="1024"/>
      <c r="C1936" s="1046" t="s">
        <v>275</v>
      </c>
      <c r="D1936" s="1021"/>
      <c r="E1936" s="1046" t="s">
        <v>94</v>
      </c>
      <c r="F1936" s="1021"/>
      <c r="G1936" s="1048" t="s">
        <v>95</v>
      </c>
      <c r="H1936" s="1021"/>
      <c r="I1936" s="478" t="s">
        <v>39</v>
      </c>
      <c r="J1936" s="477" t="s">
        <v>57</v>
      </c>
      <c r="K1936" s="1050"/>
      <c r="L1936" s="1049" t="str">
        <f>IF('result subject-wise'!AV105="","",'result subject-wise'!AV105)</f>
        <v/>
      </c>
      <c r="M1936" s="1052"/>
      <c r="N1936" s="1058"/>
      <c r="O1936" s="1057"/>
      <c r="P1936" s="1023" t="s">
        <v>26</v>
      </c>
      <c r="Q1936" s="1024"/>
      <c r="R1936" s="1046" t="s">
        <v>275</v>
      </c>
      <c r="S1936" s="1021"/>
      <c r="T1936" s="1046" t="s">
        <v>94</v>
      </c>
      <c r="U1936" s="1021"/>
      <c r="V1936" s="1048" t="s">
        <v>95</v>
      </c>
      <c r="W1936" s="1021"/>
      <c r="X1936" s="478" t="s">
        <v>39</v>
      </c>
      <c r="Y1936" s="477" t="s">
        <v>57</v>
      </c>
      <c r="Z1936" s="1050"/>
      <c r="AA1936" s="1049" t="str">
        <f>IF('result subject-wise'!AV106="","",'result subject-wise'!AV106)</f>
        <v/>
      </c>
      <c r="AB1936" s="1052"/>
    </row>
    <row r="1937" spans="1:28" ht="19" customHeight="1">
      <c r="A1937" s="1023"/>
      <c r="B1937" s="1024"/>
      <c r="C1937" s="1021">
        <f>'statement of marks'!$FH$6</f>
        <v>25</v>
      </c>
      <c r="D1937" s="1021"/>
      <c r="E1937" s="1021">
        <f>'statement of marks'!$FI$6</f>
        <v>45</v>
      </c>
      <c r="F1937" s="1021"/>
      <c r="G1937" s="1021">
        <f>'statement of marks'!$FJ$6</f>
        <v>30</v>
      </c>
      <c r="H1937" s="1021"/>
      <c r="I1937" s="478">
        <f>SUM(C1937,E1937,G1937)</f>
        <v>100</v>
      </c>
      <c r="J1937" s="477"/>
      <c r="K1937" s="1050"/>
      <c r="L1937" s="1049"/>
      <c r="M1937" s="1052"/>
      <c r="N1937" s="1058"/>
      <c r="O1937" s="1057"/>
      <c r="P1937" s="1023"/>
      <c r="Q1937" s="1024"/>
      <c r="R1937" s="1021">
        <f>'statement of marks'!$FH$6</f>
        <v>25</v>
      </c>
      <c r="S1937" s="1021"/>
      <c r="T1937" s="1021">
        <f>'statement of marks'!$FI$6</f>
        <v>45</v>
      </c>
      <c r="U1937" s="1021"/>
      <c r="V1937" s="1021">
        <f>'statement of marks'!$FJ$6</f>
        <v>30</v>
      </c>
      <c r="W1937" s="1021"/>
      <c r="X1937" s="478">
        <f>SUM(R1937,T1937,V1937)</f>
        <v>100</v>
      </c>
      <c r="Y1937" s="477"/>
      <c r="Z1937" s="1050"/>
      <c r="AA1937" s="1049"/>
      <c r="AB1937" s="1052"/>
    </row>
    <row r="1938" spans="1:28" ht="19" customHeight="1">
      <c r="A1938" s="1023"/>
      <c r="B1938" s="1024"/>
      <c r="C1938" s="1025" t="str">
        <f>IF('statement of marks'!FH105="","",'statement of marks'!FH105)</f>
        <v/>
      </c>
      <c r="D1938" s="1025"/>
      <c r="E1938" s="1025" t="str">
        <f>'statement of marks'!FI105</f>
        <v/>
      </c>
      <c r="F1938" s="1025"/>
      <c r="G1938" s="1025" t="str">
        <f>'statement of marks'!FJ105</f>
        <v/>
      </c>
      <c r="H1938" s="1025"/>
      <c r="I1938" s="481" t="str">
        <f>IF(G1938="","",SUM(C1938,E1938,G1938))</f>
        <v/>
      </c>
      <c r="J1938" s="479" t="str">
        <f>IF('statement of marks'!IB105="","",'statement of marks'!IB105)</f>
        <v/>
      </c>
      <c r="K1938" s="1050"/>
      <c r="L1938" s="1051" t="s">
        <v>241</v>
      </c>
      <c r="M1938" s="1052"/>
      <c r="N1938" s="1058"/>
      <c r="O1938" s="1057"/>
      <c r="P1938" s="1023"/>
      <c r="Q1938" s="1024"/>
      <c r="R1938" s="1025" t="str">
        <f>IF('statement of marks'!FH106="","",'statement of marks'!FH106)</f>
        <v/>
      </c>
      <c r="S1938" s="1025"/>
      <c r="T1938" s="1025" t="str">
        <f>'statement of marks'!FI106</f>
        <v/>
      </c>
      <c r="U1938" s="1025"/>
      <c r="V1938" s="1025" t="str">
        <f>'statement of marks'!FJ106</f>
        <v/>
      </c>
      <c r="W1938" s="1025"/>
      <c r="X1938" s="481" t="str">
        <f>IF(V1938="","",SUM(R1938,T1938,V1938))</f>
        <v/>
      </c>
      <c r="Y1938" s="479" t="str">
        <f>IF('statement of marks'!IB106="","",'statement of marks'!IB106)</f>
        <v/>
      </c>
      <c r="Z1938" s="1050"/>
      <c r="AA1938" s="1051" t="s">
        <v>241</v>
      </c>
      <c r="AB1938" s="1052"/>
    </row>
    <row r="1939" spans="1:28" ht="19" customHeight="1">
      <c r="A1939" s="1023" t="s">
        <v>77</v>
      </c>
      <c r="B1939" s="1024"/>
      <c r="C1939" s="1048" t="s">
        <v>96</v>
      </c>
      <c r="D1939" s="1021"/>
      <c r="E1939" s="1048" t="s">
        <v>97</v>
      </c>
      <c r="F1939" s="1021"/>
      <c r="G1939" s="1048" t="s">
        <v>98</v>
      </c>
      <c r="H1939" s="1021"/>
      <c r="I1939" s="478" t="s">
        <v>39</v>
      </c>
      <c r="J1939" s="477" t="s">
        <v>57</v>
      </c>
      <c r="K1939" s="1050"/>
      <c r="L1939" s="1049" t="e">
        <f>J1932</f>
        <v>#VALUE!</v>
      </c>
      <c r="M1939" s="1052"/>
      <c r="N1939" s="1058"/>
      <c r="O1939" s="1057"/>
      <c r="P1939" s="1023" t="s">
        <v>77</v>
      </c>
      <c r="Q1939" s="1024"/>
      <c r="R1939" s="1048" t="s">
        <v>96</v>
      </c>
      <c r="S1939" s="1021"/>
      <c r="T1939" s="1048" t="s">
        <v>97</v>
      </c>
      <c r="U1939" s="1021"/>
      <c r="V1939" s="1048" t="s">
        <v>98</v>
      </c>
      <c r="W1939" s="1021"/>
      <c r="X1939" s="478" t="s">
        <v>39</v>
      </c>
      <c r="Y1939" s="477" t="s">
        <v>57</v>
      </c>
      <c r="Z1939" s="1050"/>
      <c r="AA1939" s="1049" t="e">
        <f>Y1932</f>
        <v>#VALUE!</v>
      </c>
      <c r="AB1939" s="1052"/>
    </row>
    <row r="1940" spans="1:28" ht="19" customHeight="1">
      <c r="A1940" s="1023"/>
      <c r="B1940" s="1024"/>
      <c r="C1940" s="1021">
        <f>'statement of marks'!$FQ$6</f>
        <v>25</v>
      </c>
      <c r="D1940" s="1021"/>
      <c r="E1940" s="474">
        <f>'statement of marks'!$FR$6</f>
        <v>30</v>
      </c>
      <c r="F1940" s="474">
        <f>'statement of marks'!$FS$6</f>
        <v>30</v>
      </c>
      <c r="G1940" s="1021">
        <f>'statement of marks'!$FT$6</f>
        <v>15</v>
      </c>
      <c r="H1940" s="1021"/>
      <c r="I1940" s="478">
        <f>SUM(C1940,E1940,F1940,G1940)</f>
        <v>100</v>
      </c>
      <c r="J1940" s="477"/>
      <c r="K1940" s="1050"/>
      <c r="L1940" s="1049"/>
      <c r="M1940" s="1052"/>
      <c r="N1940" s="1058"/>
      <c r="O1940" s="1057"/>
      <c r="P1940" s="1023"/>
      <c r="Q1940" s="1024"/>
      <c r="R1940" s="1021">
        <f>'statement of marks'!$FQ$6</f>
        <v>25</v>
      </c>
      <c r="S1940" s="1021"/>
      <c r="T1940" s="474">
        <f>'statement of marks'!$FR$6</f>
        <v>30</v>
      </c>
      <c r="U1940" s="474">
        <f>'statement of marks'!$FS$6</f>
        <v>30</v>
      </c>
      <c r="V1940" s="1021">
        <f>'statement of marks'!$FT$6</f>
        <v>15</v>
      </c>
      <c r="W1940" s="1021"/>
      <c r="X1940" s="478">
        <f>SUM(R1940,T1940,U1940,V1940)</f>
        <v>100</v>
      </c>
      <c r="Y1940" s="477"/>
      <c r="Z1940" s="1050"/>
      <c r="AA1940" s="1049"/>
      <c r="AB1940" s="1052"/>
    </row>
    <row r="1941" spans="1:28" ht="19" customHeight="1">
      <c r="A1941" s="1023"/>
      <c r="B1941" s="1024"/>
      <c r="C1941" s="1025" t="str">
        <f>IF('statement of marks'!FQ105="","",'statement of marks'!FQ105)</f>
        <v/>
      </c>
      <c r="D1941" s="1025"/>
      <c r="E1941" s="475" t="str">
        <f>'statement of marks'!FR105</f>
        <v/>
      </c>
      <c r="F1941" s="475" t="str">
        <f>'statement of marks'!FS105</f>
        <v/>
      </c>
      <c r="G1941" s="1025" t="str">
        <f>'statement of marks'!FT105</f>
        <v/>
      </c>
      <c r="H1941" s="1025"/>
      <c r="I1941" s="478" t="str">
        <f>IF(G1941="","",SUM(C1941:G1941))</f>
        <v/>
      </c>
      <c r="J1941" s="479" t="str">
        <f>IF('statement of marks'!IC105="","",'statement of marks'!IC105)</f>
        <v/>
      </c>
      <c r="K1941" s="1043" t="s">
        <v>240</v>
      </c>
      <c r="L1941" s="1044"/>
      <c r="M1941" s="1045"/>
      <c r="N1941" s="1058"/>
      <c r="O1941" s="1057"/>
      <c r="P1941" s="1023"/>
      <c r="Q1941" s="1024"/>
      <c r="R1941" s="1025" t="str">
        <f>IF('statement of marks'!FQ106="","",'statement of marks'!FQ106)</f>
        <v/>
      </c>
      <c r="S1941" s="1025"/>
      <c r="T1941" s="475" t="str">
        <f>'statement of marks'!FR106</f>
        <v/>
      </c>
      <c r="U1941" s="475" t="str">
        <f>'statement of marks'!FS106</f>
        <v/>
      </c>
      <c r="V1941" s="1025" t="str">
        <f>'statement of marks'!FT106</f>
        <v/>
      </c>
      <c r="W1941" s="1025"/>
      <c r="X1941" s="478" t="str">
        <f>IF(V1941="","",SUM(R1941:V1941))</f>
        <v/>
      </c>
      <c r="Y1941" s="479" t="str">
        <f>IF('statement of marks'!IC106="","",'statement of marks'!IC106)</f>
        <v/>
      </c>
      <c r="Z1941" s="1043" t="s">
        <v>240</v>
      </c>
      <c r="AA1941" s="1044"/>
      <c r="AB1941" s="1045"/>
    </row>
    <row r="1942" spans="1:28" ht="19" customHeight="1">
      <c r="A1942" s="1038" t="s">
        <v>135</v>
      </c>
      <c r="B1942" s="1039"/>
      <c r="C1942" s="1029" t="str">
        <f>'statement of marks'!GN105</f>
        <v/>
      </c>
      <c r="D1942" s="1029"/>
      <c r="E1942" s="1029"/>
      <c r="F1942" s="483" t="s">
        <v>241</v>
      </c>
      <c r="G1942" s="479" t="str">
        <f>IF('statement of marks'!CU105="","",'statement of marks'!CU105)</f>
        <v/>
      </c>
      <c r="H1942" s="1049" t="s">
        <v>237</v>
      </c>
      <c r="I1942" s="1049"/>
      <c r="J1942" s="475" t="str">
        <f>IF('statement of marks'!GP105="","",'statement of marks'!GP105)</f>
        <v/>
      </c>
      <c r="K1942" s="1044"/>
      <c r="L1942" s="1044"/>
      <c r="M1942" s="1045"/>
      <c r="N1942" s="1058"/>
      <c r="O1942" s="1057"/>
      <c r="P1942" s="1038" t="s">
        <v>135</v>
      </c>
      <c r="Q1942" s="1039"/>
      <c r="R1942" s="1029" t="str">
        <f>'statement of marks'!GN106</f>
        <v/>
      </c>
      <c r="S1942" s="1029"/>
      <c r="T1942" s="1029"/>
      <c r="U1942" s="483" t="s">
        <v>241</v>
      </c>
      <c r="V1942" s="479" t="str">
        <f>IF('statement of marks'!CU106="","",'statement of marks'!CU106)</f>
        <v/>
      </c>
      <c r="W1942" s="1049" t="s">
        <v>237</v>
      </c>
      <c r="X1942" s="1049"/>
      <c r="Y1942" s="475" t="str">
        <f>IF('statement of marks'!GP106="","",'statement of marks'!GP106)</f>
        <v/>
      </c>
      <c r="Z1942" s="1044"/>
      <c r="AA1942" s="1044"/>
      <c r="AB1942" s="1045"/>
    </row>
    <row r="1943" spans="1:28" ht="19" customHeight="1">
      <c r="A1943" s="257" t="s">
        <v>230</v>
      </c>
      <c r="B1943" s="1059" t="s">
        <v>229</v>
      </c>
      <c r="C1943" s="1060"/>
      <c r="D1943" s="1047" t="s">
        <v>231</v>
      </c>
      <c r="E1943" s="1025"/>
      <c r="F1943" s="1047" t="s">
        <v>232</v>
      </c>
      <c r="G1943" s="1025"/>
      <c r="H1943" s="1047" t="s">
        <v>233</v>
      </c>
      <c r="I1943" s="1025"/>
      <c r="J1943" s="481" t="s">
        <v>376</v>
      </c>
      <c r="K1943" s="1044"/>
      <c r="L1943" s="1044"/>
      <c r="M1943" s="1045"/>
      <c r="N1943" s="1058"/>
      <c r="O1943" s="1057"/>
      <c r="P1943" s="257" t="s">
        <v>230</v>
      </c>
      <c r="Q1943" s="1059" t="s">
        <v>229</v>
      </c>
      <c r="R1943" s="1060"/>
      <c r="S1943" s="1047" t="s">
        <v>231</v>
      </c>
      <c r="T1943" s="1025"/>
      <c r="U1943" s="1047" t="s">
        <v>232</v>
      </c>
      <c r="V1943" s="1025"/>
      <c r="W1943" s="1047" t="s">
        <v>233</v>
      </c>
      <c r="X1943" s="1025"/>
      <c r="Y1943" s="481" t="s">
        <v>376</v>
      </c>
      <c r="Z1943" s="1044"/>
      <c r="AA1943" s="1044"/>
      <c r="AB1943" s="1045"/>
    </row>
    <row r="1944" spans="1:28" ht="19" customHeight="1">
      <c r="A1944" s="1033" t="s">
        <v>227</v>
      </c>
      <c r="B1944" s="1024"/>
      <c r="C1944" s="482" t="str">
        <f>IF('statement of marks'!GR105="","",'statement of marks'!GR105)</f>
        <v/>
      </c>
      <c r="D1944" s="1053" t="str">
        <f>IF('statement of marks'!GT105="","",'statement of marks'!GT105)</f>
        <v/>
      </c>
      <c r="E1944" s="1053"/>
      <c r="F1944" s="1053" t="str">
        <f>IF('statement of marks'!GV105="","",'statement of marks'!GV105)</f>
        <v/>
      </c>
      <c r="G1944" s="1053"/>
      <c r="H1944" s="1053" t="str">
        <f>IF('statement of marks'!GX105="","",'statement of marks'!GX105)</f>
        <v/>
      </c>
      <c r="I1944" s="1053"/>
      <c r="J1944" s="479" t="str">
        <f>'statement of marks'!GZ105</f>
        <v/>
      </c>
      <c r="K1944" s="1062" t="str">
        <f>IF(OR(L1936="PASS",L1936="FAIL"),'result subject-wise'!$AV$112,"")</f>
        <v/>
      </c>
      <c r="L1944" s="1062"/>
      <c r="M1944" s="1063"/>
      <c r="N1944" s="1058"/>
      <c r="O1944" s="1057"/>
      <c r="P1944" s="1033" t="s">
        <v>227</v>
      </c>
      <c r="Q1944" s="1024"/>
      <c r="R1944" s="482" t="str">
        <f>IF('statement of marks'!GR106="","",'statement of marks'!GR106)</f>
        <v/>
      </c>
      <c r="S1944" s="1053" t="str">
        <f>IF('statement of marks'!GT106="","",'statement of marks'!GT106)</f>
        <v/>
      </c>
      <c r="T1944" s="1053"/>
      <c r="U1944" s="1053" t="str">
        <f>IF('statement of marks'!GV106="","",'statement of marks'!GV106)</f>
        <v/>
      </c>
      <c r="V1944" s="1053"/>
      <c r="W1944" s="1053" t="str">
        <f>IF('statement of marks'!GX106="","",'statement of marks'!GX106)</f>
        <v/>
      </c>
      <c r="X1944" s="1053"/>
      <c r="Y1944" s="479" t="str">
        <f>'statement of marks'!GZ106</f>
        <v/>
      </c>
      <c r="Z1944" s="1062" t="str">
        <f>IF(OR(AA1936="PASS",AA1936="FAIL"),'result subject-wise'!$AV$112,"")</f>
        <v/>
      </c>
      <c r="AA1944" s="1062"/>
      <c r="AB1944" s="1063"/>
    </row>
    <row r="1945" spans="1:28" ht="19" customHeight="1">
      <c r="A1945" s="1031" t="s">
        <v>228</v>
      </c>
      <c r="B1945" s="1032"/>
      <c r="C1945" s="477" t="str">
        <f>IF('statement of marks'!GQ105="","",'statement of marks'!GQ105)</f>
        <v/>
      </c>
      <c r="D1945" s="1030" t="str">
        <f>IF('statement of marks'!GS105="","",'statement of marks'!GS105)</f>
        <v/>
      </c>
      <c r="E1945" s="1030"/>
      <c r="F1945" s="1030" t="str">
        <f>IF('statement of marks'!GU105="","",'statement of marks'!GU105)</f>
        <v/>
      </c>
      <c r="G1945" s="1030"/>
      <c r="H1945" s="1030" t="str">
        <f>IF('statement of marks'!GW105="","",'statement of marks'!GW105)</f>
        <v/>
      </c>
      <c r="I1945" s="1030"/>
      <c r="J1945" s="477" t="str">
        <f>'statement of marks'!GY105</f>
        <v/>
      </c>
      <c r="K1945" s="1062"/>
      <c r="L1945" s="1062"/>
      <c r="M1945" s="1063"/>
      <c r="N1945" s="1058"/>
      <c r="O1945" s="1057"/>
      <c r="P1945" s="1031" t="s">
        <v>228</v>
      </c>
      <c r="Q1945" s="1032"/>
      <c r="R1945" s="477" t="str">
        <f>IF('statement of marks'!GQ106="","",'statement of marks'!GQ106)</f>
        <v/>
      </c>
      <c r="S1945" s="1030" t="str">
        <f>IF('statement of marks'!GS106="","",'statement of marks'!GS106)</f>
        <v/>
      </c>
      <c r="T1945" s="1030"/>
      <c r="U1945" s="1030" t="str">
        <f>IF('statement of marks'!GU106="","",'statement of marks'!GU106)</f>
        <v/>
      </c>
      <c r="V1945" s="1030"/>
      <c r="W1945" s="1030" t="str">
        <f>IF('statement of marks'!GW106="","",'statement of marks'!GW106)</f>
        <v/>
      </c>
      <c r="X1945" s="1030"/>
      <c r="Y1945" s="477" t="str">
        <f>'statement of marks'!GY106</f>
        <v/>
      </c>
      <c r="Z1945" s="1062"/>
      <c r="AA1945" s="1062"/>
      <c r="AB1945" s="1063"/>
    </row>
    <row r="1946" spans="1:28" ht="19" customHeight="1">
      <c r="A1946" s="1067" t="s">
        <v>375</v>
      </c>
      <c r="B1946" s="1024"/>
      <c r="C1946" s="52"/>
      <c r="D1946" s="1029"/>
      <c r="E1946" s="1029"/>
      <c r="F1946" s="1029"/>
      <c r="G1946" s="1029"/>
      <c r="H1946" s="1029"/>
      <c r="I1946" s="1029"/>
      <c r="J1946" s="1029"/>
      <c r="K1946" s="1029"/>
      <c r="L1946" s="1029"/>
      <c r="M1946" s="1040"/>
      <c r="N1946" s="1058"/>
      <c r="O1946" s="1057"/>
      <c r="P1946" s="1067" t="s">
        <v>375</v>
      </c>
      <c r="Q1946" s="1024"/>
      <c r="R1946" s="52"/>
      <c r="S1946" s="1029"/>
      <c r="T1946" s="1029"/>
      <c r="U1946" s="1029"/>
      <c r="V1946" s="1029"/>
      <c r="W1946" s="1029"/>
      <c r="X1946" s="1029"/>
      <c r="Y1946" s="1029"/>
      <c r="Z1946" s="1029"/>
      <c r="AA1946" s="1029"/>
      <c r="AB1946" s="1040"/>
    </row>
    <row r="1947" spans="1:28" ht="19" customHeight="1">
      <c r="A1947" s="1033" t="s">
        <v>234</v>
      </c>
      <c r="B1947" s="1024"/>
      <c r="C1947" s="52"/>
      <c r="D1947" s="1029"/>
      <c r="E1947" s="1029"/>
      <c r="F1947" s="1029"/>
      <c r="G1947" s="1029"/>
      <c r="H1947" s="1029"/>
      <c r="I1947" s="1029"/>
      <c r="J1947" s="1029"/>
      <c r="K1947" s="1029"/>
      <c r="L1947" s="1029"/>
      <c r="M1947" s="1040"/>
      <c r="N1947" s="1058"/>
      <c r="O1947" s="1057"/>
      <c r="P1947" s="1033" t="s">
        <v>234</v>
      </c>
      <c r="Q1947" s="1024"/>
      <c r="R1947" s="52"/>
      <c r="S1947" s="1029"/>
      <c r="T1947" s="1029"/>
      <c r="U1947" s="1029"/>
      <c r="V1947" s="1029"/>
      <c r="W1947" s="1029"/>
      <c r="X1947" s="1029"/>
      <c r="Y1947" s="1029"/>
      <c r="Z1947" s="1029"/>
      <c r="AA1947" s="1029"/>
      <c r="AB1947" s="1040"/>
    </row>
    <row r="1948" spans="1:28" ht="19" customHeight="1">
      <c r="A1948" s="1033" t="s">
        <v>374</v>
      </c>
      <c r="B1948" s="1024"/>
      <c r="C1948" s="52"/>
      <c r="D1948" s="1029"/>
      <c r="E1948" s="1029"/>
      <c r="F1948" s="1029"/>
      <c r="G1948" s="1029"/>
      <c r="H1948" s="1029"/>
      <c r="I1948" s="1029"/>
      <c r="J1948" s="1051" t="s">
        <v>374</v>
      </c>
      <c r="K1948" s="1029"/>
      <c r="L1948" s="1029"/>
      <c r="M1948" s="1040"/>
      <c r="N1948" s="1058"/>
      <c r="O1948" s="1057"/>
      <c r="P1948" s="1033" t="s">
        <v>374</v>
      </c>
      <c r="Q1948" s="1024"/>
      <c r="R1948" s="52"/>
      <c r="S1948" s="1029"/>
      <c r="T1948" s="1029"/>
      <c r="U1948" s="1029"/>
      <c r="V1948" s="1029"/>
      <c r="W1948" s="1029"/>
      <c r="X1948" s="1029"/>
      <c r="Y1948" s="1051" t="s">
        <v>374</v>
      </c>
      <c r="Z1948" s="1029"/>
      <c r="AA1948" s="1029"/>
      <c r="AB1948" s="1040"/>
    </row>
    <row r="1949" spans="1:28" ht="19" customHeight="1">
      <c r="A1949" s="1033" t="s">
        <v>235</v>
      </c>
      <c r="B1949" s="1024"/>
      <c r="C1949" s="52"/>
      <c r="D1949" s="1029"/>
      <c r="E1949" s="1029"/>
      <c r="F1949" s="1029"/>
      <c r="G1949" s="1029"/>
      <c r="H1949" s="1029"/>
      <c r="I1949" s="1029"/>
      <c r="J1949" s="1029"/>
      <c r="K1949" s="1029"/>
      <c r="L1949" s="1029"/>
      <c r="M1949" s="1040"/>
      <c r="N1949" s="1058"/>
      <c r="O1949" s="1057"/>
      <c r="P1949" s="1033" t="s">
        <v>235</v>
      </c>
      <c r="Q1949" s="1024"/>
      <c r="R1949" s="52"/>
      <c r="S1949" s="1029"/>
      <c r="T1949" s="1029"/>
      <c r="U1949" s="1029"/>
      <c r="V1949" s="1029"/>
      <c r="W1949" s="1029"/>
      <c r="X1949" s="1029"/>
      <c r="Y1949" s="1029"/>
      <c r="Z1949" s="1029"/>
      <c r="AA1949" s="1029"/>
      <c r="AB1949" s="1040"/>
    </row>
    <row r="1950" spans="1:28" ht="19" customHeight="1" thickBot="1">
      <c r="A1950" s="1054" t="s">
        <v>236</v>
      </c>
      <c r="B1950" s="1055"/>
      <c r="C1950" s="1055"/>
      <c r="D1950" s="1055"/>
      <c r="E1950" s="1055"/>
      <c r="F1950" s="1064">
        <f>'statement of marks'!$GY$107</f>
        <v>42460</v>
      </c>
      <c r="G1950" s="1064"/>
      <c r="H1950" s="1065" t="s">
        <v>239</v>
      </c>
      <c r="I1950" s="1066"/>
      <c r="J1950" s="1041"/>
      <c r="K1950" s="1041"/>
      <c r="L1950" s="1041"/>
      <c r="M1950" s="1042"/>
      <c r="N1950" s="1058"/>
      <c r="O1950" s="1057"/>
      <c r="P1950" s="1054" t="s">
        <v>236</v>
      </c>
      <c r="Q1950" s="1055"/>
      <c r="R1950" s="1055"/>
      <c r="S1950" s="1055"/>
      <c r="T1950" s="1055"/>
      <c r="U1950" s="1064">
        <f>'statement of marks'!$GY$107</f>
        <v>42460</v>
      </c>
      <c r="V1950" s="1064"/>
      <c r="W1950" s="1065" t="s">
        <v>239</v>
      </c>
      <c r="X1950" s="1066"/>
      <c r="Y1950" s="1041"/>
      <c r="Z1950" s="1041"/>
      <c r="AA1950" s="1041"/>
      <c r="AB1950" s="1042"/>
    </row>
    <row r="1951" spans="1:28" ht="19" customHeight="1" thickTop="1"/>
  </sheetData>
  <sheetProtection password="CC1C" sheet="1" objects="1" scenarios="1" formatCells="0" formatColumns="0" formatRows="0"/>
  <mergeCells count="10900">
    <mergeCell ref="A40:M40"/>
    <mergeCell ref="N40:N78"/>
    <mergeCell ref="O40:O78"/>
    <mergeCell ref="P40:AB40"/>
    <mergeCell ref="A41:M42"/>
    <mergeCell ref="P41:AB42"/>
    <mergeCell ref="A43:B43"/>
    <mergeCell ref="C43:F43"/>
    <mergeCell ref="H43:I43"/>
    <mergeCell ref="J43:K43"/>
    <mergeCell ref="L43:M43"/>
    <mergeCell ref="P43:Q43"/>
    <mergeCell ref="R43:U43"/>
    <mergeCell ref="W43:X43"/>
    <mergeCell ref="Y43:Z43"/>
    <mergeCell ref="AA43:AB43"/>
    <mergeCell ref="A44:B44"/>
    <mergeCell ref="C44:M44"/>
    <mergeCell ref="P44:Q44"/>
    <mergeCell ref="R44:AB44"/>
    <mergeCell ref="A45:B45"/>
    <mergeCell ref="C45:M45"/>
    <mergeCell ref="P45:Q45"/>
    <mergeCell ref="R45:AB45"/>
    <mergeCell ref="A46:B46"/>
    <mergeCell ref="C46:M46"/>
    <mergeCell ref="P46:Q46"/>
    <mergeCell ref="R46:AB46"/>
    <mergeCell ref="A47:B47"/>
    <mergeCell ref="C47:D47"/>
    <mergeCell ref="E47:F47"/>
    <mergeCell ref="G47:H47"/>
    <mergeCell ref="I47:J47"/>
    <mergeCell ref="K47:M47"/>
    <mergeCell ref="P47:Q47"/>
    <mergeCell ref="R47:S47"/>
    <mergeCell ref="T47:U47"/>
    <mergeCell ref="V47:W47"/>
    <mergeCell ref="X47:Y47"/>
    <mergeCell ref="Z47:AB47"/>
    <mergeCell ref="A48:A50"/>
    <mergeCell ref="B48:B50"/>
    <mergeCell ref="C48:C50"/>
    <mergeCell ref="D48:D50"/>
    <mergeCell ref="E48:E50"/>
    <mergeCell ref="F48:F50"/>
    <mergeCell ref="G48:G50"/>
    <mergeCell ref="H48:H50"/>
    <mergeCell ref="I48:I50"/>
    <mergeCell ref="J48:J50"/>
    <mergeCell ref="K48:K50"/>
    <mergeCell ref="L48:L50"/>
    <mergeCell ref="M48:M50"/>
    <mergeCell ref="P48:P50"/>
    <mergeCell ref="Q48:Q50"/>
    <mergeCell ref="R48:R50"/>
    <mergeCell ref="S48:S50"/>
    <mergeCell ref="T48:T50"/>
    <mergeCell ref="U48:U50"/>
    <mergeCell ref="V48:V50"/>
    <mergeCell ref="W48:W50"/>
    <mergeCell ref="X48:X50"/>
    <mergeCell ref="Y48:Y50"/>
    <mergeCell ref="Z48:Z50"/>
    <mergeCell ref="AA48:AA50"/>
    <mergeCell ref="AB48:AB50"/>
    <mergeCell ref="A51:B51"/>
    <mergeCell ref="P51:Q51"/>
    <mergeCell ref="A52:B52"/>
    <mergeCell ref="P52:Q52"/>
    <mergeCell ref="A53:B53"/>
    <mergeCell ref="P53:Q53"/>
    <mergeCell ref="A54:B54"/>
    <mergeCell ref="P54:Q54"/>
    <mergeCell ref="A55:B55"/>
    <mergeCell ref="P55:Q55"/>
    <mergeCell ref="A56:B56"/>
    <mergeCell ref="P56:Q56"/>
    <mergeCell ref="A57:B57"/>
    <mergeCell ref="P57:Q57"/>
    <mergeCell ref="A58:B58"/>
    <mergeCell ref="P58:Q58"/>
    <mergeCell ref="A59:B59"/>
    <mergeCell ref="P59:Q59"/>
    <mergeCell ref="A60:B60"/>
    <mergeCell ref="P60:Q60"/>
    <mergeCell ref="A61:B61"/>
    <mergeCell ref="L61:M63"/>
    <mergeCell ref="P61:Q61"/>
    <mergeCell ref="AA61:AB63"/>
    <mergeCell ref="A62:B62"/>
    <mergeCell ref="P62:Q62"/>
    <mergeCell ref="A63:B63"/>
    <mergeCell ref="P63:Q63"/>
    <mergeCell ref="A64:B66"/>
    <mergeCell ref="C64:D64"/>
    <mergeCell ref="E64:F64"/>
    <mergeCell ref="G64:H64"/>
    <mergeCell ref="K64:K66"/>
    <mergeCell ref="L64:M65"/>
    <mergeCell ref="P64:Q66"/>
    <mergeCell ref="R64:S64"/>
    <mergeCell ref="T64:U64"/>
    <mergeCell ref="V64:W64"/>
    <mergeCell ref="Z64:Z66"/>
    <mergeCell ref="AA64:AB65"/>
    <mergeCell ref="C65:D65"/>
    <mergeCell ref="E65:F65"/>
    <mergeCell ref="G65:H65"/>
    <mergeCell ref="R65:S65"/>
    <mergeCell ref="T65:U65"/>
    <mergeCell ref="V65:W65"/>
    <mergeCell ref="C66:D66"/>
    <mergeCell ref="E66:F66"/>
    <mergeCell ref="G66:H66"/>
    <mergeCell ref="L66:M66"/>
    <mergeCell ref="R66:S66"/>
    <mergeCell ref="T66:U66"/>
    <mergeCell ref="V66:W66"/>
    <mergeCell ref="AA66:AB66"/>
    <mergeCell ref="A67:B69"/>
    <mergeCell ref="C67:D67"/>
    <mergeCell ref="E67:F67"/>
    <mergeCell ref="G67:H67"/>
    <mergeCell ref="K67:K68"/>
    <mergeCell ref="L67:M68"/>
    <mergeCell ref="P67:Q69"/>
    <mergeCell ref="R67:S67"/>
    <mergeCell ref="T67:U67"/>
    <mergeCell ref="V67:W67"/>
    <mergeCell ref="Z67:Z68"/>
    <mergeCell ref="AA67:AB68"/>
    <mergeCell ref="C68:D68"/>
    <mergeCell ref="G68:H68"/>
    <mergeCell ref="R68:S68"/>
    <mergeCell ref="V68:W68"/>
    <mergeCell ref="C69:D69"/>
    <mergeCell ref="G69:H69"/>
    <mergeCell ref="K69:M71"/>
    <mergeCell ref="R69:S69"/>
    <mergeCell ref="V69:W69"/>
    <mergeCell ref="Z69:AB71"/>
    <mergeCell ref="A70:B70"/>
    <mergeCell ref="C70:E70"/>
    <mergeCell ref="H70:I70"/>
    <mergeCell ref="P70:Q70"/>
    <mergeCell ref="R70:T70"/>
    <mergeCell ref="W70:X70"/>
    <mergeCell ref="B71:C71"/>
    <mergeCell ref="D71:E71"/>
    <mergeCell ref="F71:G71"/>
    <mergeCell ref="H71:I71"/>
    <mergeCell ref="Q71:R71"/>
    <mergeCell ref="S71:T71"/>
    <mergeCell ref="U71:V71"/>
    <mergeCell ref="W71:X71"/>
    <mergeCell ref="A72:B72"/>
    <mergeCell ref="D72:E72"/>
    <mergeCell ref="F72:G72"/>
    <mergeCell ref="H72:I72"/>
    <mergeCell ref="K72:M73"/>
    <mergeCell ref="P72:Q72"/>
    <mergeCell ref="S72:T72"/>
    <mergeCell ref="U72:V72"/>
    <mergeCell ref="W72:X72"/>
    <mergeCell ref="Z72:AB73"/>
    <mergeCell ref="A73:B73"/>
    <mergeCell ref="D73:E73"/>
    <mergeCell ref="F73:G73"/>
    <mergeCell ref="H73:I73"/>
    <mergeCell ref="P73:Q73"/>
    <mergeCell ref="S73:T73"/>
    <mergeCell ref="U73:V73"/>
    <mergeCell ref="W73:X73"/>
    <mergeCell ref="A74:B74"/>
    <mergeCell ref="D74:E74"/>
    <mergeCell ref="F74:G74"/>
    <mergeCell ref="H74:I74"/>
    <mergeCell ref="J74:M75"/>
    <mergeCell ref="P74:Q74"/>
    <mergeCell ref="S74:T74"/>
    <mergeCell ref="U74:V74"/>
    <mergeCell ref="W74:X74"/>
    <mergeCell ref="Y74:AB75"/>
    <mergeCell ref="A75:B75"/>
    <mergeCell ref="D75:E75"/>
    <mergeCell ref="F75:G75"/>
    <mergeCell ref="H75:I75"/>
    <mergeCell ref="P75:Q75"/>
    <mergeCell ref="S75:T75"/>
    <mergeCell ref="U75:V75"/>
    <mergeCell ref="W75:X75"/>
    <mergeCell ref="A76:B76"/>
    <mergeCell ref="D76:E76"/>
    <mergeCell ref="F76:G76"/>
    <mergeCell ref="H76:I76"/>
    <mergeCell ref="J76:M76"/>
    <mergeCell ref="P76:Q76"/>
    <mergeCell ref="S76:T76"/>
    <mergeCell ref="U76:V76"/>
    <mergeCell ref="W76:X76"/>
    <mergeCell ref="Y76:AB76"/>
    <mergeCell ref="A77:B77"/>
    <mergeCell ref="D77:E77"/>
    <mergeCell ref="F77:G77"/>
    <mergeCell ref="H77:I77"/>
    <mergeCell ref="J77:M78"/>
    <mergeCell ref="P77:Q77"/>
    <mergeCell ref="S77:T77"/>
    <mergeCell ref="U77:V77"/>
    <mergeCell ref="W77:X77"/>
    <mergeCell ref="Y77:AB78"/>
    <mergeCell ref="A78:E78"/>
    <mergeCell ref="F78:G78"/>
    <mergeCell ref="H78:I78"/>
    <mergeCell ref="P78:T78"/>
    <mergeCell ref="U78:V78"/>
    <mergeCell ref="W78:X78"/>
    <mergeCell ref="A79:M79"/>
    <mergeCell ref="N79:N117"/>
    <mergeCell ref="O79:O117"/>
    <mergeCell ref="P79:AB79"/>
    <mergeCell ref="A80:M81"/>
    <mergeCell ref="P80:AB81"/>
    <mergeCell ref="A82:B82"/>
    <mergeCell ref="C82:F82"/>
    <mergeCell ref="H82:I82"/>
    <mergeCell ref="J82:K82"/>
    <mergeCell ref="L82:M82"/>
    <mergeCell ref="P82:Q82"/>
    <mergeCell ref="R82:U82"/>
    <mergeCell ref="W82:X82"/>
    <mergeCell ref="Y82:Z82"/>
    <mergeCell ref="AA82:AB82"/>
    <mergeCell ref="A83:B83"/>
    <mergeCell ref="C83:M83"/>
    <mergeCell ref="P83:Q83"/>
    <mergeCell ref="R83:AB83"/>
    <mergeCell ref="A84:B84"/>
    <mergeCell ref="C84:M84"/>
    <mergeCell ref="P84:Q84"/>
    <mergeCell ref="R84:AB84"/>
    <mergeCell ref="A85:B85"/>
    <mergeCell ref="C85:M85"/>
    <mergeCell ref="P85:Q85"/>
    <mergeCell ref="R85:AB85"/>
    <mergeCell ref="A86:B86"/>
    <mergeCell ref="C86:D86"/>
    <mergeCell ref="E86:F86"/>
    <mergeCell ref="G86:H86"/>
    <mergeCell ref="I86:J86"/>
    <mergeCell ref="K86:M86"/>
    <mergeCell ref="P86:Q86"/>
    <mergeCell ref="R86:S86"/>
    <mergeCell ref="T86:U86"/>
    <mergeCell ref="V86:W86"/>
    <mergeCell ref="X86:Y86"/>
    <mergeCell ref="Z86:AB86"/>
    <mergeCell ref="A87:A89"/>
    <mergeCell ref="B87:B89"/>
    <mergeCell ref="C87:C89"/>
    <mergeCell ref="D87:D89"/>
    <mergeCell ref="E87:E89"/>
    <mergeCell ref="F87:F89"/>
    <mergeCell ref="G87:G89"/>
    <mergeCell ref="H87:H89"/>
    <mergeCell ref="I87:I89"/>
    <mergeCell ref="J87:J89"/>
    <mergeCell ref="K87:K89"/>
    <mergeCell ref="L87:L89"/>
    <mergeCell ref="M87:M89"/>
    <mergeCell ref="P87:P89"/>
    <mergeCell ref="Q87:Q89"/>
    <mergeCell ref="R87:R89"/>
    <mergeCell ref="S87:S89"/>
    <mergeCell ref="T87:T89"/>
    <mergeCell ref="U87:U89"/>
    <mergeCell ref="V87:V89"/>
    <mergeCell ref="W87:W89"/>
    <mergeCell ref="X87:X89"/>
    <mergeCell ref="Y87:Y89"/>
    <mergeCell ref="Z87:Z89"/>
    <mergeCell ref="AA87:AA89"/>
    <mergeCell ref="AB87:AB89"/>
    <mergeCell ref="A90:B90"/>
    <mergeCell ref="P90:Q90"/>
    <mergeCell ref="A91:B91"/>
    <mergeCell ref="P91:Q91"/>
    <mergeCell ref="A92:B92"/>
    <mergeCell ref="P92:Q92"/>
    <mergeCell ref="A93:B93"/>
    <mergeCell ref="P93:Q93"/>
    <mergeCell ref="A94:B94"/>
    <mergeCell ref="P94:Q94"/>
    <mergeCell ref="A95:B95"/>
    <mergeCell ref="P95:Q95"/>
    <mergeCell ref="A96:B96"/>
    <mergeCell ref="P96:Q96"/>
    <mergeCell ref="A97:B97"/>
    <mergeCell ref="P97:Q97"/>
    <mergeCell ref="A98:B98"/>
    <mergeCell ref="P98:Q98"/>
    <mergeCell ref="A99:B99"/>
    <mergeCell ref="P99:Q99"/>
    <mergeCell ref="A100:B100"/>
    <mergeCell ref="L100:M102"/>
    <mergeCell ref="P100:Q100"/>
    <mergeCell ref="AA100:AB102"/>
    <mergeCell ref="A101:B101"/>
    <mergeCell ref="P101:Q101"/>
    <mergeCell ref="A102:B102"/>
    <mergeCell ref="P102:Q102"/>
    <mergeCell ref="A103:B105"/>
    <mergeCell ref="C103:D103"/>
    <mergeCell ref="E103:F103"/>
    <mergeCell ref="G103:H103"/>
    <mergeCell ref="K103:K105"/>
    <mergeCell ref="L103:M104"/>
    <mergeCell ref="P103:Q105"/>
    <mergeCell ref="R103:S103"/>
    <mergeCell ref="T103:U103"/>
    <mergeCell ref="V103:W103"/>
    <mergeCell ref="Z103:Z105"/>
    <mergeCell ref="AA103:AB104"/>
    <mergeCell ref="C104:D104"/>
    <mergeCell ref="E104:F104"/>
    <mergeCell ref="G104:H104"/>
    <mergeCell ref="R104:S104"/>
    <mergeCell ref="T104:U104"/>
    <mergeCell ref="V104:W104"/>
    <mergeCell ref="C105:D105"/>
    <mergeCell ref="E105:F105"/>
    <mergeCell ref="G105:H105"/>
    <mergeCell ref="L105:M105"/>
    <mergeCell ref="R105:S105"/>
    <mergeCell ref="T105:U105"/>
    <mergeCell ref="V105:W105"/>
    <mergeCell ref="AA105:AB105"/>
    <mergeCell ref="A106:B108"/>
    <mergeCell ref="C106:D106"/>
    <mergeCell ref="E106:F106"/>
    <mergeCell ref="G106:H106"/>
    <mergeCell ref="K106:K107"/>
    <mergeCell ref="L106:M107"/>
    <mergeCell ref="P106:Q108"/>
    <mergeCell ref="R106:S106"/>
    <mergeCell ref="T106:U106"/>
    <mergeCell ref="V106:W106"/>
    <mergeCell ref="Z106:Z107"/>
    <mergeCell ref="AA106:AB107"/>
    <mergeCell ref="C107:D107"/>
    <mergeCell ref="G107:H107"/>
    <mergeCell ref="R107:S107"/>
    <mergeCell ref="V107:W107"/>
    <mergeCell ref="C108:D108"/>
    <mergeCell ref="G108:H108"/>
    <mergeCell ref="K108:M110"/>
    <mergeCell ref="R108:S108"/>
    <mergeCell ref="V108:W108"/>
    <mergeCell ref="Z108:AB110"/>
    <mergeCell ref="A109:B109"/>
    <mergeCell ref="C109:E109"/>
    <mergeCell ref="H109:I109"/>
    <mergeCell ref="P109:Q109"/>
    <mergeCell ref="R109:T109"/>
    <mergeCell ref="W109:X109"/>
    <mergeCell ref="B110:C110"/>
    <mergeCell ref="D110:E110"/>
    <mergeCell ref="F110:G110"/>
    <mergeCell ref="H110:I110"/>
    <mergeCell ref="Q110:R110"/>
    <mergeCell ref="S110:T110"/>
    <mergeCell ref="U110:V110"/>
    <mergeCell ref="W110:X110"/>
    <mergeCell ref="A111:B111"/>
    <mergeCell ref="D111:E111"/>
    <mergeCell ref="F111:G111"/>
    <mergeCell ref="H111:I111"/>
    <mergeCell ref="K111:M112"/>
    <mergeCell ref="P111:Q111"/>
    <mergeCell ref="S111:T111"/>
    <mergeCell ref="U111:V111"/>
    <mergeCell ref="W111:X111"/>
    <mergeCell ref="Z111:AB112"/>
    <mergeCell ref="A112:B112"/>
    <mergeCell ref="D112:E112"/>
    <mergeCell ref="F112:G112"/>
    <mergeCell ref="H112:I112"/>
    <mergeCell ref="P112:Q112"/>
    <mergeCell ref="S112:T112"/>
    <mergeCell ref="U112:V112"/>
    <mergeCell ref="W112:X112"/>
    <mergeCell ref="A113:B113"/>
    <mergeCell ref="D113:E113"/>
    <mergeCell ref="F113:G113"/>
    <mergeCell ref="H113:I113"/>
    <mergeCell ref="J113:M114"/>
    <mergeCell ref="P113:Q113"/>
    <mergeCell ref="S113:T113"/>
    <mergeCell ref="U113:V113"/>
    <mergeCell ref="W113:X113"/>
    <mergeCell ref="Y113:AB114"/>
    <mergeCell ref="A114:B114"/>
    <mergeCell ref="D114:E114"/>
    <mergeCell ref="F114:G114"/>
    <mergeCell ref="H114:I114"/>
    <mergeCell ref="P114:Q114"/>
    <mergeCell ref="S114:T114"/>
    <mergeCell ref="U114:V114"/>
    <mergeCell ref="W114:X114"/>
    <mergeCell ref="A115:B115"/>
    <mergeCell ref="D115:E115"/>
    <mergeCell ref="F115:G115"/>
    <mergeCell ref="H115:I115"/>
    <mergeCell ref="J115:M115"/>
    <mergeCell ref="P115:Q115"/>
    <mergeCell ref="S115:T115"/>
    <mergeCell ref="U115:V115"/>
    <mergeCell ref="W115:X115"/>
    <mergeCell ref="Y115:AB115"/>
    <mergeCell ref="A116:B116"/>
    <mergeCell ref="D116:E116"/>
    <mergeCell ref="F116:G116"/>
    <mergeCell ref="H116:I116"/>
    <mergeCell ref="J116:M117"/>
    <mergeCell ref="P116:Q116"/>
    <mergeCell ref="S116:T116"/>
    <mergeCell ref="U116:V116"/>
    <mergeCell ref="W116:X116"/>
    <mergeCell ref="Y116:AB117"/>
    <mergeCell ref="A117:E117"/>
    <mergeCell ref="F117:G117"/>
    <mergeCell ref="H117:I117"/>
    <mergeCell ref="P117:T117"/>
    <mergeCell ref="U117:V117"/>
    <mergeCell ref="W117:X117"/>
    <mergeCell ref="A118:M118"/>
    <mergeCell ref="N118:N156"/>
    <mergeCell ref="O118:O156"/>
    <mergeCell ref="P118:AB118"/>
    <mergeCell ref="A119:M120"/>
    <mergeCell ref="P119:AB120"/>
    <mergeCell ref="A121:B121"/>
    <mergeCell ref="C121:F121"/>
    <mergeCell ref="H121:I121"/>
    <mergeCell ref="J121:K121"/>
    <mergeCell ref="L121:M121"/>
    <mergeCell ref="P121:Q121"/>
    <mergeCell ref="R121:U121"/>
    <mergeCell ref="W121:X121"/>
    <mergeCell ref="Y121:Z121"/>
    <mergeCell ref="AA121:AB121"/>
    <mergeCell ref="A122:B122"/>
    <mergeCell ref="C122:M122"/>
    <mergeCell ref="P122:Q122"/>
    <mergeCell ref="R122:AB122"/>
    <mergeCell ref="A123:B123"/>
    <mergeCell ref="C123:M123"/>
    <mergeCell ref="P123:Q123"/>
    <mergeCell ref="R123:AB123"/>
    <mergeCell ref="A124:B124"/>
    <mergeCell ref="C124:M124"/>
    <mergeCell ref="P124:Q124"/>
    <mergeCell ref="R124:AB124"/>
    <mergeCell ref="A125:B125"/>
    <mergeCell ref="C125:D125"/>
    <mergeCell ref="E125:F125"/>
    <mergeCell ref="G125:H125"/>
    <mergeCell ref="I125:J125"/>
    <mergeCell ref="K125:M125"/>
    <mergeCell ref="P125:Q125"/>
    <mergeCell ref="R125:S125"/>
    <mergeCell ref="T125:U125"/>
    <mergeCell ref="V125:W125"/>
    <mergeCell ref="X125:Y125"/>
    <mergeCell ref="Z125:AB125"/>
    <mergeCell ref="A126:A128"/>
    <mergeCell ref="B126:B128"/>
    <mergeCell ref="C126:C128"/>
    <mergeCell ref="D126:D128"/>
    <mergeCell ref="E126:E128"/>
    <mergeCell ref="F126:F128"/>
    <mergeCell ref="G126:G128"/>
    <mergeCell ref="H126:H128"/>
    <mergeCell ref="I126:I128"/>
    <mergeCell ref="J126:J128"/>
    <mergeCell ref="K126:K128"/>
    <mergeCell ref="L126:L128"/>
    <mergeCell ref="M126:M128"/>
    <mergeCell ref="P126:P128"/>
    <mergeCell ref="Q126:Q128"/>
    <mergeCell ref="R126:R128"/>
    <mergeCell ref="S126:S128"/>
    <mergeCell ref="T126:T128"/>
    <mergeCell ref="U126:U128"/>
    <mergeCell ref="V126:V128"/>
    <mergeCell ref="W126:W128"/>
    <mergeCell ref="X126:X128"/>
    <mergeCell ref="Y126:Y128"/>
    <mergeCell ref="Z126:Z128"/>
    <mergeCell ref="AA126:AA128"/>
    <mergeCell ref="AB126:AB128"/>
    <mergeCell ref="A129:B129"/>
    <mergeCell ref="P129:Q129"/>
    <mergeCell ref="A130:B130"/>
    <mergeCell ref="P130:Q130"/>
    <mergeCell ref="A131:B131"/>
    <mergeCell ref="P131:Q131"/>
    <mergeCell ref="A132:B132"/>
    <mergeCell ref="P132:Q132"/>
    <mergeCell ref="A133:B133"/>
    <mergeCell ref="P133:Q133"/>
    <mergeCell ref="A134:B134"/>
    <mergeCell ref="P134:Q134"/>
    <mergeCell ref="A135:B135"/>
    <mergeCell ref="P135:Q135"/>
    <mergeCell ref="A136:B136"/>
    <mergeCell ref="P136:Q136"/>
    <mergeCell ref="A137:B137"/>
    <mergeCell ref="P137:Q137"/>
    <mergeCell ref="A138:B138"/>
    <mergeCell ref="P138:Q138"/>
    <mergeCell ref="A139:B139"/>
    <mergeCell ref="L139:M141"/>
    <mergeCell ref="P139:Q139"/>
    <mergeCell ref="AA139:AB141"/>
    <mergeCell ref="A140:B140"/>
    <mergeCell ref="P140:Q140"/>
    <mergeCell ref="A141:B141"/>
    <mergeCell ref="P141:Q141"/>
    <mergeCell ref="A142:B144"/>
    <mergeCell ref="C142:D142"/>
    <mergeCell ref="E142:F142"/>
    <mergeCell ref="G142:H142"/>
    <mergeCell ref="K142:K144"/>
    <mergeCell ref="L142:M143"/>
    <mergeCell ref="P142:Q144"/>
    <mergeCell ref="R142:S142"/>
    <mergeCell ref="T142:U142"/>
    <mergeCell ref="V142:W142"/>
    <mergeCell ref="Z142:Z144"/>
    <mergeCell ref="AA142:AB143"/>
    <mergeCell ref="C143:D143"/>
    <mergeCell ref="E143:F143"/>
    <mergeCell ref="G143:H143"/>
    <mergeCell ref="R143:S143"/>
    <mergeCell ref="T143:U143"/>
    <mergeCell ref="V143:W143"/>
    <mergeCell ref="C144:D144"/>
    <mergeCell ref="E144:F144"/>
    <mergeCell ref="G144:H144"/>
    <mergeCell ref="L144:M144"/>
    <mergeCell ref="R144:S144"/>
    <mergeCell ref="T144:U144"/>
    <mergeCell ref="V144:W144"/>
    <mergeCell ref="AA144:AB144"/>
    <mergeCell ref="A145:B147"/>
    <mergeCell ref="C145:D145"/>
    <mergeCell ref="E145:F145"/>
    <mergeCell ref="G145:H145"/>
    <mergeCell ref="K145:K146"/>
    <mergeCell ref="L145:M146"/>
    <mergeCell ref="P145:Q147"/>
    <mergeCell ref="R145:S145"/>
    <mergeCell ref="T145:U145"/>
    <mergeCell ref="V145:W145"/>
    <mergeCell ref="Z145:Z146"/>
    <mergeCell ref="AA145:AB146"/>
    <mergeCell ref="C146:D146"/>
    <mergeCell ref="G146:H146"/>
    <mergeCell ref="R146:S146"/>
    <mergeCell ref="V146:W146"/>
    <mergeCell ref="C147:D147"/>
    <mergeCell ref="G147:H147"/>
    <mergeCell ref="K147:M149"/>
    <mergeCell ref="R147:S147"/>
    <mergeCell ref="V147:W147"/>
    <mergeCell ref="Z147:AB149"/>
    <mergeCell ref="A148:B148"/>
    <mergeCell ref="C148:E148"/>
    <mergeCell ref="H148:I148"/>
    <mergeCell ref="P148:Q148"/>
    <mergeCell ref="R148:T148"/>
    <mergeCell ref="W148:X148"/>
    <mergeCell ref="B149:C149"/>
    <mergeCell ref="D149:E149"/>
    <mergeCell ref="F149:G149"/>
    <mergeCell ref="H149:I149"/>
    <mergeCell ref="Q149:R149"/>
    <mergeCell ref="S149:T149"/>
    <mergeCell ref="U149:V149"/>
    <mergeCell ref="W149:X149"/>
    <mergeCell ref="A150:B150"/>
    <mergeCell ref="D150:E150"/>
    <mergeCell ref="F150:G150"/>
    <mergeCell ref="H150:I150"/>
    <mergeCell ref="K150:M151"/>
    <mergeCell ref="P150:Q150"/>
    <mergeCell ref="S150:T150"/>
    <mergeCell ref="U150:V150"/>
    <mergeCell ref="W150:X150"/>
    <mergeCell ref="Z150:AB151"/>
    <mergeCell ref="A151:B151"/>
    <mergeCell ref="D151:E151"/>
    <mergeCell ref="F151:G151"/>
    <mergeCell ref="H151:I151"/>
    <mergeCell ref="P151:Q151"/>
    <mergeCell ref="S151:T151"/>
    <mergeCell ref="U151:V151"/>
    <mergeCell ref="W151:X151"/>
    <mergeCell ref="A152:B152"/>
    <mergeCell ref="D152:E152"/>
    <mergeCell ref="F152:G152"/>
    <mergeCell ref="H152:I152"/>
    <mergeCell ref="J152:M153"/>
    <mergeCell ref="P152:Q152"/>
    <mergeCell ref="S152:T152"/>
    <mergeCell ref="U152:V152"/>
    <mergeCell ref="W152:X152"/>
    <mergeCell ref="Y152:AB153"/>
    <mergeCell ref="A153:B153"/>
    <mergeCell ref="D153:E153"/>
    <mergeCell ref="F153:G153"/>
    <mergeCell ref="H153:I153"/>
    <mergeCell ref="P153:Q153"/>
    <mergeCell ref="S153:T153"/>
    <mergeCell ref="U153:V153"/>
    <mergeCell ref="W153:X153"/>
    <mergeCell ref="A154:B154"/>
    <mergeCell ref="D154:E154"/>
    <mergeCell ref="F154:G154"/>
    <mergeCell ref="H154:I154"/>
    <mergeCell ref="J154:M154"/>
    <mergeCell ref="P154:Q154"/>
    <mergeCell ref="S154:T154"/>
    <mergeCell ref="U154:V154"/>
    <mergeCell ref="W154:X154"/>
    <mergeCell ref="Y154:AB154"/>
    <mergeCell ref="A155:B155"/>
    <mergeCell ref="D155:E155"/>
    <mergeCell ref="F155:G155"/>
    <mergeCell ref="H155:I155"/>
    <mergeCell ref="J155:M156"/>
    <mergeCell ref="P155:Q155"/>
    <mergeCell ref="S155:T155"/>
    <mergeCell ref="U155:V155"/>
    <mergeCell ref="W155:X155"/>
    <mergeCell ref="Y155:AB156"/>
    <mergeCell ref="A156:E156"/>
    <mergeCell ref="F156:G156"/>
    <mergeCell ref="H156:I156"/>
    <mergeCell ref="P156:T156"/>
    <mergeCell ref="U156:V156"/>
    <mergeCell ref="W156:X156"/>
    <mergeCell ref="A157:M157"/>
    <mergeCell ref="N157:N195"/>
    <mergeCell ref="O157:O195"/>
    <mergeCell ref="P157:AB157"/>
    <mergeCell ref="A158:M159"/>
    <mergeCell ref="P158:AB159"/>
    <mergeCell ref="A160:B160"/>
    <mergeCell ref="C160:F160"/>
    <mergeCell ref="H160:I160"/>
    <mergeCell ref="J160:K160"/>
    <mergeCell ref="L160:M160"/>
    <mergeCell ref="P160:Q160"/>
    <mergeCell ref="R160:U160"/>
    <mergeCell ref="W160:X160"/>
    <mergeCell ref="Y160:Z160"/>
    <mergeCell ref="AA160:AB160"/>
    <mergeCell ref="A161:B161"/>
    <mergeCell ref="C161:M161"/>
    <mergeCell ref="P161:Q161"/>
    <mergeCell ref="R161:AB161"/>
    <mergeCell ref="A162:B162"/>
    <mergeCell ref="C162:M162"/>
    <mergeCell ref="P162:Q162"/>
    <mergeCell ref="R162:AB162"/>
    <mergeCell ref="A163:B163"/>
    <mergeCell ref="C163:M163"/>
    <mergeCell ref="P163:Q163"/>
    <mergeCell ref="R163:AB163"/>
    <mergeCell ref="A164:B164"/>
    <mergeCell ref="C164:D164"/>
    <mergeCell ref="E164:F164"/>
    <mergeCell ref="G164:H164"/>
    <mergeCell ref="I164:J164"/>
    <mergeCell ref="K164:M164"/>
    <mergeCell ref="P164:Q164"/>
    <mergeCell ref="R164:S164"/>
    <mergeCell ref="T164:U164"/>
    <mergeCell ref="V164:W164"/>
    <mergeCell ref="X164:Y164"/>
    <mergeCell ref="Z164:AB164"/>
    <mergeCell ref="A165:A167"/>
    <mergeCell ref="B165:B167"/>
    <mergeCell ref="C165:C167"/>
    <mergeCell ref="D165:D167"/>
    <mergeCell ref="E165:E167"/>
    <mergeCell ref="F165:F167"/>
    <mergeCell ref="G165:G167"/>
    <mergeCell ref="H165:H167"/>
    <mergeCell ref="I165:I167"/>
    <mergeCell ref="J165:J167"/>
    <mergeCell ref="K165:K167"/>
    <mergeCell ref="L165:L167"/>
    <mergeCell ref="M165:M167"/>
    <mergeCell ref="P165:P167"/>
    <mergeCell ref="Q165:Q167"/>
    <mergeCell ref="R165:R167"/>
    <mergeCell ref="S165:S167"/>
    <mergeCell ref="T165:T167"/>
    <mergeCell ref="U165:U167"/>
    <mergeCell ref="V165:V167"/>
    <mergeCell ref="W165:W167"/>
    <mergeCell ref="X165:X167"/>
    <mergeCell ref="Y165:Y167"/>
    <mergeCell ref="Z165:Z167"/>
    <mergeCell ref="AA165:AA167"/>
    <mergeCell ref="AB165:AB167"/>
    <mergeCell ref="A168:B168"/>
    <mergeCell ref="P168:Q168"/>
    <mergeCell ref="A169:B169"/>
    <mergeCell ref="P169:Q169"/>
    <mergeCell ref="A170:B170"/>
    <mergeCell ref="P170:Q170"/>
    <mergeCell ref="A171:B171"/>
    <mergeCell ref="P171:Q171"/>
    <mergeCell ref="A172:B172"/>
    <mergeCell ref="P172:Q172"/>
    <mergeCell ref="A173:B173"/>
    <mergeCell ref="P173:Q173"/>
    <mergeCell ref="A174:B174"/>
    <mergeCell ref="P174:Q174"/>
    <mergeCell ref="A175:B175"/>
    <mergeCell ref="P175:Q175"/>
    <mergeCell ref="A176:B176"/>
    <mergeCell ref="P176:Q176"/>
    <mergeCell ref="A177:B177"/>
    <mergeCell ref="P177:Q177"/>
    <mergeCell ref="A178:B178"/>
    <mergeCell ref="L178:M180"/>
    <mergeCell ref="P178:Q178"/>
    <mergeCell ref="AA178:AB180"/>
    <mergeCell ref="A179:B179"/>
    <mergeCell ref="P179:Q179"/>
    <mergeCell ref="A180:B180"/>
    <mergeCell ref="P180:Q180"/>
    <mergeCell ref="A181:B183"/>
    <mergeCell ref="C181:D181"/>
    <mergeCell ref="E181:F181"/>
    <mergeCell ref="G181:H181"/>
    <mergeCell ref="K181:K183"/>
    <mergeCell ref="L181:M182"/>
    <mergeCell ref="P181:Q183"/>
    <mergeCell ref="R181:S181"/>
    <mergeCell ref="T181:U181"/>
    <mergeCell ref="V181:W181"/>
    <mergeCell ref="Z181:Z183"/>
    <mergeCell ref="AA181:AB182"/>
    <mergeCell ref="C182:D182"/>
    <mergeCell ref="E182:F182"/>
    <mergeCell ref="G182:H182"/>
    <mergeCell ref="R182:S182"/>
    <mergeCell ref="T182:U182"/>
    <mergeCell ref="V182:W182"/>
    <mergeCell ref="C183:D183"/>
    <mergeCell ref="E183:F183"/>
    <mergeCell ref="G183:H183"/>
    <mergeCell ref="L183:M183"/>
    <mergeCell ref="R183:S183"/>
    <mergeCell ref="T183:U183"/>
    <mergeCell ref="V183:W183"/>
    <mergeCell ref="AA183:AB183"/>
    <mergeCell ref="A184:B186"/>
    <mergeCell ref="C184:D184"/>
    <mergeCell ref="E184:F184"/>
    <mergeCell ref="G184:H184"/>
    <mergeCell ref="K184:K185"/>
    <mergeCell ref="L184:M185"/>
    <mergeCell ref="P184:Q186"/>
    <mergeCell ref="R184:S184"/>
    <mergeCell ref="T184:U184"/>
    <mergeCell ref="V184:W184"/>
    <mergeCell ref="Z184:Z185"/>
    <mergeCell ref="AA184:AB185"/>
    <mergeCell ref="C185:D185"/>
    <mergeCell ref="G185:H185"/>
    <mergeCell ref="R185:S185"/>
    <mergeCell ref="V185:W185"/>
    <mergeCell ref="C186:D186"/>
    <mergeCell ref="G186:H186"/>
    <mergeCell ref="K186:M188"/>
    <mergeCell ref="R186:S186"/>
    <mergeCell ref="V186:W186"/>
    <mergeCell ref="Z186:AB188"/>
    <mergeCell ref="A187:B187"/>
    <mergeCell ref="C187:E187"/>
    <mergeCell ref="H187:I187"/>
    <mergeCell ref="P187:Q187"/>
    <mergeCell ref="R187:T187"/>
    <mergeCell ref="W187:X187"/>
    <mergeCell ref="B188:C188"/>
    <mergeCell ref="D188:E188"/>
    <mergeCell ref="F188:G188"/>
    <mergeCell ref="H188:I188"/>
    <mergeCell ref="Q188:R188"/>
    <mergeCell ref="S188:T188"/>
    <mergeCell ref="U188:V188"/>
    <mergeCell ref="W188:X188"/>
    <mergeCell ref="A189:B189"/>
    <mergeCell ref="D189:E189"/>
    <mergeCell ref="F189:G189"/>
    <mergeCell ref="H189:I189"/>
    <mergeCell ref="K189:M190"/>
    <mergeCell ref="P189:Q189"/>
    <mergeCell ref="S189:T189"/>
    <mergeCell ref="U189:V189"/>
    <mergeCell ref="W189:X189"/>
    <mergeCell ref="Z189:AB190"/>
    <mergeCell ref="A190:B190"/>
    <mergeCell ref="D190:E190"/>
    <mergeCell ref="F190:G190"/>
    <mergeCell ref="H190:I190"/>
    <mergeCell ref="P190:Q190"/>
    <mergeCell ref="S190:T190"/>
    <mergeCell ref="U190:V190"/>
    <mergeCell ref="W190:X190"/>
    <mergeCell ref="A191:B191"/>
    <mergeCell ref="D191:E191"/>
    <mergeCell ref="F191:G191"/>
    <mergeCell ref="H191:I191"/>
    <mergeCell ref="J191:M192"/>
    <mergeCell ref="P191:Q191"/>
    <mergeCell ref="S191:T191"/>
    <mergeCell ref="U191:V191"/>
    <mergeCell ref="W191:X191"/>
    <mergeCell ref="Y191:AB192"/>
    <mergeCell ref="A192:B192"/>
    <mergeCell ref="D192:E192"/>
    <mergeCell ref="F192:G192"/>
    <mergeCell ref="H192:I192"/>
    <mergeCell ref="P192:Q192"/>
    <mergeCell ref="S192:T192"/>
    <mergeCell ref="U192:V192"/>
    <mergeCell ref="W192:X192"/>
    <mergeCell ref="A193:B193"/>
    <mergeCell ref="D193:E193"/>
    <mergeCell ref="F193:G193"/>
    <mergeCell ref="H193:I193"/>
    <mergeCell ref="J193:M193"/>
    <mergeCell ref="P193:Q193"/>
    <mergeCell ref="S193:T193"/>
    <mergeCell ref="U193:V193"/>
    <mergeCell ref="W193:X193"/>
    <mergeCell ref="Y193:AB193"/>
    <mergeCell ref="A194:B194"/>
    <mergeCell ref="D194:E194"/>
    <mergeCell ref="F194:G194"/>
    <mergeCell ref="H194:I194"/>
    <mergeCell ref="J194:M195"/>
    <mergeCell ref="P194:Q194"/>
    <mergeCell ref="S194:T194"/>
    <mergeCell ref="U194:V194"/>
    <mergeCell ref="W194:X194"/>
    <mergeCell ref="Y194:AB195"/>
    <mergeCell ref="A195:E195"/>
    <mergeCell ref="F195:G195"/>
    <mergeCell ref="H195:I195"/>
    <mergeCell ref="P195:T195"/>
    <mergeCell ref="U195:V195"/>
    <mergeCell ref="W195:X195"/>
    <mergeCell ref="A196:M196"/>
    <mergeCell ref="N196:N234"/>
    <mergeCell ref="O196:O234"/>
    <mergeCell ref="P196:AB196"/>
    <mergeCell ref="A197:M198"/>
    <mergeCell ref="P197:AB198"/>
    <mergeCell ref="A199:B199"/>
    <mergeCell ref="C199:F199"/>
    <mergeCell ref="H199:I199"/>
    <mergeCell ref="J199:K199"/>
    <mergeCell ref="L199:M199"/>
    <mergeCell ref="P199:Q199"/>
    <mergeCell ref="R199:U199"/>
    <mergeCell ref="W199:X199"/>
    <mergeCell ref="Y199:Z199"/>
    <mergeCell ref="AA199:AB199"/>
    <mergeCell ref="A200:B200"/>
    <mergeCell ref="C200:M200"/>
    <mergeCell ref="P200:Q200"/>
    <mergeCell ref="R200:AB200"/>
    <mergeCell ref="A201:B201"/>
    <mergeCell ref="C201:M201"/>
    <mergeCell ref="P201:Q201"/>
    <mergeCell ref="R201:AB201"/>
    <mergeCell ref="A202:B202"/>
    <mergeCell ref="C202:M202"/>
    <mergeCell ref="P202:Q202"/>
    <mergeCell ref="R202:AB202"/>
    <mergeCell ref="A203:B203"/>
    <mergeCell ref="C203:D203"/>
    <mergeCell ref="E203:F203"/>
    <mergeCell ref="G203:H203"/>
    <mergeCell ref="I203:J203"/>
    <mergeCell ref="K203:M203"/>
    <mergeCell ref="P203:Q203"/>
    <mergeCell ref="R203:S203"/>
    <mergeCell ref="T203:U203"/>
    <mergeCell ref="V203:W203"/>
    <mergeCell ref="X203:Y203"/>
    <mergeCell ref="Z203:AB203"/>
    <mergeCell ref="A204:A206"/>
    <mergeCell ref="B204:B206"/>
    <mergeCell ref="C204:C206"/>
    <mergeCell ref="D204:D206"/>
    <mergeCell ref="E204:E206"/>
    <mergeCell ref="F204:F206"/>
    <mergeCell ref="G204:G206"/>
    <mergeCell ref="H204:H206"/>
    <mergeCell ref="I204:I206"/>
    <mergeCell ref="J204:J206"/>
    <mergeCell ref="K204:K206"/>
    <mergeCell ref="L204:L206"/>
    <mergeCell ref="M204:M206"/>
    <mergeCell ref="P204:P206"/>
    <mergeCell ref="Q204:Q206"/>
    <mergeCell ref="R204:R206"/>
    <mergeCell ref="S204:S206"/>
    <mergeCell ref="T204:T206"/>
    <mergeCell ref="U204:U206"/>
    <mergeCell ref="V204:V206"/>
    <mergeCell ref="W204:W206"/>
    <mergeCell ref="X204:X206"/>
    <mergeCell ref="Y204:Y206"/>
    <mergeCell ref="Z204:Z206"/>
    <mergeCell ref="AA204:AA206"/>
    <mergeCell ref="AB204:AB206"/>
    <mergeCell ref="A207:B207"/>
    <mergeCell ref="P207:Q207"/>
    <mergeCell ref="A208:B208"/>
    <mergeCell ref="P208:Q208"/>
    <mergeCell ref="A209:B209"/>
    <mergeCell ref="P209:Q209"/>
    <mergeCell ref="A210:B210"/>
    <mergeCell ref="P210:Q210"/>
    <mergeCell ref="A211:B211"/>
    <mergeCell ref="P211:Q211"/>
    <mergeCell ref="A212:B212"/>
    <mergeCell ref="P212:Q212"/>
    <mergeCell ref="A213:B213"/>
    <mergeCell ref="P213:Q213"/>
    <mergeCell ref="A214:B214"/>
    <mergeCell ref="P214:Q214"/>
    <mergeCell ref="A215:B215"/>
    <mergeCell ref="P215:Q215"/>
    <mergeCell ref="A216:B216"/>
    <mergeCell ref="P216:Q216"/>
    <mergeCell ref="A217:B217"/>
    <mergeCell ref="L217:M219"/>
    <mergeCell ref="P217:Q217"/>
    <mergeCell ref="AA217:AB219"/>
    <mergeCell ref="A218:B218"/>
    <mergeCell ref="P218:Q218"/>
    <mergeCell ref="A219:B219"/>
    <mergeCell ref="P219:Q219"/>
    <mergeCell ref="A220:B222"/>
    <mergeCell ref="C220:D220"/>
    <mergeCell ref="E220:F220"/>
    <mergeCell ref="G220:H220"/>
    <mergeCell ref="K220:K222"/>
    <mergeCell ref="L220:M221"/>
    <mergeCell ref="P220:Q222"/>
    <mergeCell ref="R220:S220"/>
    <mergeCell ref="T220:U220"/>
    <mergeCell ref="V220:W220"/>
    <mergeCell ref="Z220:Z222"/>
    <mergeCell ref="AA220:AB221"/>
    <mergeCell ref="C221:D221"/>
    <mergeCell ref="E221:F221"/>
    <mergeCell ref="G221:H221"/>
    <mergeCell ref="R221:S221"/>
    <mergeCell ref="T221:U221"/>
    <mergeCell ref="V221:W221"/>
    <mergeCell ref="C222:D222"/>
    <mergeCell ref="E222:F222"/>
    <mergeCell ref="G222:H222"/>
    <mergeCell ref="L222:M222"/>
    <mergeCell ref="R222:S222"/>
    <mergeCell ref="T222:U222"/>
    <mergeCell ref="V222:W222"/>
    <mergeCell ref="AA222:AB222"/>
    <mergeCell ref="A223:B225"/>
    <mergeCell ref="C223:D223"/>
    <mergeCell ref="E223:F223"/>
    <mergeCell ref="G223:H223"/>
    <mergeCell ref="K223:K224"/>
    <mergeCell ref="L223:M224"/>
    <mergeCell ref="P223:Q225"/>
    <mergeCell ref="R223:S223"/>
    <mergeCell ref="T223:U223"/>
    <mergeCell ref="V223:W223"/>
    <mergeCell ref="Z223:Z224"/>
    <mergeCell ref="AA223:AB224"/>
    <mergeCell ref="C224:D224"/>
    <mergeCell ref="G224:H224"/>
    <mergeCell ref="R224:S224"/>
    <mergeCell ref="V224:W224"/>
    <mergeCell ref="C225:D225"/>
    <mergeCell ref="G225:H225"/>
    <mergeCell ref="K225:M227"/>
    <mergeCell ref="R225:S225"/>
    <mergeCell ref="V225:W225"/>
    <mergeCell ref="Z225:AB227"/>
    <mergeCell ref="A226:B226"/>
    <mergeCell ref="C226:E226"/>
    <mergeCell ref="H226:I226"/>
    <mergeCell ref="P226:Q226"/>
    <mergeCell ref="R226:T226"/>
    <mergeCell ref="W226:X226"/>
    <mergeCell ref="B227:C227"/>
    <mergeCell ref="D227:E227"/>
    <mergeCell ref="F227:G227"/>
    <mergeCell ref="H227:I227"/>
    <mergeCell ref="Q227:R227"/>
    <mergeCell ref="S227:T227"/>
    <mergeCell ref="U227:V227"/>
    <mergeCell ref="W227:X227"/>
    <mergeCell ref="A228:B228"/>
    <mergeCell ref="D228:E228"/>
    <mergeCell ref="F228:G228"/>
    <mergeCell ref="H228:I228"/>
    <mergeCell ref="K228:M229"/>
    <mergeCell ref="P228:Q228"/>
    <mergeCell ref="S228:T228"/>
    <mergeCell ref="U228:V228"/>
    <mergeCell ref="W228:X228"/>
    <mergeCell ref="Z228:AB229"/>
    <mergeCell ref="A229:B229"/>
    <mergeCell ref="D229:E229"/>
    <mergeCell ref="F229:G229"/>
    <mergeCell ref="H229:I229"/>
    <mergeCell ref="P229:Q229"/>
    <mergeCell ref="S229:T229"/>
    <mergeCell ref="U229:V229"/>
    <mergeCell ref="W229:X229"/>
    <mergeCell ref="A230:B230"/>
    <mergeCell ref="D230:E230"/>
    <mergeCell ref="F230:G230"/>
    <mergeCell ref="H230:I230"/>
    <mergeCell ref="J230:M231"/>
    <mergeCell ref="P230:Q230"/>
    <mergeCell ref="S230:T230"/>
    <mergeCell ref="U230:V230"/>
    <mergeCell ref="W230:X230"/>
    <mergeCell ref="Y230:AB231"/>
    <mergeCell ref="A231:B231"/>
    <mergeCell ref="D231:E231"/>
    <mergeCell ref="F231:G231"/>
    <mergeCell ref="H231:I231"/>
    <mergeCell ref="P231:Q231"/>
    <mergeCell ref="S231:T231"/>
    <mergeCell ref="U231:V231"/>
    <mergeCell ref="W231:X231"/>
    <mergeCell ref="A232:B232"/>
    <mergeCell ref="D232:E232"/>
    <mergeCell ref="F232:G232"/>
    <mergeCell ref="H232:I232"/>
    <mergeCell ref="J232:M232"/>
    <mergeCell ref="P232:Q232"/>
    <mergeCell ref="S232:T232"/>
    <mergeCell ref="U232:V232"/>
    <mergeCell ref="W232:X232"/>
    <mergeCell ref="Y232:AB232"/>
    <mergeCell ref="A233:B233"/>
    <mergeCell ref="D233:E233"/>
    <mergeCell ref="F233:G233"/>
    <mergeCell ref="H233:I233"/>
    <mergeCell ref="J233:M234"/>
    <mergeCell ref="P233:Q233"/>
    <mergeCell ref="S233:T233"/>
    <mergeCell ref="U233:V233"/>
    <mergeCell ref="W233:X233"/>
    <mergeCell ref="Y233:AB234"/>
    <mergeCell ref="A234:E234"/>
    <mergeCell ref="F234:G234"/>
    <mergeCell ref="H234:I234"/>
    <mergeCell ref="P234:T234"/>
    <mergeCell ref="U234:V234"/>
    <mergeCell ref="W234:X234"/>
    <mergeCell ref="A235:M235"/>
    <mergeCell ref="N235:N273"/>
    <mergeCell ref="O235:O273"/>
    <mergeCell ref="P235:AB235"/>
    <mergeCell ref="A236:M237"/>
    <mergeCell ref="P236:AB237"/>
    <mergeCell ref="A238:B238"/>
    <mergeCell ref="C238:F238"/>
    <mergeCell ref="H238:I238"/>
    <mergeCell ref="J238:K238"/>
    <mergeCell ref="L238:M238"/>
    <mergeCell ref="P238:Q238"/>
    <mergeCell ref="R238:U238"/>
    <mergeCell ref="W238:X238"/>
    <mergeCell ref="Y238:Z238"/>
    <mergeCell ref="AA238:AB238"/>
    <mergeCell ref="A239:B239"/>
    <mergeCell ref="C239:M239"/>
    <mergeCell ref="P239:Q239"/>
    <mergeCell ref="R239:AB239"/>
    <mergeCell ref="A240:B240"/>
    <mergeCell ref="C240:M240"/>
    <mergeCell ref="P240:Q240"/>
    <mergeCell ref="R240:AB240"/>
    <mergeCell ref="A241:B241"/>
    <mergeCell ref="C241:M241"/>
    <mergeCell ref="P241:Q241"/>
    <mergeCell ref="R241:AB241"/>
    <mergeCell ref="A242:B242"/>
    <mergeCell ref="C242:D242"/>
    <mergeCell ref="E242:F242"/>
    <mergeCell ref="G242:H242"/>
    <mergeCell ref="I242:J242"/>
    <mergeCell ref="K242:M242"/>
    <mergeCell ref="P242:Q242"/>
    <mergeCell ref="R242:S242"/>
    <mergeCell ref="T242:U242"/>
    <mergeCell ref="V242:W242"/>
    <mergeCell ref="X242:Y242"/>
    <mergeCell ref="Z242:AB242"/>
    <mergeCell ref="A243:A245"/>
    <mergeCell ref="B243:B245"/>
    <mergeCell ref="C243:C245"/>
    <mergeCell ref="D243:D245"/>
    <mergeCell ref="E243:E245"/>
    <mergeCell ref="F243:F245"/>
    <mergeCell ref="G243:G245"/>
    <mergeCell ref="H243:H245"/>
    <mergeCell ref="I243:I245"/>
    <mergeCell ref="J243:J245"/>
    <mergeCell ref="K243:K245"/>
    <mergeCell ref="L243:L245"/>
    <mergeCell ref="M243:M245"/>
    <mergeCell ref="P243:P245"/>
    <mergeCell ref="Q243:Q245"/>
    <mergeCell ref="R243:R245"/>
    <mergeCell ref="S243:S245"/>
    <mergeCell ref="T243:T245"/>
    <mergeCell ref="U243:U245"/>
    <mergeCell ref="V243:V245"/>
    <mergeCell ref="W243:W245"/>
    <mergeCell ref="X243:X245"/>
    <mergeCell ref="Y243:Y245"/>
    <mergeCell ref="Z243:Z245"/>
    <mergeCell ref="AA243:AA245"/>
    <mergeCell ref="AB243:AB245"/>
    <mergeCell ref="A246:B246"/>
    <mergeCell ref="P246:Q246"/>
    <mergeCell ref="A247:B247"/>
    <mergeCell ref="P247:Q247"/>
    <mergeCell ref="A248:B248"/>
    <mergeCell ref="P248:Q248"/>
    <mergeCell ref="A249:B249"/>
    <mergeCell ref="P249:Q249"/>
    <mergeCell ref="A250:B250"/>
    <mergeCell ref="P250:Q250"/>
    <mergeCell ref="A251:B251"/>
    <mergeCell ref="P251:Q251"/>
    <mergeCell ref="A252:B252"/>
    <mergeCell ref="P252:Q252"/>
    <mergeCell ref="A253:B253"/>
    <mergeCell ref="P253:Q253"/>
    <mergeCell ref="A254:B254"/>
    <mergeCell ref="P254:Q254"/>
    <mergeCell ref="A255:B255"/>
    <mergeCell ref="P255:Q255"/>
    <mergeCell ref="A256:B256"/>
    <mergeCell ref="L256:M258"/>
    <mergeCell ref="P256:Q256"/>
    <mergeCell ref="AA256:AB258"/>
    <mergeCell ref="A257:B257"/>
    <mergeCell ref="P257:Q257"/>
    <mergeCell ref="A258:B258"/>
    <mergeCell ref="P258:Q258"/>
    <mergeCell ref="A259:B261"/>
    <mergeCell ref="C259:D259"/>
    <mergeCell ref="E259:F259"/>
    <mergeCell ref="G259:H259"/>
    <mergeCell ref="K259:K261"/>
    <mergeCell ref="L259:M260"/>
    <mergeCell ref="P259:Q261"/>
    <mergeCell ref="R259:S259"/>
    <mergeCell ref="T259:U259"/>
    <mergeCell ref="V259:W259"/>
    <mergeCell ref="Z259:Z261"/>
    <mergeCell ref="AA259:AB260"/>
    <mergeCell ref="C260:D260"/>
    <mergeCell ref="E260:F260"/>
    <mergeCell ref="G260:H260"/>
    <mergeCell ref="R260:S260"/>
    <mergeCell ref="T260:U260"/>
    <mergeCell ref="V260:W260"/>
    <mergeCell ref="C261:D261"/>
    <mergeCell ref="E261:F261"/>
    <mergeCell ref="G261:H261"/>
    <mergeCell ref="L261:M261"/>
    <mergeCell ref="R261:S261"/>
    <mergeCell ref="T261:U261"/>
    <mergeCell ref="V261:W261"/>
    <mergeCell ref="AA261:AB261"/>
    <mergeCell ref="A262:B264"/>
    <mergeCell ref="C262:D262"/>
    <mergeCell ref="E262:F262"/>
    <mergeCell ref="G262:H262"/>
    <mergeCell ref="K262:K263"/>
    <mergeCell ref="L262:M263"/>
    <mergeCell ref="P262:Q264"/>
    <mergeCell ref="R262:S262"/>
    <mergeCell ref="T262:U262"/>
    <mergeCell ref="V262:W262"/>
    <mergeCell ref="Z262:Z263"/>
    <mergeCell ref="AA262:AB263"/>
    <mergeCell ref="C263:D263"/>
    <mergeCell ref="G263:H263"/>
    <mergeCell ref="R263:S263"/>
    <mergeCell ref="V263:W263"/>
    <mergeCell ref="C264:D264"/>
    <mergeCell ref="G264:H264"/>
    <mergeCell ref="K264:M266"/>
    <mergeCell ref="R264:S264"/>
    <mergeCell ref="V264:W264"/>
    <mergeCell ref="Z264:AB266"/>
    <mergeCell ref="A265:B265"/>
    <mergeCell ref="C265:E265"/>
    <mergeCell ref="H265:I265"/>
    <mergeCell ref="P265:Q265"/>
    <mergeCell ref="R265:T265"/>
    <mergeCell ref="W265:X265"/>
    <mergeCell ref="B266:C266"/>
    <mergeCell ref="D266:E266"/>
    <mergeCell ref="F266:G266"/>
    <mergeCell ref="H266:I266"/>
    <mergeCell ref="Q266:R266"/>
    <mergeCell ref="S266:T266"/>
    <mergeCell ref="U266:V266"/>
    <mergeCell ref="W266:X266"/>
    <mergeCell ref="A267:B267"/>
    <mergeCell ref="D267:E267"/>
    <mergeCell ref="F267:G267"/>
    <mergeCell ref="H267:I267"/>
    <mergeCell ref="K267:M268"/>
    <mergeCell ref="P267:Q267"/>
    <mergeCell ref="S267:T267"/>
    <mergeCell ref="U267:V267"/>
    <mergeCell ref="W267:X267"/>
    <mergeCell ref="Z267:AB268"/>
    <mergeCell ref="A268:B268"/>
    <mergeCell ref="D268:E268"/>
    <mergeCell ref="F268:G268"/>
    <mergeCell ref="H268:I268"/>
    <mergeCell ref="P268:Q268"/>
    <mergeCell ref="S268:T268"/>
    <mergeCell ref="U268:V268"/>
    <mergeCell ref="W268:X268"/>
    <mergeCell ref="A269:B269"/>
    <mergeCell ref="D269:E269"/>
    <mergeCell ref="F269:G269"/>
    <mergeCell ref="H269:I269"/>
    <mergeCell ref="J269:M270"/>
    <mergeCell ref="P269:Q269"/>
    <mergeCell ref="S269:T269"/>
    <mergeCell ref="U269:V269"/>
    <mergeCell ref="W269:X269"/>
    <mergeCell ref="Y269:AB270"/>
    <mergeCell ref="A270:B270"/>
    <mergeCell ref="D270:E270"/>
    <mergeCell ref="F270:G270"/>
    <mergeCell ref="H270:I270"/>
    <mergeCell ref="P270:Q270"/>
    <mergeCell ref="S270:T270"/>
    <mergeCell ref="U270:V270"/>
    <mergeCell ref="W270:X270"/>
    <mergeCell ref="A271:B271"/>
    <mergeCell ref="D271:E271"/>
    <mergeCell ref="F271:G271"/>
    <mergeCell ref="H271:I271"/>
    <mergeCell ref="J271:M271"/>
    <mergeCell ref="P271:Q271"/>
    <mergeCell ref="S271:T271"/>
    <mergeCell ref="U271:V271"/>
    <mergeCell ref="W271:X271"/>
    <mergeCell ref="Y271:AB271"/>
    <mergeCell ref="A272:B272"/>
    <mergeCell ref="D272:E272"/>
    <mergeCell ref="F272:G272"/>
    <mergeCell ref="H272:I272"/>
    <mergeCell ref="J272:M273"/>
    <mergeCell ref="P272:Q272"/>
    <mergeCell ref="S272:T272"/>
    <mergeCell ref="U272:V272"/>
    <mergeCell ref="W272:X272"/>
    <mergeCell ref="Y272:AB273"/>
    <mergeCell ref="A273:E273"/>
    <mergeCell ref="F273:G273"/>
    <mergeCell ref="H273:I273"/>
    <mergeCell ref="P273:T273"/>
    <mergeCell ref="U273:V273"/>
    <mergeCell ref="W273:X273"/>
    <mergeCell ref="A274:M274"/>
    <mergeCell ref="N274:N312"/>
    <mergeCell ref="O274:O312"/>
    <mergeCell ref="P274:AB274"/>
    <mergeCell ref="A275:M276"/>
    <mergeCell ref="P275:AB276"/>
    <mergeCell ref="A277:B277"/>
    <mergeCell ref="C277:F277"/>
    <mergeCell ref="H277:I277"/>
    <mergeCell ref="J277:K277"/>
    <mergeCell ref="L277:M277"/>
    <mergeCell ref="P277:Q277"/>
    <mergeCell ref="R277:U277"/>
    <mergeCell ref="W277:X277"/>
    <mergeCell ref="Y277:Z277"/>
    <mergeCell ref="AA277:AB277"/>
    <mergeCell ref="A278:B278"/>
    <mergeCell ref="C278:M278"/>
    <mergeCell ref="P278:Q278"/>
    <mergeCell ref="R278:AB278"/>
    <mergeCell ref="A279:B279"/>
    <mergeCell ref="C279:M279"/>
    <mergeCell ref="P279:Q279"/>
    <mergeCell ref="R279:AB279"/>
    <mergeCell ref="A280:B280"/>
    <mergeCell ref="C280:M280"/>
    <mergeCell ref="P280:Q280"/>
    <mergeCell ref="R280:AB280"/>
    <mergeCell ref="A281:B281"/>
    <mergeCell ref="C281:D281"/>
    <mergeCell ref="E281:F281"/>
    <mergeCell ref="G281:H281"/>
    <mergeCell ref="I281:J281"/>
    <mergeCell ref="K281:M281"/>
    <mergeCell ref="P281:Q281"/>
    <mergeCell ref="R281:S281"/>
    <mergeCell ref="T281:U281"/>
    <mergeCell ref="V281:W281"/>
    <mergeCell ref="X281:Y281"/>
    <mergeCell ref="Z281:AB281"/>
    <mergeCell ref="A282:A284"/>
    <mergeCell ref="B282:B284"/>
    <mergeCell ref="C282:C284"/>
    <mergeCell ref="D282:D284"/>
    <mergeCell ref="E282:E284"/>
    <mergeCell ref="F282:F284"/>
    <mergeCell ref="G282:G284"/>
    <mergeCell ref="H282:H284"/>
    <mergeCell ref="I282:I284"/>
    <mergeCell ref="J282:J284"/>
    <mergeCell ref="K282:K284"/>
    <mergeCell ref="L282:L284"/>
    <mergeCell ref="M282:M284"/>
    <mergeCell ref="P282:P284"/>
    <mergeCell ref="Q282:Q284"/>
    <mergeCell ref="R282:R284"/>
    <mergeCell ref="S282:S284"/>
    <mergeCell ref="T282:T284"/>
    <mergeCell ref="U282:U284"/>
    <mergeCell ref="V282:V284"/>
    <mergeCell ref="W282:W284"/>
    <mergeCell ref="X282:X284"/>
    <mergeCell ref="Y282:Y284"/>
    <mergeCell ref="Z282:Z284"/>
    <mergeCell ref="AA282:AA284"/>
    <mergeCell ref="AB282:AB284"/>
    <mergeCell ref="A285:B285"/>
    <mergeCell ref="P285:Q285"/>
    <mergeCell ref="A286:B286"/>
    <mergeCell ref="P286:Q286"/>
    <mergeCell ref="A287:B287"/>
    <mergeCell ref="P287:Q287"/>
    <mergeCell ref="A288:B288"/>
    <mergeCell ref="P288:Q288"/>
    <mergeCell ref="A289:B289"/>
    <mergeCell ref="P289:Q289"/>
    <mergeCell ref="A290:B290"/>
    <mergeCell ref="P290:Q290"/>
    <mergeCell ref="A291:B291"/>
    <mergeCell ref="P291:Q291"/>
    <mergeCell ref="A292:B292"/>
    <mergeCell ref="P292:Q292"/>
    <mergeCell ref="A293:B293"/>
    <mergeCell ref="P293:Q293"/>
    <mergeCell ref="A294:B294"/>
    <mergeCell ref="P294:Q294"/>
    <mergeCell ref="A295:B295"/>
    <mergeCell ref="L295:M297"/>
    <mergeCell ref="P295:Q295"/>
    <mergeCell ref="AA295:AB297"/>
    <mergeCell ref="A296:B296"/>
    <mergeCell ref="P296:Q296"/>
    <mergeCell ref="A297:B297"/>
    <mergeCell ref="P297:Q297"/>
    <mergeCell ref="A298:B300"/>
    <mergeCell ref="C298:D298"/>
    <mergeCell ref="E298:F298"/>
    <mergeCell ref="G298:H298"/>
    <mergeCell ref="K298:K300"/>
    <mergeCell ref="L298:M299"/>
    <mergeCell ref="P298:Q300"/>
    <mergeCell ref="R298:S298"/>
    <mergeCell ref="T298:U298"/>
    <mergeCell ref="V298:W298"/>
    <mergeCell ref="Z298:Z300"/>
    <mergeCell ref="AA298:AB299"/>
    <mergeCell ref="C299:D299"/>
    <mergeCell ref="E299:F299"/>
    <mergeCell ref="G299:H299"/>
    <mergeCell ref="R299:S299"/>
    <mergeCell ref="T299:U299"/>
    <mergeCell ref="V299:W299"/>
    <mergeCell ref="C300:D300"/>
    <mergeCell ref="E300:F300"/>
    <mergeCell ref="G300:H300"/>
    <mergeCell ref="L300:M300"/>
    <mergeCell ref="R300:S300"/>
    <mergeCell ref="T300:U300"/>
    <mergeCell ref="V300:W300"/>
    <mergeCell ref="AA300:AB300"/>
    <mergeCell ref="A301:B303"/>
    <mergeCell ref="C301:D301"/>
    <mergeCell ref="E301:F301"/>
    <mergeCell ref="G301:H301"/>
    <mergeCell ref="K301:K302"/>
    <mergeCell ref="L301:M302"/>
    <mergeCell ref="P301:Q303"/>
    <mergeCell ref="R301:S301"/>
    <mergeCell ref="T301:U301"/>
    <mergeCell ref="V301:W301"/>
    <mergeCell ref="Z301:Z302"/>
    <mergeCell ref="AA301:AB302"/>
    <mergeCell ref="C302:D302"/>
    <mergeCell ref="G302:H302"/>
    <mergeCell ref="R302:S302"/>
    <mergeCell ref="V302:W302"/>
    <mergeCell ref="C303:D303"/>
    <mergeCell ref="G303:H303"/>
    <mergeCell ref="K303:M305"/>
    <mergeCell ref="R303:S303"/>
    <mergeCell ref="V303:W303"/>
    <mergeCell ref="Z303:AB305"/>
    <mergeCell ref="A304:B304"/>
    <mergeCell ref="C304:E304"/>
    <mergeCell ref="H304:I304"/>
    <mergeCell ref="P304:Q304"/>
    <mergeCell ref="R304:T304"/>
    <mergeCell ref="W304:X304"/>
    <mergeCell ref="B305:C305"/>
    <mergeCell ref="D305:E305"/>
    <mergeCell ref="F305:G305"/>
    <mergeCell ref="H305:I305"/>
    <mergeCell ref="Q305:R305"/>
    <mergeCell ref="S305:T305"/>
    <mergeCell ref="U305:V305"/>
    <mergeCell ref="W305:X305"/>
    <mergeCell ref="A306:B306"/>
    <mergeCell ref="D306:E306"/>
    <mergeCell ref="F306:G306"/>
    <mergeCell ref="H306:I306"/>
    <mergeCell ref="K306:M307"/>
    <mergeCell ref="P306:Q306"/>
    <mergeCell ref="S306:T306"/>
    <mergeCell ref="U306:V306"/>
    <mergeCell ref="W306:X306"/>
    <mergeCell ref="Z306:AB307"/>
    <mergeCell ref="A307:B307"/>
    <mergeCell ref="D307:E307"/>
    <mergeCell ref="F307:G307"/>
    <mergeCell ref="H307:I307"/>
    <mergeCell ref="P307:Q307"/>
    <mergeCell ref="S307:T307"/>
    <mergeCell ref="U307:V307"/>
    <mergeCell ref="W307:X307"/>
    <mergeCell ref="A308:B308"/>
    <mergeCell ref="D308:E308"/>
    <mergeCell ref="F308:G308"/>
    <mergeCell ref="H308:I308"/>
    <mergeCell ref="J308:M309"/>
    <mergeCell ref="P308:Q308"/>
    <mergeCell ref="S308:T308"/>
    <mergeCell ref="U308:V308"/>
    <mergeCell ref="W308:X308"/>
    <mergeCell ref="Y308:AB309"/>
    <mergeCell ref="A309:B309"/>
    <mergeCell ref="D309:E309"/>
    <mergeCell ref="F309:G309"/>
    <mergeCell ref="H309:I309"/>
    <mergeCell ref="P309:Q309"/>
    <mergeCell ref="S309:T309"/>
    <mergeCell ref="U309:V309"/>
    <mergeCell ref="W309:X309"/>
    <mergeCell ref="A310:B310"/>
    <mergeCell ref="D310:E310"/>
    <mergeCell ref="F310:G310"/>
    <mergeCell ref="H310:I310"/>
    <mergeCell ref="J310:M310"/>
    <mergeCell ref="P310:Q310"/>
    <mergeCell ref="S310:T310"/>
    <mergeCell ref="U310:V310"/>
    <mergeCell ref="W310:X310"/>
    <mergeCell ref="Y310:AB310"/>
    <mergeCell ref="A311:B311"/>
    <mergeCell ref="D311:E311"/>
    <mergeCell ref="F311:G311"/>
    <mergeCell ref="H311:I311"/>
    <mergeCell ref="J311:M312"/>
    <mergeCell ref="P311:Q311"/>
    <mergeCell ref="S311:T311"/>
    <mergeCell ref="U311:V311"/>
    <mergeCell ref="W311:X311"/>
    <mergeCell ref="Y311:AB312"/>
    <mergeCell ref="A312:E312"/>
    <mergeCell ref="F312:G312"/>
    <mergeCell ref="H312:I312"/>
    <mergeCell ref="P312:T312"/>
    <mergeCell ref="U312:V312"/>
    <mergeCell ref="W312:X312"/>
    <mergeCell ref="A313:M313"/>
    <mergeCell ref="N313:N351"/>
    <mergeCell ref="O313:O351"/>
    <mergeCell ref="P313:AB313"/>
    <mergeCell ref="A314:M315"/>
    <mergeCell ref="P314:AB315"/>
    <mergeCell ref="A316:B316"/>
    <mergeCell ref="C316:F316"/>
    <mergeCell ref="H316:I316"/>
    <mergeCell ref="J316:K316"/>
    <mergeCell ref="L316:M316"/>
    <mergeCell ref="P316:Q316"/>
    <mergeCell ref="R316:U316"/>
    <mergeCell ref="W316:X316"/>
    <mergeCell ref="Y316:Z316"/>
    <mergeCell ref="AA316:AB316"/>
    <mergeCell ref="A317:B317"/>
    <mergeCell ref="C317:M317"/>
    <mergeCell ref="P317:Q317"/>
    <mergeCell ref="R317:AB317"/>
    <mergeCell ref="A318:B318"/>
    <mergeCell ref="C318:M318"/>
    <mergeCell ref="P318:Q318"/>
    <mergeCell ref="R318:AB318"/>
    <mergeCell ref="A319:B319"/>
    <mergeCell ref="C319:M319"/>
    <mergeCell ref="P319:Q319"/>
    <mergeCell ref="R319:AB319"/>
    <mergeCell ref="A320:B320"/>
    <mergeCell ref="C320:D320"/>
    <mergeCell ref="E320:F320"/>
    <mergeCell ref="G320:H320"/>
    <mergeCell ref="I320:J320"/>
    <mergeCell ref="K320:M320"/>
    <mergeCell ref="P320:Q320"/>
    <mergeCell ref="R320:S320"/>
    <mergeCell ref="T320:U320"/>
    <mergeCell ref="V320:W320"/>
    <mergeCell ref="X320:Y320"/>
    <mergeCell ref="Z320:AB320"/>
    <mergeCell ref="A321:A323"/>
    <mergeCell ref="B321:B323"/>
    <mergeCell ref="C321:C323"/>
    <mergeCell ref="D321:D323"/>
    <mergeCell ref="E321:E323"/>
    <mergeCell ref="F321:F323"/>
    <mergeCell ref="G321:G323"/>
    <mergeCell ref="H321:H323"/>
    <mergeCell ref="I321:I323"/>
    <mergeCell ref="J321:J323"/>
    <mergeCell ref="K321:K323"/>
    <mergeCell ref="L321:L323"/>
    <mergeCell ref="M321:M323"/>
    <mergeCell ref="P321:P323"/>
    <mergeCell ref="Q321:Q323"/>
    <mergeCell ref="R321:R323"/>
    <mergeCell ref="S321:S323"/>
    <mergeCell ref="T321:T323"/>
    <mergeCell ref="U321:U323"/>
    <mergeCell ref="V321:V323"/>
    <mergeCell ref="W321:W323"/>
    <mergeCell ref="X321:X323"/>
    <mergeCell ref="Y321:Y323"/>
    <mergeCell ref="Z321:Z323"/>
    <mergeCell ref="AA321:AA323"/>
    <mergeCell ref="AB321:AB323"/>
    <mergeCell ref="A324:B324"/>
    <mergeCell ref="P324:Q324"/>
    <mergeCell ref="A325:B325"/>
    <mergeCell ref="P325:Q325"/>
    <mergeCell ref="A326:B326"/>
    <mergeCell ref="P326:Q326"/>
    <mergeCell ref="A327:B327"/>
    <mergeCell ref="P327:Q327"/>
    <mergeCell ref="A328:B328"/>
    <mergeCell ref="P328:Q328"/>
    <mergeCell ref="A329:B329"/>
    <mergeCell ref="P329:Q329"/>
    <mergeCell ref="A330:B330"/>
    <mergeCell ref="P330:Q330"/>
    <mergeCell ref="A331:B331"/>
    <mergeCell ref="P331:Q331"/>
    <mergeCell ref="A332:B332"/>
    <mergeCell ref="P332:Q332"/>
    <mergeCell ref="A333:B333"/>
    <mergeCell ref="P333:Q333"/>
    <mergeCell ref="A334:B334"/>
    <mergeCell ref="L334:M336"/>
    <mergeCell ref="P334:Q334"/>
    <mergeCell ref="AA334:AB336"/>
    <mergeCell ref="A335:B335"/>
    <mergeCell ref="P335:Q335"/>
    <mergeCell ref="A336:B336"/>
    <mergeCell ref="P336:Q336"/>
    <mergeCell ref="A337:B339"/>
    <mergeCell ref="C337:D337"/>
    <mergeCell ref="E337:F337"/>
    <mergeCell ref="G337:H337"/>
    <mergeCell ref="K337:K339"/>
    <mergeCell ref="L337:M338"/>
    <mergeCell ref="P337:Q339"/>
    <mergeCell ref="R337:S337"/>
    <mergeCell ref="T337:U337"/>
    <mergeCell ref="V337:W337"/>
    <mergeCell ref="Z337:Z339"/>
    <mergeCell ref="AA337:AB338"/>
    <mergeCell ref="C338:D338"/>
    <mergeCell ref="E338:F338"/>
    <mergeCell ref="G338:H338"/>
    <mergeCell ref="R338:S338"/>
    <mergeCell ref="T338:U338"/>
    <mergeCell ref="V338:W338"/>
    <mergeCell ref="C339:D339"/>
    <mergeCell ref="E339:F339"/>
    <mergeCell ref="G339:H339"/>
    <mergeCell ref="L339:M339"/>
    <mergeCell ref="R339:S339"/>
    <mergeCell ref="T339:U339"/>
    <mergeCell ref="V339:W339"/>
    <mergeCell ref="AA339:AB339"/>
    <mergeCell ref="A340:B342"/>
    <mergeCell ref="C340:D340"/>
    <mergeCell ref="E340:F340"/>
    <mergeCell ref="G340:H340"/>
    <mergeCell ref="K340:K341"/>
    <mergeCell ref="L340:M341"/>
    <mergeCell ref="P340:Q342"/>
    <mergeCell ref="R340:S340"/>
    <mergeCell ref="T340:U340"/>
    <mergeCell ref="V340:W340"/>
    <mergeCell ref="Z340:Z341"/>
    <mergeCell ref="AA340:AB341"/>
    <mergeCell ref="C341:D341"/>
    <mergeCell ref="G341:H341"/>
    <mergeCell ref="R341:S341"/>
    <mergeCell ref="V341:W341"/>
    <mergeCell ref="C342:D342"/>
    <mergeCell ref="G342:H342"/>
    <mergeCell ref="K342:M344"/>
    <mergeCell ref="R342:S342"/>
    <mergeCell ref="V342:W342"/>
    <mergeCell ref="Z342:AB344"/>
    <mergeCell ref="A343:B343"/>
    <mergeCell ref="C343:E343"/>
    <mergeCell ref="H343:I343"/>
    <mergeCell ref="P343:Q343"/>
    <mergeCell ref="R343:T343"/>
    <mergeCell ref="W343:X343"/>
    <mergeCell ref="B344:C344"/>
    <mergeCell ref="D344:E344"/>
    <mergeCell ref="F344:G344"/>
    <mergeCell ref="H344:I344"/>
    <mergeCell ref="Q344:R344"/>
    <mergeCell ref="S344:T344"/>
    <mergeCell ref="U344:V344"/>
    <mergeCell ref="W344:X344"/>
    <mergeCell ref="A345:B345"/>
    <mergeCell ref="D345:E345"/>
    <mergeCell ref="F345:G345"/>
    <mergeCell ref="H345:I345"/>
    <mergeCell ref="K345:M346"/>
    <mergeCell ref="P345:Q345"/>
    <mergeCell ref="S345:T345"/>
    <mergeCell ref="U345:V345"/>
    <mergeCell ref="W345:X345"/>
    <mergeCell ref="Z345:AB346"/>
    <mergeCell ref="A346:B346"/>
    <mergeCell ref="D346:E346"/>
    <mergeCell ref="F346:G346"/>
    <mergeCell ref="H346:I346"/>
    <mergeCell ref="P346:Q346"/>
    <mergeCell ref="S346:T346"/>
    <mergeCell ref="U346:V346"/>
    <mergeCell ref="W346:X346"/>
    <mergeCell ref="A347:B347"/>
    <mergeCell ref="D347:E347"/>
    <mergeCell ref="F347:G347"/>
    <mergeCell ref="H347:I347"/>
    <mergeCell ref="J347:M348"/>
    <mergeCell ref="P347:Q347"/>
    <mergeCell ref="S347:T347"/>
    <mergeCell ref="U347:V347"/>
    <mergeCell ref="W347:X347"/>
    <mergeCell ref="Y347:AB348"/>
    <mergeCell ref="A348:B348"/>
    <mergeCell ref="D348:E348"/>
    <mergeCell ref="F348:G348"/>
    <mergeCell ref="H348:I348"/>
    <mergeCell ref="P348:Q348"/>
    <mergeCell ref="S348:T348"/>
    <mergeCell ref="U348:V348"/>
    <mergeCell ref="W348:X348"/>
    <mergeCell ref="A349:B349"/>
    <mergeCell ref="D349:E349"/>
    <mergeCell ref="F349:G349"/>
    <mergeCell ref="H349:I349"/>
    <mergeCell ref="J349:M349"/>
    <mergeCell ref="P349:Q349"/>
    <mergeCell ref="S349:T349"/>
    <mergeCell ref="U349:V349"/>
    <mergeCell ref="W349:X349"/>
    <mergeCell ref="Y349:AB349"/>
    <mergeCell ref="A350:B350"/>
    <mergeCell ref="D350:E350"/>
    <mergeCell ref="F350:G350"/>
    <mergeCell ref="H350:I350"/>
    <mergeCell ref="J350:M351"/>
    <mergeCell ref="P350:Q350"/>
    <mergeCell ref="S350:T350"/>
    <mergeCell ref="U350:V350"/>
    <mergeCell ref="W350:X350"/>
    <mergeCell ref="Y350:AB351"/>
    <mergeCell ref="A351:E351"/>
    <mergeCell ref="F351:G351"/>
    <mergeCell ref="H351:I351"/>
    <mergeCell ref="P351:T351"/>
    <mergeCell ref="U351:V351"/>
    <mergeCell ref="W351:X351"/>
    <mergeCell ref="A352:M352"/>
    <mergeCell ref="N352:N390"/>
    <mergeCell ref="O352:O390"/>
    <mergeCell ref="P352:AB352"/>
    <mergeCell ref="A353:M354"/>
    <mergeCell ref="P353:AB354"/>
    <mergeCell ref="A355:B355"/>
    <mergeCell ref="C355:F355"/>
    <mergeCell ref="H355:I355"/>
    <mergeCell ref="J355:K355"/>
    <mergeCell ref="L355:M355"/>
    <mergeCell ref="P355:Q355"/>
    <mergeCell ref="R355:U355"/>
    <mergeCell ref="W355:X355"/>
    <mergeCell ref="Y355:Z355"/>
    <mergeCell ref="AA355:AB355"/>
    <mergeCell ref="A356:B356"/>
    <mergeCell ref="C356:M356"/>
    <mergeCell ref="P356:Q356"/>
    <mergeCell ref="R356:AB356"/>
    <mergeCell ref="A357:B357"/>
    <mergeCell ref="C357:M357"/>
    <mergeCell ref="P357:Q357"/>
    <mergeCell ref="R357:AB357"/>
    <mergeCell ref="A358:B358"/>
    <mergeCell ref="C358:M358"/>
    <mergeCell ref="P358:Q358"/>
    <mergeCell ref="R358:AB358"/>
    <mergeCell ref="A359:B359"/>
    <mergeCell ref="C359:D359"/>
    <mergeCell ref="E359:F359"/>
    <mergeCell ref="G359:H359"/>
    <mergeCell ref="I359:J359"/>
    <mergeCell ref="K359:M359"/>
    <mergeCell ref="P359:Q359"/>
    <mergeCell ref="R359:S359"/>
    <mergeCell ref="T359:U359"/>
    <mergeCell ref="V359:W359"/>
    <mergeCell ref="X359:Y359"/>
    <mergeCell ref="Z359:AB359"/>
    <mergeCell ref="A360:A362"/>
    <mergeCell ref="B360:B362"/>
    <mergeCell ref="C360:C362"/>
    <mergeCell ref="D360:D362"/>
    <mergeCell ref="E360:E362"/>
    <mergeCell ref="F360:F362"/>
    <mergeCell ref="G360:G362"/>
    <mergeCell ref="H360:H362"/>
    <mergeCell ref="I360:I362"/>
    <mergeCell ref="J360:J362"/>
    <mergeCell ref="K360:K362"/>
    <mergeCell ref="L360:L362"/>
    <mergeCell ref="M360:M362"/>
    <mergeCell ref="P360:P362"/>
    <mergeCell ref="Q360:Q362"/>
    <mergeCell ref="R360:R362"/>
    <mergeCell ref="S360:S362"/>
    <mergeCell ref="T360:T362"/>
    <mergeCell ref="U360:U362"/>
    <mergeCell ref="V360:V362"/>
    <mergeCell ref="W360:W362"/>
    <mergeCell ref="X360:X362"/>
    <mergeCell ref="Y360:Y362"/>
    <mergeCell ref="Z360:Z362"/>
    <mergeCell ref="AA360:AA362"/>
    <mergeCell ref="AB360:AB362"/>
    <mergeCell ref="A363:B363"/>
    <mergeCell ref="P363:Q363"/>
    <mergeCell ref="A364:B364"/>
    <mergeCell ref="P364:Q364"/>
    <mergeCell ref="A365:B365"/>
    <mergeCell ref="P365:Q365"/>
    <mergeCell ref="A366:B366"/>
    <mergeCell ref="P366:Q366"/>
    <mergeCell ref="A367:B367"/>
    <mergeCell ref="P367:Q367"/>
    <mergeCell ref="A368:B368"/>
    <mergeCell ref="P368:Q368"/>
    <mergeCell ref="A369:B369"/>
    <mergeCell ref="P369:Q369"/>
    <mergeCell ref="A370:B370"/>
    <mergeCell ref="P370:Q370"/>
    <mergeCell ref="A371:B371"/>
    <mergeCell ref="P371:Q371"/>
    <mergeCell ref="A372:B372"/>
    <mergeCell ref="P372:Q372"/>
    <mergeCell ref="A373:B373"/>
    <mergeCell ref="L373:M375"/>
    <mergeCell ref="P373:Q373"/>
    <mergeCell ref="AA373:AB375"/>
    <mergeCell ref="A374:B374"/>
    <mergeCell ref="P374:Q374"/>
    <mergeCell ref="A375:B375"/>
    <mergeCell ref="P375:Q375"/>
    <mergeCell ref="A376:B378"/>
    <mergeCell ref="C376:D376"/>
    <mergeCell ref="E376:F376"/>
    <mergeCell ref="G376:H376"/>
    <mergeCell ref="K376:K378"/>
    <mergeCell ref="L376:M377"/>
    <mergeCell ref="P376:Q378"/>
    <mergeCell ref="R376:S376"/>
    <mergeCell ref="T376:U376"/>
    <mergeCell ref="V376:W376"/>
    <mergeCell ref="Z376:Z378"/>
    <mergeCell ref="AA376:AB377"/>
    <mergeCell ref="C377:D377"/>
    <mergeCell ref="E377:F377"/>
    <mergeCell ref="G377:H377"/>
    <mergeCell ref="R377:S377"/>
    <mergeCell ref="T377:U377"/>
    <mergeCell ref="V377:W377"/>
    <mergeCell ref="C378:D378"/>
    <mergeCell ref="E378:F378"/>
    <mergeCell ref="G378:H378"/>
    <mergeCell ref="L378:M378"/>
    <mergeCell ref="R378:S378"/>
    <mergeCell ref="T378:U378"/>
    <mergeCell ref="V378:W378"/>
    <mergeCell ref="AA378:AB378"/>
    <mergeCell ref="A379:B381"/>
    <mergeCell ref="C379:D379"/>
    <mergeCell ref="E379:F379"/>
    <mergeCell ref="G379:H379"/>
    <mergeCell ref="K379:K380"/>
    <mergeCell ref="L379:M380"/>
    <mergeCell ref="P379:Q381"/>
    <mergeCell ref="R379:S379"/>
    <mergeCell ref="T379:U379"/>
    <mergeCell ref="V379:W379"/>
    <mergeCell ref="Z379:Z380"/>
    <mergeCell ref="AA379:AB380"/>
    <mergeCell ref="C380:D380"/>
    <mergeCell ref="G380:H380"/>
    <mergeCell ref="R380:S380"/>
    <mergeCell ref="V380:W380"/>
    <mergeCell ref="C381:D381"/>
    <mergeCell ref="G381:H381"/>
    <mergeCell ref="K381:M383"/>
    <mergeCell ref="R381:S381"/>
    <mergeCell ref="V381:W381"/>
    <mergeCell ref="Z381:AB383"/>
    <mergeCell ref="A382:B382"/>
    <mergeCell ref="C382:E382"/>
    <mergeCell ref="H382:I382"/>
    <mergeCell ref="P382:Q382"/>
    <mergeCell ref="R382:T382"/>
    <mergeCell ref="W382:X382"/>
    <mergeCell ref="B383:C383"/>
    <mergeCell ref="D383:E383"/>
    <mergeCell ref="F383:G383"/>
    <mergeCell ref="H383:I383"/>
    <mergeCell ref="Q383:R383"/>
    <mergeCell ref="S383:T383"/>
    <mergeCell ref="U383:V383"/>
    <mergeCell ref="W383:X383"/>
    <mergeCell ref="A384:B384"/>
    <mergeCell ref="D384:E384"/>
    <mergeCell ref="F384:G384"/>
    <mergeCell ref="H384:I384"/>
    <mergeCell ref="K384:M385"/>
    <mergeCell ref="P384:Q384"/>
    <mergeCell ref="S384:T384"/>
    <mergeCell ref="U384:V384"/>
    <mergeCell ref="W384:X384"/>
    <mergeCell ref="Z384:AB385"/>
    <mergeCell ref="A385:B385"/>
    <mergeCell ref="D385:E385"/>
    <mergeCell ref="F385:G385"/>
    <mergeCell ref="H385:I385"/>
    <mergeCell ref="P385:Q385"/>
    <mergeCell ref="S385:T385"/>
    <mergeCell ref="U385:V385"/>
    <mergeCell ref="W385:X385"/>
    <mergeCell ref="A386:B386"/>
    <mergeCell ref="D386:E386"/>
    <mergeCell ref="F386:G386"/>
    <mergeCell ref="H386:I386"/>
    <mergeCell ref="J386:M387"/>
    <mergeCell ref="P386:Q386"/>
    <mergeCell ref="S386:T386"/>
    <mergeCell ref="U386:V386"/>
    <mergeCell ref="W386:X386"/>
    <mergeCell ref="Y386:AB387"/>
    <mergeCell ref="A387:B387"/>
    <mergeCell ref="D387:E387"/>
    <mergeCell ref="F387:G387"/>
    <mergeCell ref="H387:I387"/>
    <mergeCell ref="P387:Q387"/>
    <mergeCell ref="S387:T387"/>
    <mergeCell ref="U387:V387"/>
    <mergeCell ref="W387:X387"/>
    <mergeCell ref="A388:B388"/>
    <mergeCell ref="D388:E388"/>
    <mergeCell ref="F388:G388"/>
    <mergeCell ref="H388:I388"/>
    <mergeCell ref="J388:M388"/>
    <mergeCell ref="P388:Q388"/>
    <mergeCell ref="S388:T388"/>
    <mergeCell ref="U388:V388"/>
    <mergeCell ref="W388:X388"/>
    <mergeCell ref="Y388:AB388"/>
    <mergeCell ref="A389:B389"/>
    <mergeCell ref="D389:E389"/>
    <mergeCell ref="F389:G389"/>
    <mergeCell ref="H389:I389"/>
    <mergeCell ref="J389:M390"/>
    <mergeCell ref="P389:Q389"/>
    <mergeCell ref="S389:T389"/>
    <mergeCell ref="U389:V389"/>
    <mergeCell ref="W389:X389"/>
    <mergeCell ref="Y389:AB390"/>
    <mergeCell ref="A390:E390"/>
    <mergeCell ref="F390:G390"/>
    <mergeCell ref="H390:I390"/>
    <mergeCell ref="P390:T390"/>
    <mergeCell ref="U390:V390"/>
    <mergeCell ref="W390:X390"/>
    <mergeCell ref="A391:M391"/>
    <mergeCell ref="N391:N429"/>
    <mergeCell ref="O391:O429"/>
    <mergeCell ref="P391:AB391"/>
    <mergeCell ref="A392:M393"/>
    <mergeCell ref="P392:AB393"/>
    <mergeCell ref="A394:B394"/>
    <mergeCell ref="C394:F394"/>
    <mergeCell ref="H394:I394"/>
    <mergeCell ref="J394:K394"/>
    <mergeCell ref="L394:M394"/>
    <mergeCell ref="P394:Q394"/>
    <mergeCell ref="R394:U394"/>
    <mergeCell ref="W394:X394"/>
    <mergeCell ref="Y394:Z394"/>
    <mergeCell ref="AA394:AB394"/>
    <mergeCell ref="A395:B395"/>
    <mergeCell ref="C395:M395"/>
    <mergeCell ref="P395:Q395"/>
    <mergeCell ref="R395:AB395"/>
    <mergeCell ref="A396:B396"/>
    <mergeCell ref="C396:M396"/>
    <mergeCell ref="P396:Q396"/>
    <mergeCell ref="R396:AB396"/>
    <mergeCell ref="A397:B397"/>
    <mergeCell ref="C397:M397"/>
    <mergeCell ref="P397:Q397"/>
    <mergeCell ref="R397:AB397"/>
    <mergeCell ref="A398:B398"/>
    <mergeCell ref="C398:D398"/>
    <mergeCell ref="E398:F398"/>
    <mergeCell ref="G398:H398"/>
    <mergeCell ref="I398:J398"/>
    <mergeCell ref="K398:M398"/>
    <mergeCell ref="P398:Q398"/>
    <mergeCell ref="R398:S398"/>
    <mergeCell ref="T398:U398"/>
    <mergeCell ref="V398:W398"/>
    <mergeCell ref="X398:Y398"/>
    <mergeCell ref="Z398:AB398"/>
    <mergeCell ref="A399:A401"/>
    <mergeCell ref="B399:B401"/>
    <mergeCell ref="C399:C401"/>
    <mergeCell ref="D399:D401"/>
    <mergeCell ref="E399:E401"/>
    <mergeCell ref="F399:F401"/>
    <mergeCell ref="G399:G401"/>
    <mergeCell ref="H399:H401"/>
    <mergeCell ref="I399:I401"/>
    <mergeCell ref="J399:J401"/>
    <mergeCell ref="K399:K401"/>
    <mergeCell ref="L399:L401"/>
    <mergeCell ref="M399:M401"/>
    <mergeCell ref="P399:P401"/>
    <mergeCell ref="Q399:Q401"/>
    <mergeCell ref="R399:R401"/>
    <mergeCell ref="S399:S401"/>
    <mergeCell ref="T399:T401"/>
    <mergeCell ref="U399:U401"/>
    <mergeCell ref="V399:V401"/>
    <mergeCell ref="W399:W401"/>
    <mergeCell ref="X399:X401"/>
    <mergeCell ref="Y399:Y401"/>
    <mergeCell ref="Z399:Z401"/>
    <mergeCell ref="AA399:AA401"/>
    <mergeCell ref="AB399:AB401"/>
    <mergeCell ref="A402:B402"/>
    <mergeCell ref="P402:Q402"/>
    <mergeCell ref="A403:B403"/>
    <mergeCell ref="P403:Q403"/>
    <mergeCell ref="A404:B404"/>
    <mergeCell ref="P404:Q404"/>
    <mergeCell ref="A405:B405"/>
    <mergeCell ref="P405:Q405"/>
    <mergeCell ref="A406:B406"/>
    <mergeCell ref="P406:Q406"/>
    <mergeCell ref="A407:B407"/>
    <mergeCell ref="P407:Q407"/>
    <mergeCell ref="A408:B408"/>
    <mergeCell ref="P408:Q408"/>
    <mergeCell ref="A409:B409"/>
    <mergeCell ref="P409:Q409"/>
    <mergeCell ref="A410:B410"/>
    <mergeCell ref="P410:Q410"/>
    <mergeCell ref="A411:B411"/>
    <mergeCell ref="P411:Q411"/>
    <mergeCell ref="A412:B412"/>
    <mergeCell ref="L412:M414"/>
    <mergeCell ref="P412:Q412"/>
    <mergeCell ref="AA412:AB414"/>
    <mergeCell ref="A413:B413"/>
    <mergeCell ref="P413:Q413"/>
    <mergeCell ref="A414:B414"/>
    <mergeCell ref="P414:Q414"/>
    <mergeCell ref="A415:B417"/>
    <mergeCell ref="C415:D415"/>
    <mergeCell ref="E415:F415"/>
    <mergeCell ref="G415:H415"/>
    <mergeCell ref="K415:K417"/>
    <mergeCell ref="L415:M416"/>
    <mergeCell ref="P415:Q417"/>
    <mergeCell ref="R415:S415"/>
    <mergeCell ref="T415:U415"/>
    <mergeCell ref="V415:W415"/>
    <mergeCell ref="Z415:Z417"/>
    <mergeCell ref="AA415:AB416"/>
    <mergeCell ref="C416:D416"/>
    <mergeCell ref="E416:F416"/>
    <mergeCell ref="G416:H416"/>
    <mergeCell ref="R416:S416"/>
    <mergeCell ref="T416:U416"/>
    <mergeCell ref="V416:W416"/>
    <mergeCell ref="C417:D417"/>
    <mergeCell ref="E417:F417"/>
    <mergeCell ref="G417:H417"/>
    <mergeCell ref="L417:M417"/>
    <mergeCell ref="R417:S417"/>
    <mergeCell ref="T417:U417"/>
    <mergeCell ref="V417:W417"/>
    <mergeCell ref="AA417:AB417"/>
    <mergeCell ref="A418:B420"/>
    <mergeCell ref="C418:D418"/>
    <mergeCell ref="E418:F418"/>
    <mergeCell ref="G418:H418"/>
    <mergeCell ref="K418:K419"/>
    <mergeCell ref="L418:M419"/>
    <mergeCell ref="P418:Q420"/>
    <mergeCell ref="R418:S418"/>
    <mergeCell ref="T418:U418"/>
    <mergeCell ref="V418:W418"/>
    <mergeCell ref="Z418:Z419"/>
    <mergeCell ref="AA418:AB419"/>
    <mergeCell ref="C419:D419"/>
    <mergeCell ref="G419:H419"/>
    <mergeCell ref="R419:S419"/>
    <mergeCell ref="V419:W419"/>
    <mergeCell ref="C420:D420"/>
    <mergeCell ref="G420:H420"/>
    <mergeCell ref="K420:M422"/>
    <mergeCell ref="R420:S420"/>
    <mergeCell ref="V420:W420"/>
    <mergeCell ref="Z420:AB422"/>
    <mergeCell ref="A421:B421"/>
    <mergeCell ref="C421:E421"/>
    <mergeCell ref="H421:I421"/>
    <mergeCell ref="P421:Q421"/>
    <mergeCell ref="R421:T421"/>
    <mergeCell ref="W421:X421"/>
    <mergeCell ref="B422:C422"/>
    <mergeCell ref="D422:E422"/>
    <mergeCell ref="F422:G422"/>
    <mergeCell ref="H422:I422"/>
    <mergeCell ref="Q422:R422"/>
    <mergeCell ref="S422:T422"/>
    <mergeCell ref="U422:V422"/>
    <mergeCell ref="W422:X422"/>
    <mergeCell ref="A423:B423"/>
    <mergeCell ref="D423:E423"/>
    <mergeCell ref="F423:G423"/>
    <mergeCell ref="H423:I423"/>
    <mergeCell ref="K423:M424"/>
    <mergeCell ref="P423:Q423"/>
    <mergeCell ref="S423:T423"/>
    <mergeCell ref="U423:V423"/>
    <mergeCell ref="W423:X423"/>
    <mergeCell ref="Z423:AB424"/>
    <mergeCell ref="A424:B424"/>
    <mergeCell ref="D424:E424"/>
    <mergeCell ref="F424:G424"/>
    <mergeCell ref="H424:I424"/>
    <mergeCell ref="P424:Q424"/>
    <mergeCell ref="S424:T424"/>
    <mergeCell ref="U424:V424"/>
    <mergeCell ref="W424:X424"/>
    <mergeCell ref="A425:B425"/>
    <mergeCell ref="D425:E425"/>
    <mergeCell ref="F425:G425"/>
    <mergeCell ref="H425:I425"/>
    <mergeCell ref="J425:M426"/>
    <mergeCell ref="P425:Q425"/>
    <mergeCell ref="S425:T425"/>
    <mergeCell ref="U425:V425"/>
    <mergeCell ref="W425:X425"/>
    <mergeCell ref="Y425:AB426"/>
    <mergeCell ref="A426:B426"/>
    <mergeCell ref="D426:E426"/>
    <mergeCell ref="F426:G426"/>
    <mergeCell ref="H426:I426"/>
    <mergeCell ref="P426:Q426"/>
    <mergeCell ref="S426:T426"/>
    <mergeCell ref="U426:V426"/>
    <mergeCell ref="W426:X426"/>
    <mergeCell ref="A427:B427"/>
    <mergeCell ref="D427:E427"/>
    <mergeCell ref="F427:G427"/>
    <mergeCell ref="H427:I427"/>
    <mergeCell ref="J427:M427"/>
    <mergeCell ref="P427:Q427"/>
    <mergeCell ref="S427:T427"/>
    <mergeCell ref="U427:V427"/>
    <mergeCell ref="W427:X427"/>
    <mergeCell ref="Y427:AB427"/>
    <mergeCell ref="A428:B428"/>
    <mergeCell ref="D428:E428"/>
    <mergeCell ref="F428:G428"/>
    <mergeCell ref="H428:I428"/>
    <mergeCell ref="J428:M429"/>
    <mergeCell ref="P428:Q428"/>
    <mergeCell ref="S428:T428"/>
    <mergeCell ref="U428:V428"/>
    <mergeCell ref="W428:X428"/>
    <mergeCell ref="Y428:AB429"/>
    <mergeCell ref="A429:E429"/>
    <mergeCell ref="F429:G429"/>
    <mergeCell ref="H429:I429"/>
    <mergeCell ref="P429:T429"/>
    <mergeCell ref="U429:V429"/>
    <mergeCell ref="W429:X429"/>
    <mergeCell ref="A430:M430"/>
    <mergeCell ref="N430:N468"/>
    <mergeCell ref="O430:O468"/>
    <mergeCell ref="P430:AB430"/>
    <mergeCell ref="A431:M432"/>
    <mergeCell ref="P431:AB432"/>
    <mergeCell ref="A433:B433"/>
    <mergeCell ref="C433:F433"/>
    <mergeCell ref="H433:I433"/>
    <mergeCell ref="J433:K433"/>
    <mergeCell ref="L433:M433"/>
    <mergeCell ref="P433:Q433"/>
    <mergeCell ref="R433:U433"/>
    <mergeCell ref="W433:X433"/>
    <mergeCell ref="Y433:Z433"/>
    <mergeCell ref="AA433:AB433"/>
    <mergeCell ref="A434:B434"/>
    <mergeCell ref="C434:M434"/>
    <mergeCell ref="P434:Q434"/>
    <mergeCell ref="R434:AB434"/>
    <mergeCell ref="A435:B435"/>
    <mergeCell ref="C435:M435"/>
    <mergeCell ref="P435:Q435"/>
    <mergeCell ref="R435:AB435"/>
    <mergeCell ref="A436:B436"/>
    <mergeCell ref="C436:M436"/>
    <mergeCell ref="P436:Q436"/>
    <mergeCell ref="R436:AB436"/>
    <mergeCell ref="A437:B437"/>
    <mergeCell ref="C437:D437"/>
    <mergeCell ref="E437:F437"/>
    <mergeCell ref="G437:H437"/>
    <mergeCell ref="I437:J437"/>
    <mergeCell ref="K437:M437"/>
    <mergeCell ref="P437:Q437"/>
    <mergeCell ref="R437:S437"/>
    <mergeCell ref="T437:U437"/>
    <mergeCell ref="V437:W437"/>
    <mergeCell ref="X437:Y437"/>
    <mergeCell ref="Z437:AB437"/>
    <mergeCell ref="A438:A440"/>
    <mergeCell ref="B438:B440"/>
    <mergeCell ref="C438:C440"/>
    <mergeCell ref="D438:D440"/>
    <mergeCell ref="E438:E440"/>
    <mergeCell ref="F438:F440"/>
    <mergeCell ref="G438:G440"/>
    <mergeCell ref="H438:H440"/>
    <mergeCell ref="I438:I440"/>
    <mergeCell ref="J438:J440"/>
    <mergeCell ref="K438:K440"/>
    <mergeCell ref="L438:L440"/>
    <mergeCell ref="M438:M440"/>
    <mergeCell ref="P438:P440"/>
    <mergeCell ref="Q438:Q440"/>
    <mergeCell ref="R438:R440"/>
    <mergeCell ref="S438:S440"/>
    <mergeCell ref="T438:T440"/>
    <mergeCell ref="U438:U440"/>
    <mergeCell ref="V438:V440"/>
    <mergeCell ref="W438:W440"/>
    <mergeCell ref="X438:X440"/>
    <mergeCell ref="Y438:Y440"/>
    <mergeCell ref="Z438:Z440"/>
    <mergeCell ref="AA438:AA440"/>
    <mergeCell ref="AB438:AB440"/>
    <mergeCell ref="A441:B441"/>
    <mergeCell ref="P441:Q441"/>
    <mergeCell ref="A442:B442"/>
    <mergeCell ref="P442:Q442"/>
    <mergeCell ref="A443:B443"/>
    <mergeCell ref="P443:Q443"/>
    <mergeCell ref="A444:B444"/>
    <mergeCell ref="P444:Q444"/>
    <mergeCell ref="A445:B445"/>
    <mergeCell ref="P445:Q445"/>
    <mergeCell ref="A446:B446"/>
    <mergeCell ref="P446:Q446"/>
    <mergeCell ref="A447:B447"/>
    <mergeCell ref="P447:Q447"/>
    <mergeCell ref="A448:B448"/>
    <mergeCell ref="P448:Q448"/>
    <mergeCell ref="A449:B449"/>
    <mergeCell ref="P449:Q449"/>
    <mergeCell ref="A450:B450"/>
    <mergeCell ref="P450:Q450"/>
    <mergeCell ref="A451:B451"/>
    <mergeCell ref="L451:M453"/>
    <mergeCell ref="P451:Q451"/>
    <mergeCell ref="AA451:AB453"/>
    <mergeCell ref="A452:B452"/>
    <mergeCell ref="P452:Q452"/>
    <mergeCell ref="A453:B453"/>
    <mergeCell ref="P453:Q453"/>
    <mergeCell ref="A454:B456"/>
    <mergeCell ref="C454:D454"/>
    <mergeCell ref="E454:F454"/>
    <mergeCell ref="G454:H454"/>
    <mergeCell ref="K454:K456"/>
    <mergeCell ref="L454:M455"/>
    <mergeCell ref="P454:Q456"/>
    <mergeCell ref="R454:S454"/>
    <mergeCell ref="T454:U454"/>
    <mergeCell ref="V454:W454"/>
    <mergeCell ref="Z454:Z456"/>
    <mergeCell ref="AA454:AB455"/>
    <mergeCell ref="C455:D455"/>
    <mergeCell ref="E455:F455"/>
    <mergeCell ref="G455:H455"/>
    <mergeCell ref="R455:S455"/>
    <mergeCell ref="T455:U455"/>
    <mergeCell ref="V455:W455"/>
    <mergeCell ref="C456:D456"/>
    <mergeCell ref="E456:F456"/>
    <mergeCell ref="G456:H456"/>
    <mergeCell ref="L456:M456"/>
    <mergeCell ref="R456:S456"/>
    <mergeCell ref="T456:U456"/>
    <mergeCell ref="V456:W456"/>
    <mergeCell ref="AA456:AB456"/>
    <mergeCell ref="A457:B459"/>
    <mergeCell ref="C457:D457"/>
    <mergeCell ref="E457:F457"/>
    <mergeCell ref="G457:H457"/>
    <mergeCell ref="K457:K458"/>
    <mergeCell ref="L457:M458"/>
    <mergeCell ref="P457:Q459"/>
    <mergeCell ref="R457:S457"/>
    <mergeCell ref="T457:U457"/>
    <mergeCell ref="V457:W457"/>
    <mergeCell ref="Z457:Z458"/>
    <mergeCell ref="AA457:AB458"/>
    <mergeCell ref="C458:D458"/>
    <mergeCell ref="G458:H458"/>
    <mergeCell ref="R458:S458"/>
    <mergeCell ref="V458:W458"/>
    <mergeCell ref="C459:D459"/>
    <mergeCell ref="G459:H459"/>
    <mergeCell ref="K459:M461"/>
    <mergeCell ref="R459:S459"/>
    <mergeCell ref="V459:W459"/>
    <mergeCell ref="Z459:AB461"/>
    <mergeCell ref="A460:B460"/>
    <mergeCell ref="C460:E460"/>
    <mergeCell ref="H460:I460"/>
    <mergeCell ref="P460:Q460"/>
    <mergeCell ref="R460:T460"/>
    <mergeCell ref="W460:X460"/>
    <mergeCell ref="B461:C461"/>
    <mergeCell ref="D461:E461"/>
    <mergeCell ref="F461:G461"/>
    <mergeCell ref="H461:I461"/>
    <mergeCell ref="Q461:R461"/>
    <mergeCell ref="S461:T461"/>
    <mergeCell ref="U461:V461"/>
    <mergeCell ref="W461:X461"/>
    <mergeCell ref="A462:B462"/>
    <mergeCell ref="D462:E462"/>
    <mergeCell ref="F462:G462"/>
    <mergeCell ref="H462:I462"/>
    <mergeCell ref="K462:M463"/>
    <mergeCell ref="P462:Q462"/>
    <mergeCell ref="S462:T462"/>
    <mergeCell ref="U462:V462"/>
    <mergeCell ref="W462:X462"/>
    <mergeCell ref="Z462:AB463"/>
    <mergeCell ref="A463:B463"/>
    <mergeCell ref="D463:E463"/>
    <mergeCell ref="F463:G463"/>
    <mergeCell ref="H463:I463"/>
    <mergeCell ref="P463:Q463"/>
    <mergeCell ref="S463:T463"/>
    <mergeCell ref="U463:V463"/>
    <mergeCell ref="W463:X463"/>
    <mergeCell ref="A464:B464"/>
    <mergeCell ref="D464:E464"/>
    <mergeCell ref="F464:G464"/>
    <mergeCell ref="H464:I464"/>
    <mergeCell ref="J464:M465"/>
    <mergeCell ref="P464:Q464"/>
    <mergeCell ref="S464:T464"/>
    <mergeCell ref="U464:V464"/>
    <mergeCell ref="W464:X464"/>
    <mergeCell ref="Y464:AB465"/>
    <mergeCell ref="A465:B465"/>
    <mergeCell ref="D465:E465"/>
    <mergeCell ref="F465:G465"/>
    <mergeCell ref="H465:I465"/>
    <mergeCell ref="P465:Q465"/>
    <mergeCell ref="S465:T465"/>
    <mergeCell ref="U465:V465"/>
    <mergeCell ref="W465:X465"/>
    <mergeCell ref="A466:B466"/>
    <mergeCell ref="D466:E466"/>
    <mergeCell ref="F466:G466"/>
    <mergeCell ref="H466:I466"/>
    <mergeCell ref="J466:M466"/>
    <mergeCell ref="P466:Q466"/>
    <mergeCell ref="S466:T466"/>
    <mergeCell ref="U466:V466"/>
    <mergeCell ref="W466:X466"/>
    <mergeCell ref="Y466:AB466"/>
    <mergeCell ref="A467:B467"/>
    <mergeCell ref="D467:E467"/>
    <mergeCell ref="F467:G467"/>
    <mergeCell ref="H467:I467"/>
    <mergeCell ref="J467:M468"/>
    <mergeCell ref="P467:Q467"/>
    <mergeCell ref="S467:T467"/>
    <mergeCell ref="U467:V467"/>
    <mergeCell ref="W467:X467"/>
    <mergeCell ref="Y467:AB468"/>
    <mergeCell ref="A468:E468"/>
    <mergeCell ref="F468:G468"/>
    <mergeCell ref="H468:I468"/>
    <mergeCell ref="P468:T468"/>
    <mergeCell ref="U468:V468"/>
    <mergeCell ref="W468:X468"/>
    <mergeCell ref="A469:M469"/>
    <mergeCell ref="N469:N507"/>
    <mergeCell ref="O469:O507"/>
    <mergeCell ref="P469:AB469"/>
    <mergeCell ref="A470:M471"/>
    <mergeCell ref="P470:AB471"/>
    <mergeCell ref="A472:B472"/>
    <mergeCell ref="C472:F472"/>
    <mergeCell ref="H472:I472"/>
    <mergeCell ref="J472:K472"/>
    <mergeCell ref="L472:M472"/>
    <mergeCell ref="P472:Q472"/>
    <mergeCell ref="R472:U472"/>
    <mergeCell ref="W472:X472"/>
    <mergeCell ref="Y472:Z472"/>
    <mergeCell ref="AA472:AB472"/>
    <mergeCell ref="A473:B473"/>
    <mergeCell ref="C473:M473"/>
    <mergeCell ref="P473:Q473"/>
    <mergeCell ref="R473:AB473"/>
    <mergeCell ref="A474:B474"/>
    <mergeCell ref="C474:M474"/>
    <mergeCell ref="P474:Q474"/>
    <mergeCell ref="R474:AB474"/>
    <mergeCell ref="A475:B475"/>
    <mergeCell ref="C475:M475"/>
    <mergeCell ref="P475:Q475"/>
    <mergeCell ref="R475:AB475"/>
    <mergeCell ref="A476:B476"/>
    <mergeCell ref="C476:D476"/>
    <mergeCell ref="E476:F476"/>
    <mergeCell ref="G476:H476"/>
    <mergeCell ref="I476:J476"/>
    <mergeCell ref="K476:M476"/>
    <mergeCell ref="P476:Q476"/>
    <mergeCell ref="R476:S476"/>
    <mergeCell ref="T476:U476"/>
    <mergeCell ref="V476:W476"/>
    <mergeCell ref="X476:Y476"/>
    <mergeCell ref="Z476:AB476"/>
    <mergeCell ref="A477:A479"/>
    <mergeCell ref="B477:B479"/>
    <mergeCell ref="C477:C479"/>
    <mergeCell ref="D477:D479"/>
    <mergeCell ref="E477:E479"/>
    <mergeCell ref="F477:F479"/>
    <mergeCell ref="G477:G479"/>
    <mergeCell ref="H477:H479"/>
    <mergeCell ref="I477:I479"/>
    <mergeCell ref="J477:J479"/>
    <mergeCell ref="K477:K479"/>
    <mergeCell ref="L477:L479"/>
    <mergeCell ref="M477:M479"/>
    <mergeCell ref="P477:P479"/>
    <mergeCell ref="Q477:Q479"/>
    <mergeCell ref="R477:R479"/>
    <mergeCell ref="S477:S479"/>
    <mergeCell ref="T477:T479"/>
    <mergeCell ref="U477:U479"/>
    <mergeCell ref="V477:V479"/>
    <mergeCell ref="W477:W479"/>
    <mergeCell ref="X477:X479"/>
    <mergeCell ref="Y477:Y479"/>
    <mergeCell ref="Z477:Z479"/>
    <mergeCell ref="AA477:AA479"/>
    <mergeCell ref="AB477:AB479"/>
    <mergeCell ref="A480:B480"/>
    <mergeCell ref="P480:Q480"/>
    <mergeCell ref="A481:B481"/>
    <mergeCell ref="P481:Q481"/>
    <mergeCell ref="A482:B482"/>
    <mergeCell ref="P482:Q482"/>
    <mergeCell ref="A483:B483"/>
    <mergeCell ref="P483:Q483"/>
    <mergeCell ref="A484:B484"/>
    <mergeCell ref="P484:Q484"/>
    <mergeCell ref="A485:B485"/>
    <mergeCell ref="P485:Q485"/>
    <mergeCell ref="A486:B486"/>
    <mergeCell ref="P486:Q486"/>
    <mergeCell ref="A487:B487"/>
    <mergeCell ref="P487:Q487"/>
    <mergeCell ref="A488:B488"/>
    <mergeCell ref="P488:Q488"/>
    <mergeCell ref="A489:B489"/>
    <mergeCell ref="P489:Q489"/>
    <mergeCell ref="A490:B490"/>
    <mergeCell ref="L490:M492"/>
    <mergeCell ref="P490:Q490"/>
    <mergeCell ref="AA490:AB492"/>
    <mergeCell ref="A491:B491"/>
    <mergeCell ref="P491:Q491"/>
    <mergeCell ref="A492:B492"/>
    <mergeCell ref="P492:Q492"/>
    <mergeCell ref="A493:B495"/>
    <mergeCell ref="C493:D493"/>
    <mergeCell ref="E493:F493"/>
    <mergeCell ref="G493:H493"/>
    <mergeCell ref="K493:K495"/>
    <mergeCell ref="L493:M494"/>
    <mergeCell ref="P493:Q495"/>
    <mergeCell ref="R493:S493"/>
    <mergeCell ref="T493:U493"/>
    <mergeCell ref="V493:W493"/>
    <mergeCell ref="Z493:Z495"/>
    <mergeCell ref="AA493:AB494"/>
    <mergeCell ref="C494:D494"/>
    <mergeCell ref="E494:F494"/>
    <mergeCell ref="G494:H494"/>
    <mergeCell ref="R494:S494"/>
    <mergeCell ref="T494:U494"/>
    <mergeCell ref="V494:W494"/>
    <mergeCell ref="C495:D495"/>
    <mergeCell ref="E495:F495"/>
    <mergeCell ref="G495:H495"/>
    <mergeCell ref="L495:M495"/>
    <mergeCell ref="R495:S495"/>
    <mergeCell ref="T495:U495"/>
    <mergeCell ref="V495:W495"/>
    <mergeCell ref="AA495:AB495"/>
    <mergeCell ref="A496:B498"/>
    <mergeCell ref="C496:D496"/>
    <mergeCell ref="E496:F496"/>
    <mergeCell ref="G496:H496"/>
    <mergeCell ref="K496:K497"/>
    <mergeCell ref="L496:M497"/>
    <mergeCell ref="P496:Q498"/>
    <mergeCell ref="R496:S496"/>
    <mergeCell ref="T496:U496"/>
    <mergeCell ref="V496:W496"/>
    <mergeCell ref="Z496:Z497"/>
    <mergeCell ref="AA496:AB497"/>
    <mergeCell ref="C497:D497"/>
    <mergeCell ref="G497:H497"/>
    <mergeCell ref="R497:S497"/>
    <mergeCell ref="V497:W497"/>
    <mergeCell ref="C498:D498"/>
    <mergeCell ref="G498:H498"/>
    <mergeCell ref="K498:M500"/>
    <mergeCell ref="R498:S498"/>
    <mergeCell ref="V498:W498"/>
    <mergeCell ref="Z498:AB500"/>
    <mergeCell ref="A499:B499"/>
    <mergeCell ref="C499:E499"/>
    <mergeCell ref="H499:I499"/>
    <mergeCell ref="P499:Q499"/>
    <mergeCell ref="R499:T499"/>
    <mergeCell ref="W499:X499"/>
    <mergeCell ref="B500:C500"/>
    <mergeCell ref="D500:E500"/>
    <mergeCell ref="F500:G500"/>
    <mergeCell ref="H500:I500"/>
    <mergeCell ref="Q500:R500"/>
    <mergeCell ref="S500:T500"/>
    <mergeCell ref="U500:V500"/>
    <mergeCell ref="W500:X500"/>
    <mergeCell ref="A501:B501"/>
    <mergeCell ref="D501:E501"/>
    <mergeCell ref="F501:G501"/>
    <mergeCell ref="H501:I501"/>
    <mergeCell ref="K501:M502"/>
    <mergeCell ref="P501:Q501"/>
    <mergeCell ref="S501:T501"/>
    <mergeCell ref="U501:V501"/>
    <mergeCell ref="W501:X501"/>
    <mergeCell ref="Z501:AB502"/>
    <mergeCell ref="A502:B502"/>
    <mergeCell ref="D502:E502"/>
    <mergeCell ref="F502:G502"/>
    <mergeCell ref="H502:I502"/>
    <mergeCell ref="P502:Q502"/>
    <mergeCell ref="S502:T502"/>
    <mergeCell ref="U502:V502"/>
    <mergeCell ref="W502:X502"/>
    <mergeCell ref="A503:B503"/>
    <mergeCell ref="D503:E503"/>
    <mergeCell ref="F503:G503"/>
    <mergeCell ref="H503:I503"/>
    <mergeCell ref="J503:M504"/>
    <mergeCell ref="P503:Q503"/>
    <mergeCell ref="S503:T503"/>
    <mergeCell ref="U503:V503"/>
    <mergeCell ref="W503:X503"/>
    <mergeCell ref="Y503:AB504"/>
    <mergeCell ref="A504:B504"/>
    <mergeCell ref="D504:E504"/>
    <mergeCell ref="F504:G504"/>
    <mergeCell ref="H504:I504"/>
    <mergeCell ref="P504:Q504"/>
    <mergeCell ref="S504:T504"/>
    <mergeCell ref="U504:V504"/>
    <mergeCell ref="W504:X504"/>
    <mergeCell ref="A505:B505"/>
    <mergeCell ref="D505:E505"/>
    <mergeCell ref="F505:G505"/>
    <mergeCell ref="H505:I505"/>
    <mergeCell ref="J505:M505"/>
    <mergeCell ref="P505:Q505"/>
    <mergeCell ref="S505:T505"/>
    <mergeCell ref="U505:V505"/>
    <mergeCell ref="W505:X505"/>
    <mergeCell ref="Y505:AB505"/>
    <mergeCell ref="A506:B506"/>
    <mergeCell ref="D506:E506"/>
    <mergeCell ref="F506:G506"/>
    <mergeCell ref="H506:I506"/>
    <mergeCell ref="J506:M507"/>
    <mergeCell ref="P506:Q506"/>
    <mergeCell ref="S506:T506"/>
    <mergeCell ref="U506:V506"/>
    <mergeCell ref="W506:X506"/>
    <mergeCell ref="Y506:AB507"/>
    <mergeCell ref="A507:E507"/>
    <mergeCell ref="F507:G507"/>
    <mergeCell ref="H507:I507"/>
    <mergeCell ref="P507:T507"/>
    <mergeCell ref="U507:V507"/>
    <mergeCell ref="W507:X507"/>
    <mergeCell ref="A508:M508"/>
    <mergeCell ref="N508:N546"/>
    <mergeCell ref="O508:O546"/>
    <mergeCell ref="P508:AB508"/>
    <mergeCell ref="A509:M510"/>
    <mergeCell ref="P509:AB510"/>
    <mergeCell ref="A511:B511"/>
    <mergeCell ref="C511:F511"/>
    <mergeCell ref="H511:I511"/>
    <mergeCell ref="J511:K511"/>
    <mergeCell ref="L511:M511"/>
    <mergeCell ref="P511:Q511"/>
    <mergeCell ref="R511:U511"/>
    <mergeCell ref="W511:X511"/>
    <mergeCell ref="Y511:Z511"/>
    <mergeCell ref="AA511:AB511"/>
    <mergeCell ref="A512:B512"/>
    <mergeCell ref="C512:M512"/>
    <mergeCell ref="P512:Q512"/>
    <mergeCell ref="R512:AB512"/>
    <mergeCell ref="A513:B513"/>
    <mergeCell ref="C513:M513"/>
    <mergeCell ref="P513:Q513"/>
    <mergeCell ref="R513:AB513"/>
    <mergeCell ref="A514:B514"/>
    <mergeCell ref="C514:M514"/>
    <mergeCell ref="P514:Q514"/>
    <mergeCell ref="R514:AB514"/>
    <mergeCell ref="A515:B515"/>
    <mergeCell ref="C515:D515"/>
    <mergeCell ref="E515:F515"/>
    <mergeCell ref="G515:H515"/>
    <mergeCell ref="I515:J515"/>
    <mergeCell ref="K515:M515"/>
    <mergeCell ref="P515:Q515"/>
    <mergeCell ref="R515:S515"/>
    <mergeCell ref="T515:U515"/>
    <mergeCell ref="V515:W515"/>
    <mergeCell ref="X515:Y515"/>
    <mergeCell ref="Z515:AB515"/>
    <mergeCell ref="A516:A518"/>
    <mergeCell ref="B516:B518"/>
    <mergeCell ref="C516:C518"/>
    <mergeCell ref="D516:D518"/>
    <mergeCell ref="E516:E518"/>
    <mergeCell ref="F516:F518"/>
    <mergeCell ref="G516:G518"/>
    <mergeCell ref="H516:H518"/>
    <mergeCell ref="I516:I518"/>
    <mergeCell ref="J516:J518"/>
    <mergeCell ref="K516:K518"/>
    <mergeCell ref="L516:L518"/>
    <mergeCell ref="M516:M518"/>
    <mergeCell ref="P516:P518"/>
    <mergeCell ref="Q516:Q518"/>
    <mergeCell ref="R516:R518"/>
    <mergeCell ref="S516:S518"/>
    <mergeCell ref="T516:T518"/>
    <mergeCell ref="U516:U518"/>
    <mergeCell ref="V516:V518"/>
    <mergeCell ref="W516:W518"/>
    <mergeCell ref="X516:X518"/>
    <mergeCell ref="Y516:Y518"/>
    <mergeCell ref="Z516:Z518"/>
    <mergeCell ref="AA516:AA518"/>
    <mergeCell ref="AB516:AB518"/>
    <mergeCell ref="A519:B519"/>
    <mergeCell ref="P519:Q519"/>
    <mergeCell ref="A520:B520"/>
    <mergeCell ref="P520:Q520"/>
    <mergeCell ref="A521:B521"/>
    <mergeCell ref="P521:Q521"/>
    <mergeCell ref="A522:B522"/>
    <mergeCell ref="P522:Q522"/>
    <mergeCell ref="A523:B523"/>
    <mergeCell ref="P523:Q523"/>
    <mergeCell ref="A524:B524"/>
    <mergeCell ref="P524:Q524"/>
    <mergeCell ref="A525:B525"/>
    <mergeCell ref="P525:Q525"/>
    <mergeCell ref="A526:B526"/>
    <mergeCell ref="P526:Q526"/>
    <mergeCell ref="A527:B527"/>
    <mergeCell ref="P527:Q527"/>
    <mergeCell ref="A528:B528"/>
    <mergeCell ref="P528:Q528"/>
    <mergeCell ref="A529:B529"/>
    <mergeCell ref="L529:M531"/>
    <mergeCell ref="P529:Q529"/>
    <mergeCell ref="AA529:AB531"/>
    <mergeCell ref="A530:B530"/>
    <mergeCell ref="P530:Q530"/>
    <mergeCell ref="A531:B531"/>
    <mergeCell ref="P531:Q531"/>
    <mergeCell ref="A532:B534"/>
    <mergeCell ref="C532:D532"/>
    <mergeCell ref="E532:F532"/>
    <mergeCell ref="G532:H532"/>
    <mergeCell ref="K532:K534"/>
    <mergeCell ref="L532:M533"/>
    <mergeCell ref="P532:Q534"/>
    <mergeCell ref="R532:S532"/>
    <mergeCell ref="T532:U532"/>
    <mergeCell ref="V532:W532"/>
    <mergeCell ref="Z532:Z534"/>
    <mergeCell ref="AA532:AB533"/>
    <mergeCell ref="C533:D533"/>
    <mergeCell ref="E533:F533"/>
    <mergeCell ref="G533:H533"/>
    <mergeCell ref="R533:S533"/>
    <mergeCell ref="T533:U533"/>
    <mergeCell ref="V533:W533"/>
    <mergeCell ref="C534:D534"/>
    <mergeCell ref="E534:F534"/>
    <mergeCell ref="G534:H534"/>
    <mergeCell ref="L534:M534"/>
    <mergeCell ref="R534:S534"/>
    <mergeCell ref="T534:U534"/>
    <mergeCell ref="V534:W534"/>
    <mergeCell ref="AA534:AB534"/>
    <mergeCell ref="A535:B537"/>
    <mergeCell ref="C535:D535"/>
    <mergeCell ref="E535:F535"/>
    <mergeCell ref="G535:H535"/>
    <mergeCell ref="K535:K536"/>
    <mergeCell ref="L535:M536"/>
    <mergeCell ref="P535:Q537"/>
    <mergeCell ref="R535:S535"/>
    <mergeCell ref="T535:U535"/>
    <mergeCell ref="V535:W535"/>
    <mergeCell ref="Z535:Z536"/>
    <mergeCell ref="AA535:AB536"/>
    <mergeCell ref="C536:D536"/>
    <mergeCell ref="G536:H536"/>
    <mergeCell ref="R536:S536"/>
    <mergeCell ref="V536:W536"/>
    <mergeCell ref="C537:D537"/>
    <mergeCell ref="G537:H537"/>
    <mergeCell ref="K537:M539"/>
    <mergeCell ref="R537:S537"/>
    <mergeCell ref="V537:W537"/>
    <mergeCell ref="Z537:AB539"/>
    <mergeCell ref="A538:B538"/>
    <mergeCell ref="C538:E538"/>
    <mergeCell ref="H538:I538"/>
    <mergeCell ref="P538:Q538"/>
    <mergeCell ref="R538:T538"/>
    <mergeCell ref="W538:X538"/>
    <mergeCell ref="B539:C539"/>
    <mergeCell ref="D539:E539"/>
    <mergeCell ref="F539:G539"/>
    <mergeCell ref="H539:I539"/>
    <mergeCell ref="Q539:R539"/>
    <mergeCell ref="S539:T539"/>
    <mergeCell ref="U539:V539"/>
    <mergeCell ref="W539:X539"/>
    <mergeCell ref="A540:B540"/>
    <mergeCell ref="D540:E540"/>
    <mergeCell ref="F540:G540"/>
    <mergeCell ref="H540:I540"/>
    <mergeCell ref="K540:M541"/>
    <mergeCell ref="P540:Q540"/>
    <mergeCell ref="S540:T540"/>
    <mergeCell ref="U540:V540"/>
    <mergeCell ref="W540:X540"/>
    <mergeCell ref="Z540:AB541"/>
    <mergeCell ref="A541:B541"/>
    <mergeCell ref="D541:E541"/>
    <mergeCell ref="F541:G541"/>
    <mergeCell ref="H541:I541"/>
    <mergeCell ref="P541:Q541"/>
    <mergeCell ref="S541:T541"/>
    <mergeCell ref="U541:V541"/>
    <mergeCell ref="W541:X541"/>
    <mergeCell ref="A542:B542"/>
    <mergeCell ref="D542:E542"/>
    <mergeCell ref="F542:G542"/>
    <mergeCell ref="H542:I542"/>
    <mergeCell ref="J542:M543"/>
    <mergeCell ref="P542:Q542"/>
    <mergeCell ref="S542:T542"/>
    <mergeCell ref="U542:V542"/>
    <mergeCell ref="W542:X542"/>
    <mergeCell ref="Y542:AB543"/>
    <mergeCell ref="A543:B543"/>
    <mergeCell ref="D543:E543"/>
    <mergeCell ref="F543:G543"/>
    <mergeCell ref="H543:I543"/>
    <mergeCell ref="P543:Q543"/>
    <mergeCell ref="S543:T543"/>
    <mergeCell ref="U543:V543"/>
    <mergeCell ref="W543:X543"/>
    <mergeCell ref="A544:B544"/>
    <mergeCell ref="D544:E544"/>
    <mergeCell ref="F544:G544"/>
    <mergeCell ref="H544:I544"/>
    <mergeCell ref="J544:M544"/>
    <mergeCell ref="P544:Q544"/>
    <mergeCell ref="S544:T544"/>
    <mergeCell ref="U544:V544"/>
    <mergeCell ref="W544:X544"/>
    <mergeCell ref="Y544:AB544"/>
    <mergeCell ref="A545:B545"/>
    <mergeCell ref="D545:E545"/>
    <mergeCell ref="F545:G545"/>
    <mergeCell ref="H545:I545"/>
    <mergeCell ref="J545:M546"/>
    <mergeCell ref="P545:Q545"/>
    <mergeCell ref="S545:T545"/>
    <mergeCell ref="U545:V545"/>
    <mergeCell ref="W545:X545"/>
    <mergeCell ref="Y545:AB546"/>
    <mergeCell ref="A546:E546"/>
    <mergeCell ref="F546:G546"/>
    <mergeCell ref="H546:I546"/>
    <mergeCell ref="P546:T546"/>
    <mergeCell ref="U546:V546"/>
    <mergeCell ref="W546:X546"/>
    <mergeCell ref="A547:M547"/>
    <mergeCell ref="N547:N585"/>
    <mergeCell ref="O547:O585"/>
    <mergeCell ref="P547:AB547"/>
    <mergeCell ref="A548:M549"/>
    <mergeCell ref="P548:AB549"/>
    <mergeCell ref="A550:B550"/>
    <mergeCell ref="C550:F550"/>
    <mergeCell ref="H550:I550"/>
    <mergeCell ref="J550:K550"/>
    <mergeCell ref="L550:M550"/>
    <mergeCell ref="P550:Q550"/>
    <mergeCell ref="R550:U550"/>
    <mergeCell ref="W550:X550"/>
    <mergeCell ref="Y550:Z550"/>
    <mergeCell ref="AA550:AB550"/>
    <mergeCell ref="A551:B551"/>
    <mergeCell ref="C551:M551"/>
    <mergeCell ref="P551:Q551"/>
    <mergeCell ref="R551:AB551"/>
    <mergeCell ref="A552:B552"/>
    <mergeCell ref="C552:M552"/>
    <mergeCell ref="P552:Q552"/>
    <mergeCell ref="R552:AB552"/>
    <mergeCell ref="A553:B553"/>
    <mergeCell ref="C553:M553"/>
    <mergeCell ref="P553:Q553"/>
    <mergeCell ref="R553:AB553"/>
    <mergeCell ref="A554:B554"/>
    <mergeCell ref="C554:D554"/>
    <mergeCell ref="E554:F554"/>
    <mergeCell ref="G554:H554"/>
    <mergeCell ref="I554:J554"/>
    <mergeCell ref="K554:M554"/>
    <mergeCell ref="P554:Q554"/>
    <mergeCell ref="R554:S554"/>
    <mergeCell ref="T554:U554"/>
    <mergeCell ref="V554:W554"/>
    <mergeCell ref="X554:Y554"/>
    <mergeCell ref="Z554:AB554"/>
    <mergeCell ref="A555:A557"/>
    <mergeCell ref="B555:B557"/>
    <mergeCell ref="C555:C557"/>
    <mergeCell ref="D555:D557"/>
    <mergeCell ref="E555:E557"/>
    <mergeCell ref="F555:F557"/>
    <mergeCell ref="G555:G557"/>
    <mergeCell ref="H555:H557"/>
    <mergeCell ref="I555:I557"/>
    <mergeCell ref="J555:J557"/>
    <mergeCell ref="K555:K557"/>
    <mergeCell ref="L555:L557"/>
    <mergeCell ref="M555:M557"/>
    <mergeCell ref="P555:P557"/>
    <mergeCell ref="Q555:Q557"/>
    <mergeCell ref="R555:R557"/>
    <mergeCell ref="S555:S557"/>
    <mergeCell ref="T555:T557"/>
    <mergeCell ref="U555:U557"/>
    <mergeCell ref="V555:V557"/>
    <mergeCell ref="W555:W557"/>
    <mergeCell ref="X555:X557"/>
    <mergeCell ref="Y555:Y557"/>
    <mergeCell ref="Z555:Z557"/>
    <mergeCell ref="AA555:AA557"/>
    <mergeCell ref="AB555:AB557"/>
    <mergeCell ref="A558:B558"/>
    <mergeCell ref="P558:Q558"/>
    <mergeCell ref="A559:B559"/>
    <mergeCell ref="P559:Q559"/>
    <mergeCell ref="A560:B560"/>
    <mergeCell ref="P560:Q560"/>
    <mergeCell ref="A561:B561"/>
    <mergeCell ref="P561:Q561"/>
    <mergeCell ref="A562:B562"/>
    <mergeCell ref="P562:Q562"/>
    <mergeCell ref="A563:B563"/>
    <mergeCell ref="P563:Q563"/>
    <mergeCell ref="A564:B564"/>
    <mergeCell ref="P564:Q564"/>
    <mergeCell ref="A565:B565"/>
    <mergeCell ref="P565:Q565"/>
    <mergeCell ref="A566:B566"/>
    <mergeCell ref="P566:Q566"/>
    <mergeCell ref="A567:B567"/>
    <mergeCell ref="P567:Q567"/>
    <mergeCell ref="A568:B568"/>
    <mergeCell ref="L568:M570"/>
    <mergeCell ref="P568:Q568"/>
    <mergeCell ref="AA568:AB570"/>
    <mergeCell ref="A569:B569"/>
    <mergeCell ref="P569:Q569"/>
    <mergeCell ref="A570:B570"/>
    <mergeCell ref="P570:Q570"/>
    <mergeCell ref="A571:B573"/>
    <mergeCell ref="C571:D571"/>
    <mergeCell ref="E571:F571"/>
    <mergeCell ref="G571:H571"/>
    <mergeCell ref="K571:K573"/>
    <mergeCell ref="L571:M572"/>
    <mergeCell ref="P571:Q573"/>
    <mergeCell ref="R571:S571"/>
    <mergeCell ref="T571:U571"/>
    <mergeCell ref="V571:W571"/>
    <mergeCell ref="Z571:Z573"/>
    <mergeCell ref="AA571:AB572"/>
    <mergeCell ref="C572:D572"/>
    <mergeCell ref="E572:F572"/>
    <mergeCell ref="G572:H572"/>
    <mergeCell ref="R572:S572"/>
    <mergeCell ref="T572:U572"/>
    <mergeCell ref="V572:W572"/>
    <mergeCell ref="C573:D573"/>
    <mergeCell ref="E573:F573"/>
    <mergeCell ref="G573:H573"/>
    <mergeCell ref="L573:M573"/>
    <mergeCell ref="R573:S573"/>
    <mergeCell ref="T573:U573"/>
    <mergeCell ref="V573:W573"/>
    <mergeCell ref="AA573:AB573"/>
    <mergeCell ref="A574:B576"/>
    <mergeCell ref="C574:D574"/>
    <mergeCell ref="E574:F574"/>
    <mergeCell ref="G574:H574"/>
    <mergeCell ref="K574:K575"/>
    <mergeCell ref="L574:M575"/>
    <mergeCell ref="P574:Q576"/>
    <mergeCell ref="R574:S574"/>
    <mergeCell ref="T574:U574"/>
    <mergeCell ref="V574:W574"/>
    <mergeCell ref="Z574:Z575"/>
    <mergeCell ref="AA574:AB575"/>
    <mergeCell ref="C575:D575"/>
    <mergeCell ref="G575:H575"/>
    <mergeCell ref="R575:S575"/>
    <mergeCell ref="V575:W575"/>
    <mergeCell ref="C576:D576"/>
    <mergeCell ref="G576:H576"/>
    <mergeCell ref="K576:M578"/>
    <mergeCell ref="R576:S576"/>
    <mergeCell ref="V576:W576"/>
    <mergeCell ref="Z576:AB578"/>
    <mergeCell ref="A577:B577"/>
    <mergeCell ref="C577:E577"/>
    <mergeCell ref="H577:I577"/>
    <mergeCell ref="P577:Q577"/>
    <mergeCell ref="R577:T577"/>
    <mergeCell ref="W577:X577"/>
    <mergeCell ref="B578:C578"/>
    <mergeCell ref="D578:E578"/>
    <mergeCell ref="F578:G578"/>
    <mergeCell ref="H578:I578"/>
    <mergeCell ref="Q578:R578"/>
    <mergeCell ref="S578:T578"/>
    <mergeCell ref="U578:V578"/>
    <mergeCell ref="W578:X578"/>
    <mergeCell ref="A579:B579"/>
    <mergeCell ref="D579:E579"/>
    <mergeCell ref="F579:G579"/>
    <mergeCell ref="H579:I579"/>
    <mergeCell ref="K579:M580"/>
    <mergeCell ref="P579:Q579"/>
    <mergeCell ref="S579:T579"/>
    <mergeCell ref="U579:V579"/>
    <mergeCell ref="W579:X579"/>
    <mergeCell ref="Z579:AB580"/>
    <mergeCell ref="A580:B580"/>
    <mergeCell ref="D580:E580"/>
    <mergeCell ref="F580:G580"/>
    <mergeCell ref="H580:I580"/>
    <mergeCell ref="P580:Q580"/>
    <mergeCell ref="S580:T580"/>
    <mergeCell ref="U580:V580"/>
    <mergeCell ref="W580:X580"/>
    <mergeCell ref="A581:B581"/>
    <mergeCell ref="D581:E581"/>
    <mergeCell ref="F581:G581"/>
    <mergeCell ref="H581:I581"/>
    <mergeCell ref="J581:M582"/>
    <mergeCell ref="P581:Q581"/>
    <mergeCell ref="S581:T581"/>
    <mergeCell ref="U581:V581"/>
    <mergeCell ref="W581:X581"/>
    <mergeCell ref="Y581:AB582"/>
    <mergeCell ref="A582:B582"/>
    <mergeCell ref="D582:E582"/>
    <mergeCell ref="F582:G582"/>
    <mergeCell ref="H582:I582"/>
    <mergeCell ref="P582:Q582"/>
    <mergeCell ref="S582:T582"/>
    <mergeCell ref="U582:V582"/>
    <mergeCell ref="W582:X582"/>
    <mergeCell ref="A583:B583"/>
    <mergeCell ref="D583:E583"/>
    <mergeCell ref="F583:G583"/>
    <mergeCell ref="H583:I583"/>
    <mergeCell ref="J583:M583"/>
    <mergeCell ref="P583:Q583"/>
    <mergeCell ref="S583:T583"/>
    <mergeCell ref="U583:V583"/>
    <mergeCell ref="W583:X583"/>
    <mergeCell ref="Y583:AB583"/>
    <mergeCell ref="A584:B584"/>
    <mergeCell ref="D584:E584"/>
    <mergeCell ref="F584:G584"/>
    <mergeCell ref="H584:I584"/>
    <mergeCell ref="J584:M585"/>
    <mergeCell ref="P584:Q584"/>
    <mergeCell ref="S584:T584"/>
    <mergeCell ref="U584:V584"/>
    <mergeCell ref="W584:X584"/>
    <mergeCell ref="Y584:AB585"/>
    <mergeCell ref="A585:E585"/>
    <mergeCell ref="F585:G585"/>
    <mergeCell ref="H585:I585"/>
    <mergeCell ref="P585:T585"/>
    <mergeCell ref="U585:V585"/>
    <mergeCell ref="W585:X585"/>
    <mergeCell ref="A586:M586"/>
    <mergeCell ref="N586:N624"/>
    <mergeCell ref="O586:O624"/>
    <mergeCell ref="P586:AB586"/>
    <mergeCell ref="A587:M588"/>
    <mergeCell ref="P587:AB588"/>
    <mergeCell ref="A589:B589"/>
    <mergeCell ref="C589:F589"/>
    <mergeCell ref="H589:I589"/>
    <mergeCell ref="J589:K589"/>
    <mergeCell ref="L589:M589"/>
    <mergeCell ref="P589:Q589"/>
    <mergeCell ref="R589:U589"/>
    <mergeCell ref="W589:X589"/>
    <mergeCell ref="Y589:Z589"/>
    <mergeCell ref="AA589:AB589"/>
    <mergeCell ref="A590:B590"/>
    <mergeCell ref="C590:M590"/>
    <mergeCell ref="P590:Q590"/>
    <mergeCell ref="R590:AB590"/>
    <mergeCell ref="A591:B591"/>
    <mergeCell ref="C591:M591"/>
    <mergeCell ref="P591:Q591"/>
    <mergeCell ref="R591:AB591"/>
    <mergeCell ref="A592:B592"/>
    <mergeCell ref="C592:M592"/>
    <mergeCell ref="P592:Q592"/>
    <mergeCell ref="R592:AB592"/>
    <mergeCell ref="A593:B593"/>
    <mergeCell ref="C593:D593"/>
    <mergeCell ref="E593:F593"/>
    <mergeCell ref="G593:H593"/>
    <mergeCell ref="I593:J593"/>
    <mergeCell ref="K593:M593"/>
    <mergeCell ref="P593:Q593"/>
    <mergeCell ref="R593:S593"/>
    <mergeCell ref="T593:U593"/>
    <mergeCell ref="V593:W593"/>
    <mergeCell ref="X593:Y593"/>
    <mergeCell ref="Z593:AB593"/>
    <mergeCell ref="A594:A596"/>
    <mergeCell ref="B594:B596"/>
    <mergeCell ref="C594:C596"/>
    <mergeCell ref="D594:D596"/>
    <mergeCell ref="E594:E596"/>
    <mergeCell ref="F594:F596"/>
    <mergeCell ref="G594:G596"/>
    <mergeCell ref="H594:H596"/>
    <mergeCell ref="I594:I596"/>
    <mergeCell ref="J594:J596"/>
    <mergeCell ref="K594:K596"/>
    <mergeCell ref="L594:L596"/>
    <mergeCell ref="M594:M596"/>
    <mergeCell ref="P594:P596"/>
    <mergeCell ref="Q594:Q596"/>
    <mergeCell ref="R594:R596"/>
    <mergeCell ref="S594:S596"/>
    <mergeCell ref="T594:T596"/>
    <mergeCell ref="U594:U596"/>
    <mergeCell ref="V594:V596"/>
    <mergeCell ref="W594:W596"/>
    <mergeCell ref="X594:X596"/>
    <mergeCell ref="Y594:Y596"/>
    <mergeCell ref="Z594:Z596"/>
    <mergeCell ref="AA594:AA596"/>
    <mergeCell ref="AB594:AB596"/>
    <mergeCell ref="A597:B597"/>
    <mergeCell ref="P597:Q597"/>
    <mergeCell ref="A598:B598"/>
    <mergeCell ref="P598:Q598"/>
    <mergeCell ref="A599:B599"/>
    <mergeCell ref="P599:Q599"/>
    <mergeCell ref="A600:B600"/>
    <mergeCell ref="P600:Q600"/>
    <mergeCell ref="A601:B601"/>
    <mergeCell ref="P601:Q601"/>
    <mergeCell ref="A602:B602"/>
    <mergeCell ref="P602:Q602"/>
    <mergeCell ref="A603:B603"/>
    <mergeCell ref="P603:Q603"/>
    <mergeCell ref="A604:B604"/>
    <mergeCell ref="P604:Q604"/>
    <mergeCell ref="A605:B605"/>
    <mergeCell ref="P605:Q605"/>
    <mergeCell ref="A606:B606"/>
    <mergeCell ref="P606:Q606"/>
    <mergeCell ref="A607:B607"/>
    <mergeCell ref="L607:M609"/>
    <mergeCell ref="P607:Q607"/>
    <mergeCell ref="AA607:AB609"/>
    <mergeCell ref="A608:B608"/>
    <mergeCell ref="P608:Q608"/>
    <mergeCell ref="A609:B609"/>
    <mergeCell ref="P609:Q609"/>
    <mergeCell ref="A610:B612"/>
    <mergeCell ref="C610:D610"/>
    <mergeCell ref="E610:F610"/>
    <mergeCell ref="G610:H610"/>
    <mergeCell ref="K610:K612"/>
    <mergeCell ref="L610:M611"/>
    <mergeCell ref="P610:Q612"/>
    <mergeCell ref="R610:S610"/>
    <mergeCell ref="T610:U610"/>
    <mergeCell ref="V610:W610"/>
    <mergeCell ref="Z610:Z612"/>
    <mergeCell ref="AA610:AB611"/>
    <mergeCell ref="C611:D611"/>
    <mergeCell ref="E611:F611"/>
    <mergeCell ref="G611:H611"/>
    <mergeCell ref="R611:S611"/>
    <mergeCell ref="T611:U611"/>
    <mergeCell ref="V611:W611"/>
    <mergeCell ref="C612:D612"/>
    <mergeCell ref="E612:F612"/>
    <mergeCell ref="G612:H612"/>
    <mergeCell ref="L612:M612"/>
    <mergeCell ref="R612:S612"/>
    <mergeCell ref="T612:U612"/>
    <mergeCell ref="V612:W612"/>
    <mergeCell ref="AA612:AB612"/>
    <mergeCell ref="A613:B615"/>
    <mergeCell ref="C613:D613"/>
    <mergeCell ref="E613:F613"/>
    <mergeCell ref="G613:H613"/>
    <mergeCell ref="K613:K614"/>
    <mergeCell ref="L613:M614"/>
    <mergeCell ref="P613:Q615"/>
    <mergeCell ref="R613:S613"/>
    <mergeCell ref="T613:U613"/>
    <mergeCell ref="V613:W613"/>
    <mergeCell ref="Z613:Z614"/>
    <mergeCell ref="AA613:AB614"/>
    <mergeCell ref="C614:D614"/>
    <mergeCell ref="G614:H614"/>
    <mergeCell ref="R614:S614"/>
    <mergeCell ref="V614:W614"/>
    <mergeCell ref="C615:D615"/>
    <mergeCell ref="G615:H615"/>
    <mergeCell ref="K615:M617"/>
    <mergeCell ref="R615:S615"/>
    <mergeCell ref="V615:W615"/>
    <mergeCell ref="Z615:AB617"/>
    <mergeCell ref="A616:B616"/>
    <mergeCell ref="C616:E616"/>
    <mergeCell ref="H616:I616"/>
    <mergeCell ref="P616:Q616"/>
    <mergeCell ref="R616:T616"/>
    <mergeCell ref="W616:X616"/>
    <mergeCell ref="B617:C617"/>
    <mergeCell ref="D617:E617"/>
    <mergeCell ref="F617:G617"/>
    <mergeCell ref="H617:I617"/>
    <mergeCell ref="Q617:R617"/>
    <mergeCell ref="S617:T617"/>
    <mergeCell ref="U617:V617"/>
    <mergeCell ref="W617:X617"/>
    <mergeCell ref="A618:B618"/>
    <mergeCell ref="D618:E618"/>
    <mergeCell ref="F618:G618"/>
    <mergeCell ref="H618:I618"/>
    <mergeCell ref="K618:M619"/>
    <mergeCell ref="P618:Q618"/>
    <mergeCell ref="S618:T618"/>
    <mergeCell ref="U618:V618"/>
    <mergeCell ref="W618:X618"/>
    <mergeCell ref="Z618:AB619"/>
    <mergeCell ref="A619:B619"/>
    <mergeCell ref="D619:E619"/>
    <mergeCell ref="F619:G619"/>
    <mergeCell ref="H619:I619"/>
    <mergeCell ref="P619:Q619"/>
    <mergeCell ref="S619:T619"/>
    <mergeCell ref="U619:V619"/>
    <mergeCell ref="W619:X619"/>
    <mergeCell ref="A620:B620"/>
    <mergeCell ref="D620:E620"/>
    <mergeCell ref="F620:G620"/>
    <mergeCell ref="H620:I620"/>
    <mergeCell ref="J620:M621"/>
    <mergeCell ref="P620:Q620"/>
    <mergeCell ref="S620:T620"/>
    <mergeCell ref="U620:V620"/>
    <mergeCell ref="W620:X620"/>
    <mergeCell ref="Y620:AB621"/>
    <mergeCell ref="A621:B621"/>
    <mergeCell ref="D621:E621"/>
    <mergeCell ref="F621:G621"/>
    <mergeCell ref="H621:I621"/>
    <mergeCell ref="P621:Q621"/>
    <mergeCell ref="S621:T621"/>
    <mergeCell ref="U621:V621"/>
    <mergeCell ref="W621:X621"/>
    <mergeCell ref="A622:B622"/>
    <mergeCell ref="D622:E622"/>
    <mergeCell ref="F622:G622"/>
    <mergeCell ref="H622:I622"/>
    <mergeCell ref="J622:M622"/>
    <mergeCell ref="P622:Q622"/>
    <mergeCell ref="S622:T622"/>
    <mergeCell ref="U622:V622"/>
    <mergeCell ref="W622:X622"/>
    <mergeCell ref="Y622:AB622"/>
    <mergeCell ref="A623:B623"/>
    <mergeCell ref="D623:E623"/>
    <mergeCell ref="F623:G623"/>
    <mergeCell ref="H623:I623"/>
    <mergeCell ref="J623:M624"/>
    <mergeCell ref="P623:Q623"/>
    <mergeCell ref="S623:T623"/>
    <mergeCell ref="U623:V623"/>
    <mergeCell ref="W623:X623"/>
    <mergeCell ref="Y623:AB624"/>
    <mergeCell ref="A624:E624"/>
    <mergeCell ref="F624:G624"/>
    <mergeCell ref="H624:I624"/>
    <mergeCell ref="P624:T624"/>
    <mergeCell ref="U624:V624"/>
    <mergeCell ref="W624:X624"/>
    <mergeCell ref="A625:M625"/>
    <mergeCell ref="N625:N663"/>
    <mergeCell ref="O625:O663"/>
    <mergeCell ref="P625:AB625"/>
    <mergeCell ref="A626:M627"/>
    <mergeCell ref="P626:AB627"/>
    <mergeCell ref="A628:B628"/>
    <mergeCell ref="C628:F628"/>
    <mergeCell ref="H628:I628"/>
    <mergeCell ref="J628:K628"/>
    <mergeCell ref="L628:M628"/>
    <mergeCell ref="P628:Q628"/>
    <mergeCell ref="R628:U628"/>
    <mergeCell ref="W628:X628"/>
    <mergeCell ref="Y628:Z628"/>
    <mergeCell ref="AA628:AB628"/>
    <mergeCell ref="A629:B629"/>
    <mergeCell ref="C629:M629"/>
    <mergeCell ref="P629:Q629"/>
    <mergeCell ref="R629:AB629"/>
    <mergeCell ref="A630:B630"/>
    <mergeCell ref="C630:M630"/>
    <mergeCell ref="P630:Q630"/>
    <mergeCell ref="R630:AB630"/>
    <mergeCell ref="A631:B631"/>
    <mergeCell ref="C631:M631"/>
    <mergeCell ref="P631:Q631"/>
    <mergeCell ref="R631:AB631"/>
    <mergeCell ref="A632:B632"/>
    <mergeCell ref="C632:D632"/>
    <mergeCell ref="E632:F632"/>
    <mergeCell ref="G632:H632"/>
    <mergeCell ref="I632:J632"/>
    <mergeCell ref="K632:M632"/>
    <mergeCell ref="P632:Q632"/>
    <mergeCell ref="R632:S632"/>
    <mergeCell ref="T632:U632"/>
    <mergeCell ref="V632:W632"/>
    <mergeCell ref="X632:Y632"/>
    <mergeCell ref="Z632:AB632"/>
    <mergeCell ref="A633:A635"/>
    <mergeCell ref="B633:B635"/>
    <mergeCell ref="C633:C635"/>
    <mergeCell ref="D633:D635"/>
    <mergeCell ref="E633:E635"/>
    <mergeCell ref="F633:F635"/>
    <mergeCell ref="G633:G635"/>
    <mergeCell ref="H633:H635"/>
    <mergeCell ref="I633:I635"/>
    <mergeCell ref="J633:J635"/>
    <mergeCell ref="K633:K635"/>
    <mergeCell ref="L633:L635"/>
    <mergeCell ref="M633:M635"/>
    <mergeCell ref="P633:P635"/>
    <mergeCell ref="Q633:Q635"/>
    <mergeCell ref="R633:R635"/>
    <mergeCell ref="S633:S635"/>
    <mergeCell ref="T633:T635"/>
    <mergeCell ref="U633:U635"/>
    <mergeCell ref="V633:V635"/>
    <mergeCell ref="W633:W635"/>
    <mergeCell ref="X633:X635"/>
    <mergeCell ref="Y633:Y635"/>
    <mergeCell ref="Z633:Z635"/>
    <mergeCell ref="AA633:AA635"/>
    <mergeCell ref="AB633:AB635"/>
    <mergeCell ref="A636:B636"/>
    <mergeCell ref="P636:Q636"/>
    <mergeCell ref="A637:B637"/>
    <mergeCell ref="P637:Q637"/>
    <mergeCell ref="A638:B638"/>
    <mergeCell ref="P638:Q638"/>
    <mergeCell ref="A639:B639"/>
    <mergeCell ref="P639:Q639"/>
    <mergeCell ref="A640:B640"/>
    <mergeCell ref="P640:Q640"/>
    <mergeCell ref="A641:B641"/>
    <mergeCell ref="P641:Q641"/>
    <mergeCell ref="A642:B642"/>
    <mergeCell ref="P642:Q642"/>
    <mergeCell ref="A643:B643"/>
    <mergeCell ref="P643:Q643"/>
    <mergeCell ref="A644:B644"/>
    <mergeCell ref="P644:Q644"/>
    <mergeCell ref="A645:B645"/>
    <mergeCell ref="P645:Q645"/>
    <mergeCell ref="A646:B646"/>
    <mergeCell ref="L646:M648"/>
    <mergeCell ref="P646:Q646"/>
    <mergeCell ref="AA646:AB648"/>
    <mergeCell ref="A647:B647"/>
    <mergeCell ref="P647:Q647"/>
    <mergeCell ref="A648:B648"/>
    <mergeCell ref="P648:Q648"/>
    <mergeCell ref="A649:B651"/>
    <mergeCell ref="C649:D649"/>
    <mergeCell ref="E649:F649"/>
    <mergeCell ref="G649:H649"/>
    <mergeCell ref="K649:K651"/>
    <mergeCell ref="L649:M650"/>
    <mergeCell ref="P649:Q651"/>
    <mergeCell ref="R649:S649"/>
    <mergeCell ref="T649:U649"/>
    <mergeCell ref="V649:W649"/>
    <mergeCell ref="Z649:Z651"/>
    <mergeCell ref="AA649:AB650"/>
    <mergeCell ref="C650:D650"/>
    <mergeCell ref="E650:F650"/>
    <mergeCell ref="G650:H650"/>
    <mergeCell ref="R650:S650"/>
    <mergeCell ref="T650:U650"/>
    <mergeCell ref="V650:W650"/>
    <mergeCell ref="C651:D651"/>
    <mergeCell ref="E651:F651"/>
    <mergeCell ref="G651:H651"/>
    <mergeCell ref="L651:M651"/>
    <mergeCell ref="R651:S651"/>
    <mergeCell ref="T651:U651"/>
    <mergeCell ref="V651:W651"/>
    <mergeCell ref="AA651:AB651"/>
    <mergeCell ref="A652:B654"/>
    <mergeCell ref="C652:D652"/>
    <mergeCell ref="E652:F652"/>
    <mergeCell ref="G652:H652"/>
    <mergeCell ref="K652:K653"/>
    <mergeCell ref="L652:M653"/>
    <mergeCell ref="P652:Q654"/>
    <mergeCell ref="R652:S652"/>
    <mergeCell ref="T652:U652"/>
    <mergeCell ref="V652:W652"/>
    <mergeCell ref="Z652:Z653"/>
    <mergeCell ref="AA652:AB653"/>
    <mergeCell ref="C653:D653"/>
    <mergeCell ref="G653:H653"/>
    <mergeCell ref="R653:S653"/>
    <mergeCell ref="V653:W653"/>
    <mergeCell ref="C654:D654"/>
    <mergeCell ref="G654:H654"/>
    <mergeCell ref="K654:M656"/>
    <mergeCell ref="R654:S654"/>
    <mergeCell ref="V654:W654"/>
    <mergeCell ref="Z654:AB656"/>
    <mergeCell ref="A655:B655"/>
    <mergeCell ref="C655:E655"/>
    <mergeCell ref="H655:I655"/>
    <mergeCell ref="P655:Q655"/>
    <mergeCell ref="R655:T655"/>
    <mergeCell ref="W655:X655"/>
    <mergeCell ref="B656:C656"/>
    <mergeCell ref="D656:E656"/>
    <mergeCell ref="F656:G656"/>
    <mergeCell ref="H656:I656"/>
    <mergeCell ref="Q656:R656"/>
    <mergeCell ref="S656:T656"/>
    <mergeCell ref="U656:V656"/>
    <mergeCell ref="W656:X656"/>
    <mergeCell ref="A657:B657"/>
    <mergeCell ref="D657:E657"/>
    <mergeCell ref="F657:G657"/>
    <mergeCell ref="H657:I657"/>
    <mergeCell ref="K657:M658"/>
    <mergeCell ref="P657:Q657"/>
    <mergeCell ref="S657:T657"/>
    <mergeCell ref="U657:V657"/>
    <mergeCell ref="W657:X657"/>
    <mergeCell ref="Z657:AB658"/>
    <mergeCell ref="A658:B658"/>
    <mergeCell ref="D658:E658"/>
    <mergeCell ref="F658:G658"/>
    <mergeCell ref="H658:I658"/>
    <mergeCell ref="P658:Q658"/>
    <mergeCell ref="S658:T658"/>
    <mergeCell ref="U658:V658"/>
    <mergeCell ref="W658:X658"/>
    <mergeCell ref="A659:B659"/>
    <mergeCell ref="D659:E659"/>
    <mergeCell ref="F659:G659"/>
    <mergeCell ref="H659:I659"/>
    <mergeCell ref="J659:M660"/>
    <mergeCell ref="P659:Q659"/>
    <mergeCell ref="S659:T659"/>
    <mergeCell ref="U659:V659"/>
    <mergeCell ref="W659:X659"/>
    <mergeCell ref="Y659:AB660"/>
    <mergeCell ref="A660:B660"/>
    <mergeCell ref="D660:E660"/>
    <mergeCell ref="F660:G660"/>
    <mergeCell ref="H660:I660"/>
    <mergeCell ref="P660:Q660"/>
    <mergeCell ref="S660:T660"/>
    <mergeCell ref="U660:V660"/>
    <mergeCell ref="W660:X660"/>
    <mergeCell ref="A661:B661"/>
    <mergeCell ref="D661:E661"/>
    <mergeCell ref="F661:G661"/>
    <mergeCell ref="H661:I661"/>
    <mergeCell ref="J661:M661"/>
    <mergeCell ref="P661:Q661"/>
    <mergeCell ref="S661:T661"/>
    <mergeCell ref="U661:V661"/>
    <mergeCell ref="W661:X661"/>
    <mergeCell ref="Y661:AB661"/>
    <mergeCell ref="A662:B662"/>
    <mergeCell ref="D662:E662"/>
    <mergeCell ref="F662:G662"/>
    <mergeCell ref="H662:I662"/>
    <mergeCell ref="J662:M663"/>
    <mergeCell ref="P662:Q662"/>
    <mergeCell ref="S662:T662"/>
    <mergeCell ref="U662:V662"/>
    <mergeCell ref="W662:X662"/>
    <mergeCell ref="Y662:AB663"/>
    <mergeCell ref="A663:E663"/>
    <mergeCell ref="F663:G663"/>
    <mergeCell ref="H663:I663"/>
    <mergeCell ref="P663:T663"/>
    <mergeCell ref="U663:V663"/>
    <mergeCell ref="W663:X663"/>
    <mergeCell ref="A664:M664"/>
    <mergeCell ref="N664:N702"/>
    <mergeCell ref="O664:O702"/>
    <mergeCell ref="P664:AB664"/>
    <mergeCell ref="A665:M666"/>
    <mergeCell ref="P665:AB666"/>
    <mergeCell ref="A667:B667"/>
    <mergeCell ref="C667:F667"/>
    <mergeCell ref="H667:I667"/>
    <mergeCell ref="J667:K667"/>
    <mergeCell ref="L667:M667"/>
    <mergeCell ref="P667:Q667"/>
    <mergeCell ref="R667:U667"/>
    <mergeCell ref="W667:X667"/>
    <mergeCell ref="Y667:Z667"/>
    <mergeCell ref="AA667:AB667"/>
    <mergeCell ref="A668:B668"/>
    <mergeCell ref="C668:M668"/>
    <mergeCell ref="P668:Q668"/>
    <mergeCell ref="R668:AB668"/>
    <mergeCell ref="A669:B669"/>
    <mergeCell ref="C669:M669"/>
    <mergeCell ref="P669:Q669"/>
    <mergeCell ref="R669:AB669"/>
    <mergeCell ref="A670:B670"/>
    <mergeCell ref="C670:M670"/>
    <mergeCell ref="P670:Q670"/>
    <mergeCell ref="R670:AB670"/>
    <mergeCell ref="A671:B671"/>
    <mergeCell ref="C671:D671"/>
    <mergeCell ref="E671:F671"/>
    <mergeCell ref="G671:H671"/>
    <mergeCell ref="I671:J671"/>
    <mergeCell ref="K671:M671"/>
    <mergeCell ref="P671:Q671"/>
    <mergeCell ref="R671:S671"/>
    <mergeCell ref="T671:U671"/>
    <mergeCell ref="V671:W671"/>
    <mergeCell ref="X671:Y671"/>
    <mergeCell ref="Z671:AB671"/>
    <mergeCell ref="A672:A674"/>
    <mergeCell ref="B672:B674"/>
    <mergeCell ref="C672:C674"/>
    <mergeCell ref="D672:D674"/>
    <mergeCell ref="E672:E674"/>
    <mergeCell ref="F672:F674"/>
    <mergeCell ref="G672:G674"/>
    <mergeCell ref="H672:H674"/>
    <mergeCell ref="I672:I674"/>
    <mergeCell ref="J672:J674"/>
    <mergeCell ref="K672:K674"/>
    <mergeCell ref="L672:L674"/>
    <mergeCell ref="M672:M674"/>
    <mergeCell ref="P672:P674"/>
    <mergeCell ref="Q672:Q674"/>
    <mergeCell ref="R672:R674"/>
    <mergeCell ref="S672:S674"/>
    <mergeCell ref="T672:T674"/>
    <mergeCell ref="U672:U674"/>
    <mergeCell ref="V672:V674"/>
    <mergeCell ref="W672:W674"/>
    <mergeCell ref="X672:X674"/>
    <mergeCell ref="Y672:Y674"/>
    <mergeCell ref="Z672:Z674"/>
    <mergeCell ref="AA672:AA674"/>
    <mergeCell ref="AB672:AB674"/>
    <mergeCell ref="A675:B675"/>
    <mergeCell ref="P675:Q675"/>
    <mergeCell ref="A676:B676"/>
    <mergeCell ref="P676:Q676"/>
    <mergeCell ref="A677:B677"/>
    <mergeCell ref="P677:Q677"/>
    <mergeCell ref="A678:B678"/>
    <mergeCell ref="P678:Q678"/>
    <mergeCell ref="A679:B679"/>
    <mergeCell ref="P679:Q679"/>
    <mergeCell ref="A680:B680"/>
    <mergeCell ref="P680:Q680"/>
    <mergeCell ref="A681:B681"/>
    <mergeCell ref="P681:Q681"/>
    <mergeCell ref="A682:B682"/>
    <mergeCell ref="P682:Q682"/>
    <mergeCell ref="A683:B683"/>
    <mergeCell ref="P683:Q683"/>
    <mergeCell ref="A684:B684"/>
    <mergeCell ref="P684:Q684"/>
    <mergeCell ref="A685:B685"/>
    <mergeCell ref="L685:M687"/>
    <mergeCell ref="P685:Q685"/>
    <mergeCell ref="AA685:AB687"/>
    <mergeCell ref="A686:B686"/>
    <mergeCell ref="P686:Q686"/>
    <mergeCell ref="A687:B687"/>
    <mergeCell ref="P687:Q687"/>
    <mergeCell ref="A688:B690"/>
    <mergeCell ref="C688:D688"/>
    <mergeCell ref="E688:F688"/>
    <mergeCell ref="G688:H688"/>
    <mergeCell ref="K688:K690"/>
    <mergeCell ref="L688:M689"/>
    <mergeCell ref="P688:Q690"/>
    <mergeCell ref="R688:S688"/>
    <mergeCell ref="T688:U688"/>
    <mergeCell ref="V688:W688"/>
    <mergeCell ref="Z688:Z690"/>
    <mergeCell ref="AA688:AB689"/>
    <mergeCell ref="C689:D689"/>
    <mergeCell ref="E689:F689"/>
    <mergeCell ref="G689:H689"/>
    <mergeCell ref="R689:S689"/>
    <mergeCell ref="T689:U689"/>
    <mergeCell ref="V689:W689"/>
    <mergeCell ref="C690:D690"/>
    <mergeCell ref="E690:F690"/>
    <mergeCell ref="G690:H690"/>
    <mergeCell ref="L690:M690"/>
    <mergeCell ref="R690:S690"/>
    <mergeCell ref="T690:U690"/>
    <mergeCell ref="V690:W690"/>
    <mergeCell ref="AA690:AB690"/>
    <mergeCell ref="A691:B693"/>
    <mergeCell ref="C691:D691"/>
    <mergeCell ref="E691:F691"/>
    <mergeCell ref="G691:H691"/>
    <mergeCell ref="K691:K692"/>
    <mergeCell ref="L691:M692"/>
    <mergeCell ref="P691:Q693"/>
    <mergeCell ref="R691:S691"/>
    <mergeCell ref="T691:U691"/>
    <mergeCell ref="V691:W691"/>
    <mergeCell ref="Z691:Z692"/>
    <mergeCell ref="AA691:AB692"/>
    <mergeCell ref="C692:D692"/>
    <mergeCell ref="G692:H692"/>
    <mergeCell ref="R692:S692"/>
    <mergeCell ref="V692:W692"/>
    <mergeCell ref="C693:D693"/>
    <mergeCell ref="G693:H693"/>
    <mergeCell ref="K693:M695"/>
    <mergeCell ref="R693:S693"/>
    <mergeCell ref="V693:W693"/>
    <mergeCell ref="Z693:AB695"/>
    <mergeCell ref="A694:B694"/>
    <mergeCell ref="C694:E694"/>
    <mergeCell ref="H694:I694"/>
    <mergeCell ref="P694:Q694"/>
    <mergeCell ref="R694:T694"/>
    <mergeCell ref="W694:X694"/>
    <mergeCell ref="B695:C695"/>
    <mergeCell ref="D695:E695"/>
    <mergeCell ref="F695:G695"/>
    <mergeCell ref="H695:I695"/>
    <mergeCell ref="Q695:R695"/>
    <mergeCell ref="S695:T695"/>
    <mergeCell ref="U695:V695"/>
    <mergeCell ref="W695:X695"/>
    <mergeCell ref="A696:B696"/>
    <mergeCell ref="D696:E696"/>
    <mergeCell ref="F696:G696"/>
    <mergeCell ref="H696:I696"/>
    <mergeCell ref="K696:M697"/>
    <mergeCell ref="P696:Q696"/>
    <mergeCell ref="S696:T696"/>
    <mergeCell ref="U696:V696"/>
    <mergeCell ref="W696:X696"/>
    <mergeCell ref="Z696:AB697"/>
    <mergeCell ref="A697:B697"/>
    <mergeCell ref="D697:E697"/>
    <mergeCell ref="F697:G697"/>
    <mergeCell ref="H697:I697"/>
    <mergeCell ref="P697:Q697"/>
    <mergeCell ref="S697:T697"/>
    <mergeCell ref="U697:V697"/>
    <mergeCell ref="W697:X697"/>
    <mergeCell ref="A698:B698"/>
    <mergeCell ref="D698:E698"/>
    <mergeCell ref="F698:G698"/>
    <mergeCell ref="H698:I698"/>
    <mergeCell ref="J698:M699"/>
    <mergeCell ref="P698:Q698"/>
    <mergeCell ref="S698:T698"/>
    <mergeCell ref="U698:V698"/>
    <mergeCell ref="W698:X698"/>
    <mergeCell ref="Y698:AB699"/>
    <mergeCell ref="A699:B699"/>
    <mergeCell ref="D699:E699"/>
    <mergeCell ref="F699:G699"/>
    <mergeCell ref="H699:I699"/>
    <mergeCell ref="P699:Q699"/>
    <mergeCell ref="S699:T699"/>
    <mergeCell ref="U699:V699"/>
    <mergeCell ref="W699:X699"/>
    <mergeCell ref="A700:B700"/>
    <mergeCell ref="D700:E700"/>
    <mergeCell ref="F700:G700"/>
    <mergeCell ref="H700:I700"/>
    <mergeCell ref="J700:M700"/>
    <mergeCell ref="P700:Q700"/>
    <mergeCell ref="S700:T700"/>
    <mergeCell ref="U700:V700"/>
    <mergeCell ref="W700:X700"/>
    <mergeCell ref="Y700:AB700"/>
    <mergeCell ref="A701:B701"/>
    <mergeCell ref="D701:E701"/>
    <mergeCell ref="F701:G701"/>
    <mergeCell ref="H701:I701"/>
    <mergeCell ref="J701:M702"/>
    <mergeCell ref="P701:Q701"/>
    <mergeCell ref="S701:T701"/>
    <mergeCell ref="U701:V701"/>
    <mergeCell ref="W701:X701"/>
    <mergeCell ref="Y701:AB702"/>
    <mergeCell ref="A702:E702"/>
    <mergeCell ref="F702:G702"/>
    <mergeCell ref="H702:I702"/>
    <mergeCell ref="P702:T702"/>
    <mergeCell ref="U702:V702"/>
    <mergeCell ref="W702:X702"/>
    <mergeCell ref="A703:M703"/>
    <mergeCell ref="N703:N741"/>
    <mergeCell ref="O703:O741"/>
    <mergeCell ref="P703:AB703"/>
    <mergeCell ref="A704:M705"/>
    <mergeCell ref="P704:AB705"/>
    <mergeCell ref="A706:B706"/>
    <mergeCell ref="C706:F706"/>
    <mergeCell ref="H706:I706"/>
    <mergeCell ref="J706:K706"/>
    <mergeCell ref="L706:M706"/>
    <mergeCell ref="P706:Q706"/>
    <mergeCell ref="R706:U706"/>
    <mergeCell ref="W706:X706"/>
    <mergeCell ref="Y706:Z706"/>
    <mergeCell ref="AA706:AB706"/>
    <mergeCell ref="A707:B707"/>
    <mergeCell ref="C707:M707"/>
    <mergeCell ref="P707:Q707"/>
    <mergeCell ref="R707:AB707"/>
    <mergeCell ref="A708:B708"/>
    <mergeCell ref="C708:M708"/>
    <mergeCell ref="P708:Q708"/>
    <mergeCell ref="R708:AB708"/>
    <mergeCell ref="A709:B709"/>
    <mergeCell ref="C709:M709"/>
    <mergeCell ref="P709:Q709"/>
    <mergeCell ref="R709:AB709"/>
    <mergeCell ref="A710:B710"/>
    <mergeCell ref="C710:D710"/>
    <mergeCell ref="E710:F710"/>
    <mergeCell ref="G710:H710"/>
    <mergeCell ref="I710:J710"/>
    <mergeCell ref="K710:M710"/>
    <mergeCell ref="P710:Q710"/>
    <mergeCell ref="R710:S710"/>
    <mergeCell ref="T710:U710"/>
    <mergeCell ref="V710:W710"/>
    <mergeCell ref="X710:Y710"/>
    <mergeCell ref="Z710:AB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P711:P713"/>
    <mergeCell ref="Q711:Q713"/>
    <mergeCell ref="R711:R713"/>
    <mergeCell ref="S711:S713"/>
    <mergeCell ref="T711:T713"/>
    <mergeCell ref="U711:U713"/>
    <mergeCell ref="V711:V713"/>
    <mergeCell ref="W711:W713"/>
    <mergeCell ref="X711:X713"/>
    <mergeCell ref="Y711:Y713"/>
    <mergeCell ref="Z711:Z713"/>
    <mergeCell ref="AA711:AA713"/>
    <mergeCell ref="AB711:AB713"/>
    <mergeCell ref="A714:B714"/>
    <mergeCell ref="P714:Q714"/>
    <mergeCell ref="A715:B715"/>
    <mergeCell ref="P715:Q715"/>
    <mergeCell ref="A716:B716"/>
    <mergeCell ref="P716:Q716"/>
    <mergeCell ref="A717:B717"/>
    <mergeCell ref="P717:Q717"/>
    <mergeCell ref="A718:B718"/>
    <mergeCell ref="P718:Q718"/>
    <mergeCell ref="A719:B719"/>
    <mergeCell ref="P719:Q719"/>
    <mergeCell ref="A720:B720"/>
    <mergeCell ref="P720:Q720"/>
    <mergeCell ref="A721:B721"/>
    <mergeCell ref="P721:Q721"/>
    <mergeCell ref="A722:B722"/>
    <mergeCell ref="P722:Q722"/>
    <mergeCell ref="A723:B723"/>
    <mergeCell ref="P723:Q723"/>
    <mergeCell ref="A724:B724"/>
    <mergeCell ref="L724:M726"/>
    <mergeCell ref="P724:Q724"/>
    <mergeCell ref="AA724:AB726"/>
    <mergeCell ref="A725:B725"/>
    <mergeCell ref="P725:Q725"/>
    <mergeCell ref="A726:B726"/>
    <mergeCell ref="P726:Q726"/>
    <mergeCell ref="A727:B729"/>
    <mergeCell ref="C727:D727"/>
    <mergeCell ref="E727:F727"/>
    <mergeCell ref="G727:H727"/>
    <mergeCell ref="K727:K729"/>
    <mergeCell ref="L727:M728"/>
    <mergeCell ref="P727:Q729"/>
    <mergeCell ref="R727:S727"/>
    <mergeCell ref="T727:U727"/>
    <mergeCell ref="V727:W727"/>
    <mergeCell ref="Z727:Z729"/>
    <mergeCell ref="AA727:AB728"/>
    <mergeCell ref="C728:D728"/>
    <mergeCell ref="E728:F728"/>
    <mergeCell ref="G728:H728"/>
    <mergeCell ref="R728:S728"/>
    <mergeCell ref="T728:U728"/>
    <mergeCell ref="V728:W728"/>
    <mergeCell ref="C729:D729"/>
    <mergeCell ref="E729:F729"/>
    <mergeCell ref="G729:H729"/>
    <mergeCell ref="L729:M729"/>
    <mergeCell ref="R729:S729"/>
    <mergeCell ref="T729:U729"/>
    <mergeCell ref="V729:W729"/>
    <mergeCell ref="AA729:AB729"/>
    <mergeCell ref="A730:B732"/>
    <mergeCell ref="C730:D730"/>
    <mergeCell ref="E730:F730"/>
    <mergeCell ref="G730:H730"/>
    <mergeCell ref="K730:K731"/>
    <mergeCell ref="L730:M731"/>
    <mergeCell ref="P730:Q732"/>
    <mergeCell ref="R730:S730"/>
    <mergeCell ref="T730:U730"/>
    <mergeCell ref="V730:W730"/>
    <mergeCell ref="Z730:Z731"/>
    <mergeCell ref="AA730:AB731"/>
    <mergeCell ref="C731:D731"/>
    <mergeCell ref="G731:H731"/>
    <mergeCell ref="R731:S731"/>
    <mergeCell ref="V731:W731"/>
    <mergeCell ref="C732:D732"/>
    <mergeCell ref="G732:H732"/>
    <mergeCell ref="K732:M734"/>
    <mergeCell ref="R732:S732"/>
    <mergeCell ref="V732:W732"/>
    <mergeCell ref="Z732:AB734"/>
    <mergeCell ref="A733:B733"/>
    <mergeCell ref="C733:E733"/>
    <mergeCell ref="H733:I733"/>
    <mergeCell ref="P733:Q733"/>
    <mergeCell ref="R733:T733"/>
    <mergeCell ref="W733:X733"/>
    <mergeCell ref="B734:C734"/>
    <mergeCell ref="D734:E734"/>
    <mergeCell ref="F734:G734"/>
    <mergeCell ref="H734:I734"/>
    <mergeCell ref="Q734:R734"/>
    <mergeCell ref="S734:T734"/>
    <mergeCell ref="U734:V734"/>
    <mergeCell ref="W734:X734"/>
    <mergeCell ref="A735:B735"/>
    <mergeCell ref="D735:E735"/>
    <mergeCell ref="F735:G735"/>
    <mergeCell ref="H735:I735"/>
    <mergeCell ref="K735:M736"/>
    <mergeCell ref="P735:Q735"/>
    <mergeCell ref="S735:T735"/>
    <mergeCell ref="U735:V735"/>
    <mergeCell ref="W735:X735"/>
    <mergeCell ref="Z735:AB736"/>
    <mergeCell ref="A736:B736"/>
    <mergeCell ref="D736:E736"/>
    <mergeCell ref="F736:G736"/>
    <mergeCell ref="H736:I736"/>
    <mergeCell ref="P736:Q736"/>
    <mergeCell ref="S736:T736"/>
    <mergeCell ref="U736:V736"/>
    <mergeCell ref="W736:X736"/>
    <mergeCell ref="A737:B737"/>
    <mergeCell ref="D737:E737"/>
    <mergeCell ref="F737:G737"/>
    <mergeCell ref="H737:I737"/>
    <mergeCell ref="J737:M738"/>
    <mergeCell ref="P737:Q737"/>
    <mergeCell ref="S737:T737"/>
    <mergeCell ref="U737:V737"/>
    <mergeCell ref="W737:X737"/>
    <mergeCell ref="Y737:AB738"/>
    <mergeCell ref="A738:B738"/>
    <mergeCell ref="D738:E738"/>
    <mergeCell ref="F738:G738"/>
    <mergeCell ref="H738:I738"/>
    <mergeCell ref="P738:Q738"/>
    <mergeCell ref="S738:T738"/>
    <mergeCell ref="U738:V738"/>
    <mergeCell ref="W738:X738"/>
    <mergeCell ref="A739:B739"/>
    <mergeCell ref="D739:E739"/>
    <mergeCell ref="F739:G739"/>
    <mergeCell ref="H739:I739"/>
    <mergeCell ref="J739:M739"/>
    <mergeCell ref="P739:Q739"/>
    <mergeCell ref="S739:T739"/>
    <mergeCell ref="U739:V739"/>
    <mergeCell ref="W739:X739"/>
    <mergeCell ref="Y739:AB739"/>
    <mergeCell ref="A740:B740"/>
    <mergeCell ref="D740:E740"/>
    <mergeCell ref="F740:G740"/>
    <mergeCell ref="H740:I740"/>
    <mergeCell ref="J740:M741"/>
    <mergeCell ref="P740:Q740"/>
    <mergeCell ref="S740:T740"/>
    <mergeCell ref="U740:V740"/>
    <mergeCell ref="W740:X740"/>
    <mergeCell ref="Y740:AB741"/>
    <mergeCell ref="A741:E741"/>
    <mergeCell ref="F741:G741"/>
    <mergeCell ref="H741:I741"/>
    <mergeCell ref="P741:T741"/>
    <mergeCell ref="U741:V741"/>
    <mergeCell ref="W741:X741"/>
    <mergeCell ref="A742:M742"/>
    <mergeCell ref="N742:N780"/>
    <mergeCell ref="O742:O780"/>
    <mergeCell ref="P742:AB742"/>
    <mergeCell ref="A743:M744"/>
    <mergeCell ref="P743:AB744"/>
    <mergeCell ref="A745:B745"/>
    <mergeCell ref="C745:F745"/>
    <mergeCell ref="H745:I745"/>
    <mergeCell ref="J745:K745"/>
    <mergeCell ref="L745:M745"/>
    <mergeCell ref="P745:Q745"/>
    <mergeCell ref="R745:U745"/>
    <mergeCell ref="W745:X745"/>
    <mergeCell ref="Y745:Z745"/>
    <mergeCell ref="AA745:AB745"/>
    <mergeCell ref="A746:B746"/>
    <mergeCell ref="C746:M746"/>
    <mergeCell ref="P746:Q746"/>
    <mergeCell ref="R746:AB746"/>
    <mergeCell ref="A747:B747"/>
    <mergeCell ref="C747:M747"/>
    <mergeCell ref="P747:Q747"/>
    <mergeCell ref="R747:AB747"/>
    <mergeCell ref="A748:B748"/>
    <mergeCell ref="C748:M748"/>
    <mergeCell ref="P748:Q748"/>
    <mergeCell ref="R748:AB748"/>
    <mergeCell ref="A749:B749"/>
    <mergeCell ref="C749:D749"/>
    <mergeCell ref="E749:F749"/>
    <mergeCell ref="G749:H749"/>
    <mergeCell ref="I749:J749"/>
    <mergeCell ref="K749:M749"/>
    <mergeCell ref="P749:Q749"/>
    <mergeCell ref="R749:S749"/>
    <mergeCell ref="T749:U749"/>
    <mergeCell ref="V749:W749"/>
    <mergeCell ref="X749:Y749"/>
    <mergeCell ref="Z749:AB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P750:P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753:B753"/>
    <mergeCell ref="P753:Q753"/>
    <mergeCell ref="A754:B754"/>
    <mergeCell ref="P754:Q754"/>
    <mergeCell ref="A755:B755"/>
    <mergeCell ref="P755:Q755"/>
    <mergeCell ref="A756:B756"/>
    <mergeCell ref="P756:Q756"/>
    <mergeCell ref="A757:B757"/>
    <mergeCell ref="P757:Q757"/>
    <mergeCell ref="A758:B758"/>
    <mergeCell ref="P758:Q758"/>
    <mergeCell ref="A759:B759"/>
    <mergeCell ref="P759:Q759"/>
    <mergeCell ref="A760:B760"/>
    <mergeCell ref="P760:Q760"/>
    <mergeCell ref="A761:B761"/>
    <mergeCell ref="P761:Q761"/>
    <mergeCell ref="A762:B762"/>
    <mergeCell ref="P762:Q762"/>
    <mergeCell ref="A763:B763"/>
    <mergeCell ref="L763:M765"/>
    <mergeCell ref="P763:Q763"/>
    <mergeCell ref="AA763:AB765"/>
    <mergeCell ref="A764:B764"/>
    <mergeCell ref="P764:Q764"/>
    <mergeCell ref="A765:B765"/>
    <mergeCell ref="P765:Q765"/>
    <mergeCell ref="A766:B768"/>
    <mergeCell ref="C766:D766"/>
    <mergeCell ref="E766:F766"/>
    <mergeCell ref="G766:H766"/>
    <mergeCell ref="K766:K768"/>
    <mergeCell ref="L766:M767"/>
    <mergeCell ref="P766:Q768"/>
    <mergeCell ref="R766:S766"/>
    <mergeCell ref="T766:U766"/>
    <mergeCell ref="V766:W766"/>
    <mergeCell ref="Z766:Z768"/>
    <mergeCell ref="AA766:AB767"/>
    <mergeCell ref="C767:D767"/>
    <mergeCell ref="E767:F767"/>
    <mergeCell ref="G767:H767"/>
    <mergeCell ref="R767:S767"/>
    <mergeCell ref="T767:U767"/>
    <mergeCell ref="V767:W767"/>
    <mergeCell ref="C768:D768"/>
    <mergeCell ref="E768:F768"/>
    <mergeCell ref="G768:H768"/>
    <mergeCell ref="L768:M768"/>
    <mergeCell ref="R768:S768"/>
    <mergeCell ref="T768:U768"/>
    <mergeCell ref="V768:W768"/>
    <mergeCell ref="AA768:AB768"/>
    <mergeCell ref="A769:B771"/>
    <mergeCell ref="C769:D769"/>
    <mergeCell ref="E769:F769"/>
    <mergeCell ref="G769:H769"/>
    <mergeCell ref="K769:K770"/>
    <mergeCell ref="L769:M770"/>
    <mergeCell ref="P769:Q771"/>
    <mergeCell ref="R769:S769"/>
    <mergeCell ref="T769:U769"/>
    <mergeCell ref="V769:W769"/>
    <mergeCell ref="Z769:Z770"/>
    <mergeCell ref="AA769:AB770"/>
    <mergeCell ref="C770:D770"/>
    <mergeCell ref="G770:H770"/>
    <mergeCell ref="R770:S770"/>
    <mergeCell ref="V770:W770"/>
    <mergeCell ref="C771:D771"/>
    <mergeCell ref="G771:H771"/>
    <mergeCell ref="K771:M773"/>
    <mergeCell ref="R771:S771"/>
    <mergeCell ref="V771:W771"/>
    <mergeCell ref="Z771:AB773"/>
    <mergeCell ref="A772:B772"/>
    <mergeCell ref="C772:E772"/>
    <mergeCell ref="H772:I772"/>
    <mergeCell ref="P772:Q772"/>
    <mergeCell ref="R772:T772"/>
    <mergeCell ref="W772:X772"/>
    <mergeCell ref="B773:C773"/>
    <mergeCell ref="D773:E773"/>
    <mergeCell ref="F773:G773"/>
    <mergeCell ref="H773:I773"/>
    <mergeCell ref="Q773:R773"/>
    <mergeCell ref="S773:T773"/>
    <mergeCell ref="U773:V773"/>
    <mergeCell ref="W773:X773"/>
    <mergeCell ref="A774:B774"/>
    <mergeCell ref="D774:E774"/>
    <mergeCell ref="F774:G774"/>
    <mergeCell ref="H774:I774"/>
    <mergeCell ref="K774:M775"/>
    <mergeCell ref="P774:Q774"/>
    <mergeCell ref="S774:T774"/>
    <mergeCell ref="U774:V774"/>
    <mergeCell ref="W774:X774"/>
    <mergeCell ref="Z774:AB775"/>
    <mergeCell ref="A775:B775"/>
    <mergeCell ref="D775:E775"/>
    <mergeCell ref="F775:G775"/>
    <mergeCell ref="H775:I775"/>
    <mergeCell ref="P775:Q775"/>
    <mergeCell ref="S775:T775"/>
    <mergeCell ref="U775:V775"/>
    <mergeCell ref="W775:X775"/>
    <mergeCell ref="A776:B776"/>
    <mergeCell ref="D776:E776"/>
    <mergeCell ref="F776:G776"/>
    <mergeCell ref="H776:I776"/>
    <mergeCell ref="J776:M777"/>
    <mergeCell ref="P776:Q776"/>
    <mergeCell ref="S776:T776"/>
    <mergeCell ref="U776:V776"/>
    <mergeCell ref="W776:X776"/>
    <mergeCell ref="Y776:AB777"/>
    <mergeCell ref="A777:B777"/>
    <mergeCell ref="D777:E777"/>
    <mergeCell ref="F777:G777"/>
    <mergeCell ref="H777:I777"/>
    <mergeCell ref="P777:Q777"/>
    <mergeCell ref="S777:T777"/>
    <mergeCell ref="U777:V777"/>
    <mergeCell ref="W777:X777"/>
    <mergeCell ref="A778:B778"/>
    <mergeCell ref="D778:E778"/>
    <mergeCell ref="F778:G778"/>
    <mergeCell ref="H778:I778"/>
    <mergeCell ref="J778:M778"/>
    <mergeCell ref="P778:Q778"/>
    <mergeCell ref="S778:T778"/>
    <mergeCell ref="U778:V778"/>
    <mergeCell ref="W778:X778"/>
    <mergeCell ref="Y778:AB778"/>
    <mergeCell ref="A779:B779"/>
    <mergeCell ref="D779:E779"/>
    <mergeCell ref="F779:G779"/>
    <mergeCell ref="H779:I779"/>
    <mergeCell ref="J779:M780"/>
    <mergeCell ref="P779:Q779"/>
    <mergeCell ref="S779:T779"/>
    <mergeCell ref="U779:V779"/>
    <mergeCell ref="W779:X779"/>
    <mergeCell ref="Y779:AB780"/>
    <mergeCell ref="A780:E780"/>
    <mergeCell ref="F780:G780"/>
    <mergeCell ref="H780:I780"/>
    <mergeCell ref="P780:T780"/>
    <mergeCell ref="U780:V780"/>
    <mergeCell ref="W780:X780"/>
    <mergeCell ref="A781:M781"/>
    <mergeCell ref="N781:N819"/>
    <mergeCell ref="O781:O819"/>
    <mergeCell ref="P781:AB781"/>
    <mergeCell ref="A782:M783"/>
    <mergeCell ref="P782:AB783"/>
    <mergeCell ref="A784:B784"/>
    <mergeCell ref="C784:F784"/>
    <mergeCell ref="H784:I784"/>
    <mergeCell ref="J784:K784"/>
    <mergeCell ref="L784:M784"/>
    <mergeCell ref="P784:Q784"/>
    <mergeCell ref="R784:U784"/>
    <mergeCell ref="W784:X784"/>
    <mergeCell ref="Y784:Z784"/>
    <mergeCell ref="AA784:AB784"/>
    <mergeCell ref="A785:B785"/>
    <mergeCell ref="C785:M785"/>
    <mergeCell ref="P785:Q785"/>
    <mergeCell ref="R785:AB785"/>
    <mergeCell ref="A786:B786"/>
    <mergeCell ref="C786:M786"/>
    <mergeCell ref="P786:Q786"/>
    <mergeCell ref="R786:AB786"/>
    <mergeCell ref="A787:B787"/>
    <mergeCell ref="C787:M787"/>
    <mergeCell ref="P787:Q787"/>
    <mergeCell ref="R787:AB787"/>
    <mergeCell ref="A788:B788"/>
    <mergeCell ref="C788:D788"/>
    <mergeCell ref="E788:F788"/>
    <mergeCell ref="G788:H788"/>
    <mergeCell ref="I788:J788"/>
    <mergeCell ref="K788:M788"/>
    <mergeCell ref="P788:Q788"/>
    <mergeCell ref="R788:S788"/>
    <mergeCell ref="T788:U788"/>
    <mergeCell ref="V788:W788"/>
    <mergeCell ref="X788:Y788"/>
    <mergeCell ref="Z788:AB788"/>
    <mergeCell ref="A789:A791"/>
    <mergeCell ref="B789:B791"/>
    <mergeCell ref="C789:C791"/>
    <mergeCell ref="D789:D791"/>
    <mergeCell ref="E789:E791"/>
    <mergeCell ref="F789:F791"/>
    <mergeCell ref="G789:G791"/>
    <mergeCell ref="H789:H791"/>
    <mergeCell ref="I789:I791"/>
    <mergeCell ref="J789:J791"/>
    <mergeCell ref="K789:K791"/>
    <mergeCell ref="L789:L791"/>
    <mergeCell ref="M789:M791"/>
    <mergeCell ref="P789:P791"/>
    <mergeCell ref="Q789:Q791"/>
    <mergeCell ref="R789:R791"/>
    <mergeCell ref="S789:S791"/>
    <mergeCell ref="T789:T791"/>
    <mergeCell ref="U789:U791"/>
    <mergeCell ref="V789:V791"/>
    <mergeCell ref="W789:W791"/>
    <mergeCell ref="X789:X791"/>
    <mergeCell ref="Y789:Y791"/>
    <mergeCell ref="Z789:Z791"/>
    <mergeCell ref="AA789:AA791"/>
    <mergeCell ref="AB789:AB791"/>
    <mergeCell ref="A792:B792"/>
    <mergeCell ref="P792:Q792"/>
    <mergeCell ref="A793:B793"/>
    <mergeCell ref="P793:Q793"/>
    <mergeCell ref="A794:B794"/>
    <mergeCell ref="P794:Q794"/>
    <mergeCell ref="A795:B795"/>
    <mergeCell ref="P795:Q795"/>
    <mergeCell ref="A796:B796"/>
    <mergeCell ref="P796:Q796"/>
    <mergeCell ref="A797:B797"/>
    <mergeCell ref="P797:Q797"/>
    <mergeCell ref="A798:B798"/>
    <mergeCell ref="P798:Q798"/>
    <mergeCell ref="A799:B799"/>
    <mergeCell ref="P799:Q799"/>
    <mergeCell ref="A800:B800"/>
    <mergeCell ref="P800:Q800"/>
    <mergeCell ref="A801:B801"/>
    <mergeCell ref="P801:Q801"/>
    <mergeCell ref="A802:B802"/>
    <mergeCell ref="L802:M804"/>
    <mergeCell ref="P802:Q802"/>
    <mergeCell ref="AA802:AB804"/>
    <mergeCell ref="A803:B803"/>
    <mergeCell ref="P803:Q803"/>
    <mergeCell ref="A804:B804"/>
    <mergeCell ref="P804:Q804"/>
    <mergeCell ref="A805:B807"/>
    <mergeCell ref="C805:D805"/>
    <mergeCell ref="E805:F805"/>
    <mergeCell ref="G805:H805"/>
    <mergeCell ref="K805:K807"/>
    <mergeCell ref="L805:M806"/>
    <mergeCell ref="P805:Q807"/>
    <mergeCell ref="R805:S805"/>
    <mergeCell ref="T805:U805"/>
    <mergeCell ref="V805:W805"/>
    <mergeCell ref="Z805:Z807"/>
    <mergeCell ref="AA805:AB806"/>
    <mergeCell ref="C806:D806"/>
    <mergeCell ref="E806:F806"/>
    <mergeCell ref="G806:H806"/>
    <mergeCell ref="R806:S806"/>
    <mergeCell ref="T806:U806"/>
    <mergeCell ref="V806:W806"/>
    <mergeCell ref="C807:D807"/>
    <mergeCell ref="E807:F807"/>
    <mergeCell ref="G807:H807"/>
    <mergeCell ref="L807:M807"/>
    <mergeCell ref="R807:S807"/>
    <mergeCell ref="T807:U807"/>
    <mergeCell ref="V807:W807"/>
    <mergeCell ref="AA807:AB807"/>
    <mergeCell ref="A808:B810"/>
    <mergeCell ref="C808:D808"/>
    <mergeCell ref="E808:F808"/>
    <mergeCell ref="G808:H808"/>
    <mergeCell ref="K808:K809"/>
    <mergeCell ref="L808:M809"/>
    <mergeCell ref="P808:Q810"/>
    <mergeCell ref="R808:S808"/>
    <mergeCell ref="T808:U808"/>
    <mergeCell ref="V808:W808"/>
    <mergeCell ref="Z808:Z809"/>
    <mergeCell ref="AA808:AB809"/>
    <mergeCell ref="C809:D809"/>
    <mergeCell ref="G809:H809"/>
    <mergeCell ref="R809:S809"/>
    <mergeCell ref="V809:W809"/>
    <mergeCell ref="C810:D810"/>
    <mergeCell ref="G810:H810"/>
    <mergeCell ref="K810:M812"/>
    <mergeCell ref="R810:S810"/>
    <mergeCell ref="V810:W810"/>
    <mergeCell ref="Z810:AB812"/>
    <mergeCell ref="A811:B811"/>
    <mergeCell ref="C811:E811"/>
    <mergeCell ref="H811:I811"/>
    <mergeCell ref="P811:Q811"/>
    <mergeCell ref="R811:T811"/>
    <mergeCell ref="W811:X811"/>
    <mergeCell ref="B812:C812"/>
    <mergeCell ref="D812:E812"/>
    <mergeCell ref="F812:G812"/>
    <mergeCell ref="H812:I812"/>
    <mergeCell ref="Q812:R812"/>
    <mergeCell ref="S812:T812"/>
    <mergeCell ref="U812:V812"/>
    <mergeCell ref="W812:X812"/>
    <mergeCell ref="A813:B813"/>
    <mergeCell ref="D813:E813"/>
    <mergeCell ref="F813:G813"/>
    <mergeCell ref="H813:I813"/>
    <mergeCell ref="K813:M814"/>
    <mergeCell ref="P813:Q813"/>
    <mergeCell ref="S813:T813"/>
    <mergeCell ref="U813:V813"/>
    <mergeCell ref="W813:X813"/>
    <mergeCell ref="Z813:AB814"/>
    <mergeCell ref="A814:B814"/>
    <mergeCell ref="D814:E814"/>
    <mergeCell ref="F814:G814"/>
    <mergeCell ref="H814:I814"/>
    <mergeCell ref="P814:Q814"/>
    <mergeCell ref="S814:T814"/>
    <mergeCell ref="U814:V814"/>
    <mergeCell ref="W814:X814"/>
    <mergeCell ref="A815:B815"/>
    <mergeCell ref="D815:E815"/>
    <mergeCell ref="F815:G815"/>
    <mergeCell ref="H815:I815"/>
    <mergeCell ref="J815:M816"/>
    <mergeCell ref="P815:Q815"/>
    <mergeCell ref="S815:T815"/>
    <mergeCell ref="U815:V815"/>
    <mergeCell ref="W815:X815"/>
    <mergeCell ref="Y815:AB816"/>
    <mergeCell ref="A816:B816"/>
    <mergeCell ref="D816:E816"/>
    <mergeCell ref="F816:G816"/>
    <mergeCell ref="H816:I816"/>
    <mergeCell ref="P816:Q816"/>
    <mergeCell ref="S816:T816"/>
    <mergeCell ref="U816:V816"/>
    <mergeCell ref="W816:X816"/>
    <mergeCell ref="A817:B817"/>
    <mergeCell ref="D817:E817"/>
    <mergeCell ref="F817:G817"/>
    <mergeCell ref="H817:I817"/>
    <mergeCell ref="J817:M817"/>
    <mergeCell ref="P817:Q817"/>
    <mergeCell ref="S817:T817"/>
    <mergeCell ref="U817:V817"/>
    <mergeCell ref="W817:X817"/>
    <mergeCell ref="Y817:AB817"/>
    <mergeCell ref="A818:B818"/>
    <mergeCell ref="D818:E818"/>
    <mergeCell ref="F818:G818"/>
    <mergeCell ref="H818:I818"/>
    <mergeCell ref="J818:M819"/>
    <mergeCell ref="P818:Q818"/>
    <mergeCell ref="S818:T818"/>
    <mergeCell ref="U818:V818"/>
    <mergeCell ref="W818:X818"/>
    <mergeCell ref="Y818:AB819"/>
    <mergeCell ref="A819:E819"/>
    <mergeCell ref="F819:G819"/>
    <mergeCell ref="H819:I819"/>
    <mergeCell ref="P819:T819"/>
    <mergeCell ref="U819:V819"/>
    <mergeCell ref="W819:X819"/>
    <mergeCell ref="A820:M820"/>
    <mergeCell ref="N820:N858"/>
    <mergeCell ref="O820:O858"/>
    <mergeCell ref="P820:AB820"/>
    <mergeCell ref="A821:M822"/>
    <mergeCell ref="P821:AB822"/>
    <mergeCell ref="A823:B823"/>
    <mergeCell ref="C823:F823"/>
    <mergeCell ref="H823:I823"/>
    <mergeCell ref="J823:K823"/>
    <mergeCell ref="L823:M823"/>
    <mergeCell ref="P823:Q823"/>
    <mergeCell ref="R823:U823"/>
    <mergeCell ref="W823:X823"/>
    <mergeCell ref="Y823:Z823"/>
    <mergeCell ref="AA823:AB823"/>
    <mergeCell ref="A824:B824"/>
    <mergeCell ref="C824:M824"/>
    <mergeCell ref="P824:Q824"/>
    <mergeCell ref="R824:AB824"/>
    <mergeCell ref="A825:B825"/>
    <mergeCell ref="C825:M825"/>
    <mergeCell ref="P825:Q825"/>
    <mergeCell ref="R825:AB825"/>
    <mergeCell ref="A826:B826"/>
    <mergeCell ref="C826:M826"/>
    <mergeCell ref="P826:Q826"/>
    <mergeCell ref="R826:AB826"/>
    <mergeCell ref="A827:B827"/>
    <mergeCell ref="C827:D827"/>
    <mergeCell ref="E827:F827"/>
    <mergeCell ref="G827:H827"/>
    <mergeCell ref="I827:J827"/>
    <mergeCell ref="K827:M827"/>
    <mergeCell ref="P827:Q827"/>
    <mergeCell ref="R827:S827"/>
    <mergeCell ref="T827:U827"/>
    <mergeCell ref="V827:W827"/>
    <mergeCell ref="X827:Y827"/>
    <mergeCell ref="Z827:AB827"/>
    <mergeCell ref="A828:A830"/>
    <mergeCell ref="B828:B830"/>
    <mergeCell ref="C828:C830"/>
    <mergeCell ref="D828:D830"/>
    <mergeCell ref="E828:E830"/>
    <mergeCell ref="F828:F830"/>
    <mergeCell ref="G828:G830"/>
    <mergeCell ref="H828:H830"/>
    <mergeCell ref="I828:I830"/>
    <mergeCell ref="J828:J830"/>
    <mergeCell ref="K828:K830"/>
    <mergeCell ref="L828:L830"/>
    <mergeCell ref="M828:M830"/>
    <mergeCell ref="P828:P830"/>
    <mergeCell ref="Q828:Q830"/>
    <mergeCell ref="R828:R830"/>
    <mergeCell ref="S828:S830"/>
    <mergeCell ref="T828:T830"/>
    <mergeCell ref="U828:U830"/>
    <mergeCell ref="V828:V830"/>
    <mergeCell ref="W828:W830"/>
    <mergeCell ref="X828:X830"/>
    <mergeCell ref="Y828:Y830"/>
    <mergeCell ref="Z828:Z830"/>
    <mergeCell ref="AA828:AA830"/>
    <mergeCell ref="AB828:AB830"/>
    <mergeCell ref="A831:B831"/>
    <mergeCell ref="P831:Q831"/>
    <mergeCell ref="A832:B832"/>
    <mergeCell ref="P832:Q832"/>
    <mergeCell ref="A833:B833"/>
    <mergeCell ref="P833:Q833"/>
    <mergeCell ref="A834:B834"/>
    <mergeCell ref="P834:Q834"/>
    <mergeCell ref="A835:B835"/>
    <mergeCell ref="P835:Q835"/>
    <mergeCell ref="A836:B836"/>
    <mergeCell ref="P836:Q836"/>
    <mergeCell ref="A837:B837"/>
    <mergeCell ref="P837:Q837"/>
    <mergeCell ref="A838:B838"/>
    <mergeCell ref="P838:Q838"/>
    <mergeCell ref="A839:B839"/>
    <mergeCell ref="P839:Q839"/>
    <mergeCell ref="A840:B840"/>
    <mergeCell ref="P840:Q840"/>
    <mergeCell ref="A841:B841"/>
    <mergeCell ref="L841:M843"/>
    <mergeCell ref="P841:Q841"/>
    <mergeCell ref="AA841:AB843"/>
    <mergeCell ref="A842:B842"/>
    <mergeCell ref="P842:Q842"/>
    <mergeCell ref="A843:B843"/>
    <mergeCell ref="P843:Q843"/>
    <mergeCell ref="A844:B846"/>
    <mergeCell ref="C844:D844"/>
    <mergeCell ref="E844:F844"/>
    <mergeCell ref="G844:H844"/>
    <mergeCell ref="K844:K846"/>
    <mergeCell ref="L844:M845"/>
    <mergeCell ref="P844:Q846"/>
    <mergeCell ref="R844:S844"/>
    <mergeCell ref="T844:U844"/>
    <mergeCell ref="V844:W844"/>
    <mergeCell ref="Z844:Z846"/>
    <mergeCell ref="AA844:AB845"/>
    <mergeCell ref="C845:D845"/>
    <mergeCell ref="E845:F845"/>
    <mergeCell ref="G845:H845"/>
    <mergeCell ref="R845:S845"/>
    <mergeCell ref="T845:U845"/>
    <mergeCell ref="V845:W845"/>
    <mergeCell ref="C846:D846"/>
    <mergeCell ref="E846:F846"/>
    <mergeCell ref="G846:H846"/>
    <mergeCell ref="L846:M846"/>
    <mergeCell ref="R846:S846"/>
    <mergeCell ref="T846:U846"/>
    <mergeCell ref="V846:W846"/>
    <mergeCell ref="AA846:AB846"/>
    <mergeCell ref="A847:B849"/>
    <mergeCell ref="C847:D847"/>
    <mergeCell ref="E847:F847"/>
    <mergeCell ref="G847:H847"/>
    <mergeCell ref="K847:K848"/>
    <mergeCell ref="L847:M848"/>
    <mergeCell ref="P847:Q849"/>
    <mergeCell ref="R847:S847"/>
    <mergeCell ref="T847:U847"/>
    <mergeCell ref="V847:W847"/>
    <mergeCell ref="Z847:Z848"/>
    <mergeCell ref="AA847:AB848"/>
    <mergeCell ref="C848:D848"/>
    <mergeCell ref="G848:H848"/>
    <mergeCell ref="R848:S848"/>
    <mergeCell ref="V848:W848"/>
    <mergeCell ref="C849:D849"/>
    <mergeCell ref="G849:H849"/>
    <mergeCell ref="K849:M851"/>
    <mergeCell ref="R849:S849"/>
    <mergeCell ref="V849:W849"/>
    <mergeCell ref="Z849:AB851"/>
    <mergeCell ref="A850:B850"/>
    <mergeCell ref="C850:E850"/>
    <mergeCell ref="H850:I850"/>
    <mergeCell ref="P850:Q850"/>
    <mergeCell ref="R850:T850"/>
    <mergeCell ref="W850:X850"/>
    <mergeCell ref="B851:C851"/>
    <mergeCell ref="D851:E851"/>
    <mergeCell ref="F851:G851"/>
    <mergeCell ref="H851:I851"/>
    <mergeCell ref="Q851:R851"/>
    <mergeCell ref="S851:T851"/>
    <mergeCell ref="U851:V851"/>
    <mergeCell ref="W851:X851"/>
    <mergeCell ref="A852:B852"/>
    <mergeCell ref="D852:E852"/>
    <mergeCell ref="F852:G852"/>
    <mergeCell ref="H852:I852"/>
    <mergeCell ref="K852:M853"/>
    <mergeCell ref="P852:Q852"/>
    <mergeCell ref="S852:T852"/>
    <mergeCell ref="U852:V852"/>
    <mergeCell ref="W852:X852"/>
    <mergeCell ref="Z852:AB853"/>
    <mergeCell ref="A853:B853"/>
    <mergeCell ref="D853:E853"/>
    <mergeCell ref="F853:G853"/>
    <mergeCell ref="H853:I853"/>
    <mergeCell ref="P853:Q853"/>
    <mergeCell ref="S853:T853"/>
    <mergeCell ref="U853:V853"/>
    <mergeCell ref="W853:X853"/>
    <mergeCell ref="A854:B854"/>
    <mergeCell ref="D854:E854"/>
    <mergeCell ref="F854:G854"/>
    <mergeCell ref="H854:I854"/>
    <mergeCell ref="J854:M855"/>
    <mergeCell ref="P854:Q854"/>
    <mergeCell ref="S854:T854"/>
    <mergeCell ref="U854:V854"/>
    <mergeCell ref="W854:X854"/>
    <mergeCell ref="Y854:AB855"/>
    <mergeCell ref="A855:B855"/>
    <mergeCell ref="D855:E855"/>
    <mergeCell ref="F855:G855"/>
    <mergeCell ref="H855:I855"/>
    <mergeCell ref="P855:Q855"/>
    <mergeCell ref="S855:T855"/>
    <mergeCell ref="U855:V855"/>
    <mergeCell ref="W855:X855"/>
    <mergeCell ref="A856:B856"/>
    <mergeCell ref="D856:E856"/>
    <mergeCell ref="F856:G856"/>
    <mergeCell ref="H856:I856"/>
    <mergeCell ref="J856:M856"/>
    <mergeCell ref="P856:Q856"/>
    <mergeCell ref="S856:T856"/>
    <mergeCell ref="U856:V856"/>
    <mergeCell ref="W856:X856"/>
    <mergeCell ref="Y856:AB856"/>
    <mergeCell ref="A857:B857"/>
    <mergeCell ref="D857:E857"/>
    <mergeCell ref="F857:G857"/>
    <mergeCell ref="H857:I857"/>
    <mergeCell ref="J857:M858"/>
    <mergeCell ref="P857:Q857"/>
    <mergeCell ref="S857:T857"/>
    <mergeCell ref="U857:V857"/>
    <mergeCell ref="W857:X857"/>
    <mergeCell ref="Y857:AB858"/>
    <mergeCell ref="A858:E858"/>
    <mergeCell ref="F858:G858"/>
    <mergeCell ref="H858:I858"/>
    <mergeCell ref="P858:T858"/>
    <mergeCell ref="U858:V858"/>
    <mergeCell ref="W858:X858"/>
    <mergeCell ref="A859:M859"/>
    <mergeCell ref="N859:N897"/>
    <mergeCell ref="O859:O897"/>
    <mergeCell ref="P859:AB859"/>
    <mergeCell ref="A860:M861"/>
    <mergeCell ref="P860:AB861"/>
    <mergeCell ref="A862:B862"/>
    <mergeCell ref="C862:F862"/>
    <mergeCell ref="H862:I862"/>
    <mergeCell ref="J862:K862"/>
    <mergeCell ref="L862:M862"/>
    <mergeCell ref="P862:Q862"/>
    <mergeCell ref="R862:U862"/>
    <mergeCell ref="W862:X862"/>
    <mergeCell ref="Y862:Z862"/>
    <mergeCell ref="AA862:AB862"/>
    <mergeCell ref="A863:B863"/>
    <mergeCell ref="C863:M863"/>
    <mergeCell ref="P863:Q863"/>
    <mergeCell ref="R863:AB863"/>
    <mergeCell ref="A864:B864"/>
    <mergeCell ref="C864:M864"/>
    <mergeCell ref="P864:Q864"/>
    <mergeCell ref="R864:AB864"/>
    <mergeCell ref="A865:B865"/>
    <mergeCell ref="C865:M865"/>
    <mergeCell ref="P865:Q865"/>
    <mergeCell ref="R865:AB865"/>
    <mergeCell ref="A866:B866"/>
    <mergeCell ref="C866:D866"/>
    <mergeCell ref="E866:F866"/>
    <mergeCell ref="G866:H866"/>
    <mergeCell ref="I866:J866"/>
    <mergeCell ref="K866:M866"/>
    <mergeCell ref="P866:Q866"/>
    <mergeCell ref="R866:S866"/>
    <mergeCell ref="T866:U866"/>
    <mergeCell ref="V866:W866"/>
    <mergeCell ref="X866:Y866"/>
    <mergeCell ref="Z866:AB866"/>
    <mergeCell ref="A867:A869"/>
    <mergeCell ref="B867:B869"/>
    <mergeCell ref="C867:C869"/>
    <mergeCell ref="D867:D869"/>
    <mergeCell ref="E867:E869"/>
    <mergeCell ref="F867:F869"/>
    <mergeCell ref="G867:G869"/>
    <mergeCell ref="H867:H869"/>
    <mergeCell ref="I867:I869"/>
    <mergeCell ref="J867:J869"/>
    <mergeCell ref="K867:K869"/>
    <mergeCell ref="L867:L869"/>
    <mergeCell ref="M867:M869"/>
    <mergeCell ref="P867:P869"/>
    <mergeCell ref="Q867:Q869"/>
    <mergeCell ref="R867:R869"/>
    <mergeCell ref="S867:S869"/>
    <mergeCell ref="T867:T869"/>
    <mergeCell ref="U867:U869"/>
    <mergeCell ref="V867:V869"/>
    <mergeCell ref="W867:W869"/>
    <mergeCell ref="X867:X869"/>
    <mergeCell ref="Y867:Y869"/>
    <mergeCell ref="Z867:Z869"/>
    <mergeCell ref="AA867:AA869"/>
    <mergeCell ref="AB867:AB869"/>
    <mergeCell ref="A870:B870"/>
    <mergeCell ref="P870:Q870"/>
    <mergeCell ref="A871:B871"/>
    <mergeCell ref="P871:Q871"/>
    <mergeCell ref="A872:B872"/>
    <mergeCell ref="P872:Q872"/>
    <mergeCell ref="A873:B873"/>
    <mergeCell ref="P873:Q873"/>
    <mergeCell ref="A874:B874"/>
    <mergeCell ref="P874:Q874"/>
    <mergeCell ref="A875:B875"/>
    <mergeCell ref="P875:Q875"/>
    <mergeCell ref="A876:B876"/>
    <mergeCell ref="P876:Q876"/>
    <mergeCell ref="A877:B877"/>
    <mergeCell ref="P877:Q877"/>
    <mergeCell ref="A878:B878"/>
    <mergeCell ref="P878:Q878"/>
    <mergeCell ref="A879:B879"/>
    <mergeCell ref="P879:Q879"/>
    <mergeCell ref="A880:B880"/>
    <mergeCell ref="L880:M882"/>
    <mergeCell ref="P880:Q880"/>
    <mergeCell ref="AA880:AB882"/>
    <mergeCell ref="A881:B881"/>
    <mergeCell ref="P881:Q881"/>
    <mergeCell ref="A882:B882"/>
    <mergeCell ref="P882:Q882"/>
    <mergeCell ref="A883:B885"/>
    <mergeCell ref="C883:D883"/>
    <mergeCell ref="E883:F883"/>
    <mergeCell ref="G883:H883"/>
    <mergeCell ref="K883:K885"/>
    <mergeCell ref="L883:M884"/>
    <mergeCell ref="P883:Q885"/>
    <mergeCell ref="R883:S883"/>
    <mergeCell ref="T883:U883"/>
    <mergeCell ref="V883:W883"/>
    <mergeCell ref="Z883:Z885"/>
    <mergeCell ref="AA883:AB884"/>
    <mergeCell ref="C884:D884"/>
    <mergeCell ref="E884:F884"/>
    <mergeCell ref="G884:H884"/>
    <mergeCell ref="R884:S884"/>
    <mergeCell ref="T884:U884"/>
    <mergeCell ref="V884:W884"/>
    <mergeCell ref="C885:D885"/>
    <mergeCell ref="E885:F885"/>
    <mergeCell ref="G885:H885"/>
    <mergeCell ref="L885:M885"/>
    <mergeCell ref="R885:S885"/>
    <mergeCell ref="T885:U885"/>
    <mergeCell ref="V885:W885"/>
    <mergeCell ref="AA885:AB885"/>
    <mergeCell ref="A886:B888"/>
    <mergeCell ref="C886:D886"/>
    <mergeCell ref="E886:F886"/>
    <mergeCell ref="G886:H886"/>
    <mergeCell ref="K886:K887"/>
    <mergeCell ref="L886:M887"/>
    <mergeCell ref="P886:Q888"/>
    <mergeCell ref="R886:S886"/>
    <mergeCell ref="T886:U886"/>
    <mergeCell ref="V886:W886"/>
    <mergeCell ref="Z886:Z887"/>
    <mergeCell ref="AA886:AB887"/>
    <mergeCell ref="C887:D887"/>
    <mergeCell ref="G887:H887"/>
    <mergeCell ref="R887:S887"/>
    <mergeCell ref="V887:W887"/>
    <mergeCell ref="C888:D888"/>
    <mergeCell ref="G888:H888"/>
    <mergeCell ref="K888:M890"/>
    <mergeCell ref="R888:S888"/>
    <mergeCell ref="V888:W888"/>
    <mergeCell ref="Z888:AB890"/>
    <mergeCell ref="A889:B889"/>
    <mergeCell ref="C889:E889"/>
    <mergeCell ref="H889:I889"/>
    <mergeCell ref="P889:Q889"/>
    <mergeCell ref="R889:T889"/>
    <mergeCell ref="W889:X889"/>
    <mergeCell ref="B890:C890"/>
    <mergeCell ref="D890:E890"/>
    <mergeCell ref="F890:G890"/>
    <mergeCell ref="H890:I890"/>
    <mergeCell ref="Q890:R890"/>
    <mergeCell ref="S890:T890"/>
    <mergeCell ref="U890:V890"/>
    <mergeCell ref="W890:X890"/>
    <mergeCell ref="A891:B891"/>
    <mergeCell ref="D891:E891"/>
    <mergeCell ref="F891:G891"/>
    <mergeCell ref="H891:I891"/>
    <mergeCell ref="K891:M892"/>
    <mergeCell ref="P891:Q891"/>
    <mergeCell ref="S891:T891"/>
    <mergeCell ref="U891:V891"/>
    <mergeCell ref="W891:X891"/>
    <mergeCell ref="Z891:AB892"/>
    <mergeCell ref="A892:B892"/>
    <mergeCell ref="D892:E892"/>
    <mergeCell ref="F892:G892"/>
    <mergeCell ref="H892:I892"/>
    <mergeCell ref="P892:Q892"/>
    <mergeCell ref="S892:T892"/>
    <mergeCell ref="U892:V892"/>
    <mergeCell ref="W892:X892"/>
    <mergeCell ref="A893:B893"/>
    <mergeCell ref="D893:E893"/>
    <mergeCell ref="F893:G893"/>
    <mergeCell ref="H893:I893"/>
    <mergeCell ref="J893:M894"/>
    <mergeCell ref="P893:Q893"/>
    <mergeCell ref="S893:T893"/>
    <mergeCell ref="U893:V893"/>
    <mergeCell ref="W893:X893"/>
    <mergeCell ref="Y893:AB894"/>
    <mergeCell ref="A894:B894"/>
    <mergeCell ref="D894:E894"/>
    <mergeCell ref="F894:G894"/>
    <mergeCell ref="H894:I894"/>
    <mergeCell ref="P894:Q894"/>
    <mergeCell ref="S894:T894"/>
    <mergeCell ref="U894:V894"/>
    <mergeCell ref="W894:X894"/>
    <mergeCell ref="A895:B895"/>
    <mergeCell ref="D895:E895"/>
    <mergeCell ref="F895:G895"/>
    <mergeCell ref="H895:I895"/>
    <mergeCell ref="J895:M895"/>
    <mergeCell ref="P895:Q895"/>
    <mergeCell ref="S895:T895"/>
    <mergeCell ref="U895:V895"/>
    <mergeCell ref="W895:X895"/>
    <mergeCell ref="Y895:AB895"/>
    <mergeCell ref="A896:B896"/>
    <mergeCell ref="D896:E896"/>
    <mergeCell ref="F896:G896"/>
    <mergeCell ref="H896:I896"/>
    <mergeCell ref="J896:M897"/>
    <mergeCell ref="P896:Q896"/>
    <mergeCell ref="S896:T896"/>
    <mergeCell ref="U896:V896"/>
    <mergeCell ref="W896:X896"/>
    <mergeCell ref="Y896:AB897"/>
    <mergeCell ref="A897:E897"/>
    <mergeCell ref="F897:G897"/>
    <mergeCell ref="H897:I897"/>
    <mergeCell ref="P897:T897"/>
    <mergeCell ref="U897:V897"/>
    <mergeCell ref="W897:X897"/>
    <mergeCell ref="A898:M898"/>
    <mergeCell ref="N898:N936"/>
    <mergeCell ref="O898:O936"/>
    <mergeCell ref="P898:AB898"/>
    <mergeCell ref="A899:M900"/>
    <mergeCell ref="P899:AB900"/>
    <mergeCell ref="A901:B901"/>
    <mergeCell ref="C901:F901"/>
    <mergeCell ref="H901:I901"/>
    <mergeCell ref="J901:K901"/>
    <mergeCell ref="L901:M901"/>
    <mergeCell ref="P901:Q901"/>
    <mergeCell ref="R901:U901"/>
    <mergeCell ref="W901:X901"/>
    <mergeCell ref="Y901:Z901"/>
    <mergeCell ref="AA901:AB901"/>
    <mergeCell ref="A902:B902"/>
    <mergeCell ref="C902:M902"/>
    <mergeCell ref="P902:Q902"/>
    <mergeCell ref="R902:AB902"/>
    <mergeCell ref="A903:B903"/>
    <mergeCell ref="C903:M903"/>
    <mergeCell ref="P903:Q903"/>
    <mergeCell ref="R903:AB903"/>
    <mergeCell ref="A904:B904"/>
    <mergeCell ref="C904:M904"/>
    <mergeCell ref="P904:Q904"/>
    <mergeCell ref="R904:AB904"/>
    <mergeCell ref="A905:B905"/>
    <mergeCell ref="C905:D905"/>
    <mergeCell ref="E905:F905"/>
    <mergeCell ref="G905:H905"/>
    <mergeCell ref="I905:J905"/>
    <mergeCell ref="K905:M905"/>
    <mergeCell ref="P905:Q905"/>
    <mergeCell ref="R905:S905"/>
    <mergeCell ref="T905:U905"/>
    <mergeCell ref="V905:W905"/>
    <mergeCell ref="X905:Y905"/>
    <mergeCell ref="Z905:AB905"/>
    <mergeCell ref="A906:A908"/>
    <mergeCell ref="B906:B908"/>
    <mergeCell ref="C906:C908"/>
    <mergeCell ref="D906:D908"/>
    <mergeCell ref="E906:E908"/>
    <mergeCell ref="F906:F908"/>
    <mergeCell ref="G906:G908"/>
    <mergeCell ref="H906:H908"/>
    <mergeCell ref="I906:I908"/>
    <mergeCell ref="J906:J908"/>
    <mergeCell ref="K906:K908"/>
    <mergeCell ref="L906:L908"/>
    <mergeCell ref="M906:M908"/>
    <mergeCell ref="P906:P908"/>
    <mergeCell ref="Q906:Q908"/>
    <mergeCell ref="R906:R908"/>
    <mergeCell ref="S906:S908"/>
    <mergeCell ref="T906:T908"/>
    <mergeCell ref="U906:U908"/>
    <mergeCell ref="V906:V908"/>
    <mergeCell ref="W906:W908"/>
    <mergeCell ref="X906:X908"/>
    <mergeCell ref="Y906:Y908"/>
    <mergeCell ref="Z906:Z908"/>
    <mergeCell ref="AA906:AA908"/>
    <mergeCell ref="AB906:AB908"/>
    <mergeCell ref="A909:B909"/>
    <mergeCell ref="P909:Q909"/>
    <mergeCell ref="A910:B910"/>
    <mergeCell ref="P910:Q910"/>
    <mergeCell ref="A911:B911"/>
    <mergeCell ref="P911:Q911"/>
    <mergeCell ref="A912:B912"/>
    <mergeCell ref="P912:Q912"/>
    <mergeCell ref="A913:B913"/>
    <mergeCell ref="P913:Q913"/>
    <mergeCell ref="A914:B914"/>
    <mergeCell ref="P914:Q914"/>
    <mergeCell ref="A915:B915"/>
    <mergeCell ref="P915:Q915"/>
    <mergeCell ref="A916:B916"/>
    <mergeCell ref="P916:Q916"/>
    <mergeCell ref="A917:B917"/>
    <mergeCell ref="P917:Q917"/>
    <mergeCell ref="A918:B918"/>
    <mergeCell ref="P918:Q918"/>
    <mergeCell ref="A919:B919"/>
    <mergeCell ref="L919:M921"/>
    <mergeCell ref="P919:Q919"/>
    <mergeCell ref="AA919:AB921"/>
    <mergeCell ref="A920:B920"/>
    <mergeCell ref="P920:Q920"/>
    <mergeCell ref="A921:B921"/>
    <mergeCell ref="P921:Q921"/>
    <mergeCell ref="A922:B924"/>
    <mergeCell ref="C922:D922"/>
    <mergeCell ref="E922:F922"/>
    <mergeCell ref="G922:H922"/>
    <mergeCell ref="K922:K924"/>
    <mergeCell ref="L922:M923"/>
    <mergeCell ref="P922:Q924"/>
    <mergeCell ref="R922:S922"/>
    <mergeCell ref="T922:U922"/>
    <mergeCell ref="V922:W922"/>
    <mergeCell ref="Z922:Z924"/>
    <mergeCell ref="AA922:AB923"/>
    <mergeCell ref="C923:D923"/>
    <mergeCell ref="E923:F923"/>
    <mergeCell ref="G923:H923"/>
    <mergeCell ref="R923:S923"/>
    <mergeCell ref="T923:U923"/>
    <mergeCell ref="V923:W923"/>
    <mergeCell ref="C924:D924"/>
    <mergeCell ref="E924:F924"/>
    <mergeCell ref="G924:H924"/>
    <mergeCell ref="L924:M924"/>
    <mergeCell ref="R924:S924"/>
    <mergeCell ref="T924:U924"/>
    <mergeCell ref="V924:W924"/>
    <mergeCell ref="AA924:AB924"/>
    <mergeCell ref="A925:B927"/>
    <mergeCell ref="C925:D925"/>
    <mergeCell ref="E925:F925"/>
    <mergeCell ref="G925:H925"/>
    <mergeCell ref="K925:K926"/>
    <mergeCell ref="L925:M926"/>
    <mergeCell ref="P925:Q927"/>
    <mergeCell ref="R925:S925"/>
    <mergeCell ref="T925:U925"/>
    <mergeCell ref="V925:W925"/>
    <mergeCell ref="Z925:Z926"/>
    <mergeCell ref="AA925:AB926"/>
    <mergeCell ref="C926:D926"/>
    <mergeCell ref="G926:H926"/>
    <mergeCell ref="R926:S926"/>
    <mergeCell ref="V926:W926"/>
    <mergeCell ref="C927:D927"/>
    <mergeCell ref="G927:H927"/>
    <mergeCell ref="K927:M929"/>
    <mergeCell ref="R927:S927"/>
    <mergeCell ref="V927:W927"/>
    <mergeCell ref="Z927:AB929"/>
    <mergeCell ref="A928:B928"/>
    <mergeCell ref="C928:E928"/>
    <mergeCell ref="H928:I928"/>
    <mergeCell ref="P928:Q928"/>
    <mergeCell ref="R928:T928"/>
    <mergeCell ref="W928:X928"/>
    <mergeCell ref="B929:C929"/>
    <mergeCell ref="D929:E929"/>
    <mergeCell ref="F929:G929"/>
    <mergeCell ref="H929:I929"/>
    <mergeCell ref="Q929:R929"/>
    <mergeCell ref="S929:T929"/>
    <mergeCell ref="U929:V929"/>
    <mergeCell ref="W929:X929"/>
    <mergeCell ref="A930:B930"/>
    <mergeCell ref="D930:E930"/>
    <mergeCell ref="F930:G930"/>
    <mergeCell ref="H930:I930"/>
    <mergeCell ref="K930:M931"/>
    <mergeCell ref="P930:Q930"/>
    <mergeCell ref="S930:T930"/>
    <mergeCell ref="U930:V930"/>
    <mergeCell ref="W930:X930"/>
    <mergeCell ref="Z930:AB931"/>
    <mergeCell ref="A931:B931"/>
    <mergeCell ref="D931:E931"/>
    <mergeCell ref="F931:G931"/>
    <mergeCell ref="H931:I931"/>
    <mergeCell ref="P931:Q931"/>
    <mergeCell ref="S931:T931"/>
    <mergeCell ref="U931:V931"/>
    <mergeCell ref="W931:X931"/>
    <mergeCell ref="A932:B932"/>
    <mergeCell ref="D932:E932"/>
    <mergeCell ref="F932:G932"/>
    <mergeCell ref="H932:I932"/>
    <mergeCell ref="J932:M933"/>
    <mergeCell ref="P932:Q932"/>
    <mergeCell ref="S932:T932"/>
    <mergeCell ref="U932:V932"/>
    <mergeCell ref="W932:X932"/>
    <mergeCell ref="Y932:AB933"/>
    <mergeCell ref="A933:B933"/>
    <mergeCell ref="D933:E933"/>
    <mergeCell ref="F933:G933"/>
    <mergeCell ref="H933:I933"/>
    <mergeCell ref="P933:Q933"/>
    <mergeCell ref="S933:T933"/>
    <mergeCell ref="U933:V933"/>
    <mergeCell ref="W933:X933"/>
    <mergeCell ref="A934:B934"/>
    <mergeCell ref="D934:E934"/>
    <mergeCell ref="F934:G934"/>
    <mergeCell ref="H934:I934"/>
    <mergeCell ref="J934:M934"/>
    <mergeCell ref="P934:Q934"/>
    <mergeCell ref="S934:T934"/>
    <mergeCell ref="U934:V934"/>
    <mergeCell ref="W934:X934"/>
    <mergeCell ref="Y934:AB934"/>
    <mergeCell ref="A935:B935"/>
    <mergeCell ref="D935:E935"/>
    <mergeCell ref="F935:G935"/>
    <mergeCell ref="H935:I935"/>
    <mergeCell ref="J935:M936"/>
    <mergeCell ref="P935:Q935"/>
    <mergeCell ref="S935:T935"/>
    <mergeCell ref="U935:V935"/>
    <mergeCell ref="W935:X935"/>
    <mergeCell ref="Y935:AB936"/>
    <mergeCell ref="A936:E936"/>
    <mergeCell ref="F936:G936"/>
    <mergeCell ref="H936:I936"/>
    <mergeCell ref="P936:T936"/>
    <mergeCell ref="U936:V936"/>
    <mergeCell ref="W936:X936"/>
    <mergeCell ref="A937:M937"/>
    <mergeCell ref="N937:N975"/>
    <mergeCell ref="O937:O975"/>
    <mergeCell ref="P937:AB937"/>
    <mergeCell ref="A938:M939"/>
    <mergeCell ref="P938:AB939"/>
    <mergeCell ref="A940:B940"/>
    <mergeCell ref="C940:F940"/>
    <mergeCell ref="H940:I940"/>
    <mergeCell ref="J940:K940"/>
    <mergeCell ref="L940:M940"/>
    <mergeCell ref="P940:Q940"/>
    <mergeCell ref="R940:U940"/>
    <mergeCell ref="W940:X940"/>
    <mergeCell ref="Y940:Z940"/>
    <mergeCell ref="AA940:AB940"/>
    <mergeCell ref="A941:B941"/>
    <mergeCell ref="C941:M941"/>
    <mergeCell ref="P941:Q941"/>
    <mergeCell ref="R941:AB941"/>
    <mergeCell ref="A942:B942"/>
    <mergeCell ref="C942:M942"/>
    <mergeCell ref="P942:Q942"/>
    <mergeCell ref="R942:AB942"/>
    <mergeCell ref="A943:B943"/>
    <mergeCell ref="C943:M943"/>
    <mergeCell ref="P943:Q943"/>
    <mergeCell ref="R943:AB943"/>
    <mergeCell ref="A944:B944"/>
    <mergeCell ref="C944:D944"/>
    <mergeCell ref="E944:F944"/>
    <mergeCell ref="G944:H944"/>
    <mergeCell ref="I944:J944"/>
    <mergeCell ref="K944:M944"/>
    <mergeCell ref="P944:Q944"/>
    <mergeCell ref="R944:S944"/>
    <mergeCell ref="T944:U944"/>
    <mergeCell ref="V944:W944"/>
    <mergeCell ref="X944:Y944"/>
    <mergeCell ref="Z944:AB944"/>
    <mergeCell ref="A945:A947"/>
    <mergeCell ref="B945:B947"/>
    <mergeCell ref="C945:C947"/>
    <mergeCell ref="D945:D947"/>
    <mergeCell ref="E945:E947"/>
    <mergeCell ref="F945:F947"/>
    <mergeCell ref="G945:G947"/>
    <mergeCell ref="H945:H947"/>
    <mergeCell ref="I945:I947"/>
    <mergeCell ref="J945:J947"/>
    <mergeCell ref="K945:K947"/>
    <mergeCell ref="L945:L947"/>
    <mergeCell ref="M945:M947"/>
    <mergeCell ref="P945:P947"/>
    <mergeCell ref="Q945:Q947"/>
    <mergeCell ref="R945:R947"/>
    <mergeCell ref="S945:S947"/>
    <mergeCell ref="T945:T947"/>
    <mergeCell ref="U945:U947"/>
    <mergeCell ref="V945:V947"/>
    <mergeCell ref="W945:W947"/>
    <mergeCell ref="X945:X947"/>
    <mergeCell ref="Y945:Y947"/>
    <mergeCell ref="Z945:Z947"/>
    <mergeCell ref="AA945:AA947"/>
    <mergeCell ref="AB945:AB947"/>
    <mergeCell ref="A948:B948"/>
    <mergeCell ref="P948:Q948"/>
    <mergeCell ref="A949:B949"/>
    <mergeCell ref="P949:Q949"/>
    <mergeCell ref="A950:B950"/>
    <mergeCell ref="P950:Q950"/>
    <mergeCell ref="A951:B951"/>
    <mergeCell ref="P951:Q951"/>
    <mergeCell ref="A952:B952"/>
    <mergeCell ref="P952:Q952"/>
    <mergeCell ref="A953:B953"/>
    <mergeCell ref="P953:Q953"/>
    <mergeCell ref="A954:B954"/>
    <mergeCell ref="P954:Q954"/>
    <mergeCell ref="A955:B955"/>
    <mergeCell ref="P955:Q955"/>
    <mergeCell ref="A956:B956"/>
    <mergeCell ref="P956:Q956"/>
    <mergeCell ref="A957:B957"/>
    <mergeCell ref="P957:Q957"/>
    <mergeCell ref="A958:B958"/>
    <mergeCell ref="L958:M960"/>
    <mergeCell ref="P958:Q958"/>
    <mergeCell ref="AA958:AB960"/>
    <mergeCell ref="A959:B959"/>
    <mergeCell ref="P959:Q959"/>
    <mergeCell ref="A960:B960"/>
    <mergeCell ref="P960:Q960"/>
    <mergeCell ref="A961:B963"/>
    <mergeCell ref="C961:D961"/>
    <mergeCell ref="E961:F961"/>
    <mergeCell ref="G961:H961"/>
    <mergeCell ref="K961:K963"/>
    <mergeCell ref="L961:M962"/>
    <mergeCell ref="P961:Q963"/>
    <mergeCell ref="R961:S961"/>
    <mergeCell ref="T961:U961"/>
    <mergeCell ref="V961:W961"/>
    <mergeCell ref="Z961:Z963"/>
    <mergeCell ref="AA961:AB962"/>
    <mergeCell ref="C962:D962"/>
    <mergeCell ref="E962:F962"/>
    <mergeCell ref="G962:H962"/>
    <mergeCell ref="R962:S962"/>
    <mergeCell ref="T962:U962"/>
    <mergeCell ref="V962:W962"/>
    <mergeCell ref="C963:D963"/>
    <mergeCell ref="E963:F963"/>
    <mergeCell ref="G963:H963"/>
    <mergeCell ref="L963:M963"/>
    <mergeCell ref="R963:S963"/>
    <mergeCell ref="T963:U963"/>
    <mergeCell ref="V963:W963"/>
    <mergeCell ref="AA963:AB963"/>
    <mergeCell ref="A964:B966"/>
    <mergeCell ref="C964:D964"/>
    <mergeCell ref="E964:F964"/>
    <mergeCell ref="G964:H964"/>
    <mergeCell ref="K964:K965"/>
    <mergeCell ref="L964:M965"/>
    <mergeCell ref="P964:Q966"/>
    <mergeCell ref="R964:S964"/>
    <mergeCell ref="T964:U964"/>
    <mergeCell ref="V964:W964"/>
    <mergeCell ref="Z964:Z965"/>
    <mergeCell ref="AA964:AB965"/>
    <mergeCell ref="C965:D965"/>
    <mergeCell ref="G965:H965"/>
    <mergeCell ref="R965:S965"/>
    <mergeCell ref="V965:W965"/>
    <mergeCell ref="C966:D966"/>
    <mergeCell ref="G966:H966"/>
    <mergeCell ref="K966:M968"/>
    <mergeCell ref="R966:S966"/>
    <mergeCell ref="V966:W966"/>
    <mergeCell ref="Z966:AB968"/>
    <mergeCell ref="A967:B967"/>
    <mergeCell ref="C967:E967"/>
    <mergeCell ref="H967:I967"/>
    <mergeCell ref="P967:Q967"/>
    <mergeCell ref="R967:T967"/>
    <mergeCell ref="W967:X967"/>
    <mergeCell ref="B968:C968"/>
    <mergeCell ref="D968:E968"/>
    <mergeCell ref="F968:G968"/>
    <mergeCell ref="H968:I968"/>
    <mergeCell ref="Q968:R968"/>
    <mergeCell ref="S968:T968"/>
    <mergeCell ref="U968:V968"/>
    <mergeCell ref="W968:X968"/>
    <mergeCell ref="A969:B969"/>
    <mergeCell ref="D969:E969"/>
    <mergeCell ref="F969:G969"/>
    <mergeCell ref="H969:I969"/>
    <mergeCell ref="K969:M970"/>
    <mergeCell ref="P969:Q969"/>
    <mergeCell ref="S969:T969"/>
    <mergeCell ref="U969:V969"/>
    <mergeCell ref="W969:X969"/>
    <mergeCell ref="Z969:AB970"/>
    <mergeCell ref="A970:B970"/>
    <mergeCell ref="D970:E970"/>
    <mergeCell ref="F970:G970"/>
    <mergeCell ref="H970:I970"/>
    <mergeCell ref="P970:Q970"/>
    <mergeCell ref="S970:T970"/>
    <mergeCell ref="U970:V970"/>
    <mergeCell ref="W970:X970"/>
    <mergeCell ref="A971:B971"/>
    <mergeCell ref="D971:E971"/>
    <mergeCell ref="F971:G971"/>
    <mergeCell ref="H971:I971"/>
    <mergeCell ref="J971:M972"/>
    <mergeCell ref="P971:Q971"/>
    <mergeCell ref="S971:T971"/>
    <mergeCell ref="U971:V971"/>
    <mergeCell ref="W971:X971"/>
    <mergeCell ref="Y971:AB972"/>
    <mergeCell ref="A972:B972"/>
    <mergeCell ref="D972:E972"/>
    <mergeCell ref="F972:G972"/>
    <mergeCell ref="H972:I972"/>
    <mergeCell ref="P972:Q972"/>
    <mergeCell ref="S972:T972"/>
    <mergeCell ref="U972:V972"/>
    <mergeCell ref="W972:X972"/>
    <mergeCell ref="A973:B973"/>
    <mergeCell ref="D973:E973"/>
    <mergeCell ref="F973:G973"/>
    <mergeCell ref="H973:I973"/>
    <mergeCell ref="J973:M973"/>
    <mergeCell ref="P973:Q973"/>
    <mergeCell ref="S973:T973"/>
    <mergeCell ref="U973:V973"/>
    <mergeCell ref="W973:X973"/>
    <mergeCell ref="Y973:AB973"/>
    <mergeCell ref="A974:B974"/>
    <mergeCell ref="D974:E974"/>
    <mergeCell ref="F974:G974"/>
    <mergeCell ref="H974:I974"/>
    <mergeCell ref="J974:M975"/>
    <mergeCell ref="P974:Q974"/>
    <mergeCell ref="S974:T974"/>
    <mergeCell ref="U974:V974"/>
    <mergeCell ref="W974:X974"/>
    <mergeCell ref="Y974:AB975"/>
    <mergeCell ref="A975:E975"/>
    <mergeCell ref="F975:G975"/>
    <mergeCell ref="H975:I975"/>
    <mergeCell ref="P975:T975"/>
    <mergeCell ref="U975:V975"/>
    <mergeCell ref="W975:X975"/>
    <mergeCell ref="A976:M976"/>
    <mergeCell ref="N976:N1014"/>
    <mergeCell ref="O976:O1014"/>
    <mergeCell ref="P976:AB976"/>
    <mergeCell ref="A977:M978"/>
    <mergeCell ref="P977:AB978"/>
    <mergeCell ref="A979:B979"/>
    <mergeCell ref="C979:F979"/>
    <mergeCell ref="H979:I979"/>
    <mergeCell ref="J979:K979"/>
    <mergeCell ref="L979:M979"/>
    <mergeCell ref="P979:Q979"/>
    <mergeCell ref="R979:U979"/>
    <mergeCell ref="W979:X979"/>
    <mergeCell ref="Y979:Z979"/>
    <mergeCell ref="AA979:AB979"/>
    <mergeCell ref="A980:B980"/>
    <mergeCell ref="C980:M980"/>
    <mergeCell ref="P980:Q980"/>
    <mergeCell ref="R980:AB980"/>
    <mergeCell ref="A981:B981"/>
    <mergeCell ref="C981:M981"/>
    <mergeCell ref="P981:Q981"/>
    <mergeCell ref="R981:AB981"/>
    <mergeCell ref="A982:B982"/>
    <mergeCell ref="C982:M982"/>
    <mergeCell ref="P982:Q982"/>
    <mergeCell ref="R982:AB982"/>
    <mergeCell ref="A983:B983"/>
    <mergeCell ref="C983:D983"/>
    <mergeCell ref="E983:F983"/>
    <mergeCell ref="G983:H983"/>
    <mergeCell ref="I983:J983"/>
    <mergeCell ref="K983:M983"/>
    <mergeCell ref="P983:Q983"/>
    <mergeCell ref="R983:S983"/>
    <mergeCell ref="T983:U983"/>
    <mergeCell ref="V983:W983"/>
    <mergeCell ref="X983:Y983"/>
    <mergeCell ref="Z983:AB983"/>
    <mergeCell ref="A984:A986"/>
    <mergeCell ref="B984:B986"/>
    <mergeCell ref="C984:C986"/>
    <mergeCell ref="D984:D986"/>
    <mergeCell ref="E984:E986"/>
    <mergeCell ref="F984:F986"/>
    <mergeCell ref="G984:G986"/>
    <mergeCell ref="H984:H986"/>
    <mergeCell ref="I984:I986"/>
    <mergeCell ref="J984:J986"/>
    <mergeCell ref="K984:K986"/>
    <mergeCell ref="L984:L986"/>
    <mergeCell ref="M984:M986"/>
    <mergeCell ref="P984:P986"/>
    <mergeCell ref="Q984:Q986"/>
    <mergeCell ref="R984:R986"/>
    <mergeCell ref="S984:S986"/>
    <mergeCell ref="T984:T986"/>
    <mergeCell ref="U984:U986"/>
    <mergeCell ref="V984:V986"/>
    <mergeCell ref="W984:W986"/>
    <mergeCell ref="X984:X986"/>
    <mergeCell ref="Y984:Y986"/>
    <mergeCell ref="Z984:Z986"/>
    <mergeCell ref="AA984:AA986"/>
    <mergeCell ref="AB984:AB986"/>
    <mergeCell ref="A987:B987"/>
    <mergeCell ref="P987:Q987"/>
    <mergeCell ref="A988:B988"/>
    <mergeCell ref="P988:Q988"/>
    <mergeCell ref="A989:B989"/>
    <mergeCell ref="P989:Q989"/>
    <mergeCell ref="A990:B990"/>
    <mergeCell ref="P990:Q990"/>
    <mergeCell ref="A991:B991"/>
    <mergeCell ref="P991:Q991"/>
    <mergeCell ref="A992:B992"/>
    <mergeCell ref="P992:Q992"/>
    <mergeCell ref="A993:B993"/>
    <mergeCell ref="P993:Q993"/>
    <mergeCell ref="A994:B994"/>
    <mergeCell ref="P994:Q994"/>
    <mergeCell ref="A995:B995"/>
    <mergeCell ref="P995:Q995"/>
    <mergeCell ref="A996:B996"/>
    <mergeCell ref="P996:Q996"/>
    <mergeCell ref="A997:B997"/>
    <mergeCell ref="L997:M999"/>
    <mergeCell ref="P997:Q997"/>
    <mergeCell ref="AA997:AB999"/>
    <mergeCell ref="A998:B998"/>
    <mergeCell ref="P998:Q998"/>
    <mergeCell ref="A999:B999"/>
    <mergeCell ref="P999:Q999"/>
    <mergeCell ref="A1000:B1002"/>
    <mergeCell ref="C1000:D1000"/>
    <mergeCell ref="E1000:F1000"/>
    <mergeCell ref="G1000:H1000"/>
    <mergeCell ref="K1000:K1002"/>
    <mergeCell ref="L1000:M1001"/>
    <mergeCell ref="P1000:Q1002"/>
    <mergeCell ref="R1000:S1000"/>
    <mergeCell ref="T1000:U1000"/>
    <mergeCell ref="V1000:W1000"/>
    <mergeCell ref="Z1000:Z1002"/>
    <mergeCell ref="AA1000:AB1001"/>
    <mergeCell ref="C1001:D1001"/>
    <mergeCell ref="E1001:F1001"/>
    <mergeCell ref="G1001:H1001"/>
    <mergeCell ref="R1001:S1001"/>
    <mergeCell ref="T1001:U1001"/>
    <mergeCell ref="V1001:W1001"/>
    <mergeCell ref="C1002:D1002"/>
    <mergeCell ref="E1002:F1002"/>
    <mergeCell ref="G1002:H1002"/>
    <mergeCell ref="L1002:M1002"/>
    <mergeCell ref="R1002:S1002"/>
    <mergeCell ref="T1002:U1002"/>
    <mergeCell ref="V1002:W1002"/>
    <mergeCell ref="AA1002:AB1002"/>
    <mergeCell ref="A1003:B1005"/>
    <mergeCell ref="C1003:D1003"/>
    <mergeCell ref="E1003:F1003"/>
    <mergeCell ref="G1003:H1003"/>
    <mergeCell ref="K1003:K1004"/>
    <mergeCell ref="L1003:M1004"/>
    <mergeCell ref="P1003:Q1005"/>
    <mergeCell ref="R1003:S1003"/>
    <mergeCell ref="T1003:U1003"/>
    <mergeCell ref="V1003:W1003"/>
    <mergeCell ref="Z1003:Z1004"/>
    <mergeCell ref="AA1003:AB1004"/>
    <mergeCell ref="C1004:D1004"/>
    <mergeCell ref="G1004:H1004"/>
    <mergeCell ref="R1004:S1004"/>
    <mergeCell ref="V1004:W1004"/>
    <mergeCell ref="C1005:D1005"/>
    <mergeCell ref="G1005:H1005"/>
    <mergeCell ref="K1005:M1007"/>
    <mergeCell ref="R1005:S1005"/>
    <mergeCell ref="V1005:W1005"/>
    <mergeCell ref="Z1005:AB1007"/>
    <mergeCell ref="A1006:B1006"/>
    <mergeCell ref="C1006:E1006"/>
    <mergeCell ref="H1006:I1006"/>
    <mergeCell ref="P1006:Q1006"/>
    <mergeCell ref="R1006:T1006"/>
    <mergeCell ref="W1006:X1006"/>
    <mergeCell ref="B1007:C1007"/>
    <mergeCell ref="D1007:E1007"/>
    <mergeCell ref="F1007:G1007"/>
    <mergeCell ref="H1007:I1007"/>
    <mergeCell ref="Q1007:R1007"/>
    <mergeCell ref="S1007:T1007"/>
    <mergeCell ref="U1007:V1007"/>
    <mergeCell ref="W1007:X1007"/>
    <mergeCell ref="A1008:B1008"/>
    <mergeCell ref="D1008:E1008"/>
    <mergeCell ref="F1008:G1008"/>
    <mergeCell ref="H1008:I1008"/>
    <mergeCell ref="K1008:M1009"/>
    <mergeCell ref="P1008:Q1008"/>
    <mergeCell ref="S1008:T1008"/>
    <mergeCell ref="U1008:V1008"/>
    <mergeCell ref="W1008:X1008"/>
    <mergeCell ref="Z1008:AB1009"/>
    <mergeCell ref="A1009:B1009"/>
    <mergeCell ref="D1009:E1009"/>
    <mergeCell ref="F1009:G1009"/>
    <mergeCell ref="H1009:I1009"/>
    <mergeCell ref="P1009:Q1009"/>
    <mergeCell ref="S1009:T1009"/>
    <mergeCell ref="U1009:V1009"/>
    <mergeCell ref="W1009:X1009"/>
    <mergeCell ref="A1010:B1010"/>
    <mergeCell ref="D1010:E1010"/>
    <mergeCell ref="F1010:G1010"/>
    <mergeCell ref="H1010:I1010"/>
    <mergeCell ref="J1010:M1011"/>
    <mergeCell ref="P1010:Q1010"/>
    <mergeCell ref="S1010:T1010"/>
    <mergeCell ref="U1010:V1010"/>
    <mergeCell ref="W1010:X1010"/>
    <mergeCell ref="Y1010:AB1011"/>
    <mergeCell ref="A1011:B1011"/>
    <mergeCell ref="D1011:E1011"/>
    <mergeCell ref="F1011:G1011"/>
    <mergeCell ref="H1011:I1011"/>
    <mergeCell ref="P1011:Q1011"/>
    <mergeCell ref="S1011:T1011"/>
    <mergeCell ref="U1011:V1011"/>
    <mergeCell ref="W1011:X1011"/>
    <mergeCell ref="A1012:B1012"/>
    <mergeCell ref="D1012:E1012"/>
    <mergeCell ref="F1012:G1012"/>
    <mergeCell ref="H1012:I1012"/>
    <mergeCell ref="J1012:M1012"/>
    <mergeCell ref="P1012:Q1012"/>
    <mergeCell ref="S1012:T1012"/>
    <mergeCell ref="U1012:V1012"/>
    <mergeCell ref="W1012:X1012"/>
    <mergeCell ref="Y1012:AB1012"/>
    <mergeCell ref="A1013:B1013"/>
    <mergeCell ref="D1013:E1013"/>
    <mergeCell ref="F1013:G1013"/>
    <mergeCell ref="H1013:I1013"/>
    <mergeCell ref="J1013:M1014"/>
    <mergeCell ref="P1013:Q1013"/>
    <mergeCell ref="S1013:T1013"/>
    <mergeCell ref="U1013:V1013"/>
    <mergeCell ref="W1013:X1013"/>
    <mergeCell ref="Y1013:AB1014"/>
    <mergeCell ref="A1014:E1014"/>
    <mergeCell ref="F1014:G1014"/>
    <mergeCell ref="H1014:I1014"/>
    <mergeCell ref="P1014:T1014"/>
    <mergeCell ref="U1014:V1014"/>
    <mergeCell ref="W1014:X1014"/>
    <mergeCell ref="A1015:M1015"/>
    <mergeCell ref="N1015:N1053"/>
    <mergeCell ref="O1015:O1053"/>
    <mergeCell ref="P1015:AB1015"/>
    <mergeCell ref="A1016:M1017"/>
    <mergeCell ref="P1016:AB1017"/>
    <mergeCell ref="A1018:B1018"/>
    <mergeCell ref="C1018:F1018"/>
    <mergeCell ref="H1018:I1018"/>
    <mergeCell ref="J1018:K1018"/>
    <mergeCell ref="L1018:M1018"/>
    <mergeCell ref="P1018:Q1018"/>
    <mergeCell ref="R1018:U1018"/>
    <mergeCell ref="W1018:X1018"/>
    <mergeCell ref="Y1018:Z1018"/>
    <mergeCell ref="AA1018:AB1018"/>
    <mergeCell ref="A1019:B1019"/>
    <mergeCell ref="C1019:M1019"/>
    <mergeCell ref="P1019:Q1019"/>
    <mergeCell ref="R1019:AB1019"/>
    <mergeCell ref="A1020:B1020"/>
    <mergeCell ref="C1020:M1020"/>
    <mergeCell ref="P1020:Q1020"/>
    <mergeCell ref="R1020:AB1020"/>
    <mergeCell ref="A1021:B1021"/>
    <mergeCell ref="C1021:M1021"/>
    <mergeCell ref="P1021:Q1021"/>
    <mergeCell ref="R1021:AB1021"/>
    <mergeCell ref="A1022:B1022"/>
    <mergeCell ref="C1022:D1022"/>
    <mergeCell ref="E1022:F1022"/>
    <mergeCell ref="G1022:H1022"/>
    <mergeCell ref="I1022:J1022"/>
    <mergeCell ref="K1022:M1022"/>
    <mergeCell ref="P1022:Q1022"/>
    <mergeCell ref="R1022:S1022"/>
    <mergeCell ref="T1022:U1022"/>
    <mergeCell ref="V1022:W1022"/>
    <mergeCell ref="X1022:Y1022"/>
    <mergeCell ref="Z1022:AB1022"/>
    <mergeCell ref="A1023:A1025"/>
    <mergeCell ref="B1023:B1025"/>
    <mergeCell ref="C1023:C1025"/>
    <mergeCell ref="D1023:D1025"/>
    <mergeCell ref="E1023:E1025"/>
    <mergeCell ref="F1023:F1025"/>
    <mergeCell ref="G1023:G1025"/>
    <mergeCell ref="H1023:H1025"/>
    <mergeCell ref="I1023:I1025"/>
    <mergeCell ref="J1023:J1025"/>
    <mergeCell ref="K1023:K1025"/>
    <mergeCell ref="L1023:L1025"/>
    <mergeCell ref="M1023:M1025"/>
    <mergeCell ref="P1023:P1025"/>
    <mergeCell ref="Q1023:Q1025"/>
    <mergeCell ref="R1023:R1025"/>
    <mergeCell ref="S1023:S1025"/>
    <mergeCell ref="T1023:T1025"/>
    <mergeCell ref="U1023:U1025"/>
    <mergeCell ref="V1023:V1025"/>
    <mergeCell ref="W1023:W1025"/>
    <mergeCell ref="X1023:X1025"/>
    <mergeCell ref="Y1023:Y1025"/>
    <mergeCell ref="Z1023:Z1025"/>
    <mergeCell ref="AA1023:AA1025"/>
    <mergeCell ref="AB1023:AB1025"/>
    <mergeCell ref="A1026:B1026"/>
    <mergeCell ref="P1026:Q1026"/>
    <mergeCell ref="A1027:B1027"/>
    <mergeCell ref="P1027:Q1027"/>
    <mergeCell ref="A1028:B1028"/>
    <mergeCell ref="P1028:Q1028"/>
    <mergeCell ref="A1029:B1029"/>
    <mergeCell ref="P1029:Q1029"/>
    <mergeCell ref="A1030:B1030"/>
    <mergeCell ref="P1030:Q1030"/>
    <mergeCell ref="A1031:B1031"/>
    <mergeCell ref="P1031:Q1031"/>
    <mergeCell ref="A1032:B1032"/>
    <mergeCell ref="P1032:Q1032"/>
    <mergeCell ref="A1033:B1033"/>
    <mergeCell ref="P1033:Q1033"/>
    <mergeCell ref="A1034:B1034"/>
    <mergeCell ref="P1034:Q1034"/>
    <mergeCell ref="A1035:B1035"/>
    <mergeCell ref="P1035:Q1035"/>
    <mergeCell ref="A1036:B1036"/>
    <mergeCell ref="L1036:M1038"/>
    <mergeCell ref="P1036:Q1036"/>
    <mergeCell ref="AA1036:AB1038"/>
    <mergeCell ref="A1037:B1037"/>
    <mergeCell ref="P1037:Q1037"/>
    <mergeCell ref="A1038:B1038"/>
    <mergeCell ref="P1038:Q1038"/>
    <mergeCell ref="A1039:B1041"/>
    <mergeCell ref="C1039:D1039"/>
    <mergeCell ref="E1039:F1039"/>
    <mergeCell ref="G1039:H1039"/>
    <mergeCell ref="K1039:K1041"/>
    <mergeCell ref="L1039:M1040"/>
    <mergeCell ref="P1039:Q1041"/>
    <mergeCell ref="R1039:S1039"/>
    <mergeCell ref="T1039:U1039"/>
    <mergeCell ref="V1039:W1039"/>
    <mergeCell ref="Z1039:Z1041"/>
    <mergeCell ref="AA1039:AB1040"/>
    <mergeCell ref="C1040:D1040"/>
    <mergeCell ref="E1040:F1040"/>
    <mergeCell ref="G1040:H1040"/>
    <mergeCell ref="R1040:S1040"/>
    <mergeCell ref="T1040:U1040"/>
    <mergeCell ref="V1040:W1040"/>
    <mergeCell ref="C1041:D1041"/>
    <mergeCell ref="E1041:F1041"/>
    <mergeCell ref="G1041:H1041"/>
    <mergeCell ref="L1041:M1041"/>
    <mergeCell ref="R1041:S1041"/>
    <mergeCell ref="T1041:U1041"/>
    <mergeCell ref="V1041:W1041"/>
    <mergeCell ref="AA1041:AB1041"/>
    <mergeCell ref="A1042:B1044"/>
    <mergeCell ref="C1042:D1042"/>
    <mergeCell ref="E1042:F1042"/>
    <mergeCell ref="G1042:H1042"/>
    <mergeCell ref="K1042:K1043"/>
    <mergeCell ref="L1042:M1043"/>
    <mergeCell ref="P1042:Q1044"/>
    <mergeCell ref="R1042:S1042"/>
    <mergeCell ref="T1042:U1042"/>
    <mergeCell ref="V1042:W1042"/>
    <mergeCell ref="Z1042:Z1043"/>
    <mergeCell ref="AA1042:AB1043"/>
    <mergeCell ref="C1043:D1043"/>
    <mergeCell ref="G1043:H1043"/>
    <mergeCell ref="R1043:S1043"/>
    <mergeCell ref="V1043:W1043"/>
    <mergeCell ref="C1044:D1044"/>
    <mergeCell ref="G1044:H1044"/>
    <mergeCell ref="K1044:M1046"/>
    <mergeCell ref="R1044:S1044"/>
    <mergeCell ref="V1044:W1044"/>
    <mergeCell ref="Z1044:AB1046"/>
    <mergeCell ref="A1045:B1045"/>
    <mergeCell ref="C1045:E1045"/>
    <mergeCell ref="H1045:I1045"/>
    <mergeCell ref="P1045:Q1045"/>
    <mergeCell ref="R1045:T1045"/>
    <mergeCell ref="W1045:X1045"/>
    <mergeCell ref="B1046:C1046"/>
    <mergeCell ref="D1046:E1046"/>
    <mergeCell ref="F1046:G1046"/>
    <mergeCell ref="H1046:I1046"/>
    <mergeCell ref="Q1046:R1046"/>
    <mergeCell ref="S1046:T1046"/>
    <mergeCell ref="U1046:V1046"/>
    <mergeCell ref="W1046:X1046"/>
    <mergeCell ref="A1047:B1047"/>
    <mergeCell ref="D1047:E1047"/>
    <mergeCell ref="F1047:G1047"/>
    <mergeCell ref="H1047:I1047"/>
    <mergeCell ref="K1047:M1048"/>
    <mergeCell ref="P1047:Q1047"/>
    <mergeCell ref="S1047:T1047"/>
    <mergeCell ref="U1047:V1047"/>
    <mergeCell ref="W1047:X1047"/>
    <mergeCell ref="Z1047:AB1048"/>
    <mergeCell ref="A1048:B1048"/>
    <mergeCell ref="D1048:E1048"/>
    <mergeCell ref="F1048:G1048"/>
    <mergeCell ref="H1048:I1048"/>
    <mergeCell ref="P1048:Q1048"/>
    <mergeCell ref="S1048:T1048"/>
    <mergeCell ref="U1048:V1048"/>
    <mergeCell ref="W1048:X1048"/>
    <mergeCell ref="A1049:B1049"/>
    <mergeCell ref="D1049:E1049"/>
    <mergeCell ref="F1049:G1049"/>
    <mergeCell ref="H1049:I1049"/>
    <mergeCell ref="J1049:M1050"/>
    <mergeCell ref="P1049:Q1049"/>
    <mergeCell ref="S1049:T1049"/>
    <mergeCell ref="U1049:V1049"/>
    <mergeCell ref="W1049:X1049"/>
    <mergeCell ref="Y1049:AB1050"/>
    <mergeCell ref="A1050:B1050"/>
    <mergeCell ref="D1050:E1050"/>
    <mergeCell ref="F1050:G1050"/>
    <mergeCell ref="H1050:I1050"/>
    <mergeCell ref="P1050:Q1050"/>
    <mergeCell ref="S1050:T1050"/>
    <mergeCell ref="U1050:V1050"/>
    <mergeCell ref="W1050:X1050"/>
    <mergeCell ref="A1051:B1051"/>
    <mergeCell ref="D1051:E1051"/>
    <mergeCell ref="F1051:G1051"/>
    <mergeCell ref="H1051:I1051"/>
    <mergeCell ref="J1051:M1051"/>
    <mergeCell ref="P1051:Q1051"/>
    <mergeCell ref="S1051:T1051"/>
    <mergeCell ref="U1051:V1051"/>
    <mergeCell ref="W1051:X1051"/>
    <mergeCell ref="Y1051:AB1051"/>
    <mergeCell ref="A1052:B1052"/>
    <mergeCell ref="D1052:E1052"/>
    <mergeCell ref="F1052:G1052"/>
    <mergeCell ref="H1052:I1052"/>
    <mergeCell ref="J1052:M1053"/>
    <mergeCell ref="P1052:Q1052"/>
    <mergeCell ref="S1052:T1052"/>
    <mergeCell ref="U1052:V1052"/>
    <mergeCell ref="W1052:X1052"/>
    <mergeCell ref="Y1052:AB1053"/>
    <mergeCell ref="A1053:E1053"/>
    <mergeCell ref="F1053:G1053"/>
    <mergeCell ref="H1053:I1053"/>
    <mergeCell ref="P1053:T1053"/>
    <mergeCell ref="U1053:V1053"/>
    <mergeCell ref="W1053:X1053"/>
    <mergeCell ref="A1054:M1054"/>
    <mergeCell ref="N1054:N1092"/>
    <mergeCell ref="O1054:O1092"/>
    <mergeCell ref="P1054:AB1054"/>
    <mergeCell ref="A1055:M1056"/>
    <mergeCell ref="P1055:AB1056"/>
    <mergeCell ref="A1057:B1057"/>
    <mergeCell ref="C1057:F1057"/>
    <mergeCell ref="H1057:I1057"/>
    <mergeCell ref="J1057:K1057"/>
    <mergeCell ref="L1057:M1057"/>
    <mergeCell ref="P1057:Q1057"/>
    <mergeCell ref="R1057:U1057"/>
    <mergeCell ref="W1057:X1057"/>
    <mergeCell ref="Y1057:Z1057"/>
    <mergeCell ref="AA1057:AB1057"/>
    <mergeCell ref="A1058:B1058"/>
    <mergeCell ref="C1058:M1058"/>
    <mergeCell ref="P1058:Q1058"/>
    <mergeCell ref="R1058:AB1058"/>
    <mergeCell ref="A1059:B1059"/>
    <mergeCell ref="C1059:M1059"/>
    <mergeCell ref="P1059:Q1059"/>
    <mergeCell ref="R1059:AB1059"/>
    <mergeCell ref="A1060:B1060"/>
    <mergeCell ref="C1060:M1060"/>
    <mergeCell ref="P1060:Q1060"/>
    <mergeCell ref="R1060:AB1060"/>
    <mergeCell ref="A1061:B1061"/>
    <mergeCell ref="C1061:D1061"/>
    <mergeCell ref="E1061:F1061"/>
    <mergeCell ref="G1061:H1061"/>
    <mergeCell ref="I1061:J1061"/>
    <mergeCell ref="K1061:M1061"/>
    <mergeCell ref="P1061:Q1061"/>
    <mergeCell ref="R1061:S1061"/>
    <mergeCell ref="T1061:U1061"/>
    <mergeCell ref="V1061:W1061"/>
    <mergeCell ref="X1061:Y1061"/>
    <mergeCell ref="Z1061:AB1061"/>
    <mergeCell ref="A1062:A1064"/>
    <mergeCell ref="B1062:B1064"/>
    <mergeCell ref="C1062:C1064"/>
    <mergeCell ref="D1062:D1064"/>
    <mergeCell ref="E1062:E1064"/>
    <mergeCell ref="F1062:F1064"/>
    <mergeCell ref="G1062:G1064"/>
    <mergeCell ref="H1062:H1064"/>
    <mergeCell ref="I1062:I1064"/>
    <mergeCell ref="J1062:J1064"/>
    <mergeCell ref="K1062:K1064"/>
    <mergeCell ref="L1062:L1064"/>
    <mergeCell ref="M1062:M1064"/>
    <mergeCell ref="P1062:P1064"/>
    <mergeCell ref="Q1062:Q1064"/>
    <mergeCell ref="R1062:R1064"/>
    <mergeCell ref="S1062:S1064"/>
    <mergeCell ref="T1062:T1064"/>
    <mergeCell ref="U1062:U1064"/>
    <mergeCell ref="V1062:V1064"/>
    <mergeCell ref="W1062:W1064"/>
    <mergeCell ref="X1062:X1064"/>
    <mergeCell ref="Y1062:Y1064"/>
    <mergeCell ref="Z1062:Z1064"/>
    <mergeCell ref="AA1062:AA1064"/>
    <mergeCell ref="AB1062:AB1064"/>
    <mergeCell ref="A1065:B1065"/>
    <mergeCell ref="P1065:Q1065"/>
    <mergeCell ref="A1066:B1066"/>
    <mergeCell ref="P1066:Q1066"/>
    <mergeCell ref="A1067:B1067"/>
    <mergeCell ref="P1067:Q1067"/>
    <mergeCell ref="A1068:B1068"/>
    <mergeCell ref="P1068:Q1068"/>
    <mergeCell ref="A1069:B1069"/>
    <mergeCell ref="P1069:Q1069"/>
    <mergeCell ref="A1070:B1070"/>
    <mergeCell ref="P1070:Q1070"/>
    <mergeCell ref="A1071:B1071"/>
    <mergeCell ref="P1071:Q1071"/>
    <mergeCell ref="A1072:B1072"/>
    <mergeCell ref="P1072:Q1072"/>
    <mergeCell ref="A1073:B1073"/>
    <mergeCell ref="P1073:Q1073"/>
    <mergeCell ref="A1074:B1074"/>
    <mergeCell ref="P1074:Q1074"/>
    <mergeCell ref="A1075:B1075"/>
    <mergeCell ref="L1075:M1077"/>
    <mergeCell ref="P1075:Q1075"/>
    <mergeCell ref="AA1075:AB1077"/>
    <mergeCell ref="A1076:B1076"/>
    <mergeCell ref="P1076:Q1076"/>
    <mergeCell ref="A1077:B1077"/>
    <mergeCell ref="P1077:Q1077"/>
    <mergeCell ref="A1078:B1080"/>
    <mergeCell ref="C1078:D1078"/>
    <mergeCell ref="E1078:F1078"/>
    <mergeCell ref="G1078:H1078"/>
    <mergeCell ref="K1078:K1080"/>
    <mergeCell ref="L1078:M1079"/>
    <mergeCell ref="P1078:Q1080"/>
    <mergeCell ref="R1078:S1078"/>
    <mergeCell ref="T1078:U1078"/>
    <mergeCell ref="V1078:W1078"/>
    <mergeCell ref="Z1078:Z1080"/>
    <mergeCell ref="AA1078:AB1079"/>
    <mergeCell ref="C1079:D1079"/>
    <mergeCell ref="E1079:F1079"/>
    <mergeCell ref="G1079:H1079"/>
    <mergeCell ref="R1079:S1079"/>
    <mergeCell ref="T1079:U1079"/>
    <mergeCell ref="V1079:W1079"/>
    <mergeCell ref="C1080:D1080"/>
    <mergeCell ref="E1080:F1080"/>
    <mergeCell ref="G1080:H1080"/>
    <mergeCell ref="L1080:M1080"/>
    <mergeCell ref="R1080:S1080"/>
    <mergeCell ref="T1080:U1080"/>
    <mergeCell ref="V1080:W1080"/>
    <mergeCell ref="AA1080:AB1080"/>
    <mergeCell ref="A1081:B1083"/>
    <mergeCell ref="C1081:D1081"/>
    <mergeCell ref="E1081:F1081"/>
    <mergeCell ref="G1081:H1081"/>
    <mergeCell ref="K1081:K1082"/>
    <mergeCell ref="L1081:M1082"/>
    <mergeCell ref="P1081:Q1083"/>
    <mergeCell ref="R1081:S1081"/>
    <mergeCell ref="T1081:U1081"/>
    <mergeCell ref="V1081:W1081"/>
    <mergeCell ref="Z1081:Z1082"/>
    <mergeCell ref="AA1081:AB1082"/>
    <mergeCell ref="C1082:D1082"/>
    <mergeCell ref="G1082:H1082"/>
    <mergeCell ref="R1082:S1082"/>
    <mergeCell ref="V1082:W1082"/>
    <mergeCell ref="C1083:D1083"/>
    <mergeCell ref="G1083:H1083"/>
    <mergeCell ref="K1083:M1085"/>
    <mergeCell ref="R1083:S1083"/>
    <mergeCell ref="V1083:W1083"/>
    <mergeCell ref="Z1083:AB1085"/>
    <mergeCell ref="A1084:B1084"/>
    <mergeCell ref="C1084:E1084"/>
    <mergeCell ref="H1084:I1084"/>
    <mergeCell ref="P1084:Q1084"/>
    <mergeCell ref="R1084:T1084"/>
    <mergeCell ref="W1084:X1084"/>
    <mergeCell ref="B1085:C1085"/>
    <mergeCell ref="D1085:E1085"/>
    <mergeCell ref="F1085:G1085"/>
    <mergeCell ref="H1085:I1085"/>
    <mergeCell ref="Q1085:R1085"/>
    <mergeCell ref="S1085:T1085"/>
    <mergeCell ref="U1085:V1085"/>
    <mergeCell ref="W1085:X1085"/>
    <mergeCell ref="A1086:B1086"/>
    <mergeCell ref="D1086:E1086"/>
    <mergeCell ref="F1086:G1086"/>
    <mergeCell ref="H1086:I1086"/>
    <mergeCell ref="K1086:M1087"/>
    <mergeCell ref="P1086:Q1086"/>
    <mergeCell ref="S1086:T1086"/>
    <mergeCell ref="U1086:V1086"/>
    <mergeCell ref="W1086:X1086"/>
    <mergeCell ref="Z1086:AB1087"/>
    <mergeCell ref="A1087:B1087"/>
    <mergeCell ref="D1087:E1087"/>
    <mergeCell ref="F1087:G1087"/>
    <mergeCell ref="H1087:I1087"/>
    <mergeCell ref="P1087:Q1087"/>
    <mergeCell ref="S1087:T1087"/>
    <mergeCell ref="U1087:V1087"/>
    <mergeCell ref="W1087:X1087"/>
    <mergeCell ref="A1088:B1088"/>
    <mergeCell ref="D1088:E1088"/>
    <mergeCell ref="F1088:G1088"/>
    <mergeCell ref="H1088:I1088"/>
    <mergeCell ref="J1088:M1089"/>
    <mergeCell ref="P1088:Q1088"/>
    <mergeCell ref="S1088:T1088"/>
    <mergeCell ref="U1088:V1088"/>
    <mergeCell ref="W1088:X1088"/>
    <mergeCell ref="Y1088:AB1089"/>
    <mergeCell ref="A1089:B1089"/>
    <mergeCell ref="D1089:E1089"/>
    <mergeCell ref="F1089:G1089"/>
    <mergeCell ref="H1089:I1089"/>
    <mergeCell ref="P1089:Q1089"/>
    <mergeCell ref="S1089:T1089"/>
    <mergeCell ref="U1089:V1089"/>
    <mergeCell ref="W1089:X1089"/>
    <mergeCell ref="A1090:B1090"/>
    <mergeCell ref="D1090:E1090"/>
    <mergeCell ref="F1090:G1090"/>
    <mergeCell ref="H1090:I1090"/>
    <mergeCell ref="J1090:M1090"/>
    <mergeCell ref="P1090:Q1090"/>
    <mergeCell ref="S1090:T1090"/>
    <mergeCell ref="U1090:V1090"/>
    <mergeCell ref="W1090:X1090"/>
    <mergeCell ref="Y1090:AB1090"/>
    <mergeCell ref="A1091:B1091"/>
    <mergeCell ref="D1091:E1091"/>
    <mergeCell ref="F1091:G1091"/>
    <mergeCell ref="H1091:I1091"/>
    <mergeCell ref="J1091:M1092"/>
    <mergeCell ref="P1091:Q1091"/>
    <mergeCell ref="S1091:T1091"/>
    <mergeCell ref="U1091:V1091"/>
    <mergeCell ref="W1091:X1091"/>
    <mergeCell ref="Y1091:AB1092"/>
    <mergeCell ref="A1092:E1092"/>
    <mergeCell ref="F1092:G1092"/>
    <mergeCell ref="H1092:I1092"/>
    <mergeCell ref="P1092:T1092"/>
    <mergeCell ref="U1092:V1092"/>
    <mergeCell ref="W1092:X1092"/>
    <mergeCell ref="A1093:M1093"/>
    <mergeCell ref="N1093:N1131"/>
    <mergeCell ref="O1093:O1131"/>
    <mergeCell ref="P1093:AB1093"/>
    <mergeCell ref="A1094:M1095"/>
    <mergeCell ref="P1094:AB1095"/>
    <mergeCell ref="A1096:B1096"/>
    <mergeCell ref="C1096:F1096"/>
    <mergeCell ref="H1096:I1096"/>
    <mergeCell ref="J1096:K1096"/>
    <mergeCell ref="L1096:M1096"/>
    <mergeCell ref="P1096:Q1096"/>
    <mergeCell ref="R1096:U1096"/>
    <mergeCell ref="W1096:X1096"/>
    <mergeCell ref="Y1096:Z1096"/>
    <mergeCell ref="AA1096:AB1096"/>
    <mergeCell ref="A1097:B1097"/>
    <mergeCell ref="C1097:M1097"/>
    <mergeCell ref="P1097:Q1097"/>
    <mergeCell ref="R1097:AB1097"/>
    <mergeCell ref="A1098:B1098"/>
    <mergeCell ref="C1098:M1098"/>
    <mergeCell ref="P1098:Q1098"/>
    <mergeCell ref="R1098:AB1098"/>
    <mergeCell ref="A1099:B1099"/>
    <mergeCell ref="C1099:M1099"/>
    <mergeCell ref="P1099:Q1099"/>
    <mergeCell ref="R1099:AB1099"/>
    <mergeCell ref="A1100:B1100"/>
    <mergeCell ref="C1100:D1100"/>
    <mergeCell ref="E1100:F1100"/>
    <mergeCell ref="G1100:H1100"/>
    <mergeCell ref="I1100:J1100"/>
    <mergeCell ref="K1100:M1100"/>
    <mergeCell ref="P1100:Q1100"/>
    <mergeCell ref="R1100:S1100"/>
    <mergeCell ref="T1100:U1100"/>
    <mergeCell ref="V1100:W1100"/>
    <mergeCell ref="X1100:Y1100"/>
    <mergeCell ref="Z1100:AB1100"/>
    <mergeCell ref="A1101:A1103"/>
    <mergeCell ref="B1101:B1103"/>
    <mergeCell ref="C1101:C1103"/>
    <mergeCell ref="D1101:D1103"/>
    <mergeCell ref="E1101:E1103"/>
    <mergeCell ref="F1101:F1103"/>
    <mergeCell ref="G1101:G1103"/>
    <mergeCell ref="H1101:H1103"/>
    <mergeCell ref="I1101:I1103"/>
    <mergeCell ref="J1101:J1103"/>
    <mergeCell ref="K1101:K1103"/>
    <mergeCell ref="L1101:L1103"/>
    <mergeCell ref="M1101:M1103"/>
    <mergeCell ref="P1101:P1103"/>
    <mergeCell ref="Q1101:Q1103"/>
    <mergeCell ref="R1101:R1103"/>
    <mergeCell ref="S1101:S1103"/>
    <mergeCell ref="T1101:T1103"/>
    <mergeCell ref="U1101:U1103"/>
    <mergeCell ref="V1101:V1103"/>
    <mergeCell ref="W1101:W1103"/>
    <mergeCell ref="X1101:X1103"/>
    <mergeCell ref="Y1101:Y1103"/>
    <mergeCell ref="Z1101:Z1103"/>
    <mergeCell ref="AA1101:AA1103"/>
    <mergeCell ref="AB1101:AB1103"/>
    <mergeCell ref="A1104:B1104"/>
    <mergeCell ref="P1104:Q1104"/>
    <mergeCell ref="A1105:B1105"/>
    <mergeCell ref="P1105:Q1105"/>
    <mergeCell ref="A1106:B1106"/>
    <mergeCell ref="P1106:Q1106"/>
    <mergeCell ref="A1107:B1107"/>
    <mergeCell ref="P1107:Q1107"/>
    <mergeCell ref="A1108:B1108"/>
    <mergeCell ref="P1108:Q1108"/>
    <mergeCell ref="A1109:B1109"/>
    <mergeCell ref="P1109:Q1109"/>
    <mergeCell ref="A1110:B1110"/>
    <mergeCell ref="P1110:Q1110"/>
    <mergeCell ref="A1111:B1111"/>
    <mergeCell ref="P1111:Q1111"/>
    <mergeCell ref="A1112:B1112"/>
    <mergeCell ref="P1112:Q1112"/>
    <mergeCell ref="A1113:B1113"/>
    <mergeCell ref="P1113:Q1113"/>
    <mergeCell ref="A1114:B1114"/>
    <mergeCell ref="L1114:M1116"/>
    <mergeCell ref="P1114:Q1114"/>
    <mergeCell ref="AA1114:AB1116"/>
    <mergeCell ref="A1115:B1115"/>
    <mergeCell ref="P1115:Q1115"/>
    <mergeCell ref="A1116:B1116"/>
    <mergeCell ref="P1116:Q1116"/>
    <mergeCell ref="A1117:B1119"/>
    <mergeCell ref="C1117:D1117"/>
    <mergeCell ref="E1117:F1117"/>
    <mergeCell ref="G1117:H1117"/>
    <mergeCell ref="K1117:K1119"/>
    <mergeCell ref="L1117:M1118"/>
    <mergeCell ref="P1117:Q1119"/>
    <mergeCell ref="R1117:S1117"/>
    <mergeCell ref="T1117:U1117"/>
    <mergeCell ref="V1117:W1117"/>
    <mergeCell ref="Z1117:Z1119"/>
    <mergeCell ref="AA1117:AB1118"/>
    <mergeCell ref="C1118:D1118"/>
    <mergeCell ref="E1118:F1118"/>
    <mergeCell ref="G1118:H1118"/>
    <mergeCell ref="R1118:S1118"/>
    <mergeCell ref="T1118:U1118"/>
    <mergeCell ref="V1118:W1118"/>
    <mergeCell ref="C1119:D1119"/>
    <mergeCell ref="E1119:F1119"/>
    <mergeCell ref="G1119:H1119"/>
    <mergeCell ref="L1119:M1119"/>
    <mergeCell ref="R1119:S1119"/>
    <mergeCell ref="T1119:U1119"/>
    <mergeCell ref="V1119:W1119"/>
    <mergeCell ref="AA1119:AB1119"/>
    <mergeCell ref="A1120:B1122"/>
    <mergeCell ref="C1120:D1120"/>
    <mergeCell ref="E1120:F1120"/>
    <mergeCell ref="G1120:H1120"/>
    <mergeCell ref="K1120:K1121"/>
    <mergeCell ref="L1120:M1121"/>
    <mergeCell ref="P1120:Q1122"/>
    <mergeCell ref="R1120:S1120"/>
    <mergeCell ref="T1120:U1120"/>
    <mergeCell ref="V1120:W1120"/>
    <mergeCell ref="Z1120:Z1121"/>
    <mergeCell ref="AA1120:AB1121"/>
    <mergeCell ref="C1121:D1121"/>
    <mergeCell ref="G1121:H1121"/>
    <mergeCell ref="R1121:S1121"/>
    <mergeCell ref="V1121:W1121"/>
    <mergeCell ref="C1122:D1122"/>
    <mergeCell ref="G1122:H1122"/>
    <mergeCell ref="K1122:M1124"/>
    <mergeCell ref="R1122:S1122"/>
    <mergeCell ref="V1122:W1122"/>
    <mergeCell ref="Z1122:AB1124"/>
    <mergeCell ref="A1123:B1123"/>
    <mergeCell ref="C1123:E1123"/>
    <mergeCell ref="H1123:I1123"/>
    <mergeCell ref="P1123:Q1123"/>
    <mergeCell ref="R1123:T1123"/>
    <mergeCell ref="W1123:X1123"/>
    <mergeCell ref="B1124:C1124"/>
    <mergeCell ref="D1124:E1124"/>
    <mergeCell ref="F1124:G1124"/>
    <mergeCell ref="H1124:I1124"/>
    <mergeCell ref="Q1124:R1124"/>
    <mergeCell ref="S1124:T1124"/>
    <mergeCell ref="U1124:V1124"/>
    <mergeCell ref="W1124:X1124"/>
    <mergeCell ref="A1125:B1125"/>
    <mergeCell ref="D1125:E1125"/>
    <mergeCell ref="F1125:G1125"/>
    <mergeCell ref="H1125:I1125"/>
    <mergeCell ref="K1125:M1126"/>
    <mergeCell ref="P1125:Q1125"/>
    <mergeCell ref="S1125:T1125"/>
    <mergeCell ref="U1125:V1125"/>
    <mergeCell ref="W1125:X1125"/>
    <mergeCell ref="Z1125:AB1126"/>
    <mergeCell ref="A1126:B1126"/>
    <mergeCell ref="D1126:E1126"/>
    <mergeCell ref="F1126:G1126"/>
    <mergeCell ref="H1126:I1126"/>
    <mergeCell ref="P1126:Q1126"/>
    <mergeCell ref="S1126:T1126"/>
    <mergeCell ref="U1126:V1126"/>
    <mergeCell ref="W1126:X1126"/>
    <mergeCell ref="A1127:B1127"/>
    <mergeCell ref="D1127:E1127"/>
    <mergeCell ref="F1127:G1127"/>
    <mergeCell ref="H1127:I1127"/>
    <mergeCell ref="J1127:M1128"/>
    <mergeCell ref="P1127:Q1127"/>
    <mergeCell ref="S1127:T1127"/>
    <mergeCell ref="U1127:V1127"/>
    <mergeCell ref="W1127:X1127"/>
    <mergeCell ref="Y1127:AB1128"/>
    <mergeCell ref="A1128:B1128"/>
    <mergeCell ref="D1128:E1128"/>
    <mergeCell ref="F1128:G1128"/>
    <mergeCell ref="H1128:I1128"/>
    <mergeCell ref="P1128:Q1128"/>
    <mergeCell ref="S1128:T1128"/>
    <mergeCell ref="U1128:V1128"/>
    <mergeCell ref="W1128:X1128"/>
    <mergeCell ref="A1129:B1129"/>
    <mergeCell ref="D1129:E1129"/>
    <mergeCell ref="F1129:G1129"/>
    <mergeCell ref="H1129:I1129"/>
    <mergeCell ref="J1129:M1129"/>
    <mergeCell ref="P1129:Q1129"/>
    <mergeCell ref="S1129:T1129"/>
    <mergeCell ref="U1129:V1129"/>
    <mergeCell ref="W1129:X1129"/>
    <mergeCell ref="Y1129:AB1129"/>
    <mergeCell ref="A1130:B1130"/>
    <mergeCell ref="D1130:E1130"/>
    <mergeCell ref="F1130:G1130"/>
    <mergeCell ref="H1130:I1130"/>
    <mergeCell ref="J1130:M1131"/>
    <mergeCell ref="P1130:Q1130"/>
    <mergeCell ref="S1130:T1130"/>
    <mergeCell ref="U1130:V1130"/>
    <mergeCell ref="W1130:X1130"/>
    <mergeCell ref="Y1130:AB1131"/>
    <mergeCell ref="A1131:E1131"/>
    <mergeCell ref="F1131:G1131"/>
    <mergeCell ref="H1131:I1131"/>
    <mergeCell ref="P1131:T1131"/>
    <mergeCell ref="U1131:V1131"/>
    <mergeCell ref="W1131:X1131"/>
    <mergeCell ref="A1132:M1132"/>
    <mergeCell ref="N1132:N1170"/>
    <mergeCell ref="O1132:O1170"/>
    <mergeCell ref="P1132:AB1132"/>
    <mergeCell ref="A1133:M1134"/>
    <mergeCell ref="P1133:AB1134"/>
    <mergeCell ref="A1135:B1135"/>
    <mergeCell ref="C1135:F1135"/>
    <mergeCell ref="H1135:I1135"/>
    <mergeCell ref="J1135:K1135"/>
    <mergeCell ref="L1135:M1135"/>
    <mergeCell ref="P1135:Q1135"/>
    <mergeCell ref="R1135:U1135"/>
    <mergeCell ref="W1135:X1135"/>
    <mergeCell ref="Y1135:Z1135"/>
    <mergeCell ref="AA1135:AB1135"/>
    <mergeCell ref="A1136:B1136"/>
    <mergeCell ref="C1136:M1136"/>
    <mergeCell ref="P1136:Q1136"/>
    <mergeCell ref="R1136:AB1136"/>
    <mergeCell ref="A1137:B1137"/>
    <mergeCell ref="C1137:M1137"/>
    <mergeCell ref="P1137:Q1137"/>
    <mergeCell ref="R1137:AB1137"/>
    <mergeCell ref="A1138:B1138"/>
    <mergeCell ref="C1138:M1138"/>
    <mergeCell ref="P1138:Q1138"/>
    <mergeCell ref="R1138:AB1138"/>
    <mergeCell ref="A1139:B1139"/>
    <mergeCell ref="C1139:D1139"/>
    <mergeCell ref="E1139:F1139"/>
    <mergeCell ref="G1139:H1139"/>
    <mergeCell ref="I1139:J1139"/>
    <mergeCell ref="K1139:M1139"/>
    <mergeCell ref="P1139:Q1139"/>
    <mergeCell ref="R1139:S1139"/>
    <mergeCell ref="T1139:U1139"/>
    <mergeCell ref="V1139:W1139"/>
    <mergeCell ref="X1139:Y1139"/>
    <mergeCell ref="Z1139:AB1139"/>
    <mergeCell ref="A1140:A1142"/>
    <mergeCell ref="B1140:B1142"/>
    <mergeCell ref="C1140:C1142"/>
    <mergeCell ref="D1140:D1142"/>
    <mergeCell ref="E1140:E1142"/>
    <mergeCell ref="F1140:F1142"/>
    <mergeCell ref="G1140:G1142"/>
    <mergeCell ref="H1140:H1142"/>
    <mergeCell ref="I1140:I1142"/>
    <mergeCell ref="J1140:J1142"/>
    <mergeCell ref="K1140:K1142"/>
    <mergeCell ref="L1140:L1142"/>
    <mergeCell ref="M1140:M1142"/>
    <mergeCell ref="P1140:P1142"/>
    <mergeCell ref="Q1140:Q1142"/>
    <mergeCell ref="R1140:R1142"/>
    <mergeCell ref="S1140:S1142"/>
    <mergeCell ref="T1140:T1142"/>
    <mergeCell ref="U1140:U1142"/>
    <mergeCell ref="V1140:V1142"/>
    <mergeCell ref="W1140:W1142"/>
    <mergeCell ref="X1140:X1142"/>
    <mergeCell ref="Y1140:Y1142"/>
    <mergeCell ref="Z1140:Z1142"/>
    <mergeCell ref="AA1140:AA1142"/>
    <mergeCell ref="AB1140:AB1142"/>
    <mergeCell ref="A1143:B1143"/>
    <mergeCell ref="P1143:Q1143"/>
    <mergeCell ref="A1144:B1144"/>
    <mergeCell ref="P1144:Q1144"/>
    <mergeCell ref="A1145:B1145"/>
    <mergeCell ref="P1145:Q1145"/>
    <mergeCell ref="A1146:B1146"/>
    <mergeCell ref="P1146:Q1146"/>
    <mergeCell ref="A1147:B1147"/>
    <mergeCell ref="P1147:Q1147"/>
    <mergeCell ref="A1148:B1148"/>
    <mergeCell ref="P1148:Q1148"/>
    <mergeCell ref="A1149:B1149"/>
    <mergeCell ref="P1149:Q1149"/>
    <mergeCell ref="A1150:B1150"/>
    <mergeCell ref="P1150:Q1150"/>
    <mergeCell ref="A1151:B1151"/>
    <mergeCell ref="P1151:Q1151"/>
    <mergeCell ref="A1152:B1152"/>
    <mergeCell ref="P1152:Q1152"/>
    <mergeCell ref="A1153:B1153"/>
    <mergeCell ref="L1153:M1155"/>
    <mergeCell ref="P1153:Q1153"/>
    <mergeCell ref="AA1153:AB1155"/>
    <mergeCell ref="A1154:B1154"/>
    <mergeCell ref="P1154:Q1154"/>
    <mergeCell ref="A1155:B1155"/>
    <mergeCell ref="P1155:Q1155"/>
    <mergeCell ref="A1156:B1158"/>
    <mergeCell ref="C1156:D1156"/>
    <mergeCell ref="E1156:F1156"/>
    <mergeCell ref="G1156:H1156"/>
    <mergeCell ref="K1156:K1158"/>
    <mergeCell ref="L1156:M1157"/>
    <mergeCell ref="P1156:Q1158"/>
    <mergeCell ref="R1156:S1156"/>
    <mergeCell ref="T1156:U1156"/>
    <mergeCell ref="V1156:W1156"/>
    <mergeCell ref="Z1156:Z1158"/>
    <mergeCell ref="AA1156:AB1157"/>
    <mergeCell ref="C1157:D1157"/>
    <mergeCell ref="E1157:F1157"/>
    <mergeCell ref="G1157:H1157"/>
    <mergeCell ref="R1157:S1157"/>
    <mergeCell ref="T1157:U1157"/>
    <mergeCell ref="V1157:W1157"/>
    <mergeCell ref="C1158:D1158"/>
    <mergeCell ref="E1158:F1158"/>
    <mergeCell ref="G1158:H1158"/>
    <mergeCell ref="L1158:M1158"/>
    <mergeCell ref="R1158:S1158"/>
    <mergeCell ref="T1158:U1158"/>
    <mergeCell ref="V1158:W1158"/>
    <mergeCell ref="AA1158:AB1158"/>
    <mergeCell ref="A1159:B1161"/>
    <mergeCell ref="C1159:D1159"/>
    <mergeCell ref="E1159:F1159"/>
    <mergeCell ref="G1159:H1159"/>
    <mergeCell ref="K1159:K1160"/>
    <mergeCell ref="L1159:M1160"/>
    <mergeCell ref="P1159:Q1161"/>
    <mergeCell ref="R1159:S1159"/>
    <mergeCell ref="T1159:U1159"/>
    <mergeCell ref="V1159:W1159"/>
    <mergeCell ref="Z1159:Z1160"/>
    <mergeCell ref="AA1159:AB1160"/>
    <mergeCell ref="C1160:D1160"/>
    <mergeCell ref="G1160:H1160"/>
    <mergeCell ref="R1160:S1160"/>
    <mergeCell ref="V1160:W1160"/>
    <mergeCell ref="C1161:D1161"/>
    <mergeCell ref="G1161:H1161"/>
    <mergeCell ref="K1161:M1163"/>
    <mergeCell ref="R1161:S1161"/>
    <mergeCell ref="V1161:W1161"/>
    <mergeCell ref="Z1161:AB1163"/>
    <mergeCell ref="A1162:B1162"/>
    <mergeCell ref="C1162:E1162"/>
    <mergeCell ref="H1162:I1162"/>
    <mergeCell ref="P1162:Q1162"/>
    <mergeCell ref="R1162:T1162"/>
    <mergeCell ref="W1162:X1162"/>
    <mergeCell ref="B1163:C1163"/>
    <mergeCell ref="D1163:E1163"/>
    <mergeCell ref="F1163:G1163"/>
    <mergeCell ref="H1163:I1163"/>
    <mergeCell ref="Q1163:R1163"/>
    <mergeCell ref="S1163:T1163"/>
    <mergeCell ref="U1163:V1163"/>
    <mergeCell ref="W1163:X1163"/>
    <mergeCell ref="A1164:B1164"/>
    <mergeCell ref="D1164:E1164"/>
    <mergeCell ref="F1164:G1164"/>
    <mergeCell ref="H1164:I1164"/>
    <mergeCell ref="K1164:M1165"/>
    <mergeCell ref="P1164:Q1164"/>
    <mergeCell ref="S1164:T1164"/>
    <mergeCell ref="U1164:V1164"/>
    <mergeCell ref="W1164:X1164"/>
    <mergeCell ref="Z1164:AB1165"/>
    <mergeCell ref="A1165:B1165"/>
    <mergeCell ref="D1165:E1165"/>
    <mergeCell ref="F1165:G1165"/>
    <mergeCell ref="H1165:I1165"/>
    <mergeCell ref="P1165:Q1165"/>
    <mergeCell ref="S1165:T1165"/>
    <mergeCell ref="U1165:V1165"/>
    <mergeCell ref="W1165:X1165"/>
    <mergeCell ref="A1166:B1166"/>
    <mergeCell ref="D1166:E1166"/>
    <mergeCell ref="F1166:G1166"/>
    <mergeCell ref="H1166:I1166"/>
    <mergeCell ref="J1166:M1167"/>
    <mergeCell ref="P1166:Q1166"/>
    <mergeCell ref="S1166:T1166"/>
    <mergeCell ref="U1166:V1166"/>
    <mergeCell ref="W1166:X1166"/>
    <mergeCell ref="Y1166:AB1167"/>
    <mergeCell ref="A1167:B1167"/>
    <mergeCell ref="D1167:E1167"/>
    <mergeCell ref="F1167:G1167"/>
    <mergeCell ref="H1167:I1167"/>
    <mergeCell ref="P1167:Q1167"/>
    <mergeCell ref="S1167:T1167"/>
    <mergeCell ref="U1167:V1167"/>
    <mergeCell ref="W1167:X1167"/>
    <mergeCell ref="A1168:B1168"/>
    <mergeCell ref="D1168:E1168"/>
    <mergeCell ref="F1168:G1168"/>
    <mergeCell ref="H1168:I1168"/>
    <mergeCell ref="J1168:M1168"/>
    <mergeCell ref="P1168:Q1168"/>
    <mergeCell ref="S1168:T1168"/>
    <mergeCell ref="U1168:V1168"/>
    <mergeCell ref="W1168:X1168"/>
    <mergeCell ref="Y1168:AB1168"/>
    <mergeCell ref="A1169:B1169"/>
    <mergeCell ref="D1169:E1169"/>
    <mergeCell ref="F1169:G1169"/>
    <mergeCell ref="H1169:I1169"/>
    <mergeCell ref="J1169:M1170"/>
    <mergeCell ref="P1169:Q1169"/>
    <mergeCell ref="S1169:T1169"/>
    <mergeCell ref="U1169:V1169"/>
    <mergeCell ref="W1169:X1169"/>
    <mergeCell ref="Y1169:AB1170"/>
    <mergeCell ref="A1170:E1170"/>
    <mergeCell ref="F1170:G1170"/>
    <mergeCell ref="H1170:I1170"/>
    <mergeCell ref="P1170:T1170"/>
    <mergeCell ref="U1170:V1170"/>
    <mergeCell ref="W1170:X1170"/>
    <mergeCell ref="A1171:M1171"/>
    <mergeCell ref="N1171:N1209"/>
    <mergeCell ref="O1171:O1209"/>
    <mergeCell ref="P1171:AB1171"/>
    <mergeCell ref="A1172:M1173"/>
    <mergeCell ref="P1172:AB1173"/>
    <mergeCell ref="A1174:B1174"/>
    <mergeCell ref="C1174:F1174"/>
    <mergeCell ref="H1174:I1174"/>
    <mergeCell ref="J1174:K1174"/>
    <mergeCell ref="L1174:M1174"/>
    <mergeCell ref="P1174:Q1174"/>
    <mergeCell ref="R1174:U1174"/>
    <mergeCell ref="W1174:X1174"/>
    <mergeCell ref="Y1174:Z1174"/>
    <mergeCell ref="AA1174:AB1174"/>
    <mergeCell ref="A1175:B1175"/>
    <mergeCell ref="C1175:M1175"/>
    <mergeCell ref="P1175:Q1175"/>
    <mergeCell ref="R1175:AB1175"/>
    <mergeCell ref="A1176:B1176"/>
    <mergeCell ref="C1176:M1176"/>
    <mergeCell ref="P1176:Q1176"/>
    <mergeCell ref="R1176:AB1176"/>
    <mergeCell ref="A1177:B1177"/>
    <mergeCell ref="C1177:M1177"/>
    <mergeCell ref="P1177:Q1177"/>
    <mergeCell ref="R1177:AB1177"/>
    <mergeCell ref="A1178:B1178"/>
    <mergeCell ref="C1178:D1178"/>
    <mergeCell ref="E1178:F1178"/>
    <mergeCell ref="G1178:H1178"/>
    <mergeCell ref="I1178:J1178"/>
    <mergeCell ref="K1178:M1178"/>
    <mergeCell ref="P1178:Q1178"/>
    <mergeCell ref="R1178:S1178"/>
    <mergeCell ref="T1178:U1178"/>
    <mergeCell ref="V1178:W1178"/>
    <mergeCell ref="X1178:Y1178"/>
    <mergeCell ref="Z1178:AB1178"/>
    <mergeCell ref="A1179:A1181"/>
    <mergeCell ref="B1179:B1181"/>
    <mergeCell ref="C1179:C1181"/>
    <mergeCell ref="D1179:D1181"/>
    <mergeCell ref="E1179:E1181"/>
    <mergeCell ref="F1179:F1181"/>
    <mergeCell ref="G1179:G1181"/>
    <mergeCell ref="H1179:H1181"/>
    <mergeCell ref="I1179:I1181"/>
    <mergeCell ref="J1179:J1181"/>
    <mergeCell ref="K1179:K1181"/>
    <mergeCell ref="L1179:L1181"/>
    <mergeCell ref="M1179:M1181"/>
    <mergeCell ref="P1179:P1181"/>
    <mergeCell ref="Q1179:Q1181"/>
    <mergeCell ref="R1179:R1181"/>
    <mergeCell ref="S1179:S1181"/>
    <mergeCell ref="T1179:T1181"/>
    <mergeCell ref="U1179:U1181"/>
    <mergeCell ref="V1179:V1181"/>
    <mergeCell ref="W1179:W1181"/>
    <mergeCell ref="X1179:X1181"/>
    <mergeCell ref="Y1179:Y1181"/>
    <mergeCell ref="Z1179:Z1181"/>
    <mergeCell ref="AA1179:AA1181"/>
    <mergeCell ref="AB1179:AB1181"/>
    <mergeCell ref="A1182:B1182"/>
    <mergeCell ref="P1182:Q1182"/>
    <mergeCell ref="A1183:B1183"/>
    <mergeCell ref="P1183:Q1183"/>
    <mergeCell ref="A1184:B1184"/>
    <mergeCell ref="P1184:Q1184"/>
    <mergeCell ref="A1185:B1185"/>
    <mergeCell ref="P1185:Q1185"/>
    <mergeCell ref="A1186:B1186"/>
    <mergeCell ref="P1186:Q1186"/>
    <mergeCell ref="A1187:B1187"/>
    <mergeCell ref="P1187:Q1187"/>
    <mergeCell ref="A1188:B1188"/>
    <mergeCell ref="P1188:Q1188"/>
    <mergeCell ref="A1189:B1189"/>
    <mergeCell ref="P1189:Q1189"/>
    <mergeCell ref="A1190:B1190"/>
    <mergeCell ref="P1190:Q1190"/>
    <mergeCell ref="A1191:B1191"/>
    <mergeCell ref="P1191:Q1191"/>
    <mergeCell ref="A1192:B1192"/>
    <mergeCell ref="L1192:M1194"/>
    <mergeCell ref="P1192:Q1192"/>
    <mergeCell ref="AA1192:AB1194"/>
    <mergeCell ref="A1193:B1193"/>
    <mergeCell ref="P1193:Q1193"/>
    <mergeCell ref="A1194:B1194"/>
    <mergeCell ref="P1194:Q1194"/>
    <mergeCell ref="A1195:B1197"/>
    <mergeCell ref="C1195:D1195"/>
    <mergeCell ref="E1195:F1195"/>
    <mergeCell ref="G1195:H1195"/>
    <mergeCell ref="K1195:K1197"/>
    <mergeCell ref="L1195:M1196"/>
    <mergeCell ref="P1195:Q1197"/>
    <mergeCell ref="R1195:S1195"/>
    <mergeCell ref="T1195:U1195"/>
    <mergeCell ref="V1195:W1195"/>
    <mergeCell ref="Z1195:Z1197"/>
    <mergeCell ref="AA1195:AB1196"/>
    <mergeCell ref="C1196:D1196"/>
    <mergeCell ref="E1196:F1196"/>
    <mergeCell ref="G1196:H1196"/>
    <mergeCell ref="R1196:S1196"/>
    <mergeCell ref="T1196:U1196"/>
    <mergeCell ref="V1196:W1196"/>
    <mergeCell ref="C1197:D1197"/>
    <mergeCell ref="E1197:F1197"/>
    <mergeCell ref="G1197:H1197"/>
    <mergeCell ref="L1197:M1197"/>
    <mergeCell ref="R1197:S1197"/>
    <mergeCell ref="T1197:U1197"/>
    <mergeCell ref="V1197:W1197"/>
    <mergeCell ref="AA1197:AB1197"/>
    <mergeCell ref="A1198:B1200"/>
    <mergeCell ref="C1198:D1198"/>
    <mergeCell ref="E1198:F1198"/>
    <mergeCell ref="G1198:H1198"/>
    <mergeCell ref="K1198:K1199"/>
    <mergeCell ref="L1198:M1199"/>
    <mergeCell ref="P1198:Q1200"/>
    <mergeCell ref="R1198:S1198"/>
    <mergeCell ref="T1198:U1198"/>
    <mergeCell ref="V1198:W1198"/>
    <mergeCell ref="Z1198:Z1199"/>
    <mergeCell ref="AA1198:AB1199"/>
    <mergeCell ref="C1199:D1199"/>
    <mergeCell ref="G1199:H1199"/>
    <mergeCell ref="R1199:S1199"/>
    <mergeCell ref="V1199:W1199"/>
    <mergeCell ref="C1200:D1200"/>
    <mergeCell ref="G1200:H1200"/>
    <mergeCell ref="K1200:M1202"/>
    <mergeCell ref="R1200:S1200"/>
    <mergeCell ref="V1200:W1200"/>
    <mergeCell ref="Z1200:AB1202"/>
    <mergeCell ref="A1201:B1201"/>
    <mergeCell ref="C1201:E1201"/>
    <mergeCell ref="H1201:I1201"/>
    <mergeCell ref="P1201:Q1201"/>
    <mergeCell ref="R1201:T1201"/>
    <mergeCell ref="W1201:X1201"/>
    <mergeCell ref="B1202:C1202"/>
    <mergeCell ref="D1202:E1202"/>
    <mergeCell ref="F1202:G1202"/>
    <mergeCell ref="H1202:I1202"/>
    <mergeCell ref="Q1202:R1202"/>
    <mergeCell ref="S1202:T1202"/>
    <mergeCell ref="U1202:V1202"/>
    <mergeCell ref="W1202:X1202"/>
    <mergeCell ref="A1203:B1203"/>
    <mergeCell ref="D1203:E1203"/>
    <mergeCell ref="F1203:G1203"/>
    <mergeCell ref="H1203:I1203"/>
    <mergeCell ref="K1203:M1204"/>
    <mergeCell ref="P1203:Q1203"/>
    <mergeCell ref="S1203:T1203"/>
    <mergeCell ref="U1203:V1203"/>
    <mergeCell ref="W1203:X1203"/>
    <mergeCell ref="Z1203:AB1204"/>
    <mergeCell ref="A1204:B1204"/>
    <mergeCell ref="D1204:E1204"/>
    <mergeCell ref="F1204:G1204"/>
    <mergeCell ref="H1204:I1204"/>
    <mergeCell ref="P1204:Q1204"/>
    <mergeCell ref="S1204:T1204"/>
    <mergeCell ref="U1204:V1204"/>
    <mergeCell ref="W1204:X1204"/>
    <mergeCell ref="A1205:B1205"/>
    <mergeCell ref="D1205:E1205"/>
    <mergeCell ref="F1205:G1205"/>
    <mergeCell ref="H1205:I1205"/>
    <mergeCell ref="J1205:M1206"/>
    <mergeCell ref="P1205:Q1205"/>
    <mergeCell ref="S1205:T1205"/>
    <mergeCell ref="U1205:V1205"/>
    <mergeCell ref="W1205:X1205"/>
    <mergeCell ref="Y1205:AB1206"/>
    <mergeCell ref="A1206:B1206"/>
    <mergeCell ref="D1206:E1206"/>
    <mergeCell ref="F1206:G1206"/>
    <mergeCell ref="H1206:I1206"/>
    <mergeCell ref="P1206:Q1206"/>
    <mergeCell ref="S1206:T1206"/>
    <mergeCell ref="U1206:V1206"/>
    <mergeCell ref="W1206:X1206"/>
    <mergeCell ref="A1207:B1207"/>
    <mergeCell ref="D1207:E1207"/>
    <mergeCell ref="F1207:G1207"/>
    <mergeCell ref="H1207:I1207"/>
    <mergeCell ref="J1207:M1207"/>
    <mergeCell ref="P1207:Q1207"/>
    <mergeCell ref="S1207:T1207"/>
    <mergeCell ref="U1207:V1207"/>
    <mergeCell ref="W1207:X1207"/>
    <mergeCell ref="Y1207:AB1207"/>
    <mergeCell ref="A1208:B1208"/>
    <mergeCell ref="D1208:E1208"/>
    <mergeCell ref="F1208:G1208"/>
    <mergeCell ref="H1208:I1208"/>
    <mergeCell ref="J1208:M1209"/>
    <mergeCell ref="P1208:Q1208"/>
    <mergeCell ref="S1208:T1208"/>
    <mergeCell ref="U1208:V1208"/>
    <mergeCell ref="W1208:X1208"/>
    <mergeCell ref="Y1208:AB1209"/>
    <mergeCell ref="A1209:E1209"/>
    <mergeCell ref="F1209:G1209"/>
    <mergeCell ref="H1209:I1209"/>
    <mergeCell ref="P1209:T1209"/>
    <mergeCell ref="U1209:V1209"/>
    <mergeCell ref="W1209:X1209"/>
    <mergeCell ref="A1210:M1210"/>
    <mergeCell ref="N1210:N1248"/>
    <mergeCell ref="O1210:O1248"/>
    <mergeCell ref="P1210:AB1210"/>
    <mergeCell ref="A1211:M1212"/>
    <mergeCell ref="P1211:AB1212"/>
    <mergeCell ref="A1213:B1213"/>
    <mergeCell ref="C1213:F1213"/>
    <mergeCell ref="H1213:I1213"/>
    <mergeCell ref="J1213:K1213"/>
    <mergeCell ref="L1213:M1213"/>
    <mergeCell ref="P1213:Q1213"/>
    <mergeCell ref="R1213:U1213"/>
    <mergeCell ref="W1213:X1213"/>
    <mergeCell ref="Y1213:Z1213"/>
    <mergeCell ref="AA1213:AB1213"/>
    <mergeCell ref="A1214:B1214"/>
    <mergeCell ref="C1214:M1214"/>
    <mergeCell ref="P1214:Q1214"/>
    <mergeCell ref="R1214:AB1214"/>
    <mergeCell ref="A1215:B1215"/>
    <mergeCell ref="C1215:M1215"/>
    <mergeCell ref="P1215:Q1215"/>
    <mergeCell ref="R1215:AB1215"/>
    <mergeCell ref="A1216:B1216"/>
    <mergeCell ref="C1216:M1216"/>
    <mergeCell ref="P1216:Q1216"/>
    <mergeCell ref="R1216:AB1216"/>
    <mergeCell ref="A1217:B1217"/>
    <mergeCell ref="C1217:D1217"/>
    <mergeCell ref="E1217:F1217"/>
    <mergeCell ref="G1217:H1217"/>
    <mergeCell ref="I1217:J1217"/>
    <mergeCell ref="K1217:M1217"/>
    <mergeCell ref="P1217:Q1217"/>
    <mergeCell ref="R1217:S1217"/>
    <mergeCell ref="T1217:U1217"/>
    <mergeCell ref="V1217:W1217"/>
    <mergeCell ref="X1217:Y1217"/>
    <mergeCell ref="Z1217:AB1217"/>
    <mergeCell ref="A1218:A1220"/>
    <mergeCell ref="B1218:B1220"/>
    <mergeCell ref="C1218:C1220"/>
    <mergeCell ref="D1218:D1220"/>
    <mergeCell ref="E1218:E1220"/>
    <mergeCell ref="F1218:F1220"/>
    <mergeCell ref="G1218:G1220"/>
    <mergeCell ref="H1218:H1220"/>
    <mergeCell ref="I1218:I1220"/>
    <mergeCell ref="J1218:J1220"/>
    <mergeCell ref="K1218:K1220"/>
    <mergeCell ref="L1218:L1220"/>
    <mergeCell ref="M1218:M1220"/>
    <mergeCell ref="P1218:P1220"/>
    <mergeCell ref="Q1218:Q1220"/>
    <mergeCell ref="R1218:R1220"/>
    <mergeCell ref="S1218:S1220"/>
    <mergeCell ref="T1218:T1220"/>
    <mergeCell ref="U1218:U1220"/>
    <mergeCell ref="V1218:V1220"/>
    <mergeCell ref="W1218:W1220"/>
    <mergeCell ref="X1218:X1220"/>
    <mergeCell ref="Y1218:Y1220"/>
    <mergeCell ref="Z1218:Z1220"/>
    <mergeCell ref="AA1218:AA1220"/>
    <mergeCell ref="AB1218:AB1220"/>
    <mergeCell ref="A1221:B1221"/>
    <mergeCell ref="P1221:Q1221"/>
    <mergeCell ref="A1222:B1222"/>
    <mergeCell ref="P1222:Q1222"/>
    <mergeCell ref="A1223:B1223"/>
    <mergeCell ref="P1223:Q1223"/>
    <mergeCell ref="A1224:B1224"/>
    <mergeCell ref="P1224:Q1224"/>
    <mergeCell ref="A1225:B1225"/>
    <mergeCell ref="P1225:Q1225"/>
    <mergeCell ref="A1226:B1226"/>
    <mergeCell ref="P1226:Q1226"/>
    <mergeCell ref="A1227:B1227"/>
    <mergeCell ref="P1227:Q1227"/>
    <mergeCell ref="A1228:B1228"/>
    <mergeCell ref="P1228:Q1228"/>
    <mergeCell ref="A1229:B1229"/>
    <mergeCell ref="P1229:Q1229"/>
    <mergeCell ref="A1230:B1230"/>
    <mergeCell ref="P1230:Q1230"/>
    <mergeCell ref="A1231:B1231"/>
    <mergeCell ref="L1231:M1233"/>
    <mergeCell ref="P1231:Q1231"/>
    <mergeCell ref="AA1231:AB1233"/>
    <mergeCell ref="A1232:B1232"/>
    <mergeCell ref="P1232:Q1232"/>
    <mergeCell ref="A1233:B1233"/>
    <mergeCell ref="P1233:Q1233"/>
    <mergeCell ref="A1234:B1236"/>
    <mergeCell ref="C1234:D1234"/>
    <mergeCell ref="E1234:F1234"/>
    <mergeCell ref="G1234:H1234"/>
    <mergeCell ref="K1234:K1236"/>
    <mergeCell ref="L1234:M1235"/>
    <mergeCell ref="P1234:Q1236"/>
    <mergeCell ref="R1234:S1234"/>
    <mergeCell ref="T1234:U1234"/>
    <mergeCell ref="V1234:W1234"/>
    <mergeCell ref="Z1234:Z1236"/>
    <mergeCell ref="AA1234:AB1235"/>
    <mergeCell ref="C1235:D1235"/>
    <mergeCell ref="E1235:F1235"/>
    <mergeCell ref="G1235:H1235"/>
    <mergeCell ref="R1235:S1235"/>
    <mergeCell ref="T1235:U1235"/>
    <mergeCell ref="V1235:W1235"/>
    <mergeCell ref="C1236:D1236"/>
    <mergeCell ref="E1236:F1236"/>
    <mergeCell ref="G1236:H1236"/>
    <mergeCell ref="L1236:M1236"/>
    <mergeCell ref="R1236:S1236"/>
    <mergeCell ref="T1236:U1236"/>
    <mergeCell ref="V1236:W1236"/>
    <mergeCell ref="AA1236:AB1236"/>
    <mergeCell ref="A1237:B1239"/>
    <mergeCell ref="C1237:D1237"/>
    <mergeCell ref="E1237:F1237"/>
    <mergeCell ref="G1237:H1237"/>
    <mergeCell ref="K1237:K1238"/>
    <mergeCell ref="L1237:M1238"/>
    <mergeCell ref="P1237:Q1239"/>
    <mergeCell ref="R1237:S1237"/>
    <mergeCell ref="T1237:U1237"/>
    <mergeCell ref="V1237:W1237"/>
    <mergeCell ref="Z1237:Z1238"/>
    <mergeCell ref="AA1237:AB1238"/>
    <mergeCell ref="C1238:D1238"/>
    <mergeCell ref="G1238:H1238"/>
    <mergeCell ref="R1238:S1238"/>
    <mergeCell ref="V1238:W1238"/>
    <mergeCell ref="C1239:D1239"/>
    <mergeCell ref="G1239:H1239"/>
    <mergeCell ref="K1239:M1241"/>
    <mergeCell ref="R1239:S1239"/>
    <mergeCell ref="V1239:W1239"/>
    <mergeCell ref="Z1239:AB1241"/>
    <mergeCell ref="A1240:B1240"/>
    <mergeCell ref="C1240:E1240"/>
    <mergeCell ref="H1240:I1240"/>
    <mergeCell ref="P1240:Q1240"/>
    <mergeCell ref="R1240:T1240"/>
    <mergeCell ref="W1240:X1240"/>
    <mergeCell ref="B1241:C1241"/>
    <mergeCell ref="D1241:E1241"/>
    <mergeCell ref="F1241:G1241"/>
    <mergeCell ref="H1241:I1241"/>
    <mergeCell ref="Q1241:R1241"/>
    <mergeCell ref="S1241:T1241"/>
    <mergeCell ref="U1241:V1241"/>
    <mergeCell ref="W1241:X1241"/>
    <mergeCell ref="A1242:B1242"/>
    <mergeCell ref="D1242:E1242"/>
    <mergeCell ref="F1242:G1242"/>
    <mergeCell ref="H1242:I1242"/>
    <mergeCell ref="K1242:M1243"/>
    <mergeCell ref="P1242:Q1242"/>
    <mergeCell ref="S1242:T1242"/>
    <mergeCell ref="U1242:V1242"/>
    <mergeCell ref="W1242:X1242"/>
    <mergeCell ref="Z1242:AB1243"/>
    <mergeCell ref="A1243:B1243"/>
    <mergeCell ref="D1243:E1243"/>
    <mergeCell ref="F1243:G1243"/>
    <mergeCell ref="H1243:I1243"/>
    <mergeCell ref="P1243:Q1243"/>
    <mergeCell ref="S1243:T1243"/>
    <mergeCell ref="U1243:V1243"/>
    <mergeCell ref="W1243:X1243"/>
    <mergeCell ref="A1244:B1244"/>
    <mergeCell ref="D1244:E1244"/>
    <mergeCell ref="F1244:G1244"/>
    <mergeCell ref="H1244:I1244"/>
    <mergeCell ref="J1244:M1245"/>
    <mergeCell ref="P1244:Q1244"/>
    <mergeCell ref="S1244:T1244"/>
    <mergeCell ref="U1244:V1244"/>
    <mergeCell ref="W1244:X1244"/>
    <mergeCell ref="Y1244:AB1245"/>
    <mergeCell ref="A1245:B1245"/>
    <mergeCell ref="D1245:E1245"/>
    <mergeCell ref="F1245:G1245"/>
    <mergeCell ref="H1245:I1245"/>
    <mergeCell ref="P1245:Q1245"/>
    <mergeCell ref="S1245:T1245"/>
    <mergeCell ref="U1245:V1245"/>
    <mergeCell ref="W1245:X1245"/>
    <mergeCell ref="A1246:B1246"/>
    <mergeCell ref="D1246:E1246"/>
    <mergeCell ref="F1246:G1246"/>
    <mergeCell ref="H1246:I1246"/>
    <mergeCell ref="J1246:M1246"/>
    <mergeCell ref="P1246:Q1246"/>
    <mergeCell ref="S1246:T1246"/>
    <mergeCell ref="U1246:V1246"/>
    <mergeCell ref="W1246:X1246"/>
    <mergeCell ref="Y1246:AB1246"/>
    <mergeCell ref="A1247:B1247"/>
    <mergeCell ref="D1247:E1247"/>
    <mergeCell ref="F1247:G1247"/>
    <mergeCell ref="H1247:I1247"/>
    <mergeCell ref="J1247:M1248"/>
    <mergeCell ref="P1247:Q1247"/>
    <mergeCell ref="S1247:T1247"/>
    <mergeCell ref="U1247:V1247"/>
    <mergeCell ref="W1247:X1247"/>
    <mergeCell ref="Y1247:AB1248"/>
    <mergeCell ref="A1248:E1248"/>
    <mergeCell ref="F1248:G1248"/>
    <mergeCell ref="H1248:I1248"/>
    <mergeCell ref="P1248:T1248"/>
    <mergeCell ref="U1248:V1248"/>
    <mergeCell ref="W1248:X1248"/>
    <mergeCell ref="A1249:M1249"/>
    <mergeCell ref="N1249:N1287"/>
    <mergeCell ref="O1249:O1287"/>
    <mergeCell ref="P1249:AB1249"/>
    <mergeCell ref="A1250:M1251"/>
    <mergeCell ref="P1250:AB1251"/>
    <mergeCell ref="A1252:B1252"/>
    <mergeCell ref="C1252:F1252"/>
    <mergeCell ref="H1252:I1252"/>
    <mergeCell ref="J1252:K1252"/>
    <mergeCell ref="L1252:M1252"/>
    <mergeCell ref="P1252:Q1252"/>
    <mergeCell ref="R1252:U1252"/>
    <mergeCell ref="W1252:X1252"/>
    <mergeCell ref="Y1252:Z1252"/>
    <mergeCell ref="AA1252:AB1252"/>
    <mergeCell ref="A1253:B1253"/>
    <mergeCell ref="C1253:M1253"/>
    <mergeCell ref="P1253:Q1253"/>
    <mergeCell ref="R1253:AB1253"/>
    <mergeCell ref="A1254:B1254"/>
    <mergeCell ref="C1254:M1254"/>
    <mergeCell ref="P1254:Q1254"/>
    <mergeCell ref="R1254:AB1254"/>
    <mergeCell ref="A1255:B1255"/>
    <mergeCell ref="C1255:M1255"/>
    <mergeCell ref="P1255:Q1255"/>
    <mergeCell ref="R1255:AB1255"/>
    <mergeCell ref="A1256:B1256"/>
    <mergeCell ref="C1256:D1256"/>
    <mergeCell ref="E1256:F1256"/>
    <mergeCell ref="G1256:H1256"/>
    <mergeCell ref="I1256:J1256"/>
    <mergeCell ref="K1256:M1256"/>
    <mergeCell ref="P1256:Q1256"/>
    <mergeCell ref="R1256:S1256"/>
    <mergeCell ref="T1256:U1256"/>
    <mergeCell ref="V1256:W1256"/>
    <mergeCell ref="X1256:Y1256"/>
    <mergeCell ref="Z1256:AB1256"/>
    <mergeCell ref="A1257:A1259"/>
    <mergeCell ref="B1257:B1259"/>
    <mergeCell ref="C1257:C1259"/>
    <mergeCell ref="D1257:D1259"/>
    <mergeCell ref="E1257:E1259"/>
    <mergeCell ref="F1257:F1259"/>
    <mergeCell ref="G1257:G1259"/>
    <mergeCell ref="H1257:H1259"/>
    <mergeCell ref="I1257:I1259"/>
    <mergeCell ref="J1257:J1259"/>
    <mergeCell ref="K1257:K1259"/>
    <mergeCell ref="L1257:L1259"/>
    <mergeCell ref="M1257:M1259"/>
    <mergeCell ref="P1257:P1259"/>
    <mergeCell ref="Q1257:Q1259"/>
    <mergeCell ref="R1257:R1259"/>
    <mergeCell ref="S1257:S1259"/>
    <mergeCell ref="T1257:T1259"/>
    <mergeCell ref="U1257:U1259"/>
    <mergeCell ref="V1257:V1259"/>
    <mergeCell ref="W1257:W1259"/>
    <mergeCell ref="X1257:X1259"/>
    <mergeCell ref="Y1257:Y1259"/>
    <mergeCell ref="Z1257:Z1259"/>
    <mergeCell ref="AA1257:AA1259"/>
    <mergeCell ref="AB1257:AB1259"/>
    <mergeCell ref="A1260:B1260"/>
    <mergeCell ref="P1260:Q1260"/>
    <mergeCell ref="A1261:B1261"/>
    <mergeCell ref="P1261:Q1261"/>
    <mergeCell ref="A1262:B1262"/>
    <mergeCell ref="P1262:Q1262"/>
    <mergeCell ref="A1263:B1263"/>
    <mergeCell ref="P1263:Q1263"/>
    <mergeCell ref="A1264:B1264"/>
    <mergeCell ref="P1264:Q1264"/>
    <mergeCell ref="A1265:B1265"/>
    <mergeCell ref="P1265:Q1265"/>
    <mergeCell ref="A1266:B1266"/>
    <mergeCell ref="P1266:Q1266"/>
    <mergeCell ref="A1267:B1267"/>
    <mergeCell ref="P1267:Q1267"/>
    <mergeCell ref="A1268:B1268"/>
    <mergeCell ref="P1268:Q1268"/>
    <mergeCell ref="A1269:B1269"/>
    <mergeCell ref="P1269:Q1269"/>
    <mergeCell ref="A1270:B1270"/>
    <mergeCell ref="L1270:M1272"/>
    <mergeCell ref="P1270:Q1270"/>
    <mergeCell ref="AA1270:AB1272"/>
    <mergeCell ref="A1271:B1271"/>
    <mergeCell ref="P1271:Q1271"/>
    <mergeCell ref="A1272:B1272"/>
    <mergeCell ref="P1272:Q1272"/>
    <mergeCell ref="A1273:B1275"/>
    <mergeCell ref="C1273:D1273"/>
    <mergeCell ref="E1273:F1273"/>
    <mergeCell ref="G1273:H1273"/>
    <mergeCell ref="K1273:K1275"/>
    <mergeCell ref="L1273:M1274"/>
    <mergeCell ref="P1273:Q1275"/>
    <mergeCell ref="R1273:S1273"/>
    <mergeCell ref="T1273:U1273"/>
    <mergeCell ref="V1273:W1273"/>
    <mergeCell ref="Z1273:Z1275"/>
    <mergeCell ref="AA1273:AB1274"/>
    <mergeCell ref="C1274:D1274"/>
    <mergeCell ref="E1274:F1274"/>
    <mergeCell ref="G1274:H1274"/>
    <mergeCell ref="R1274:S1274"/>
    <mergeCell ref="T1274:U1274"/>
    <mergeCell ref="V1274:W1274"/>
    <mergeCell ref="C1275:D1275"/>
    <mergeCell ref="E1275:F1275"/>
    <mergeCell ref="G1275:H1275"/>
    <mergeCell ref="L1275:M1275"/>
    <mergeCell ref="R1275:S1275"/>
    <mergeCell ref="T1275:U1275"/>
    <mergeCell ref="V1275:W1275"/>
    <mergeCell ref="AA1275:AB1275"/>
    <mergeCell ref="A1276:B1278"/>
    <mergeCell ref="C1276:D1276"/>
    <mergeCell ref="E1276:F1276"/>
    <mergeCell ref="G1276:H1276"/>
    <mergeCell ref="K1276:K1277"/>
    <mergeCell ref="L1276:M1277"/>
    <mergeCell ref="P1276:Q1278"/>
    <mergeCell ref="R1276:S1276"/>
    <mergeCell ref="T1276:U1276"/>
    <mergeCell ref="V1276:W1276"/>
    <mergeCell ref="Z1276:Z1277"/>
    <mergeCell ref="AA1276:AB1277"/>
    <mergeCell ref="C1277:D1277"/>
    <mergeCell ref="G1277:H1277"/>
    <mergeCell ref="R1277:S1277"/>
    <mergeCell ref="V1277:W1277"/>
    <mergeCell ref="C1278:D1278"/>
    <mergeCell ref="G1278:H1278"/>
    <mergeCell ref="K1278:M1280"/>
    <mergeCell ref="R1278:S1278"/>
    <mergeCell ref="V1278:W1278"/>
    <mergeCell ref="Z1278:AB1280"/>
    <mergeCell ref="A1279:B1279"/>
    <mergeCell ref="C1279:E1279"/>
    <mergeCell ref="H1279:I1279"/>
    <mergeCell ref="P1279:Q1279"/>
    <mergeCell ref="R1279:T1279"/>
    <mergeCell ref="W1279:X1279"/>
    <mergeCell ref="B1280:C1280"/>
    <mergeCell ref="D1280:E1280"/>
    <mergeCell ref="F1280:G1280"/>
    <mergeCell ref="H1280:I1280"/>
    <mergeCell ref="Q1280:R1280"/>
    <mergeCell ref="S1280:T1280"/>
    <mergeCell ref="U1280:V1280"/>
    <mergeCell ref="W1280:X1280"/>
    <mergeCell ref="A1281:B1281"/>
    <mergeCell ref="D1281:E1281"/>
    <mergeCell ref="F1281:G1281"/>
    <mergeCell ref="H1281:I1281"/>
    <mergeCell ref="K1281:M1282"/>
    <mergeCell ref="P1281:Q1281"/>
    <mergeCell ref="S1281:T1281"/>
    <mergeCell ref="U1281:V1281"/>
    <mergeCell ref="W1281:X1281"/>
    <mergeCell ref="Z1281:AB1282"/>
    <mergeCell ref="A1282:B1282"/>
    <mergeCell ref="D1282:E1282"/>
    <mergeCell ref="F1282:G1282"/>
    <mergeCell ref="H1282:I1282"/>
    <mergeCell ref="P1282:Q1282"/>
    <mergeCell ref="S1282:T1282"/>
    <mergeCell ref="U1282:V1282"/>
    <mergeCell ref="W1282:X1282"/>
    <mergeCell ref="A1283:B1283"/>
    <mergeCell ref="D1283:E1283"/>
    <mergeCell ref="F1283:G1283"/>
    <mergeCell ref="H1283:I1283"/>
    <mergeCell ref="J1283:M1284"/>
    <mergeCell ref="P1283:Q1283"/>
    <mergeCell ref="S1283:T1283"/>
    <mergeCell ref="U1283:V1283"/>
    <mergeCell ref="W1283:X1283"/>
    <mergeCell ref="Y1283:AB1284"/>
    <mergeCell ref="A1284:B1284"/>
    <mergeCell ref="D1284:E1284"/>
    <mergeCell ref="F1284:G1284"/>
    <mergeCell ref="H1284:I1284"/>
    <mergeCell ref="P1284:Q1284"/>
    <mergeCell ref="S1284:T1284"/>
    <mergeCell ref="U1284:V1284"/>
    <mergeCell ref="W1284:X1284"/>
    <mergeCell ref="A1285:B1285"/>
    <mergeCell ref="D1285:E1285"/>
    <mergeCell ref="F1285:G1285"/>
    <mergeCell ref="H1285:I1285"/>
    <mergeCell ref="J1285:M1285"/>
    <mergeCell ref="P1285:Q1285"/>
    <mergeCell ref="S1285:T1285"/>
    <mergeCell ref="U1285:V1285"/>
    <mergeCell ref="W1285:X1285"/>
    <mergeCell ref="Y1285:AB1285"/>
    <mergeCell ref="A1286:B1286"/>
    <mergeCell ref="D1286:E1286"/>
    <mergeCell ref="F1286:G1286"/>
    <mergeCell ref="H1286:I1286"/>
    <mergeCell ref="J1286:M1287"/>
    <mergeCell ref="P1286:Q1286"/>
    <mergeCell ref="S1286:T1286"/>
    <mergeCell ref="U1286:V1286"/>
    <mergeCell ref="W1286:X1286"/>
    <mergeCell ref="Y1286:AB1287"/>
    <mergeCell ref="A1287:E1287"/>
    <mergeCell ref="F1287:G1287"/>
    <mergeCell ref="H1287:I1287"/>
    <mergeCell ref="P1287:T1287"/>
    <mergeCell ref="U1287:V1287"/>
    <mergeCell ref="W1287:X1287"/>
    <mergeCell ref="A1288:M1288"/>
    <mergeCell ref="N1288:N1326"/>
    <mergeCell ref="O1288:O1326"/>
    <mergeCell ref="P1288:AB1288"/>
    <mergeCell ref="A1289:M1290"/>
    <mergeCell ref="P1289:AB1290"/>
    <mergeCell ref="A1291:B1291"/>
    <mergeCell ref="C1291:F1291"/>
    <mergeCell ref="H1291:I1291"/>
    <mergeCell ref="J1291:K1291"/>
    <mergeCell ref="L1291:M1291"/>
    <mergeCell ref="P1291:Q1291"/>
    <mergeCell ref="R1291:U1291"/>
    <mergeCell ref="W1291:X1291"/>
    <mergeCell ref="Y1291:Z1291"/>
    <mergeCell ref="AA1291:AB1291"/>
    <mergeCell ref="A1292:B1292"/>
    <mergeCell ref="C1292:M1292"/>
    <mergeCell ref="P1292:Q1292"/>
    <mergeCell ref="R1292:AB1292"/>
    <mergeCell ref="A1293:B1293"/>
    <mergeCell ref="C1293:M1293"/>
    <mergeCell ref="P1293:Q1293"/>
    <mergeCell ref="R1293:AB1293"/>
    <mergeCell ref="A1294:B1294"/>
    <mergeCell ref="C1294:M1294"/>
    <mergeCell ref="P1294:Q1294"/>
    <mergeCell ref="R1294:AB1294"/>
    <mergeCell ref="A1295:B1295"/>
    <mergeCell ref="C1295:D1295"/>
    <mergeCell ref="E1295:F1295"/>
    <mergeCell ref="G1295:H1295"/>
    <mergeCell ref="I1295:J1295"/>
    <mergeCell ref="K1295:M1295"/>
    <mergeCell ref="P1295:Q1295"/>
    <mergeCell ref="R1295:S1295"/>
    <mergeCell ref="T1295:U1295"/>
    <mergeCell ref="V1295:W1295"/>
    <mergeCell ref="X1295:Y1295"/>
    <mergeCell ref="Z1295:AB1295"/>
    <mergeCell ref="A1296:A1298"/>
    <mergeCell ref="B1296:B1298"/>
    <mergeCell ref="C1296:C1298"/>
    <mergeCell ref="D1296:D1298"/>
    <mergeCell ref="E1296:E1298"/>
    <mergeCell ref="F1296:F1298"/>
    <mergeCell ref="G1296:G1298"/>
    <mergeCell ref="H1296:H1298"/>
    <mergeCell ref="I1296:I1298"/>
    <mergeCell ref="J1296:J1298"/>
    <mergeCell ref="K1296:K1298"/>
    <mergeCell ref="L1296:L1298"/>
    <mergeCell ref="M1296:M1298"/>
    <mergeCell ref="P1296:P1298"/>
    <mergeCell ref="Q1296:Q1298"/>
    <mergeCell ref="R1296:R1298"/>
    <mergeCell ref="S1296:S1298"/>
    <mergeCell ref="T1296:T1298"/>
    <mergeCell ref="U1296:U1298"/>
    <mergeCell ref="V1296:V1298"/>
    <mergeCell ref="W1296:W1298"/>
    <mergeCell ref="X1296:X1298"/>
    <mergeCell ref="Y1296:Y1298"/>
    <mergeCell ref="Z1296:Z1298"/>
    <mergeCell ref="AA1296:AA1298"/>
    <mergeCell ref="AB1296:AB1298"/>
    <mergeCell ref="A1299:B1299"/>
    <mergeCell ref="P1299:Q1299"/>
    <mergeCell ref="A1300:B1300"/>
    <mergeCell ref="P1300:Q1300"/>
    <mergeCell ref="A1301:B1301"/>
    <mergeCell ref="P1301:Q1301"/>
    <mergeCell ref="A1302:B1302"/>
    <mergeCell ref="P1302:Q1302"/>
    <mergeCell ref="A1303:B1303"/>
    <mergeCell ref="P1303:Q1303"/>
    <mergeCell ref="A1304:B1304"/>
    <mergeCell ref="P1304:Q1304"/>
    <mergeCell ref="A1305:B1305"/>
    <mergeCell ref="P1305:Q1305"/>
    <mergeCell ref="A1306:B1306"/>
    <mergeCell ref="P1306:Q1306"/>
    <mergeCell ref="A1307:B1307"/>
    <mergeCell ref="P1307:Q1307"/>
    <mergeCell ref="A1308:B1308"/>
    <mergeCell ref="P1308:Q1308"/>
    <mergeCell ref="A1309:B1309"/>
    <mergeCell ref="L1309:M1311"/>
    <mergeCell ref="P1309:Q1309"/>
    <mergeCell ref="AA1309:AB1311"/>
    <mergeCell ref="A1310:B1310"/>
    <mergeCell ref="P1310:Q1310"/>
    <mergeCell ref="A1311:B1311"/>
    <mergeCell ref="P1311:Q1311"/>
    <mergeCell ref="A1312:B1314"/>
    <mergeCell ref="C1312:D1312"/>
    <mergeCell ref="E1312:F1312"/>
    <mergeCell ref="G1312:H1312"/>
    <mergeCell ref="K1312:K1314"/>
    <mergeCell ref="L1312:M1313"/>
    <mergeCell ref="P1312:Q1314"/>
    <mergeCell ref="R1312:S1312"/>
    <mergeCell ref="T1312:U1312"/>
    <mergeCell ref="V1312:W1312"/>
    <mergeCell ref="Z1312:Z1314"/>
    <mergeCell ref="AA1312:AB1313"/>
    <mergeCell ref="C1313:D1313"/>
    <mergeCell ref="E1313:F1313"/>
    <mergeCell ref="G1313:H1313"/>
    <mergeCell ref="R1313:S1313"/>
    <mergeCell ref="T1313:U1313"/>
    <mergeCell ref="V1313:W1313"/>
    <mergeCell ref="C1314:D1314"/>
    <mergeCell ref="E1314:F1314"/>
    <mergeCell ref="G1314:H1314"/>
    <mergeCell ref="L1314:M1314"/>
    <mergeCell ref="R1314:S1314"/>
    <mergeCell ref="T1314:U1314"/>
    <mergeCell ref="V1314:W1314"/>
    <mergeCell ref="AA1314:AB1314"/>
    <mergeCell ref="A1315:B1317"/>
    <mergeCell ref="C1315:D1315"/>
    <mergeCell ref="E1315:F1315"/>
    <mergeCell ref="G1315:H1315"/>
    <mergeCell ref="K1315:K1316"/>
    <mergeCell ref="L1315:M1316"/>
    <mergeCell ref="P1315:Q1317"/>
    <mergeCell ref="R1315:S1315"/>
    <mergeCell ref="T1315:U1315"/>
    <mergeCell ref="V1315:W1315"/>
    <mergeCell ref="Z1315:Z1316"/>
    <mergeCell ref="AA1315:AB1316"/>
    <mergeCell ref="C1316:D1316"/>
    <mergeCell ref="G1316:H1316"/>
    <mergeCell ref="R1316:S1316"/>
    <mergeCell ref="V1316:W1316"/>
    <mergeCell ref="C1317:D1317"/>
    <mergeCell ref="G1317:H1317"/>
    <mergeCell ref="K1317:M1319"/>
    <mergeCell ref="R1317:S1317"/>
    <mergeCell ref="V1317:W1317"/>
    <mergeCell ref="Z1317:AB1319"/>
    <mergeCell ref="A1318:B1318"/>
    <mergeCell ref="C1318:E1318"/>
    <mergeCell ref="H1318:I1318"/>
    <mergeCell ref="P1318:Q1318"/>
    <mergeCell ref="R1318:T1318"/>
    <mergeCell ref="W1318:X1318"/>
    <mergeCell ref="B1319:C1319"/>
    <mergeCell ref="D1319:E1319"/>
    <mergeCell ref="F1319:G1319"/>
    <mergeCell ref="H1319:I1319"/>
    <mergeCell ref="Q1319:R1319"/>
    <mergeCell ref="S1319:T1319"/>
    <mergeCell ref="U1319:V1319"/>
    <mergeCell ref="W1319:X1319"/>
    <mergeCell ref="A1320:B1320"/>
    <mergeCell ref="D1320:E1320"/>
    <mergeCell ref="F1320:G1320"/>
    <mergeCell ref="H1320:I1320"/>
    <mergeCell ref="K1320:M1321"/>
    <mergeCell ref="P1320:Q1320"/>
    <mergeCell ref="S1320:T1320"/>
    <mergeCell ref="U1320:V1320"/>
    <mergeCell ref="W1320:X1320"/>
    <mergeCell ref="Z1320:AB1321"/>
    <mergeCell ref="A1321:B1321"/>
    <mergeCell ref="D1321:E1321"/>
    <mergeCell ref="F1321:G1321"/>
    <mergeCell ref="H1321:I1321"/>
    <mergeCell ref="P1321:Q1321"/>
    <mergeCell ref="S1321:T1321"/>
    <mergeCell ref="U1321:V1321"/>
    <mergeCell ref="W1321:X1321"/>
    <mergeCell ref="A1322:B1322"/>
    <mergeCell ref="D1322:E1322"/>
    <mergeCell ref="F1322:G1322"/>
    <mergeCell ref="H1322:I1322"/>
    <mergeCell ref="J1322:M1323"/>
    <mergeCell ref="P1322:Q1322"/>
    <mergeCell ref="S1322:T1322"/>
    <mergeCell ref="U1322:V1322"/>
    <mergeCell ref="W1322:X1322"/>
    <mergeCell ref="Y1322:AB1323"/>
    <mergeCell ref="A1323:B1323"/>
    <mergeCell ref="D1323:E1323"/>
    <mergeCell ref="F1323:G1323"/>
    <mergeCell ref="H1323:I1323"/>
    <mergeCell ref="P1323:Q1323"/>
    <mergeCell ref="S1323:T1323"/>
    <mergeCell ref="U1323:V1323"/>
    <mergeCell ref="W1323:X1323"/>
    <mergeCell ref="A1324:B1324"/>
    <mergeCell ref="D1324:E1324"/>
    <mergeCell ref="F1324:G1324"/>
    <mergeCell ref="H1324:I1324"/>
    <mergeCell ref="J1324:M1324"/>
    <mergeCell ref="P1324:Q1324"/>
    <mergeCell ref="S1324:T1324"/>
    <mergeCell ref="U1324:V1324"/>
    <mergeCell ref="W1324:X1324"/>
    <mergeCell ref="Y1324:AB1324"/>
    <mergeCell ref="A1325:B1325"/>
    <mergeCell ref="D1325:E1325"/>
    <mergeCell ref="F1325:G1325"/>
    <mergeCell ref="H1325:I1325"/>
    <mergeCell ref="J1325:M1326"/>
    <mergeCell ref="P1325:Q1325"/>
    <mergeCell ref="S1325:T1325"/>
    <mergeCell ref="U1325:V1325"/>
    <mergeCell ref="W1325:X1325"/>
    <mergeCell ref="Y1325:AB1326"/>
    <mergeCell ref="A1326:E1326"/>
    <mergeCell ref="F1326:G1326"/>
    <mergeCell ref="H1326:I1326"/>
    <mergeCell ref="P1326:T1326"/>
    <mergeCell ref="U1326:V1326"/>
    <mergeCell ref="W1326:X1326"/>
    <mergeCell ref="A1327:M1327"/>
    <mergeCell ref="N1327:N1365"/>
    <mergeCell ref="O1327:O1365"/>
    <mergeCell ref="P1327:AB1327"/>
    <mergeCell ref="A1328:M1329"/>
    <mergeCell ref="P1328:AB1329"/>
    <mergeCell ref="A1330:B1330"/>
    <mergeCell ref="C1330:F1330"/>
    <mergeCell ref="H1330:I1330"/>
    <mergeCell ref="J1330:K1330"/>
    <mergeCell ref="L1330:M1330"/>
    <mergeCell ref="P1330:Q1330"/>
    <mergeCell ref="R1330:U1330"/>
    <mergeCell ref="W1330:X1330"/>
    <mergeCell ref="Y1330:Z1330"/>
    <mergeCell ref="AA1330:AB1330"/>
    <mergeCell ref="A1331:B1331"/>
    <mergeCell ref="C1331:M1331"/>
    <mergeCell ref="P1331:Q1331"/>
    <mergeCell ref="R1331:AB1331"/>
    <mergeCell ref="A1332:B1332"/>
    <mergeCell ref="C1332:M1332"/>
    <mergeCell ref="P1332:Q1332"/>
    <mergeCell ref="R1332:AB1332"/>
    <mergeCell ref="A1333:B1333"/>
    <mergeCell ref="C1333:M1333"/>
    <mergeCell ref="P1333:Q1333"/>
    <mergeCell ref="R1333:AB1333"/>
    <mergeCell ref="A1334:B1334"/>
    <mergeCell ref="C1334:D1334"/>
    <mergeCell ref="E1334:F1334"/>
    <mergeCell ref="G1334:H1334"/>
    <mergeCell ref="I1334:J1334"/>
    <mergeCell ref="K1334:M1334"/>
    <mergeCell ref="P1334:Q1334"/>
    <mergeCell ref="R1334:S1334"/>
    <mergeCell ref="T1334:U1334"/>
    <mergeCell ref="V1334:W1334"/>
    <mergeCell ref="X1334:Y1334"/>
    <mergeCell ref="Z1334:AB1334"/>
    <mergeCell ref="A1335:A1337"/>
    <mergeCell ref="B1335:B1337"/>
    <mergeCell ref="C1335:C1337"/>
    <mergeCell ref="D1335:D1337"/>
    <mergeCell ref="E1335:E1337"/>
    <mergeCell ref="F1335:F1337"/>
    <mergeCell ref="G1335:G1337"/>
    <mergeCell ref="H1335:H1337"/>
    <mergeCell ref="I1335:I1337"/>
    <mergeCell ref="J1335:J1337"/>
    <mergeCell ref="K1335:K1337"/>
    <mergeCell ref="L1335:L1337"/>
    <mergeCell ref="M1335:M1337"/>
    <mergeCell ref="P1335:P1337"/>
    <mergeCell ref="Q1335:Q1337"/>
    <mergeCell ref="R1335:R1337"/>
    <mergeCell ref="S1335:S1337"/>
    <mergeCell ref="T1335:T1337"/>
    <mergeCell ref="U1335:U1337"/>
    <mergeCell ref="V1335:V1337"/>
    <mergeCell ref="W1335:W1337"/>
    <mergeCell ref="X1335:X1337"/>
    <mergeCell ref="Y1335:Y1337"/>
    <mergeCell ref="Z1335:Z1337"/>
    <mergeCell ref="AA1335:AA1337"/>
    <mergeCell ref="AB1335:AB1337"/>
    <mergeCell ref="A1338:B1338"/>
    <mergeCell ref="P1338:Q1338"/>
    <mergeCell ref="A1339:B1339"/>
    <mergeCell ref="P1339:Q1339"/>
    <mergeCell ref="A1340:B1340"/>
    <mergeCell ref="P1340:Q1340"/>
    <mergeCell ref="A1341:B1341"/>
    <mergeCell ref="P1341:Q1341"/>
    <mergeCell ref="A1342:B1342"/>
    <mergeCell ref="P1342:Q1342"/>
    <mergeCell ref="A1343:B1343"/>
    <mergeCell ref="P1343:Q1343"/>
    <mergeCell ref="A1344:B1344"/>
    <mergeCell ref="P1344:Q1344"/>
    <mergeCell ref="A1345:B1345"/>
    <mergeCell ref="P1345:Q1345"/>
    <mergeCell ref="A1346:B1346"/>
    <mergeCell ref="P1346:Q1346"/>
    <mergeCell ref="A1347:B1347"/>
    <mergeCell ref="P1347:Q1347"/>
    <mergeCell ref="A1348:B1348"/>
    <mergeCell ref="L1348:M1350"/>
    <mergeCell ref="P1348:Q1348"/>
    <mergeCell ref="AA1348:AB1350"/>
    <mergeCell ref="A1349:B1349"/>
    <mergeCell ref="P1349:Q1349"/>
    <mergeCell ref="A1350:B1350"/>
    <mergeCell ref="P1350:Q1350"/>
    <mergeCell ref="A1351:B1353"/>
    <mergeCell ref="C1351:D1351"/>
    <mergeCell ref="E1351:F1351"/>
    <mergeCell ref="G1351:H1351"/>
    <mergeCell ref="K1351:K1353"/>
    <mergeCell ref="L1351:M1352"/>
    <mergeCell ref="P1351:Q1353"/>
    <mergeCell ref="R1351:S1351"/>
    <mergeCell ref="T1351:U1351"/>
    <mergeCell ref="V1351:W1351"/>
    <mergeCell ref="Z1351:Z1353"/>
    <mergeCell ref="AA1351:AB1352"/>
    <mergeCell ref="C1352:D1352"/>
    <mergeCell ref="E1352:F1352"/>
    <mergeCell ref="G1352:H1352"/>
    <mergeCell ref="R1352:S1352"/>
    <mergeCell ref="T1352:U1352"/>
    <mergeCell ref="V1352:W1352"/>
    <mergeCell ref="C1353:D1353"/>
    <mergeCell ref="E1353:F1353"/>
    <mergeCell ref="G1353:H1353"/>
    <mergeCell ref="L1353:M1353"/>
    <mergeCell ref="R1353:S1353"/>
    <mergeCell ref="T1353:U1353"/>
    <mergeCell ref="V1353:W1353"/>
    <mergeCell ref="AA1353:AB1353"/>
    <mergeCell ref="A1354:B1356"/>
    <mergeCell ref="C1354:D1354"/>
    <mergeCell ref="E1354:F1354"/>
    <mergeCell ref="G1354:H1354"/>
    <mergeCell ref="K1354:K1355"/>
    <mergeCell ref="L1354:M1355"/>
    <mergeCell ref="P1354:Q1356"/>
    <mergeCell ref="R1354:S1354"/>
    <mergeCell ref="T1354:U1354"/>
    <mergeCell ref="V1354:W1354"/>
    <mergeCell ref="Z1354:Z1355"/>
    <mergeCell ref="AA1354:AB1355"/>
    <mergeCell ref="C1355:D1355"/>
    <mergeCell ref="G1355:H1355"/>
    <mergeCell ref="R1355:S1355"/>
    <mergeCell ref="V1355:W1355"/>
    <mergeCell ref="C1356:D1356"/>
    <mergeCell ref="G1356:H1356"/>
    <mergeCell ref="K1356:M1358"/>
    <mergeCell ref="R1356:S1356"/>
    <mergeCell ref="V1356:W1356"/>
    <mergeCell ref="Z1356:AB1358"/>
    <mergeCell ref="A1357:B1357"/>
    <mergeCell ref="C1357:E1357"/>
    <mergeCell ref="H1357:I1357"/>
    <mergeCell ref="P1357:Q1357"/>
    <mergeCell ref="R1357:T1357"/>
    <mergeCell ref="W1357:X1357"/>
    <mergeCell ref="B1358:C1358"/>
    <mergeCell ref="D1358:E1358"/>
    <mergeCell ref="F1358:G1358"/>
    <mergeCell ref="H1358:I1358"/>
    <mergeCell ref="Q1358:R1358"/>
    <mergeCell ref="S1358:T1358"/>
    <mergeCell ref="U1358:V1358"/>
    <mergeCell ref="W1358:X1358"/>
    <mergeCell ref="A1359:B1359"/>
    <mergeCell ref="D1359:E1359"/>
    <mergeCell ref="F1359:G1359"/>
    <mergeCell ref="H1359:I1359"/>
    <mergeCell ref="K1359:M1360"/>
    <mergeCell ref="P1359:Q1359"/>
    <mergeCell ref="S1359:T1359"/>
    <mergeCell ref="U1359:V1359"/>
    <mergeCell ref="W1359:X1359"/>
    <mergeCell ref="Z1359:AB1360"/>
    <mergeCell ref="A1360:B1360"/>
    <mergeCell ref="D1360:E1360"/>
    <mergeCell ref="F1360:G1360"/>
    <mergeCell ref="H1360:I1360"/>
    <mergeCell ref="P1360:Q1360"/>
    <mergeCell ref="S1360:T1360"/>
    <mergeCell ref="U1360:V1360"/>
    <mergeCell ref="W1360:X1360"/>
    <mergeCell ref="A1361:B1361"/>
    <mergeCell ref="D1361:E1361"/>
    <mergeCell ref="F1361:G1361"/>
    <mergeCell ref="H1361:I1361"/>
    <mergeCell ref="J1361:M1362"/>
    <mergeCell ref="P1361:Q1361"/>
    <mergeCell ref="S1361:T1361"/>
    <mergeCell ref="U1361:V1361"/>
    <mergeCell ref="W1361:X1361"/>
    <mergeCell ref="Y1361:AB1362"/>
    <mergeCell ref="A1362:B1362"/>
    <mergeCell ref="D1362:E1362"/>
    <mergeCell ref="F1362:G1362"/>
    <mergeCell ref="H1362:I1362"/>
    <mergeCell ref="P1362:Q1362"/>
    <mergeCell ref="S1362:T1362"/>
    <mergeCell ref="U1362:V1362"/>
    <mergeCell ref="W1362:X1362"/>
    <mergeCell ref="A1363:B1363"/>
    <mergeCell ref="D1363:E1363"/>
    <mergeCell ref="F1363:G1363"/>
    <mergeCell ref="H1363:I1363"/>
    <mergeCell ref="J1363:M1363"/>
    <mergeCell ref="P1363:Q1363"/>
    <mergeCell ref="S1363:T1363"/>
    <mergeCell ref="U1363:V1363"/>
    <mergeCell ref="W1363:X1363"/>
    <mergeCell ref="Y1363:AB1363"/>
    <mergeCell ref="A1364:B1364"/>
    <mergeCell ref="D1364:E1364"/>
    <mergeCell ref="F1364:G1364"/>
    <mergeCell ref="H1364:I1364"/>
    <mergeCell ref="J1364:M1365"/>
    <mergeCell ref="P1364:Q1364"/>
    <mergeCell ref="S1364:T1364"/>
    <mergeCell ref="U1364:V1364"/>
    <mergeCell ref="W1364:X1364"/>
    <mergeCell ref="Y1364:AB1365"/>
    <mergeCell ref="A1365:E1365"/>
    <mergeCell ref="F1365:G1365"/>
    <mergeCell ref="H1365:I1365"/>
    <mergeCell ref="P1365:T1365"/>
    <mergeCell ref="U1365:V1365"/>
    <mergeCell ref="W1365:X1365"/>
    <mergeCell ref="A1366:M1366"/>
    <mergeCell ref="N1366:N1404"/>
    <mergeCell ref="O1366:O1404"/>
    <mergeCell ref="P1366:AB1366"/>
    <mergeCell ref="A1367:M1368"/>
    <mergeCell ref="P1367:AB1368"/>
    <mergeCell ref="A1369:B1369"/>
    <mergeCell ref="C1369:F1369"/>
    <mergeCell ref="H1369:I1369"/>
    <mergeCell ref="J1369:K1369"/>
    <mergeCell ref="L1369:M1369"/>
    <mergeCell ref="P1369:Q1369"/>
    <mergeCell ref="R1369:U1369"/>
    <mergeCell ref="W1369:X1369"/>
    <mergeCell ref="Y1369:Z1369"/>
    <mergeCell ref="AA1369:AB1369"/>
    <mergeCell ref="A1370:B1370"/>
    <mergeCell ref="C1370:M1370"/>
    <mergeCell ref="P1370:Q1370"/>
    <mergeCell ref="R1370:AB1370"/>
    <mergeCell ref="A1371:B1371"/>
    <mergeCell ref="C1371:M1371"/>
    <mergeCell ref="P1371:Q1371"/>
    <mergeCell ref="R1371:AB1371"/>
    <mergeCell ref="A1372:B1372"/>
    <mergeCell ref="C1372:M1372"/>
    <mergeCell ref="P1372:Q1372"/>
    <mergeCell ref="R1372:AB1372"/>
    <mergeCell ref="A1373:B1373"/>
    <mergeCell ref="C1373:D1373"/>
    <mergeCell ref="E1373:F1373"/>
    <mergeCell ref="G1373:H1373"/>
    <mergeCell ref="I1373:J1373"/>
    <mergeCell ref="K1373:M1373"/>
    <mergeCell ref="P1373:Q1373"/>
    <mergeCell ref="R1373:S1373"/>
    <mergeCell ref="T1373:U1373"/>
    <mergeCell ref="V1373:W1373"/>
    <mergeCell ref="X1373:Y1373"/>
    <mergeCell ref="Z1373:AB1373"/>
    <mergeCell ref="A1374:A1376"/>
    <mergeCell ref="B1374:B1376"/>
    <mergeCell ref="C1374:C1376"/>
    <mergeCell ref="D1374:D1376"/>
    <mergeCell ref="E1374:E1376"/>
    <mergeCell ref="F1374:F1376"/>
    <mergeCell ref="G1374:G1376"/>
    <mergeCell ref="H1374:H1376"/>
    <mergeCell ref="I1374:I1376"/>
    <mergeCell ref="J1374:J1376"/>
    <mergeCell ref="K1374:K1376"/>
    <mergeCell ref="L1374:L1376"/>
    <mergeCell ref="M1374:M1376"/>
    <mergeCell ref="P1374:P1376"/>
    <mergeCell ref="Q1374:Q1376"/>
    <mergeCell ref="R1374:R1376"/>
    <mergeCell ref="S1374:S1376"/>
    <mergeCell ref="T1374:T1376"/>
    <mergeCell ref="U1374:U1376"/>
    <mergeCell ref="V1374:V1376"/>
    <mergeCell ref="W1374:W1376"/>
    <mergeCell ref="X1374:X1376"/>
    <mergeCell ref="Y1374:Y1376"/>
    <mergeCell ref="Z1374:Z1376"/>
    <mergeCell ref="AA1374:AA1376"/>
    <mergeCell ref="AB1374:AB1376"/>
    <mergeCell ref="A1377:B1377"/>
    <mergeCell ref="P1377:Q1377"/>
    <mergeCell ref="A1378:B1378"/>
    <mergeCell ref="P1378:Q1378"/>
    <mergeCell ref="A1379:B1379"/>
    <mergeCell ref="P1379:Q1379"/>
    <mergeCell ref="A1380:B1380"/>
    <mergeCell ref="P1380:Q1380"/>
    <mergeCell ref="A1381:B1381"/>
    <mergeCell ref="P1381:Q1381"/>
    <mergeCell ref="A1382:B1382"/>
    <mergeCell ref="P1382:Q1382"/>
    <mergeCell ref="A1383:B1383"/>
    <mergeCell ref="P1383:Q1383"/>
    <mergeCell ref="A1384:B1384"/>
    <mergeCell ref="P1384:Q1384"/>
    <mergeCell ref="A1385:B1385"/>
    <mergeCell ref="P1385:Q1385"/>
    <mergeCell ref="A1386:B1386"/>
    <mergeCell ref="P1386:Q1386"/>
    <mergeCell ref="A1387:B1387"/>
    <mergeCell ref="L1387:M1389"/>
    <mergeCell ref="P1387:Q1387"/>
    <mergeCell ref="AA1387:AB1389"/>
    <mergeCell ref="A1388:B1388"/>
    <mergeCell ref="P1388:Q1388"/>
    <mergeCell ref="A1389:B1389"/>
    <mergeCell ref="P1389:Q1389"/>
    <mergeCell ref="A1390:B1392"/>
    <mergeCell ref="C1390:D1390"/>
    <mergeCell ref="E1390:F1390"/>
    <mergeCell ref="G1390:H1390"/>
    <mergeCell ref="K1390:K1392"/>
    <mergeCell ref="L1390:M1391"/>
    <mergeCell ref="P1390:Q1392"/>
    <mergeCell ref="R1390:S1390"/>
    <mergeCell ref="T1390:U1390"/>
    <mergeCell ref="V1390:W1390"/>
    <mergeCell ref="Z1390:Z1392"/>
    <mergeCell ref="AA1390:AB1391"/>
    <mergeCell ref="C1391:D1391"/>
    <mergeCell ref="E1391:F1391"/>
    <mergeCell ref="G1391:H1391"/>
    <mergeCell ref="R1391:S1391"/>
    <mergeCell ref="T1391:U1391"/>
    <mergeCell ref="V1391:W1391"/>
    <mergeCell ref="C1392:D1392"/>
    <mergeCell ref="E1392:F1392"/>
    <mergeCell ref="G1392:H1392"/>
    <mergeCell ref="L1392:M1392"/>
    <mergeCell ref="R1392:S1392"/>
    <mergeCell ref="T1392:U1392"/>
    <mergeCell ref="V1392:W1392"/>
    <mergeCell ref="AA1392:AB1392"/>
    <mergeCell ref="A1393:B1395"/>
    <mergeCell ref="C1393:D1393"/>
    <mergeCell ref="E1393:F1393"/>
    <mergeCell ref="G1393:H1393"/>
    <mergeCell ref="K1393:K1394"/>
    <mergeCell ref="L1393:M1394"/>
    <mergeCell ref="P1393:Q1395"/>
    <mergeCell ref="R1393:S1393"/>
    <mergeCell ref="T1393:U1393"/>
    <mergeCell ref="V1393:W1393"/>
    <mergeCell ref="Z1393:Z1394"/>
    <mergeCell ref="AA1393:AB1394"/>
    <mergeCell ref="C1394:D1394"/>
    <mergeCell ref="G1394:H1394"/>
    <mergeCell ref="R1394:S1394"/>
    <mergeCell ref="V1394:W1394"/>
    <mergeCell ref="C1395:D1395"/>
    <mergeCell ref="G1395:H1395"/>
    <mergeCell ref="K1395:M1397"/>
    <mergeCell ref="R1395:S1395"/>
    <mergeCell ref="V1395:W1395"/>
    <mergeCell ref="Z1395:AB1397"/>
    <mergeCell ref="A1396:B1396"/>
    <mergeCell ref="C1396:E1396"/>
    <mergeCell ref="H1396:I1396"/>
    <mergeCell ref="P1396:Q1396"/>
    <mergeCell ref="R1396:T1396"/>
    <mergeCell ref="W1396:X1396"/>
    <mergeCell ref="B1397:C1397"/>
    <mergeCell ref="D1397:E1397"/>
    <mergeCell ref="F1397:G1397"/>
    <mergeCell ref="H1397:I1397"/>
    <mergeCell ref="Q1397:R1397"/>
    <mergeCell ref="S1397:T1397"/>
    <mergeCell ref="U1397:V1397"/>
    <mergeCell ref="W1397:X1397"/>
    <mergeCell ref="A1398:B1398"/>
    <mergeCell ref="D1398:E1398"/>
    <mergeCell ref="F1398:G1398"/>
    <mergeCell ref="H1398:I1398"/>
    <mergeCell ref="K1398:M1399"/>
    <mergeCell ref="P1398:Q1398"/>
    <mergeCell ref="S1398:T1398"/>
    <mergeCell ref="U1398:V1398"/>
    <mergeCell ref="W1398:X1398"/>
    <mergeCell ref="Z1398:AB1399"/>
    <mergeCell ref="A1399:B1399"/>
    <mergeCell ref="D1399:E1399"/>
    <mergeCell ref="F1399:G1399"/>
    <mergeCell ref="H1399:I1399"/>
    <mergeCell ref="P1399:Q1399"/>
    <mergeCell ref="S1399:T1399"/>
    <mergeCell ref="U1399:V1399"/>
    <mergeCell ref="W1399:X1399"/>
    <mergeCell ref="A1400:B1400"/>
    <mergeCell ref="D1400:E1400"/>
    <mergeCell ref="F1400:G1400"/>
    <mergeCell ref="H1400:I1400"/>
    <mergeCell ref="J1400:M1401"/>
    <mergeCell ref="P1400:Q1400"/>
    <mergeCell ref="S1400:T1400"/>
    <mergeCell ref="U1400:V1400"/>
    <mergeCell ref="W1400:X1400"/>
    <mergeCell ref="Y1400:AB1401"/>
    <mergeCell ref="A1401:B1401"/>
    <mergeCell ref="D1401:E1401"/>
    <mergeCell ref="F1401:G1401"/>
    <mergeCell ref="H1401:I1401"/>
    <mergeCell ref="P1401:Q1401"/>
    <mergeCell ref="S1401:T1401"/>
    <mergeCell ref="U1401:V1401"/>
    <mergeCell ref="W1401:X1401"/>
    <mergeCell ref="A1402:B1402"/>
    <mergeCell ref="D1402:E1402"/>
    <mergeCell ref="F1402:G1402"/>
    <mergeCell ref="H1402:I1402"/>
    <mergeCell ref="J1402:M1402"/>
    <mergeCell ref="P1402:Q1402"/>
    <mergeCell ref="S1402:T1402"/>
    <mergeCell ref="U1402:V1402"/>
    <mergeCell ref="W1402:X1402"/>
    <mergeCell ref="Y1402:AB1402"/>
    <mergeCell ref="A1403:B1403"/>
    <mergeCell ref="D1403:E1403"/>
    <mergeCell ref="F1403:G1403"/>
    <mergeCell ref="H1403:I1403"/>
    <mergeCell ref="J1403:M1404"/>
    <mergeCell ref="P1403:Q1403"/>
    <mergeCell ref="S1403:T1403"/>
    <mergeCell ref="U1403:V1403"/>
    <mergeCell ref="W1403:X1403"/>
    <mergeCell ref="Y1403:AB1404"/>
    <mergeCell ref="A1404:E1404"/>
    <mergeCell ref="F1404:G1404"/>
    <mergeCell ref="H1404:I1404"/>
    <mergeCell ref="P1404:T1404"/>
    <mergeCell ref="U1404:V1404"/>
    <mergeCell ref="W1404:X1404"/>
    <mergeCell ref="A1405:M1405"/>
    <mergeCell ref="N1405:N1443"/>
    <mergeCell ref="O1405:O1443"/>
    <mergeCell ref="P1405:AB1405"/>
    <mergeCell ref="A1406:M1407"/>
    <mergeCell ref="P1406:AB1407"/>
    <mergeCell ref="A1408:B1408"/>
    <mergeCell ref="C1408:F1408"/>
    <mergeCell ref="H1408:I1408"/>
    <mergeCell ref="J1408:K1408"/>
    <mergeCell ref="L1408:M1408"/>
    <mergeCell ref="P1408:Q1408"/>
    <mergeCell ref="R1408:U1408"/>
    <mergeCell ref="W1408:X1408"/>
    <mergeCell ref="Y1408:Z1408"/>
    <mergeCell ref="AA1408:AB1408"/>
    <mergeCell ref="A1409:B1409"/>
    <mergeCell ref="C1409:M1409"/>
    <mergeCell ref="P1409:Q1409"/>
    <mergeCell ref="R1409:AB1409"/>
    <mergeCell ref="A1410:B1410"/>
    <mergeCell ref="C1410:M1410"/>
    <mergeCell ref="P1410:Q1410"/>
    <mergeCell ref="R1410:AB1410"/>
    <mergeCell ref="A1411:B1411"/>
    <mergeCell ref="C1411:M1411"/>
    <mergeCell ref="P1411:Q1411"/>
    <mergeCell ref="R1411:AB1411"/>
    <mergeCell ref="A1412:B1412"/>
    <mergeCell ref="C1412:D1412"/>
    <mergeCell ref="E1412:F1412"/>
    <mergeCell ref="G1412:H1412"/>
    <mergeCell ref="I1412:J1412"/>
    <mergeCell ref="K1412:M1412"/>
    <mergeCell ref="P1412:Q1412"/>
    <mergeCell ref="R1412:S1412"/>
    <mergeCell ref="T1412:U1412"/>
    <mergeCell ref="V1412:W1412"/>
    <mergeCell ref="X1412:Y1412"/>
    <mergeCell ref="Z1412:AB1412"/>
    <mergeCell ref="A1413:A1415"/>
    <mergeCell ref="B1413:B1415"/>
    <mergeCell ref="C1413:C1415"/>
    <mergeCell ref="D1413:D1415"/>
    <mergeCell ref="E1413:E1415"/>
    <mergeCell ref="F1413:F1415"/>
    <mergeCell ref="G1413:G1415"/>
    <mergeCell ref="H1413:H1415"/>
    <mergeCell ref="I1413:I1415"/>
    <mergeCell ref="J1413:J1415"/>
    <mergeCell ref="K1413:K1415"/>
    <mergeCell ref="L1413:L1415"/>
    <mergeCell ref="M1413:M1415"/>
    <mergeCell ref="P1413:P1415"/>
    <mergeCell ref="Q1413:Q1415"/>
    <mergeCell ref="R1413:R1415"/>
    <mergeCell ref="S1413:S1415"/>
    <mergeCell ref="T1413:T1415"/>
    <mergeCell ref="U1413:U1415"/>
    <mergeCell ref="V1413:V1415"/>
    <mergeCell ref="W1413:W1415"/>
    <mergeCell ref="X1413:X1415"/>
    <mergeCell ref="Y1413:Y1415"/>
    <mergeCell ref="Z1413:Z1415"/>
    <mergeCell ref="AA1413:AA1415"/>
    <mergeCell ref="AB1413:AB1415"/>
    <mergeCell ref="A1416:B1416"/>
    <mergeCell ref="P1416:Q1416"/>
    <mergeCell ref="A1417:B1417"/>
    <mergeCell ref="P1417:Q1417"/>
    <mergeCell ref="A1418:B1418"/>
    <mergeCell ref="P1418:Q1418"/>
    <mergeCell ref="A1419:B1419"/>
    <mergeCell ref="P1419:Q1419"/>
    <mergeCell ref="A1420:B1420"/>
    <mergeCell ref="P1420:Q1420"/>
    <mergeCell ref="A1421:B1421"/>
    <mergeCell ref="P1421:Q1421"/>
    <mergeCell ref="A1422:B1422"/>
    <mergeCell ref="P1422:Q1422"/>
    <mergeCell ref="A1423:B1423"/>
    <mergeCell ref="P1423:Q1423"/>
    <mergeCell ref="A1424:B1424"/>
    <mergeCell ref="P1424:Q1424"/>
    <mergeCell ref="A1425:B1425"/>
    <mergeCell ref="P1425:Q1425"/>
    <mergeCell ref="A1426:B1426"/>
    <mergeCell ref="L1426:M1428"/>
    <mergeCell ref="P1426:Q1426"/>
    <mergeCell ref="AA1426:AB1428"/>
    <mergeCell ref="A1427:B1427"/>
    <mergeCell ref="P1427:Q1427"/>
    <mergeCell ref="A1428:B1428"/>
    <mergeCell ref="P1428:Q1428"/>
    <mergeCell ref="A1429:B1431"/>
    <mergeCell ref="C1429:D1429"/>
    <mergeCell ref="E1429:F1429"/>
    <mergeCell ref="G1429:H1429"/>
    <mergeCell ref="K1429:K1431"/>
    <mergeCell ref="L1429:M1430"/>
    <mergeCell ref="P1429:Q1431"/>
    <mergeCell ref="R1429:S1429"/>
    <mergeCell ref="T1429:U1429"/>
    <mergeCell ref="V1429:W1429"/>
    <mergeCell ref="Z1429:Z1431"/>
    <mergeCell ref="AA1429:AB1430"/>
    <mergeCell ref="C1430:D1430"/>
    <mergeCell ref="E1430:F1430"/>
    <mergeCell ref="G1430:H1430"/>
    <mergeCell ref="R1430:S1430"/>
    <mergeCell ref="T1430:U1430"/>
    <mergeCell ref="V1430:W1430"/>
    <mergeCell ref="C1431:D1431"/>
    <mergeCell ref="E1431:F1431"/>
    <mergeCell ref="G1431:H1431"/>
    <mergeCell ref="L1431:M1431"/>
    <mergeCell ref="R1431:S1431"/>
    <mergeCell ref="T1431:U1431"/>
    <mergeCell ref="V1431:W1431"/>
    <mergeCell ref="AA1431:AB1431"/>
    <mergeCell ref="A1432:B1434"/>
    <mergeCell ref="C1432:D1432"/>
    <mergeCell ref="E1432:F1432"/>
    <mergeCell ref="G1432:H1432"/>
    <mergeCell ref="K1432:K1433"/>
    <mergeCell ref="L1432:M1433"/>
    <mergeCell ref="P1432:Q1434"/>
    <mergeCell ref="R1432:S1432"/>
    <mergeCell ref="T1432:U1432"/>
    <mergeCell ref="V1432:W1432"/>
    <mergeCell ref="Z1432:Z1433"/>
    <mergeCell ref="AA1432:AB1433"/>
    <mergeCell ref="C1433:D1433"/>
    <mergeCell ref="G1433:H1433"/>
    <mergeCell ref="R1433:S1433"/>
    <mergeCell ref="V1433:W1433"/>
    <mergeCell ref="C1434:D1434"/>
    <mergeCell ref="G1434:H1434"/>
    <mergeCell ref="K1434:M1436"/>
    <mergeCell ref="R1434:S1434"/>
    <mergeCell ref="V1434:W1434"/>
    <mergeCell ref="Z1434:AB1436"/>
    <mergeCell ref="A1435:B1435"/>
    <mergeCell ref="C1435:E1435"/>
    <mergeCell ref="H1435:I1435"/>
    <mergeCell ref="P1435:Q1435"/>
    <mergeCell ref="R1435:T1435"/>
    <mergeCell ref="W1435:X1435"/>
    <mergeCell ref="B1436:C1436"/>
    <mergeCell ref="D1436:E1436"/>
    <mergeCell ref="F1436:G1436"/>
    <mergeCell ref="H1436:I1436"/>
    <mergeCell ref="Q1436:R1436"/>
    <mergeCell ref="S1436:T1436"/>
    <mergeCell ref="U1436:V1436"/>
    <mergeCell ref="W1436:X1436"/>
    <mergeCell ref="A1437:B1437"/>
    <mergeCell ref="D1437:E1437"/>
    <mergeCell ref="F1437:G1437"/>
    <mergeCell ref="H1437:I1437"/>
    <mergeCell ref="K1437:M1438"/>
    <mergeCell ref="P1437:Q1437"/>
    <mergeCell ref="S1437:T1437"/>
    <mergeCell ref="U1437:V1437"/>
    <mergeCell ref="W1437:X1437"/>
    <mergeCell ref="Z1437:AB1438"/>
    <mergeCell ref="A1438:B1438"/>
    <mergeCell ref="D1438:E1438"/>
    <mergeCell ref="F1438:G1438"/>
    <mergeCell ref="H1438:I1438"/>
    <mergeCell ref="P1438:Q1438"/>
    <mergeCell ref="S1438:T1438"/>
    <mergeCell ref="U1438:V1438"/>
    <mergeCell ref="W1438:X1438"/>
    <mergeCell ref="A1439:B1439"/>
    <mergeCell ref="D1439:E1439"/>
    <mergeCell ref="F1439:G1439"/>
    <mergeCell ref="H1439:I1439"/>
    <mergeCell ref="J1439:M1440"/>
    <mergeCell ref="P1439:Q1439"/>
    <mergeCell ref="S1439:T1439"/>
    <mergeCell ref="U1439:V1439"/>
    <mergeCell ref="W1439:X1439"/>
    <mergeCell ref="Y1439:AB1440"/>
    <mergeCell ref="A1440:B1440"/>
    <mergeCell ref="D1440:E1440"/>
    <mergeCell ref="F1440:G1440"/>
    <mergeCell ref="H1440:I1440"/>
    <mergeCell ref="P1440:Q1440"/>
    <mergeCell ref="S1440:T1440"/>
    <mergeCell ref="U1440:V1440"/>
    <mergeCell ref="W1440:X1440"/>
    <mergeCell ref="A1441:B1441"/>
    <mergeCell ref="D1441:E1441"/>
    <mergeCell ref="F1441:G1441"/>
    <mergeCell ref="H1441:I1441"/>
    <mergeCell ref="J1441:M1441"/>
    <mergeCell ref="P1441:Q1441"/>
    <mergeCell ref="S1441:T1441"/>
    <mergeCell ref="U1441:V1441"/>
    <mergeCell ref="W1441:X1441"/>
    <mergeCell ref="Y1441:AB1441"/>
    <mergeCell ref="A1442:B1442"/>
    <mergeCell ref="D1442:E1442"/>
    <mergeCell ref="F1442:G1442"/>
    <mergeCell ref="H1442:I1442"/>
    <mergeCell ref="J1442:M1443"/>
    <mergeCell ref="P1442:Q1442"/>
    <mergeCell ref="S1442:T1442"/>
    <mergeCell ref="U1442:V1442"/>
    <mergeCell ref="W1442:X1442"/>
    <mergeCell ref="Y1442:AB1443"/>
    <mergeCell ref="A1443:E1443"/>
    <mergeCell ref="F1443:G1443"/>
    <mergeCell ref="H1443:I1443"/>
    <mergeCell ref="P1443:T1443"/>
    <mergeCell ref="U1443:V1443"/>
    <mergeCell ref="W1443:X1443"/>
    <mergeCell ref="A1444:M1444"/>
    <mergeCell ref="N1444:N1482"/>
    <mergeCell ref="O1444:O1482"/>
    <mergeCell ref="P1444:AB1444"/>
    <mergeCell ref="A1445:M1446"/>
    <mergeCell ref="P1445:AB1446"/>
    <mergeCell ref="A1447:B1447"/>
    <mergeCell ref="C1447:F1447"/>
    <mergeCell ref="H1447:I1447"/>
    <mergeCell ref="J1447:K1447"/>
    <mergeCell ref="L1447:M1447"/>
    <mergeCell ref="P1447:Q1447"/>
    <mergeCell ref="R1447:U1447"/>
    <mergeCell ref="W1447:X1447"/>
    <mergeCell ref="Y1447:Z1447"/>
    <mergeCell ref="AA1447:AB1447"/>
    <mergeCell ref="A1448:B1448"/>
    <mergeCell ref="C1448:M1448"/>
    <mergeCell ref="P1448:Q1448"/>
    <mergeCell ref="R1448:AB1448"/>
    <mergeCell ref="A1449:B1449"/>
    <mergeCell ref="C1449:M1449"/>
    <mergeCell ref="P1449:Q1449"/>
    <mergeCell ref="R1449:AB1449"/>
    <mergeCell ref="A1450:B1450"/>
    <mergeCell ref="C1450:M1450"/>
    <mergeCell ref="P1450:Q1450"/>
    <mergeCell ref="R1450:AB1450"/>
    <mergeCell ref="A1451:B1451"/>
    <mergeCell ref="C1451:D1451"/>
    <mergeCell ref="E1451:F1451"/>
    <mergeCell ref="G1451:H1451"/>
    <mergeCell ref="I1451:J1451"/>
    <mergeCell ref="K1451:M1451"/>
    <mergeCell ref="P1451:Q1451"/>
    <mergeCell ref="R1451:S1451"/>
    <mergeCell ref="T1451:U1451"/>
    <mergeCell ref="V1451:W1451"/>
    <mergeCell ref="X1451:Y1451"/>
    <mergeCell ref="Z1451:AB1451"/>
    <mergeCell ref="A1452:A1454"/>
    <mergeCell ref="B1452:B1454"/>
    <mergeCell ref="C1452:C1454"/>
    <mergeCell ref="D1452:D1454"/>
    <mergeCell ref="E1452:E1454"/>
    <mergeCell ref="F1452:F1454"/>
    <mergeCell ref="G1452:G1454"/>
    <mergeCell ref="H1452:H1454"/>
    <mergeCell ref="I1452:I1454"/>
    <mergeCell ref="J1452:J1454"/>
    <mergeCell ref="K1452:K1454"/>
    <mergeCell ref="L1452:L1454"/>
    <mergeCell ref="M1452:M1454"/>
    <mergeCell ref="P1452:P1454"/>
    <mergeCell ref="Q1452:Q1454"/>
    <mergeCell ref="R1452:R1454"/>
    <mergeCell ref="S1452:S1454"/>
    <mergeCell ref="T1452:T1454"/>
    <mergeCell ref="U1452:U1454"/>
    <mergeCell ref="V1452:V1454"/>
    <mergeCell ref="W1452:W1454"/>
    <mergeCell ref="X1452:X1454"/>
    <mergeCell ref="Y1452:Y1454"/>
    <mergeCell ref="Z1452:Z1454"/>
    <mergeCell ref="AA1452:AA1454"/>
    <mergeCell ref="AB1452:AB1454"/>
    <mergeCell ref="A1455:B1455"/>
    <mergeCell ref="P1455:Q1455"/>
    <mergeCell ref="A1456:B1456"/>
    <mergeCell ref="P1456:Q1456"/>
    <mergeCell ref="A1457:B1457"/>
    <mergeCell ref="P1457:Q1457"/>
    <mergeCell ref="A1458:B1458"/>
    <mergeCell ref="P1458:Q1458"/>
    <mergeCell ref="A1459:B1459"/>
    <mergeCell ref="P1459:Q1459"/>
    <mergeCell ref="A1460:B1460"/>
    <mergeCell ref="P1460:Q1460"/>
    <mergeCell ref="A1461:B1461"/>
    <mergeCell ref="P1461:Q1461"/>
    <mergeCell ref="A1462:B1462"/>
    <mergeCell ref="P1462:Q1462"/>
    <mergeCell ref="A1463:B1463"/>
    <mergeCell ref="P1463:Q1463"/>
    <mergeCell ref="A1464:B1464"/>
    <mergeCell ref="P1464:Q1464"/>
    <mergeCell ref="A1465:B1465"/>
    <mergeCell ref="L1465:M1467"/>
    <mergeCell ref="P1465:Q1465"/>
    <mergeCell ref="AA1465:AB1467"/>
    <mergeCell ref="A1466:B1466"/>
    <mergeCell ref="P1466:Q1466"/>
    <mergeCell ref="A1467:B1467"/>
    <mergeCell ref="P1467:Q1467"/>
    <mergeCell ref="A1468:B1470"/>
    <mergeCell ref="C1468:D1468"/>
    <mergeCell ref="E1468:F1468"/>
    <mergeCell ref="G1468:H1468"/>
    <mergeCell ref="K1468:K1470"/>
    <mergeCell ref="L1468:M1469"/>
    <mergeCell ref="P1468:Q1470"/>
    <mergeCell ref="R1468:S1468"/>
    <mergeCell ref="T1468:U1468"/>
    <mergeCell ref="V1468:W1468"/>
    <mergeCell ref="Z1468:Z1470"/>
    <mergeCell ref="AA1468:AB1469"/>
    <mergeCell ref="C1469:D1469"/>
    <mergeCell ref="E1469:F1469"/>
    <mergeCell ref="G1469:H1469"/>
    <mergeCell ref="R1469:S1469"/>
    <mergeCell ref="T1469:U1469"/>
    <mergeCell ref="V1469:W1469"/>
    <mergeCell ref="C1470:D1470"/>
    <mergeCell ref="E1470:F1470"/>
    <mergeCell ref="G1470:H1470"/>
    <mergeCell ref="L1470:M1470"/>
    <mergeCell ref="R1470:S1470"/>
    <mergeCell ref="T1470:U1470"/>
    <mergeCell ref="V1470:W1470"/>
    <mergeCell ref="AA1470:AB1470"/>
    <mergeCell ref="A1471:B1473"/>
    <mergeCell ref="C1471:D1471"/>
    <mergeCell ref="E1471:F1471"/>
    <mergeCell ref="G1471:H1471"/>
    <mergeCell ref="K1471:K1472"/>
    <mergeCell ref="L1471:M1472"/>
    <mergeCell ref="P1471:Q1473"/>
    <mergeCell ref="R1471:S1471"/>
    <mergeCell ref="T1471:U1471"/>
    <mergeCell ref="V1471:W1471"/>
    <mergeCell ref="Z1471:Z1472"/>
    <mergeCell ref="AA1471:AB1472"/>
    <mergeCell ref="C1472:D1472"/>
    <mergeCell ref="G1472:H1472"/>
    <mergeCell ref="R1472:S1472"/>
    <mergeCell ref="V1472:W1472"/>
    <mergeCell ref="C1473:D1473"/>
    <mergeCell ref="G1473:H1473"/>
    <mergeCell ref="K1473:M1475"/>
    <mergeCell ref="R1473:S1473"/>
    <mergeCell ref="V1473:W1473"/>
    <mergeCell ref="Z1473:AB1475"/>
    <mergeCell ref="A1474:B1474"/>
    <mergeCell ref="C1474:E1474"/>
    <mergeCell ref="H1474:I1474"/>
    <mergeCell ref="P1474:Q1474"/>
    <mergeCell ref="R1474:T1474"/>
    <mergeCell ref="W1474:X1474"/>
    <mergeCell ref="B1475:C1475"/>
    <mergeCell ref="D1475:E1475"/>
    <mergeCell ref="F1475:G1475"/>
    <mergeCell ref="H1475:I1475"/>
    <mergeCell ref="Q1475:R1475"/>
    <mergeCell ref="S1475:T1475"/>
    <mergeCell ref="U1475:V1475"/>
    <mergeCell ref="W1475:X1475"/>
    <mergeCell ref="A1476:B1476"/>
    <mergeCell ref="D1476:E1476"/>
    <mergeCell ref="F1476:G1476"/>
    <mergeCell ref="H1476:I1476"/>
    <mergeCell ref="K1476:M1477"/>
    <mergeCell ref="P1476:Q1476"/>
    <mergeCell ref="S1476:T1476"/>
    <mergeCell ref="U1476:V1476"/>
    <mergeCell ref="W1476:X1476"/>
    <mergeCell ref="Z1476:AB1477"/>
    <mergeCell ref="A1477:B1477"/>
    <mergeCell ref="D1477:E1477"/>
    <mergeCell ref="F1477:G1477"/>
    <mergeCell ref="H1477:I1477"/>
    <mergeCell ref="P1477:Q1477"/>
    <mergeCell ref="S1477:T1477"/>
    <mergeCell ref="U1477:V1477"/>
    <mergeCell ref="W1477:X1477"/>
    <mergeCell ref="A1478:B1478"/>
    <mergeCell ref="D1478:E1478"/>
    <mergeCell ref="F1478:G1478"/>
    <mergeCell ref="H1478:I1478"/>
    <mergeCell ref="J1478:M1479"/>
    <mergeCell ref="P1478:Q1478"/>
    <mergeCell ref="S1478:T1478"/>
    <mergeCell ref="U1478:V1478"/>
    <mergeCell ref="W1478:X1478"/>
    <mergeCell ref="Y1478:AB1479"/>
    <mergeCell ref="A1479:B1479"/>
    <mergeCell ref="D1479:E1479"/>
    <mergeCell ref="F1479:G1479"/>
    <mergeCell ref="H1479:I1479"/>
    <mergeCell ref="P1479:Q1479"/>
    <mergeCell ref="S1479:T1479"/>
    <mergeCell ref="U1479:V1479"/>
    <mergeCell ref="W1479:X1479"/>
    <mergeCell ref="A1480:B1480"/>
    <mergeCell ref="D1480:E1480"/>
    <mergeCell ref="F1480:G1480"/>
    <mergeCell ref="H1480:I1480"/>
    <mergeCell ref="J1480:M1480"/>
    <mergeCell ref="P1480:Q1480"/>
    <mergeCell ref="S1480:T1480"/>
    <mergeCell ref="U1480:V1480"/>
    <mergeCell ref="W1480:X1480"/>
    <mergeCell ref="Y1480:AB1480"/>
    <mergeCell ref="A1481:B1481"/>
    <mergeCell ref="D1481:E1481"/>
    <mergeCell ref="F1481:G1481"/>
    <mergeCell ref="H1481:I1481"/>
    <mergeCell ref="J1481:M1482"/>
    <mergeCell ref="P1481:Q1481"/>
    <mergeCell ref="S1481:T1481"/>
    <mergeCell ref="U1481:V1481"/>
    <mergeCell ref="W1481:X1481"/>
    <mergeCell ref="Y1481:AB1482"/>
    <mergeCell ref="A1482:E1482"/>
    <mergeCell ref="F1482:G1482"/>
    <mergeCell ref="H1482:I1482"/>
    <mergeCell ref="P1482:T1482"/>
    <mergeCell ref="U1482:V1482"/>
    <mergeCell ref="W1482:X1482"/>
    <mergeCell ref="A1483:M1483"/>
    <mergeCell ref="N1483:N1521"/>
    <mergeCell ref="O1483:O1521"/>
    <mergeCell ref="P1483:AB1483"/>
    <mergeCell ref="A1484:M1485"/>
    <mergeCell ref="P1484:AB1485"/>
    <mergeCell ref="A1486:B1486"/>
    <mergeCell ref="C1486:F1486"/>
    <mergeCell ref="H1486:I1486"/>
    <mergeCell ref="J1486:K1486"/>
    <mergeCell ref="L1486:M1486"/>
    <mergeCell ref="P1486:Q1486"/>
    <mergeCell ref="R1486:U1486"/>
    <mergeCell ref="W1486:X1486"/>
    <mergeCell ref="Y1486:Z1486"/>
    <mergeCell ref="AA1486:AB1486"/>
    <mergeCell ref="A1487:B1487"/>
    <mergeCell ref="C1487:M1487"/>
    <mergeCell ref="P1487:Q1487"/>
    <mergeCell ref="R1487:AB1487"/>
    <mergeCell ref="A1488:B1488"/>
    <mergeCell ref="C1488:M1488"/>
    <mergeCell ref="P1488:Q1488"/>
    <mergeCell ref="R1488:AB1488"/>
    <mergeCell ref="A1489:B1489"/>
    <mergeCell ref="C1489:M1489"/>
    <mergeCell ref="P1489:Q1489"/>
    <mergeCell ref="R1489:AB1489"/>
    <mergeCell ref="A1490:B1490"/>
    <mergeCell ref="C1490:D1490"/>
    <mergeCell ref="E1490:F1490"/>
    <mergeCell ref="G1490:H1490"/>
    <mergeCell ref="I1490:J1490"/>
    <mergeCell ref="K1490:M1490"/>
    <mergeCell ref="P1490:Q1490"/>
    <mergeCell ref="R1490:S1490"/>
    <mergeCell ref="T1490:U1490"/>
    <mergeCell ref="V1490:W1490"/>
    <mergeCell ref="X1490:Y1490"/>
    <mergeCell ref="Z1490:AB1490"/>
    <mergeCell ref="A1491:A1493"/>
    <mergeCell ref="B1491:B1493"/>
    <mergeCell ref="C1491:C1493"/>
    <mergeCell ref="D1491:D1493"/>
    <mergeCell ref="E1491:E1493"/>
    <mergeCell ref="F1491:F1493"/>
    <mergeCell ref="G1491:G1493"/>
    <mergeCell ref="H1491:H1493"/>
    <mergeCell ref="I1491:I1493"/>
    <mergeCell ref="J1491:J1493"/>
    <mergeCell ref="K1491:K1493"/>
    <mergeCell ref="L1491:L1493"/>
    <mergeCell ref="M1491:M1493"/>
    <mergeCell ref="P1491:P1493"/>
    <mergeCell ref="Q1491:Q1493"/>
    <mergeCell ref="R1491:R1493"/>
    <mergeCell ref="S1491:S1493"/>
    <mergeCell ref="T1491:T1493"/>
    <mergeCell ref="U1491:U1493"/>
    <mergeCell ref="V1491:V1493"/>
    <mergeCell ref="W1491:W1493"/>
    <mergeCell ref="X1491:X1493"/>
    <mergeCell ref="Y1491:Y1493"/>
    <mergeCell ref="Z1491:Z1493"/>
    <mergeCell ref="AA1491:AA1493"/>
    <mergeCell ref="AB1491:AB1493"/>
    <mergeCell ref="A1494:B1494"/>
    <mergeCell ref="P1494:Q1494"/>
    <mergeCell ref="A1495:B1495"/>
    <mergeCell ref="P1495:Q1495"/>
    <mergeCell ref="A1496:B1496"/>
    <mergeCell ref="P1496:Q1496"/>
    <mergeCell ref="A1497:B1497"/>
    <mergeCell ref="P1497:Q1497"/>
    <mergeCell ref="A1498:B1498"/>
    <mergeCell ref="P1498:Q1498"/>
    <mergeCell ref="A1499:B1499"/>
    <mergeCell ref="P1499:Q1499"/>
    <mergeCell ref="A1500:B1500"/>
    <mergeCell ref="P1500:Q1500"/>
    <mergeCell ref="A1501:B1501"/>
    <mergeCell ref="P1501:Q1501"/>
    <mergeCell ref="A1502:B1502"/>
    <mergeCell ref="P1502:Q1502"/>
    <mergeCell ref="A1503:B1503"/>
    <mergeCell ref="P1503:Q1503"/>
    <mergeCell ref="A1504:B1504"/>
    <mergeCell ref="L1504:M1506"/>
    <mergeCell ref="P1504:Q1504"/>
    <mergeCell ref="AA1504:AB1506"/>
    <mergeCell ref="A1505:B1505"/>
    <mergeCell ref="P1505:Q1505"/>
    <mergeCell ref="A1506:B1506"/>
    <mergeCell ref="P1506:Q1506"/>
    <mergeCell ref="A1507:B1509"/>
    <mergeCell ref="C1507:D1507"/>
    <mergeCell ref="E1507:F1507"/>
    <mergeCell ref="G1507:H1507"/>
    <mergeCell ref="K1507:K1509"/>
    <mergeCell ref="L1507:M1508"/>
    <mergeCell ref="P1507:Q1509"/>
    <mergeCell ref="R1507:S1507"/>
    <mergeCell ref="T1507:U1507"/>
    <mergeCell ref="V1507:W1507"/>
    <mergeCell ref="Z1507:Z1509"/>
    <mergeCell ref="AA1507:AB1508"/>
    <mergeCell ref="C1508:D1508"/>
    <mergeCell ref="E1508:F1508"/>
    <mergeCell ref="G1508:H1508"/>
    <mergeCell ref="R1508:S1508"/>
    <mergeCell ref="T1508:U1508"/>
    <mergeCell ref="V1508:W1508"/>
    <mergeCell ref="C1509:D1509"/>
    <mergeCell ref="E1509:F1509"/>
    <mergeCell ref="G1509:H1509"/>
    <mergeCell ref="L1509:M1509"/>
    <mergeCell ref="R1509:S1509"/>
    <mergeCell ref="T1509:U1509"/>
    <mergeCell ref="V1509:W1509"/>
    <mergeCell ref="AA1509:AB1509"/>
    <mergeCell ref="A1510:B1512"/>
    <mergeCell ref="C1510:D1510"/>
    <mergeCell ref="E1510:F1510"/>
    <mergeCell ref="G1510:H1510"/>
    <mergeCell ref="K1510:K1511"/>
    <mergeCell ref="L1510:M1511"/>
    <mergeCell ref="P1510:Q1512"/>
    <mergeCell ref="R1510:S1510"/>
    <mergeCell ref="T1510:U1510"/>
    <mergeCell ref="V1510:W1510"/>
    <mergeCell ref="Z1510:Z1511"/>
    <mergeCell ref="AA1510:AB1511"/>
    <mergeCell ref="C1511:D1511"/>
    <mergeCell ref="G1511:H1511"/>
    <mergeCell ref="R1511:S1511"/>
    <mergeCell ref="V1511:W1511"/>
    <mergeCell ref="C1512:D1512"/>
    <mergeCell ref="G1512:H1512"/>
    <mergeCell ref="K1512:M1514"/>
    <mergeCell ref="R1512:S1512"/>
    <mergeCell ref="V1512:W1512"/>
    <mergeCell ref="Z1512:AB1514"/>
    <mergeCell ref="A1513:B1513"/>
    <mergeCell ref="C1513:E1513"/>
    <mergeCell ref="H1513:I1513"/>
    <mergeCell ref="P1513:Q1513"/>
    <mergeCell ref="R1513:T1513"/>
    <mergeCell ref="W1513:X1513"/>
    <mergeCell ref="B1514:C1514"/>
    <mergeCell ref="D1514:E1514"/>
    <mergeCell ref="F1514:G1514"/>
    <mergeCell ref="H1514:I1514"/>
    <mergeCell ref="Q1514:R1514"/>
    <mergeCell ref="S1514:T1514"/>
    <mergeCell ref="U1514:V1514"/>
    <mergeCell ref="W1514:X1514"/>
    <mergeCell ref="A1515:B1515"/>
    <mergeCell ref="D1515:E1515"/>
    <mergeCell ref="F1515:G1515"/>
    <mergeCell ref="H1515:I1515"/>
    <mergeCell ref="K1515:M1516"/>
    <mergeCell ref="P1515:Q1515"/>
    <mergeCell ref="S1515:T1515"/>
    <mergeCell ref="U1515:V1515"/>
    <mergeCell ref="W1515:X1515"/>
    <mergeCell ref="Z1515:AB1516"/>
    <mergeCell ref="A1516:B1516"/>
    <mergeCell ref="D1516:E1516"/>
    <mergeCell ref="F1516:G1516"/>
    <mergeCell ref="H1516:I1516"/>
    <mergeCell ref="P1516:Q1516"/>
    <mergeCell ref="S1516:T1516"/>
    <mergeCell ref="U1516:V1516"/>
    <mergeCell ref="W1516:X1516"/>
    <mergeCell ref="A1517:B1517"/>
    <mergeCell ref="D1517:E1517"/>
    <mergeCell ref="F1517:G1517"/>
    <mergeCell ref="H1517:I1517"/>
    <mergeCell ref="J1517:M1518"/>
    <mergeCell ref="P1517:Q1517"/>
    <mergeCell ref="S1517:T1517"/>
    <mergeCell ref="U1517:V1517"/>
    <mergeCell ref="W1517:X1517"/>
    <mergeCell ref="Y1517:AB1518"/>
    <mergeCell ref="A1518:B1518"/>
    <mergeCell ref="D1518:E1518"/>
    <mergeCell ref="F1518:G1518"/>
    <mergeCell ref="H1518:I1518"/>
    <mergeCell ref="P1518:Q1518"/>
    <mergeCell ref="S1518:T1518"/>
    <mergeCell ref="U1518:V1518"/>
    <mergeCell ref="W1518:X1518"/>
    <mergeCell ref="A1519:B1519"/>
    <mergeCell ref="D1519:E1519"/>
    <mergeCell ref="F1519:G1519"/>
    <mergeCell ref="H1519:I1519"/>
    <mergeCell ref="J1519:M1519"/>
    <mergeCell ref="P1519:Q1519"/>
    <mergeCell ref="S1519:T1519"/>
    <mergeCell ref="U1519:V1519"/>
    <mergeCell ref="W1519:X1519"/>
    <mergeCell ref="Y1519:AB1519"/>
    <mergeCell ref="A1520:B1520"/>
    <mergeCell ref="D1520:E1520"/>
    <mergeCell ref="F1520:G1520"/>
    <mergeCell ref="H1520:I1520"/>
    <mergeCell ref="J1520:M1521"/>
    <mergeCell ref="P1520:Q1520"/>
    <mergeCell ref="S1520:T1520"/>
    <mergeCell ref="U1520:V1520"/>
    <mergeCell ref="W1520:X1520"/>
    <mergeCell ref="Y1520:AB1521"/>
    <mergeCell ref="A1521:E1521"/>
    <mergeCell ref="F1521:G1521"/>
    <mergeCell ref="H1521:I1521"/>
    <mergeCell ref="P1521:T1521"/>
    <mergeCell ref="U1521:V1521"/>
    <mergeCell ref="W1521:X1521"/>
    <mergeCell ref="A1522:M1522"/>
    <mergeCell ref="N1522:N1560"/>
    <mergeCell ref="O1522:O1560"/>
    <mergeCell ref="P1522:AB1522"/>
    <mergeCell ref="A1523:M1524"/>
    <mergeCell ref="P1523:AB1524"/>
    <mergeCell ref="A1525:B1525"/>
    <mergeCell ref="C1525:F1525"/>
    <mergeCell ref="H1525:I1525"/>
    <mergeCell ref="J1525:K1525"/>
    <mergeCell ref="L1525:M1525"/>
    <mergeCell ref="P1525:Q1525"/>
    <mergeCell ref="R1525:U1525"/>
    <mergeCell ref="W1525:X1525"/>
    <mergeCell ref="Y1525:Z1525"/>
    <mergeCell ref="AA1525:AB1525"/>
    <mergeCell ref="A1526:B1526"/>
    <mergeCell ref="C1526:M1526"/>
    <mergeCell ref="P1526:Q1526"/>
    <mergeCell ref="R1526:AB1526"/>
    <mergeCell ref="A1527:B1527"/>
    <mergeCell ref="C1527:M1527"/>
    <mergeCell ref="P1527:Q1527"/>
    <mergeCell ref="R1527:AB1527"/>
    <mergeCell ref="A1528:B1528"/>
    <mergeCell ref="C1528:M1528"/>
    <mergeCell ref="P1528:Q1528"/>
    <mergeCell ref="R1528:AB1528"/>
    <mergeCell ref="A1529:B1529"/>
    <mergeCell ref="C1529:D1529"/>
    <mergeCell ref="E1529:F1529"/>
    <mergeCell ref="G1529:H1529"/>
    <mergeCell ref="I1529:J1529"/>
    <mergeCell ref="K1529:M1529"/>
    <mergeCell ref="P1529:Q1529"/>
    <mergeCell ref="R1529:S1529"/>
    <mergeCell ref="T1529:U1529"/>
    <mergeCell ref="V1529:W1529"/>
    <mergeCell ref="X1529:Y1529"/>
    <mergeCell ref="Z1529:AB1529"/>
    <mergeCell ref="A1530:A1532"/>
    <mergeCell ref="B1530:B1532"/>
    <mergeCell ref="C1530:C1532"/>
    <mergeCell ref="D1530:D1532"/>
    <mergeCell ref="E1530:E1532"/>
    <mergeCell ref="F1530:F1532"/>
    <mergeCell ref="G1530:G1532"/>
    <mergeCell ref="H1530:H1532"/>
    <mergeCell ref="I1530:I1532"/>
    <mergeCell ref="J1530:J1532"/>
    <mergeCell ref="K1530:K1532"/>
    <mergeCell ref="L1530:L1532"/>
    <mergeCell ref="M1530:M1532"/>
    <mergeCell ref="P1530:P1532"/>
    <mergeCell ref="Q1530:Q1532"/>
    <mergeCell ref="R1530:R1532"/>
    <mergeCell ref="S1530:S1532"/>
    <mergeCell ref="T1530:T1532"/>
    <mergeCell ref="U1530:U1532"/>
    <mergeCell ref="V1530:V1532"/>
    <mergeCell ref="W1530:W1532"/>
    <mergeCell ref="X1530:X1532"/>
    <mergeCell ref="Y1530:Y1532"/>
    <mergeCell ref="Z1530:Z1532"/>
    <mergeCell ref="AA1530:AA1532"/>
    <mergeCell ref="AB1530:AB1532"/>
    <mergeCell ref="A1533:B1533"/>
    <mergeCell ref="P1533:Q1533"/>
    <mergeCell ref="A1534:B1534"/>
    <mergeCell ref="P1534:Q1534"/>
    <mergeCell ref="A1535:B1535"/>
    <mergeCell ref="P1535:Q1535"/>
    <mergeCell ref="A1536:B1536"/>
    <mergeCell ref="P1536:Q1536"/>
    <mergeCell ref="A1537:B1537"/>
    <mergeCell ref="P1537:Q1537"/>
    <mergeCell ref="A1538:B1538"/>
    <mergeCell ref="P1538:Q1538"/>
    <mergeCell ref="A1539:B1539"/>
    <mergeCell ref="P1539:Q1539"/>
    <mergeCell ref="A1540:B1540"/>
    <mergeCell ref="P1540:Q1540"/>
    <mergeCell ref="A1541:B1541"/>
    <mergeCell ref="P1541:Q1541"/>
    <mergeCell ref="A1542:B1542"/>
    <mergeCell ref="P1542:Q1542"/>
    <mergeCell ref="A1543:B1543"/>
    <mergeCell ref="L1543:M1545"/>
    <mergeCell ref="P1543:Q1543"/>
    <mergeCell ref="AA1543:AB1545"/>
    <mergeCell ref="A1544:B1544"/>
    <mergeCell ref="P1544:Q1544"/>
    <mergeCell ref="A1545:B1545"/>
    <mergeCell ref="P1545:Q1545"/>
    <mergeCell ref="A1546:B1548"/>
    <mergeCell ref="C1546:D1546"/>
    <mergeCell ref="E1546:F1546"/>
    <mergeCell ref="G1546:H1546"/>
    <mergeCell ref="K1546:K1548"/>
    <mergeCell ref="L1546:M1547"/>
    <mergeCell ref="P1546:Q1548"/>
    <mergeCell ref="R1546:S1546"/>
    <mergeCell ref="T1546:U1546"/>
    <mergeCell ref="V1546:W1546"/>
    <mergeCell ref="Z1546:Z1548"/>
    <mergeCell ref="AA1546:AB1547"/>
    <mergeCell ref="C1547:D1547"/>
    <mergeCell ref="E1547:F1547"/>
    <mergeCell ref="G1547:H1547"/>
    <mergeCell ref="R1547:S1547"/>
    <mergeCell ref="T1547:U1547"/>
    <mergeCell ref="V1547:W1547"/>
    <mergeCell ref="C1548:D1548"/>
    <mergeCell ref="E1548:F1548"/>
    <mergeCell ref="G1548:H1548"/>
    <mergeCell ref="L1548:M1548"/>
    <mergeCell ref="R1548:S1548"/>
    <mergeCell ref="T1548:U1548"/>
    <mergeCell ref="V1548:W1548"/>
    <mergeCell ref="AA1548:AB1548"/>
    <mergeCell ref="A1549:B1551"/>
    <mergeCell ref="C1549:D1549"/>
    <mergeCell ref="E1549:F1549"/>
    <mergeCell ref="G1549:H1549"/>
    <mergeCell ref="K1549:K1550"/>
    <mergeCell ref="L1549:M1550"/>
    <mergeCell ref="P1549:Q1551"/>
    <mergeCell ref="R1549:S1549"/>
    <mergeCell ref="T1549:U1549"/>
    <mergeCell ref="V1549:W1549"/>
    <mergeCell ref="Z1549:Z1550"/>
    <mergeCell ref="AA1549:AB1550"/>
    <mergeCell ref="C1550:D1550"/>
    <mergeCell ref="G1550:H1550"/>
    <mergeCell ref="R1550:S1550"/>
    <mergeCell ref="V1550:W1550"/>
    <mergeCell ref="C1551:D1551"/>
    <mergeCell ref="G1551:H1551"/>
    <mergeCell ref="K1551:M1553"/>
    <mergeCell ref="R1551:S1551"/>
    <mergeCell ref="V1551:W1551"/>
    <mergeCell ref="Z1551:AB1553"/>
    <mergeCell ref="A1552:B1552"/>
    <mergeCell ref="C1552:E1552"/>
    <mergeCell ref="H1552:I1552"/>
    <mergeCell ref="P1552:Q1552"/>
    <mergeCell ref="R1552:T1552"/>
    <mergeCell ref="W1552:X1552"/>
    <mergeCell ref="B1553:C1553"/>
    <mergeCell ref="D1553:E1553"/>
    <mergeCell ref="F1553:G1553"/>
    <mergeCell ref="H1553:I1553"/>
    <mergeCell ref="Q1553:R1553"/>
    <mergeCell ref="S1553:T1553"/>
    <mergeCell ref="U1553:V1553"/>
    <mergeCell ref="W1553:X1553"/>
    <mergeCell ref="A1554:B1554"/>
    <mergeCell ref="D1554:E1554"/>
    <mergeCell ref="F1554:G1554"/>
    <mergeCell ref="H1554:I1554"/>
    <mergeCell ref="K1554:M1555"/>
    <mergeCell ref="P1554:Q1554"/>
    <mergeCell ref="S1554:T1554"/>
    <mergeCell ref="U1554:V1554"/>
    <mergeCell ref="W1554:X1554"/>
    <mergeCell ref="Z1554:AB1555"/>
    <mergeCell ref="A1555:B1555"/>
    <mergeCell ref="D1555:E1555"/>
    <mergeCell ref="F1555:G1555"/>
    <mergeCell ref="H1555:I1555"/>
    <mergeCell ref="P1555:Q1555"/>
    <mergeCell ref="S1555:T1555"/>
    <mergeCell ref="U1555:V1555"/>
    <mergeCell ref="W1555:X1555"/>
    <mergeCell ref="A1556:B1556"/>
    <mergeCell ref="D1556:E1556"/>
    <mergeCell ref="F1556:G1556"/>
    <mergeCell ref="H1556:I1556"/>
    <mergeCell ref="J1556:M1557"/>
    <mergeCell ref="P1556:Q1556"/>
    <mergeCell ref="S1556:T1556"/>
    <mergeCell ref="U1556:V1556"/>
    <mergeCell ref="W1556:X1556"/>
    <mergeCell ref="Y1556:AB1557"/>
    <mergeCell ref="A1557:B1557"/>
    <mergeCell ref="D1557:E1557"/>
    <mergeCell ref="F1557:G1557"/>
    <mergeCell ref="H1557:I1557"/>
    <mergeCell ref="P1557:Q1557"/>
    <mergeCell ref="S1557:T1557"/>
    <mergeCell ref="U1557:V1557"/>
    <mergeCell ref="W1557:X1557"/>
    <mergeCell ref="A1558:B1558"/>
    <mergeCell ref="D1558:E1558"/>
    <mergeCell ref="F1558:G1558"/>
    <mergeCell ref="H1558:I1558"/>
    <mergeCell ref="J1558:M1558"/>
    <mergeCell ref="P1558:Q1558"/>
    <mergeCell ref="S1558:T1558"/>
    <mergeCell ref="U1558:V1558"/>
    <mergeCell ref="W1558:X1558"/>
    <mergeCell ref="Y1558:AB1558"/>
    <mergeCell ref="A1559:B1559"/>
    <mergeCell ref="D1559:E1559"/>
    <mergeCell ref="F1559:G1559"/>
    <mergeCell ref="H1559:I1559"/>
    <mergeCell ref="J1559:M1560"/>
    <mergeCell ref="P1559:Q1559"/>
    <mergeCell ref="S1559:T1559"/>
    <mergeCell ref="U1559:V1559"/>
    <mergeCell ref="W1559:X1559"/>
    <mergeCell ref="Y1559:AB1560"/>
    <mergeCell ref="A1560:E1560"/>
    <mergeCell ref="F1560:G1560"/>
    <mergeCell ref="H1560:I1560"/>
    <mergeCell ref="P1560:T1560"/>
    <mergeCell ref="U1560:V1560"/>
    <mergeCell ref="W1560:X1560"/>
    <mergeCell ref="A1561:M1561"/>
    <mergeCell ref="N1561:N1599"/>
    <mergeCell ref="O1561:O1599"/>
    <mergeCell ref="P1561:AB1561"/>
    <mergeCell ref="A1562:M1563"/>
    <mergeCell ref="P1562:AB1563"/>
    <mergeCell ref="A1564:B1564"/>
    <mergeCell ref="C1564:F1564"/>
    <mergeCell ref="H1564:I1564"/>
    <mergeCell ref="J1564:K1564"/>
    <mergeCell ref="L1564:M1564"/>
    <mergeCell ref="P1564:Q1564"/>
    <mergeCell ref="R1564:U1564"/>
    <mergeCell ref="W1564:X1564"/>
    <mergeCell ref="Y1564:Z1564"/>
    <mergeCell ref="AA1564:AB1564"/>
    <mergeCell ref="A1565:B1565"/>
    <mergeCell ref="C1565:M1565"/>
    <mergeCell ref="P1565:Q1565"/>
    <mergeCell ref="R1565:AB1565"/>
    <mergeCell ref="A1566:B1566"/>
    <mergeCell ref="C1566:M1566"/>
    <mergeCell ref="P1566:Q1566"/>
    <mergeCell ref="R1566:AB1566"/>
    <mergeCell ref="A1567:B1567"/>
    <mergeCell ref="C1567:M1567"/>
    <mergeCell ref="P1567:Q1567"/>
    <mergeCell ref="R1567:AB1567"/>
    <mergeCell ref="A1568:B1568"/>
    <mergeCell ref="C1568:D1568"/>
    <mergeCell ref="E1568:F1568"/>
    <mergeCell ref="G1568:H1568"/>
    <mergeCell ref="I1568:J1568"/>
    <mergeCell ref="K1568:M1568"/>
    <mergeCell ref="P1568:Q1568"/>
    <mergeCell ref="R1568:S1568"/>
    <mergeCell ref="T1568:U1568"/>
    <mergeCell ref="V1568:W1568"/>
    <mergeCell ref="X1568:Y1568"/>
    <mergeCell ref="Z1568:AB1568"/>
    <mergeCell ref="A1569:A1571"/>
    <mergeCell ref="B1569:B1571"/>
    <mergeCell ref="C1569:C1571"/>
    <mergeCell ref="D1569:D1571"/>
    <mergeCell ref="E1569:E1571"/>
    <mergeCell ref="F1569:F1571"/>
    <mergeCell ref="G1569:G1571"/>
    <mergeCell ref="H1569:H1571"/>
    <mergeCell ref="I1569:I1571"/>
    <mergeCell ref="J1569:J1571"/>
    <mergeCell ref="K1569:K1571"/>
    <mergeCell ref="L1569:L1571"/>
    <mergeCell ref="M1569:M1571"/>
    <mergeCell ref="P1569:P1571"/>
    <mergeCell ref="Q1569:Q1571"/>
    <mergeCell ref="R1569:R1571"/>
    <mergeCell ref="S1569:S1571"/>
    <mergeCell ref="T1569:T1571"/>
    <mergeCell ref="U1569:U1571"/>
    <mergeCell ref="V1569:V1571"/>
    <mergeCell ref="W1569:W1571"/>
    <mergeCell ref="X1569:X1571"/>
    <mergeCell ref="Y1569:Y1571"/>
    <mergeCell ref="Z1569:Z1571"/>
    <mergeCell ref="AA1569:AA1571"/>
    <mergeCell ref="AB1569:AB1571"/>
    <mergeCell ref="A1572:B1572"/>
    <mergeCell ref="P1572:Q1572"/>
    <mergeCell ref="A1573:B1573"/>
    <mergeCell ref="P1573:Q1573"/>
    <mergeCell ref="A1574:B1574"/>
    <mergeCell ref="P1574:Q1574"/>
    <mergeCell ref="A1575:B1575"/>
    <mergeCell ref="P1575:Q1575"/>
    <mergeCell ref="A1576:B1576"/>
    <mergeCell ref="P1576:Q1576"/>
    <mergeCell ref="A1577:B1577"/>
    <mergeCell ref="P1577:Q1577"/>
    <mergeCell ref="A1578:B1578"/>
    <mergeCell ref="P1578:Q1578"/>
    <mergeCell ref="A1579:B1579"/>
    <mergeCell ref="P1579:Q1579"/>
    <mergeCell ref="A1580:B1580"/>
    <mergeCell ref="P1580:Q1580"/>
    <mergeCell ref="A1581:B1581"/>
    <mergeCell ref="P1581:Q1581"/>
    <mergeCell ref="A1582:B1582"/>
    <mergeCell ref="L1582:M1584"/>
    <mergeCell ref="P1582:Q1582"/>
    <mergeCell ref="AA1582:AB1584"/>
    <mergeCell ref="A1583:B1583"/>
    <mergeCell ref="P1583:Q1583"/>
    <mergeCell ref="A1584:B1584"/>
    <mergeCell ref="P1584:Q1584"/>
    <mergeCell ref="A1585:B1587"/>
    <mergeCell ref="C1585:D1585"/>
    <mergeCell ref="E1585:F1585"/>
    <mergeCell ref="G1585:H1585"/>
    <mergeCell ref="K1585:K1587"/>
    <mergeCell ref="L1585:M1586"/>
    <mergeCell ref="P1585:Q1587"/>
    <mergeCell ref="R1585:S1585"/>
    <mergeCell ref="T1585:U1585"/>
    <mergeCell ref="V1585:W1585"/>
    <mergeCell ref="Z1585:Z1587"/>
    <mergeCell ref="AA1585:AB1586"/>
    <mergeCell ref="C1586:D1586"/>
    <mergeCell ref="E1586:F1586"/>
    <mergeCell ref="G1586:H1586"/>
    <mergeCell ref="R1586:S1586"/>
    <mergeCell ref="T1586:U1586"/>
    <mergeCell ref="V1586:W1586"/>
    <mergeCell ref="C1587:D1587"/>
    <mergeCell ref="E1587:F1587"/>
    <mergeCell ref="G1587:H1587"/>
    <mergeCell ref="L1587:M1587"/>
    <mergeCell ref="R1587:S1587"/>
    <mergeCell ref="T1587:U1587"/>
    <mergeCell ref="V1587:W1587"/>
    <mergeCell ref="AA1587:AB1587"/>
    <mergeCell ref="A1588:B1590"/>
    <mergeCell ref="C1588:D1588"/>
    <mergeCell ref="E1588:F1588"/>
    <mergeCell ref="G1588:H1588"/>
    <mergeCell ref="K1588:K1589"/>
    <mergeCell ref="L1588:M1589"/>
    <mergeCell ref="P1588:Q1590"/>
    <mergeCell ref="R1588:S1588"/>
    <mergeCell ref="T1588:U1588"/>
    <mergeCell ref="V1588:W1588"/>
    <mergeCell ref="Z1588:Z1589"/>
    <mergeCell ref="AA1588:AB1589"/>
    <mergeCell ref="C1589:D1589"/>
    <mergeCell ref="G1589:H1589"/>
    <mergeCell ref="R1589:S1589"/>
    <mergeCell ref="V1589:W1589"/>
    <mergeCell ref="C1590:D1590"/>
    <mergeCell ref="G1590:H1590"/>
    <mergeCell ref="K1590:M1592"/>
    <mergeCell ref="R1590:S1590"/>
    <mergeCell ref="V1590:W1590"/>
    <mergeCell ref="Z1590:AB1592"/>
    <mergeCell ref="A1591:B1591"/>
    <mergeCell ref="C1591:E1591"/>
    <mergeCell ref="H1591:I1591"/>
    <mergeCell ref="P1591:Q1591"/>
    <mergeCell ref="R1591:T1591"/>
    <mergeCell ref="W1591:X1591"/>
    <mergeCell ref="B1592:C1592"/>
    <mergeCell ref="D1592:E1592"/>
    <mergeCell ref="F1592:G1592"/>
    <mergeCell ref="H1592:I1592"/>
    <mergeCell ref="Q1592:R1592"/>
    <mergeCell ref="S1592:T1592"/>
    <mergeCell ref="U1592:V1592"/>
    <mergeCell ref="W1592:X1592"/>
    <mergeCell ref="A1593:B1593"/>
    <mergeCell ref="D1593:E1593"/>
    <mergeCell ref="F1593:G1593"/>
    <mergeCell ref="H1593:I1593"/>
    <mergeCell ref="K1593:M1594"/>
    <mergeCell ref="P1593:Q1593"/>
    <mergeCell ref="S1593:T1593"/>
    <mergeCell ref="U1593:V1593"/>
    <mergeCell ref="W1593:X1593"/>
    <mergeCell ref="Z1593:AB1594"/>
    <mergeCell ref="A1594:B1594"/>
    <mergeCell ref="D1594:E1594"/>
    <mergeCell ref="F1594:G1594"/>
    <mergeCell ref="H1594:I1594"/>
    <mergeCell ref="P1594:Q1594"/>
    <mergeCell ref="S1594:T1594"/>
    <mergeCell ref="U1594:V1594"/>
    <mergeCell ref="W1594:X1594"/>
    <mergeCell ref="A1595:B1595"/>
    <mergeCell ref="D1595:E1595"/>
    <mergeCell ref="F1595:G1595"/>
    <mergeCell ref="H1595:I1595"/>
    <mergeCell ref="J1595:M1596"/>
    <mergeCell ref="P1595:Q1595"/>
    <mergeCell ref="S1595:T1595"/>
    <mergeCell ref="U1595:V1595"/>
    <mergeCell ref="W1595:X1595"/>
    <mergeCell ref="Y1595:AB1596"/>
    <mergeCell ref="A1596:B1596"/>
    <mergeCell ref="D1596:E1596"/>
    <mergeCell ref="F1596:G1596"/>
    <mergeCell ref="H1596:I1596"/>
    <mergeCell ref="P1596:Q1596"/>
    <mergeCell ref="S1596:T1596"/>
    <mergeCell ref="U1596:V1596"/>
    <mergeCell ref="W1596:X1596"/>
    <mergeCell ref="A1597:B1597"/>
    <mergeCell ref="D1597:E1597"/>
    <mergeCell ref="F1597:G1597"/>
    <mergeCell ref="H1597:I1597"/>
    <mergeCell ref="J1597:M1597"/>
    <mergeCell ref="P1597:Q1597"/>
    <mergeCell ref="S1597:T1597"/>
    <mergeCell ref="U1597:V1597"/>
    <mergeCell ref="W1597:X1597"/>
    <mergeCell ref="Y1597:AB1597"/>
    <mergeCell ref="A1598:B1598"/>
    <mergeCell ref="D1598:E1598"/>
    <mergeCell ref="F1598:G1598"/>
    <mergeCell ref="H1598:I1598"/>
    <mergeCell ref="J1598:M1599"/>
    <mergeCell ref="P1598:Q1598"/>
    <mergeCell ref="S1598:T1598"/>
    <mergeCell ref="U1598:V1598"/>
    <mergeCell ref="W1598:X1598"/>
    <mergeCell ref="Y1598:AB1599"/>
    <mergeCell ref="A1599:E1599"/>
    <mergeCell ref="F1599:G1599"/>
    <mergeCell ref="H1599:I1599"/>
    <mergeCell ref="P1599:T1599"/>
    <mergeCell ref="U1599:V1599"/>
    <mergeCell ref="W1599:X1599"/>
    <mergeCell ref="A1600:M1600"/>
    <mergeCell ref="N1600:N1638"/>
    <mergeCell ref="O1600:O1638"/>
    <mergeCell ref="P1600:AB1600"/>
    <mergeCell ref="A1601:M1602"/>
    <mergeCell ref="P1601:AB1602"/>
    <mergeCell ref="A1603:B1603"/>
    <mergeCell ref="C1603:F1603"/>
    <mergeCell ref="H1603:I1603"/>
    <mergeCell ref="J1603:K1603"/>
    <mergeCell ref="L1603:M1603"/>
    <mergeCell ref="P1603:Q1603"/>
    <mergeCell ref="R1603:U1603"/>
    <mergeCell ref="W1603:X1603"/>
    <mergeCell ref="Y1603:Z1603"/>
    <mergeCell ref="AA1603:AB1603"/>
    <mergeCell ref="A1604:B1604"/>
    <mergeCell ref="C1604:M1604"/>
    <mergeCell ref="P1604:Q1604"/>
    <mergeCell ref="R1604:AB1604"/>
    <mergeCell ref="A1605:B1605"/>
    <mergeCell ref="C1605:M1605"/>
    <mergeCell ref="P1605:Q1605"/>
    <mergeCell ref="R1605:AB1605"/>
    <mergeCell ref="A1606:B1606"/>
    <mergeCell ref="C1606:M1606"/>
    <mergeCell ref="P1606:Q1606"/>
    <mergeCell ref="R1606:AB1606"/>
    <mergeCell ref="A1607:B1607"/>
    <mergeCell ref="C1607:D1607"/>
    <mergeCell ref="E1607:F1607"/>
    <mergeCell ref="G1607:H1607"/>
    <mergeCell ref="I1607:J1607"/>
    <mergeCell ref="K1607:M1607"/>
    <mergeCell ref="P1607:Q1607"/>
    <mergeCell ref="R1607:S1607"/>
    <mergeCell ref="T1607:U1607"/>
    <mergeCell ref="V1607:W1607"/>
    <mergeCell ref="X1607:Y1607"/>
    <mergeCell ref="Z1607:AB1607"/>
    <mergeCell ref="A1608:A1610"/>
    <mergeCell ref="B1608:B1610"/>
    <mergeCell ref="C1608:C1610"/>
    <mergeCell ref="D1608:D1610"/>
    <mergeCell ref="E1608:E1610"/>
    <mergeCell ref="F1608:F1610"/>
    <mergeCell ref="G1608:G1610"/>
    <mergeCell ref="H1608:H1610"/>
    <mergeCell ref="I1608:I1610"/>
    <mergeCell ref="J1608:J1610"/>
    <mergeCell ref="K1608:K1610"/>
    <mergeCell ref="L1608:L1610"/>
    <mergeCell ref="M1608:M1610"/>
    <mergeCell ref="P1608:P1610"/>
    <mergeCell ref="Q1608:Q1610"/>
    <mergeCell ref="R1608:R1610"/>
    <mergeCell ref="S1608:S1610"/>
    <mergeCell ref="T1608:T1610"/>
    <mergeCell ref="U1608:U1610"/>
    <mergeCell ref="V1608:V1610"/>
    <mergeCell ref="W1608:W1610"/>
    <mergeCell ref="X1608:X1610"/>
    <mergeCell ref="Y1608:Y1610"/>
    <mergeCell ref="Z1608:Z1610"/>
    <mergeCell ref="AA1608:AA1610"/>
    <mergeCell ref="AB1608:AB1610"/>
    <mergeCell ref="A1611:B1611"/>
    <mergeCell ref="P1611:Q1611"/>
    <mergeCell ref="A1612:B1612"/>
    <mergeCell ref="P1612:Q1612"/>
    <mergeCell ref="A1613:B1613"/>
    <mergeCell ref="P1613:Q1613"/>
    <mergeCell ref="A1614:B1614"/>
    <mergeCell ref="P1614:Q1614"/>
    <mergeCell ref="A1615:B1615"/>
    <mergeCell ref="P1615:Q1615"/>
    <mergeCell ref="A1616:B1616"/>
    <mergeCell ref="P1616:Q1616"/>
    <mergeCell ref="A1617:B1617"/>
    <mergeCell ref="P1617:Q1617"/>
    <mergeCell ref="A1618:B1618"/>
    <mergeCell ref="P1618:Q1618"/>
    <mergeCell ref="A1619:B1619"/>
    <mergeCell ref="P1619:Q1619"/>
    <mergeCell ref="A1620:B1620"/>
    <mergeCell ref="P1620:Q1620"/>
    <mergeCell ref="A1621:B1621"/>
    <mergeCell ref="L1621:M1623"/>
    <mergeCell ref="P1621:Q1621"/>
    <mergeCell ref="AA1621:AB1623"/>
    <mergeCell ref="A1622:B1622"/>
    <mergeCell ref="P1622:Q1622"/>
    <mergeCell ref="A1623:B1623"/>
    <mergeCell ref="P1623:Q1623"/>
    <mergeCell ref="A1624:B1626"/>
    <mergeCell ref="C1624:D1624"/>
    <mergeCell ref="E1624:F1624"/>
    <mergeCell ref="G1624:H1624"/>
    <mergeCell ref="K1624:K1626"/>
    <mergeCell ref="L1624:M1625"/>
    <mergeCell ref="P1624:Q1626"/>
    <mergeCell ref="R1624:S1624"/>
    <mergeCell ref="T1624:U1624"/>
    <mergeCell ref="V1624:W1624"/>
    <mergeCell ref="Z1624:Z1626"/>
    <mergeCell ref="AA1624:AB1625"/>
    <mergeCell ref="C1625:D1625"/>
    <mergeCell ref="E1625:F1625"/>
    <mergeCell ref="G1625:H1625"/>
    <mergeCell ref="R1625:S1625"/>
    <mergeCell ref="T1625:U1625"/>
    <mergeCell ref="V1625:W1625"/>
    <mergeCell ref="C1626:D1626"/>
    <mergeCell ref="E1626:F1626"/>
    <mergeCell ref="G1626:H1626"/>
    <mergeCell ref="L1626:M1626"/>
    <mergeCell ref="R1626:S1626"/>
    <mergeCell ref="T1626:U1626"/>
    <mergeCell ref="V1626:W1626"/>
    <mergeCell ref="AA1626:AB1626"/>
    <mergeCell ref="A1627:B1629"/>
    <mergeCell ref="C1627:D1627"/>
    <mergeCell ref="E1627:F1627"/>
    <mergeCell ref="G1627:H1627"/>
    <mergeCell ref="K1627:K1628"/>
    <mergeCell ref="L1627:M1628"/>
    <mergeCell ref="P1627:Q1629"/>
    <mergeCell ref="R1627:S1627"/>
    <mergeCell ref="T1627:U1627"/>
    <mergeCell ref="V1627:W1627"/>
    <mergeCell ref="Z1627:Z1628"/>
    <mergeCell ref="AA1627:AB1628"/>
    <mergeCell ref="C1628:D1628"/>
    <mergeCell ref="G1628:H1628"/>
    <mergeCell ref="R1628:S1628"/>
    <mergeCell ref="V1628:W1628"/>
    <mergeCell ref="C1629:D1629"/>
    <mergeCell ref="G1629:H1629"/>
    <mergeCell ref="K1629:M1631"/>
    <mergeCell ref="R1629:S1629"/>
    <mergeCell ref="V1629:W1629"/>
    <mergeCell ref="Z1629:AB1631"/>
    <mergeCell ref="A1630:B1630"/>
    <mergeCell ref="C1630:E1630"/>
    <mergeCell ref="H1630:I1630"/>
    <mergeCell ref="P1630:Q1630"/>
    <mergeCell ref="R1630:T1630"/>
    <mergeCell ref="W1630:X1630"/>
    <mergeCell ref="B1631:C1631"/>
    <mergeCell ref="D1631:E1631"/>
    <mergeCell ref="F1631:G1631"/>
    <mergeCell ref="H1631:I1631"/>
    <mergeCell ref="Q1631:R1631"/>
    <mergeCell ref="S1631:T1631"/>
    <mergeCell ref="U1631:V1631"/>
    <mergeCell ref="W1631:X1631"/>
    <mergeCell ref="A1632:B1632"/>
    <mergeCell ref="D1632:E1632"/>
    <mergeCell ref="F1632:G1632"/>
    <mergeCell ref="H1632:I1632"/>
    <mergeCell ref="K1632:M1633"/>
    <mergeCell ref="P1632:Q1632"/>
    <mergeCell ref="S1632:T1632"/>
    <mergeCell ref="U1632:V1632"/>
    <mergeCell ref="W1632:X1632"/>
    <mergeCell ref="Z1632:AB1633"/>
    <mergeCell ref="A1633:B1633"/>
    <mergeCell ref="D1633:E1633"/>
    <mergeCell ref="F1633:G1633"/>
    <mergeCell ref="H1633:I1633"/>
    <mergeCell ref="P1633:Q1633"/>
    <mergeCell ref="S1633:T1633"/>
    <mergeCell ref="U1633:V1633"/>
    <mergeCell ref="W1633:X1633"/>
    <mergeCell ref="A1634:B1634"/>
    <mergeCell ref="D1634:E1634"/>
    <mergeCell ref="F1634:G1634"/>
    <mergeCell ref="H1634:I1634"/>
    <mergeCell ref="J1634:M1635"/>
    <mergeCell ref="P1634:Q1634"/>
    <mergeCell ref="S1634:T1634"/>
    <mergeCell ref="U1634:V1634"/>
    <mergeCell ref="W1634:X1634"/>
    <mergeCell ref="Y1634:AB1635"/>
    <mergeCell ref="A1635:B1635"/>
    <mergeCell ref="D1635:E1635"/>
    <mergeCell ref="F1635:G1635"/>
    <mergeCell ref="H1635:I1635"/>
    <mergeCell ref="P1635:Q1635"/>
    <mergeCell ref="S1635:T1635"/>
    <mergeCell ref="U1635:V1635"/>
    <mergeCell ref="W1635:X1635"/>
    <mergeCell ref="A1636:B1636"/>
    <mergeCell ref="D1636:E1636"/>
    <mergeCell ref="F1636:G1636"/>
    <mergeCell ref="H1636:I1636"/>
    <mergeCell ref="J1636:M1636"/>
    <mergeCell ref="P1636:Q1636"/>
    <mergeCell ref="S1636:T1636"/>
    <mergeCell ref="U1636:V1636"/>
    <mergeCell ref="W1636:X1636"/>
    <mergeCell ref="Y1636:AB1636"/>
    <mergeCell ref="A1637:B1637"/>
    <mergeCell ref="D1637:E1637"/>
    <mergeCell ref="F1637:G1637"/>
    <mergeCell ref="H1637:I1637"/>
    <mergeCell ref="J1637:M1638"/>
    <mergeCell ref="P1637:Q1637"/>
    <mergeCell ref="S1637:T1637"/>
    <mergeCell ref="U1637:V1637"/>
    <mergeCell ref="W1637:X1637"/>
    <mergeCell ref="Y1637:AB1638"/>
    <mergeCell ref="A1638:E1638"/>
    <mergeCell ref="F1638:G1638"/>
    <mergeCell ref="H1638:I1638"/>
    <mergeCell ref="P1638:T1638"/>
    <mergeCell ref="U1638:V1638"/>
    <mergeCell ref="W1638:X1638"/>
    <mergeCell ref="A1639:M1639"/>
    <mergeCell ref="N1639:N1677"/>
    <mergeCell ref="O1639:O1677"/>
    <mergeCell ref="P1639:AB1639"/>
    <mergeCell ref="A1640:M1641"/>
    <mergeCell ref="P1640:AB1641"/>
    <mergeCell ref="A1642:B1642"/>
    <mergeCell ref="C1642:F1642"/>
    <mergeCell ref="H1642:I1642"/>
    <mergeCell ref="J1642:K1642"/>
    <mergeCell ref="L1642:M1642"/>
    <mergeCell ref="P1642:Q1642"/>
    <mergeCell ref="R1642:U1642"/>
    <mergeCell ref="W1642:X1642"/>
    <mergeCell ref="Y1642:Z1642"/>
    <mergeCell ref="AA1642:AB1642"/>
    <mergeCell ref="A1643:B1643"/>
    <mergeCell ref="C1643:M1643"/>
    <mergeCell ref="P1643:Q1643"/>
    <mergeCell ref="R1643:AB1643"/>
    <mergeCell ref="A1644:B1644"/>
    <mergeCell ref="C1644:M1644"/>
    <mergeCell ref="P1644:Q1644"/>
    <mergeCell ref="R1644:AB1644"/>
    <mergeCell ref="A1645:B1645"/>
    <mergeCell ref="C1645:M1645"/>
    <mergeCell ref="P1645:Q1645"/>
    <mergeCell ref="R1645:AB1645"/>
    <mergeCell ref="A1646:B1646"/>
    <mergeCell ref="C1646:D1646"/>
    <mergeCell ref="E1646:F1646"/>
    <mergeCell ref="G1646:H1646"/>
    <mergeCell ref="I1646:J1646"/>
    <mergeCell ref="K1646:M1646"/>
    <mergeCell ref="P1646:Q1646"/>
    <mergeCell ref="R1646:S1646"/>
    <mergeCell ref="T1646:U1646"/>
    <mergeCell ref="V1646:W1646"/>
    <mergeCell ref="X1646:Y1646"/>
    <mergeCell ref="Z1646:AB1646"/>
    <mergeCell ref="A1647:A1649"/>
    <mergeCell ref="B1647:B1649"/>
    <mergeCell ref="C1647:C1649"/>
    <mergeCell ref="D1647:D1649"/>
    <mergeCell ref="E1647:E1649"/>
    <mergeCell ref="F1647:F1649"/>
    <mergeCell ref="G1647:G1649"/>
    <mergeCell ref="H1647:H1649"/>
    <mergeCell ref="I1647:I1649"/>
    <mergeCell ref="J1647:J1649"/>
    <mergeCell ref="K1647:K1649"/>
    <mergeCell ref="L1647:L1649"/>
    <mergeCell ref="M1647:M1649"/>
    <mergeCell ref="P1647:P1649"/>
    <mergeCell ref="Q1647:Q1649"/>
    <mergeCell ref="R1647:R1649"/>
    <mergeCell ref="S1647:S1649"/>
    <mergeCell ref="T1647:T1649"/>
    <mergeCell ref="U1647:U1649"/>
    <mergeCell ref="V1647:V1649"/>
    <mergeCell ref="W1647:W1649"/>
    <mergeCell ref="X1647:X1649"/>
    <mergeCell ref="Y1647:Y1649"/>
    <mergeCell ref="Z1647:Z1649"/>
    <mergeCell ref="AA1647:AA1649"/>
    <mergeCell ref="AB1647:AB1649"/>
    <mergeCell ref="A1650:B1650"/>
    <mergeCell ref="P1650:Q1650"/>
    <mergeCell ref="A1651:B1651"/>
    <mergeCell ref="P1651:Q1651"/>
    <mergeCell ref="A1652:B1652"/>
    <mergeCell ref="P1652:Q1652"/>
    <mergeCell ref="A1653:B1653"/>
    <mergeCell ref="P1653:Q1653"/>
    <mergeCell ref="A1654:B1654"/>
    <mergeCell ref="P1654:Q1654"/>
    <mergeCell ref="A1655:B1655"/>
    <mergeCell ref="P1655:Q1655"/>
    <mergeCell ref="A1656:B1656"/>
    <mergeCell ref="P1656:Q1656"/>
    <mergeCell ref="A1657:B1657"/>
    <mergeCell ref="P1657:Q1657"/>
    <mergeCell ref="A1658:B1658"/>
    <mergeCell ref="P1658:Q1658"/>
    <mergeCell ref="A1659:B1659"/>
    <mergeCell ref="P1659:Q1659"/>
    <mergeCell ref="A1660:B1660"/>
    <mergeCell ref="L1660:M1662"/>
    <mergeCell ref="P1660:Q1660"/>
    <mergeCell ref="AA1660:AB1662"/>
    <mergeCell ref="A1661:B1661"/>
    <mergeCell ref="P1661:Q1661"/>
    <mergeCell ref="A1662:B1662"/>
    <mergeCell ref="P1662:Q1662"/>
    <mergeCell ref="A1663:B1665"/>
    <mergeCell ref="C1663:D1663"/>
    <mergeCell ref="E1663:F1663"/>
    <mergeCell ref="G1663:H1663"/>
    <mergeCell ref="K1663:K1665"/>
    <mergeCell ref="L1663:M1664"/>
    <mergeCell ref="P1663:Q1665"/>
    <mergeCell ref="R1663:S1663"/>
    <mergeCell ref="T1663:U1663"/>
    <mergeCell ref="V1663:W1663"/>
    <mergeCell ref="Z1663:Z1665"/>
    <mergeCell ref="AA1663:AB1664"/>
    <mergeCell ref="C1664:D1664"/>
    <mergeCell ref="E1664:F1664"/>
    <mergeCell ref="G1664:H1664"/>
    <mergeCell ref="R1664:S1664"/>
    <mergeCell ref="T1664:U1664"/>
    <mergeCell ref="V1664:W1664"/>
    <mergeCell ref="C1665:D1665"/>
    <mergeCell ref="E1665:F1665"/>
    <mergeCell ref="G1665:H1665"/>
    <mergeCell ref="L1665:M1665"/>
    <mergeCell ref="R1665:S1665"/>
    <mergeCell ref="T1665:U1665"/>
    <mergeCell ref="V1665:W1665"/>
    <mergeCell ref="AA1665:AB1665"/>
    <mergeCell ref="A1666:B1668"/>
    <mergeCell ref="C1666:D1666"/>
    <mergeCell ref="E1666:F1666"/>
    <mergeCell ref="G1666:H1666"/>
    <mergeCell ref="K1666:K1667"/>
    <mergeCell ref="L1666:M1667"/>
    <mergeCell ref="P1666:Q1668"/>
    <mergeCell ref="R1666:S1666"/>
    <mergeCell ref="T1666:U1666"/>
    <mergeCell ref="V1666:W1666"/>
    <mergeCell ref="Z1666:Z1667"/>
    <mergeCell ref="AA1666:AB1667"/>
    <mergeCell ref="C1667:D1667"/>
    <mergeCell ref="G1667:H1667"/>
    <mergeCell ref="R1667:S1667"/>
    <mergeCell ref="V1667:W1667"/>
    <mergeCell ref="C1668:D1668"/>
    <mergeCell ref="G1668:H1668"/>
    <mergeCell ref="K1668:M1670"/>
    <mergeCell ref="R1668:S1668"/>
    <mergeCell ref="V1668:W1668"/>
    <mergeCell ref="Z1668:AB1670"/>
    <mergeCell ref="A1669:B1669"/>
    <mergeCell ref="C1669:E1669"/>
    <mergeCell ref="H1669:I1669"/>
    <mergeCell ref="P1669:Q1669"/>
    <mergeCell ref="R1669:T1669"/>
    <mergeCell ref="W1669:X1669"/>
    <mergeCell ref="B1670:C1670"/>
    <mergeCell ref="D1670:E1670"/>
    <mergeCell ref="F1670:G1670"/>
    <mergeCell ref="H1670:I1670"/>
    <mergeCell ref="Q1670:R1670"/>
    <mergeCell ref="S1670:T1670"/>
    <mergeCell ref="U1670:V1670"/>
    <mergeCell ref="W1670:X1670"/>
    <mergeCell ref="A1671:B1671"/>
    <mergeCell ref="D1671:E1671"/>
    <mergeCell ref="F1671:G1671"/>
    <mergeCell ref="H1671:I1671"/>
    <mergeCell ref="K1671:M1672"/>
    <mergeCell ref="P1671:Q1671"/>
    <mergeCell ref="S1671:T1671"/>
    <mergeCell ref="U1671:V1671"/>
    <mergeCell ref="W1671:X1671"/>
    <mergeCell ref="Z1671:AB1672"/>
    <mergeCell ref="A1672:B1672"/>
    <mergeCell ref="D1672:E1672"/>
    <mergeCell ref="F1672:G1672"/>
    <mergeCell ref="H1672:I1672"/>
    <mergeCell ref="P1672:Q1672"/>
    <mergeCell ref="S1672:T1672"/>
    <mergeCell ref="U1672:V1672"/>
    <mergeCell ref="W1672:X1672"/>
    <mergeCell ref="A1673:B1673"/>
    <mergeCell ref="D1673:E1673"/>
    <mergeCell ref="F1673:G1673"/>
    <mergeCell ref="H1673:I1673"/>
    <mergeCell ref="J1673:M1674"/>
    <mergeCell ref="P1673:Q1673"/>
    <mergeCell ref="S1673:T1673"/>
    <mergeCell ref="U1673:V1673"/>
    <mergeCell ref="W1673:X1673"/>
    <mergeCell ref="Y1673:AB1674"/>
    <mergeCell ref="A1674:B1674"/>
    <mergeCell ref="D1674:E1674"/>
    <mergeCell ref="F1674:G1674"/>
    <mergeCell ref="H1674:I1674"/>
    <mergeCell ref="P1674:Q1674"/>
    <mergeCell ref="S1674:T1674"/>
    <mergeCell ref="U1674:V1674"/>
    <mergeCell ref="W1674:X1674"/>
    <mergeCell ref="A1675:B1675"/>
    <mergeCell ref="D1675:E1675"/>
    <mergeCell ref="F1675:G1675"/>
    <mergeCell ref="H1675:I1675"/>
    <mergeCell ref="J1675:M1675"/>
    <mergeCell ref="P1675:Q1675"/>
    <mergeCell ref="S1675:T1675"/>
    <mergeCell ref="U1675:V1675"/>
    <mergeCell ref="W1675:X1675"/>
    <mergeCell ref="Y1675:AB1675"/>
    <mergeCell ref="A1676:B1676"/>
    <mergeCell ref="D1676:E1676"/>
    <mergeCell ref="F1676:G1676"/>
    <mergeCell ref="H1676:I1676"/>
    <mergeCell ref="J1676:M1677"/>
    <mergeCell ref="P1676:Q1676"/>
    <mergeCell ref="S1676:T1676"/>
    <mergeCell ref="U1676:V1676"/>
    <mergeCell ref="W1676:X1676"/>
    <mergeCell ref="Y1676:AB1677"/>
    <mergeCell ref="A1677:E1677"/>
    <mergeCell ref="F1677:G1677"/>
    <mergeCell ref="H1677:I1677"/>
    <mergeCell ref="P1677:T1677"/>
    <mergeCell ref="U1677:V1677"/>
    <mergeCell ref="W1677:X1677"/>
    <mergeCell ref="A1678:M1678"/>
    <mergeCell ref="N1678:N1716"/>
    <mergeCell ref="O1678:O1716"/>
    <mergeCell ref="P1678:AB1678"/>
    <mergeCell ref="A1679:M1680"/>
    <mergeCell ref="P1679:AB1680"/>
    <mergeCell ref="A1681:B1681"/>
    <mergeCell ref="C1681:F1681"/>
    <mergeCell ref="H1681:I1681"/>
    <mergeCell ref="J1681:K1681"/>
    <mergeCell ref="L1681:M1681"/>
    <mergeCell ref="P1681:Q1681"/>
    <mergeCell ref="R1681:U1681"/>
    <mergeCell ref="W1681:X1681"/>
    <mergeCell ref="Y1681:Z1681"/>
    <mergeCell ref="AA1681:AB1681"/>
    <mergeCell ref="A1682:B1682"/>
    <mergeCell ref="C1682:M1682"/>
    <mergeCell ref="P1682:Q1682"/>
    <mergeCell ref="R1682:AB1682"/>
    <mergeCell ref="A1683:B1683"/>
    <mergeCell ref="C1683:M1683"/>
    <mergeCell ref="P1683:Q1683"/>
    <mergeCell ref="R1683:AB1683"/>
    <mergeCell ref="A1684:B1684"/>
    <mergeCell ref="C1684:M1684"/>
    <mergeCell ref="P1684:Q1684"/>
    <mergeCell ref="R1684:AB1684"/>
    <mergeCell ref="A1685:B1685"/>
    <mergeCell ref="C1685:D1685"/>
    <mergeCell ref="E1685:F1685"/>
    <mergeCell ref="G1685:H1685"/>
    <mergeCell ref="I1685:J1685"/>
    <mergeCell ref="K1685:M1685"/>
    <mergeCell ref="P1685:Q1685"/>
    <mergeCell ref="R1685:S1685"/>
    <mergeCell ref="T1685:U1685"/>
    <mergeCell ref="V1685:W1685"/>
    <mergeCell ref="X1685:Y1685"/>
    <mergeCell ref="Z1685:AB1685"/>
    <mergeCell ref="A1686:A1688"/>
    <mergeCell ref="B1686:B1688"/>
    <mergeCell ref="C1686:C1688"/>
    <mergeCell ref="D1686:D1688"/>
    <mergeCell ref="E1686:E1688"/>
    <mergeCell ref="F1686:F1688"/>
    <mergeCell ref="G1686:G1688"/>
    <mergeCell ref="H1686:H1688"/>
    <mergeCell ref="I1686:I1688"/>
    <mergeCell ref="J1686:J1688"/>
    <mergeCell ref="K1686:K1688"/>
    <mergeCell ref="L1686:L1688"/>
    <mergeCell ref="M1686:M1688"/>
    <mergeCell ref="P1686:P1688"/>
    <mergeCell ref="Q1686:Q1688"/>
    <mergeCell ref="R1686:R1688"/>
    <mergeCell ref="S1686:S1688"/>
    <mergeCell ref="T1686:T1688"/>
    <mergeCell ref="U1686:U1688"/>
    <mergeCell ref="V1686:V1688"/>
    <mergeCell ref="W1686:W1688"/>
    <mergeCell ref="X1686:X1688"/>
    <mergeCell ref="Y1686:Y1688"/>
    <mergeCell ref="Z1686:Z1688"/>
    <mergeCell ref="AA1686:AA1688"/>
    <mergeCell ref="AB1686:AB1688"/>
    <mergeCell ref="A1689:B1689"/>
    <mergeCell ref="P1689:Q1689"/>
    <mergeCell ref="A1690:B1690"/>
    <mergeCell ref="P1690:Q1690"/>
    <mergeCell ref="A1691:B1691"/>
    <mergeCell ref="P1691:Q1691"/>
    <mergeCell ref="A1692:B1692"/>
    <mergeCell ref="P1692:Q1692"/>
    <mergeCell ref="A1693:B1693"/>
    <mergeCell ref="P1693:Q1693"/>
    <mergeCell ref="A1694:B1694"/>
    <mergeCell ref="P1694:Q1694"/>
    <mergeCell ref="A1695:B1695"/>
    <mergeCell ref="P1695:Q1695"/>
    <mergeCell ref="A1696:B1696"/>
    <mergeCell ref="P1696:Q1696"/>
    <mergeCell ref="A1697:B1697"/>
    <mergeCell ref="P1697:Q1697"/>
    <mergeCell ref="A1698:B1698"/>
    <mergeCell ref="P1698:Q1698"/>
    <mergeCell ref="A1699:B1699"/>
    <mergeCell ref="L1699:M1701"/>
    <mergeCell ref="P1699:Q1699"/>
    <mergeCell ref="AA1699:AB1701"/>
    <mergeCell ref="A1700:B1700"/>
    <mergeCell ref="P1700:Q1700"/>
    <mergeCell ref="A1701:B1701"/>
    <mergeCell ref="P1701:Q1701"/>
    <mergeCell ref="A1702:B1704"/>
    <mergeCell ref="C1702:D1702"/>
    <mergeCell ref="E1702:F1702"/>
    <mergeCell ref="G1702:H1702"/>
    <mergeCell ref="K1702:K1704"/>
    <mergeCell ref="L1702:M1703"/>
    <mergeCell ref="P1702:Q1704"/>
    <mergeCell ref="R1702:S1702"/>
    <mergeCell ref="T1702:U1702"/>
    <mergeCell ref="V1702:W1702"/>
    <mergeCell ref="Z1702:Z1704"/>
    <mergeCell ref="AA1702:AB1703"/>
    <mergeCell ref="C1703:D1703"/>
    <mergeCell ref="E1703:F1703"/>
    <mergeCell ref="G1703:H1703"/>
    <mergeCell ref="R1703:S1703"/>
    <mergeCell ref="T1703:U1703"/>
    <mergeCell ref="V1703:W1703"/>
    <mergeCell ref="C1704:D1704"/>
    <mergeCell ref="E1704:F1704"/>
    <mergeCell ref="G1704:H1704"/>
    <mergeCell ref="L1704:M1704"/>
    <mergeCell ref="R1704:S1704"/>
    <mergeCell ref="T1704:U1704"/>
    <mergeCell ref="V1704:W1704"/>
    <mergeCell ref="AA1704:AB1704"/>
    <mergeCell ref="A1705:B1707"/>
    <mergeCell ref="C1705:D1705"/>
    <mergeCell ref="E1705:F1705"/>
    <mergeCell ref="G1705:H1705"/>
    <mergeCell ref="K1705:K1706"/>
    <mergeCell ref="L1705:M1706"/>
    <mergeCell ref="P1705:Q1707"/>
    <mergeCell ref="R1705:S1705"/>
    <mergeCell ref="T1705:U1705"/>
    <mergeCell ref="V1705:W1705"/>
    <mergeCell ref="Z1705:Z1706"/>
    <mergeCell ref="AA1705:AB1706"/>
    <mergeCell ref="C1706:D1706"/>
    <mergeCell ref="G1706:H1706"/>
    <mergeCell ref="R1706:S1706"/>
    <mergeCell ref="V1706:W1706"/>
    <mergeCell ref="C1707:D1707"/>
    <mergeCell ref="G1707:H1707"/>
    <mergeCell ref="K1707:M1709"/>
    <mergeCell ref="R1707:S1707"/>
    <mergeCell ref="V1707:W1707"/>
    <mergeCell ref="Z1707:AB1709"/>
    <mergeCell ref="A1708:B1708"/>
    <mergeCell ref="C1708:E1708"/>
    <mergeCell ref="H1708:I1708"/>
    <mergeCell ref="P1708:Q1708"/>
    <mergeCell ref="R1708:T1708"/>
    <mergeCell ref="W1708:X1708"/>
    <mergeCell ref="B1709:C1709"/>
    <mergeCell ref="D1709:E1709"/>
    <mergeCell ref="F1709:G1709"/>
    <mergeCell ref="H1709:I1709"/>
    <mergeCell ref="Q1709:R1709"/>
    <mergeCell ref="S1709:T1709"/>
    <mergeCell ref="U1709:V1709"/>
    <mergeCell ref="W1709:X1709"/>
    <mergeCell ref="A1710:B1710"/>
    <mergeCell ref="D1710:E1710"/>
    <mergeCell ref="F1710:G1710"/>
    <mergeCell ref="H1710:I1710"/>
    <mergeCell ref="K1710:M1711"/>
    <mergeCell ref="P1710:Q1710"/>
    <mergeCell ref="S1710:T1710"/>
    <mergeCell ref="U1710:V1710"/>
    <mergeCell ref="W1710:X1710"/>
    <mergeCell ref="Z1710:AB1711"/>
    <mergeCell ref="A1711:B1711"/>
    <mergeCell ref="D1711:E1711"/>
    <mergeCell ref="F1711:G1711"/>
    <mergeCell ref="H1711:I1711"/>
    <mergeCell ref="P1711:Q1711"/>
    <mergeCell ref="S1711:T1711"/>
    <mergeCell ref="U1711:V1711"/>
    <mergeCell ref="W1711:X1711"/>
    <mergeCell ref="A1712:B1712"/>
    <mergeCell ref="D1712:E1712"/>
    <mergeCell ref="F1712:G1712"/>
    <mergeCell ref="H1712:I1712"/>
    <mergeCell ref="J1712:M1713"/>
    <mergeCell ref="P1712:Q1712"/>
    <mergeCell ref="S1712:T1712"/>
    <mergeCell ref="U1712:V1712"/>
    <mergeCell ref="W1712:X1712"/>
    <mergeCell ref="Y1712:AB1713"/>
    <mergeCell ref="A1713:B1713"/>
    <mergeCell ref="D1713:E1713"/>
    <mergeCell ref="F1713:G1713"/>
    <mergeCell ref="H1713:I1713"/>
    <mergeCell ref="P1713:Q1713"/>
    <mergeCell ref="S1713:T1713"/>
    <mergeCell ref="U1713:V1713"/>
    <mergeCell ref="W1713:X1713"/>
    <mergeCell ref="A1714:B1714"/>
    <mergeCell ref="D1714:E1714"/>
    <mergeCell ref="F1714:G1714"/>
    <mergeCell ref="H1714:I1714"/>
    <mergeCell ref="J1714:M1714"/>
    <mergeCell ref="P1714:Q1714"/>
    <mergeCell ref="S1714:T1714"/>
    <mergeCell ref="U1714:V1714"/>
    <mergeCell ref="W1714:X1714"/>
    <mergeCell ref="Y1714:AB1714"/>
    <mergeCell ref="A1715:B1715"/>
    <mergeCell ref="D1715:E1715"/>
    <mergeCell ref="F1715:G1715"/>
    <mergeCell ref="H1715:I1715"/>
    <mergeCell ref="J1715:M1716"/>
    <mergeCell ref="P1715:Q1715"/>
    <mergeCell ref="S1715:T1715"/>
    <mergeCell ref="U1715:V1715"/>
    <mergeCell ref="W1715:X1715"/>
    <mergeCell ref="Y1715:AB1716"/>
    <mergeCell ref="A1716:E1716"/>
    <mergeCell ref="F1716:G1716"/>
    <mergeCell ref="H1716:I1716"/>
    <mergeCell ref="P1716:T1716"/>
    <mergeCell ref="U1716:V1716"/>
    <mergeCell ref="W1716:X1716"/>
    <mergeCell ref="A1717:M1717"/>
    <mergeCell ref="N1717:N1755"/>
    <mergeCell ref="O1717:O1755"/>
    <mergeCell ref="P1717:AB1717"/>
    <mergeCell ref="A1718:M1719"/>
    <mergeCell ref="P1718:AB1719"/>
    <mergeCell ref="A1720:B1720"/>
    <mergeCell ref="C1720:F1720"/>
    <mergeCell ref="H1720:I1720"/>
    <mergeCell ref="J1720:K1720"/>
    <mergeCell ref="L1720:M1720"/>
    <mergeCell ref="P1720:Q1720"/>
    <mergeCell ref="R1720:U1720"/>
    <mergeCell ref="W1720:X1720"/>
    <mergeCell ref="Y1720:Z1720"/>
    <mergeCell ref="AA1720:AB1720"/>
    <mergeCell ref="A1721:B1721"/>
    <mergeCell ref="C1721:M1721"/>
    <mergeCell ref="P1721:Q1721"/>
    <mergeCell ref="R1721:AB1721"/>
    <mergeCell ref="A1722:B1722"/>
    <mergeCell ref="C1722:M1722"/>
    <mergeCell ref="P1722:Q1722"/>
    <mergeCell ref="R1722:AB1722"/>
    <mergeCell ref="A1723:B1723"/>
    <mergeCell ref="C1723:M1723"/>
    <mergeCell ref="P1723:Q1723"/>
    <mergeCell ref="R1723:AB1723"/>
    <mergeCell ref="A1724:B1724"/>
    <mergeCell ref="C1724:D1724"/>
    <mergeCell ref="E1724:F1724"/>
    <mergeCell ref="G1724:H1724"/>
    <mergeCell ref="I1724:J1724"/>
    <mergeCell ref="K1724:M1724"/>
    <mergeCell ref="P1724:Q1724"/>
    <mergeCell ref="R1724:S1724"/>
    <mergeCell ref="T1724:U1724"/>
    <mergeCell ref="V1724:W1724"/>
    <mergeCell ref="X1724:Y1724"/>
    <mergeCell ref="Z1724:AB1724"/>
    <mergeCell ref="A1725:A1727"/>
    <mergeCell ref="B1725:B1727"/>
    <mergeCell ref="C1725:C1727"/>
    <mergeCell ref="D1725:D1727"/>
    <mergeCell ref="E1725:E1727"/>
    <mergeCell ref="F1725:F1727"/>
    <mergeCell ref="G1725:G1727"/>
    <mergeCell ref="H1725:H1727"/>
    <mergeCell ref="I1725:I1727"/>
    <mergeCell ref="J1725:J1727"/>
    <mergeCell ref="K1725:K1727"/>
    <mergeCell ref="L1725:L1727"/>
    <mergeCell ref="M1725:M1727"/>
    <mergeCell ref="P1725:P1727"/>
    <mergeCell ref="Q1725:Q1727"/>
    <mergeCell ref="R1725:R1727"/>
    <mergeCell ref="S1725:S1727"/>
    <mergeCell ref="T1725:T1727"/>
    <mergeCell ref="U1725:U1727"/>
    <mergeCell ref="V1725:V1727"/>
    <mergeCell ref="W1725:W1727"/>
    <mergeCell ref="X1725:X1727"/>
    <mergeCell ref="Y1725:Y1727"/>
    <mergeCell ref="Z1725:Z1727"/>
    <mergeCell ref="AA1725:AA1727"/>
    <mergeCell ref="AB1725:AB1727"/>
    <mergeCell ref="A1728:B1728"/>
    <mergeCell ref="P1728:Q1728"/>
    <mergeCell ref="A1729:B1729"/>
    <mergeCell ref="P1729:Q1729"/>
    <mergeCell ref="A1730:B1730"/>
    <mergeCell ref="P1730:Q1730"/>
    <mergeCell ref="A1731:B1731"/>
    <mergeCell ref="P1731:Q1731"/>
    <mergeCell ref="A1732:B1732"/>
    <mergeCell ref="P1732:Q1732"/>
    <mergeCell ref="A1733:B1733"/>
    <mergeCell ref="P1733:Q1733"/>
    <mergeCell ref="A1734:B1734"/>
    <mergeCell ref="P1734:Q1734"/>
    <mergeCell ref="A1735:B1735"/>
    <mergeCell ref="P1735:Q1735"/>
    <mergeCell ref="A1736:B1736"/>
    <mergeCell ref="P1736:Q1736"/>
    <mergeCell ref="A1737:B1737"/>
    <mergeCell ref="P1737:Q1737"/>
    <mergeCell ref="A1738:B1738"/>
    <mergeCell ref="L1738:M1740"/>
    <mergeCell ref="P1738:Q1738"/>
    <mergeCell ref="AA1738:AB1740"/>
    <mergeCell ref="A1739:B1739"/>
    <mergeCell ref="P1739:Q1739"/>
    <mergeCell ref="A1740:B1740"/>
    <mergeCell ref="P1740:Q1740"/>
    <mergeCell ref="A1741:B1743"/>
    <mergeCell ref="C1741:D1741"/>
    <mergeCell ref="E1741:F1741"/>
    <mergeCell ref="G1741:H1741"/>
    <mergeCell ref="K1741:K1743"/>
    <mergeCell ref="L1741:M1742"/>
    <mergeCell ref="P1741:Q1743"/>
    <mergeCell ref="R1741:S1741"/>
    <mergeCell ref="T1741:U1741"/>
    <mergeCell ref="V1741:W1741"/>
    <mergeCell ref="Z1741:Z1743"/>
    <mergeCell ref="AA1741:AB1742"/>
    <mergeCell ref="C1742:D1742"/>
    <mergeCell ref="E1742:F1742"/>
    <mergeCell ref="G1742:H1742"/>
    <mergeCell ref="R1742:S1742"/>
    <mergeCell ref="T1742:U1742"/>
    <mergeCell ref="V1742:W1742"/>
    <mergeCell ref="C1743:D1743"/>
    <mergeCell ref="E1743:F1743"/>
    <mergeCell ref="G1743:H1743"/>
    <mergeCell ref="L1743:M1743"/>
    <mergeCell ref="R1743:S1743"/>
    <mergeCell ref="T1743:U1743"/>
    <mergeCell ref="V1743:W1743"/>
    <mergeCell ref="AA1743:AB1743"/>
    <mergeCell ref="A1744:B1746"/>
    <mergeCell ref="C1744:D1744"/>
    <mergeCell ref="E1744:F1744"/>
    <mergeCell ref="G1744:H1744"/>
    <mergeCell ref="K1744:K1745"/>
    <mergeCell ref="L1744:M1745"/>
    <mergeCell ref="P1744:Q1746"/>
    <mergeCell ref="R1744:S1744"/>
    <mergeCell ref="T1744:U1744"/>
    <mergeCell ref="V1744:W1744"/>
    <mergeCell ref="Z1744:Z1745"/>
    <mergeCell ref="AA1744:AB1745"/>
    <mergeCell ref="C1745:D1745"/>
    <mergeCell ref="G1745:H1745"/>
    <mergeCell ref="R1745:S1745"/>
    <mergeCell ref="V1745:W1745"/>
    <mergeCell ref="C1746:D1746"/>
    <mergeCell ref="G1746:H1746"/>
    <mergeCell ref="K1746:M1748"/>
    <mergeCell ref="R1746:S1746"/>
    <mergeCell ref="V1746:W1746"/>
    <mergeCell ref="Z1746:AB1748"/>
    <mergeCell ref="A1747:B1747"/>
    <mergeCell ref="C1747:E1747"/>
    <mergeCell ref="H1747:I1747"/>
    <mergeCell ref="P1747:Q1747"/>
    <mergeCell ref="R1747:T1747"/>
    <mergeCell ref="W1747:X1747"/>
    <mergeCell ref="B1748:C1748"/>
    <mergeCell ref="D1748:E1748"/>
    <mergeCell ref="F1748:G1748"/>
    <mergeCell ref="H1748:I1748"/>
    <mergeCell ref="Q1748:R1748"/>
    <mergeCell ref="S1748:T1748"/>
    <mergeCell ref="U1748:V1748"/>
    <mergeCell ref="W1748:X1748"/>
    <mergeCell ref="A1749:B1749"/>
    <mergeCell ref="D1749:E1749"/>
    <mergeCell ref="F1749:G1749"/>
    <mergeCell ref="H1749:I1749"/>
    <mergeCell ref="K1749:M1750"/>
    <mergeCell ref="P1749:Q1749"/>
    <mergeCell ref="S1749:T1749"/>
    <mergeCell ref="U1749:V1749"/>
    <mergeCell ref="W1749:X1749"/>
    <mergeCell ref="Z1749:AB1750"/>
    <mergeCell ref="A1750:B1750"/>
    <mergeCell ref="D1750:E1750"/>
    <mergeCell ref="F1750:G1750"/>
    <mergeCell ref="H1750:I1750"/>
    <mergeCell ref="P1750:Q1750"/>
    <mergeCell ref="S1750:T1750"/>
    <mergeCell ref="U1750:V1750"/>
    <mergeCell ref="W1750:X1750"/>
    <mergeCell ref="A1751:B1751"/>
    <mergeCell ref="D1751:E1751"/>
    <mergeCell ref="F1751:G1751"/>
    <mergeCell ref="H1751:I1751"/>
    <mergeCell ref="J1751:M1752"/>
    <mergeCell ref="P1751:Q1751"/>
    <mergeCell ref="S1751:T1751"/>
    <mergeCell ref="U1751:V1751"/>
    <mergeCell ref="W1751:X1751"/>
    <mergeCell ref="Y1751:AB1752"/>
    <mergeCell ref="A1752:B1752"/>
    <mergeCell ref="D1752:E1752"/>
    <mergeCell ref="F1752:G1752"/>
    <mergeCell ref="H1752:I1752"/>
    <mergeCell ref="P1752:Q1752"/>
    <mergeCell ref="S1752:T1752"/>
    <mergeCell ref="U1752:V1752"/>
    <mergeCell ref="W1752:X1752"/>
    <mergeCell ref="A1753:B1753"/>
    <mergeCell ref="D1753:E1753"/>
    <mergeCell ref="F1753:G1753"/>
    <mergeCell ref="H1753:I1753"/>
    <mergeCell ref="J1753:M1753"/>
    <mergeCell ref="P1753:Q1753"/>
    <mergeCell ref="S1753:T1753"/>
    <mergeCell ref="U1753:V1753"/>
    <mergeCell ref="W1753:X1753"/>
    <mergeCell ref="Y1753:AB1753"/>
    <mergeCell ref="A1754:B1754"/>
    <mergeCell ref="D1754:E1754"/>
    <mergeCell ref="F1754:G1754"/>
    <mergeCell ref="H1754:I1754"/>
    <mergeCell ref="J1754:M1755"/>
    <mergeCell ref="P1754:Q1754"/>
    <mergeCell ref="S1754:T1754"/>
    <mergeCell ref="U1754:V1754"/>
    <mergeCell ref="W1754:X1754"/>
    <mergeCell ref="Y1754:AB1755"/>
    <mergeCell ref="A1755:E1755"/>
    <mergeCell ref="F1755:G1755"/>
    <mergeCell ref="H1755:I1755"/>
    <mergeCell ref="P1755:T1755"/>
    <mergeCell ref="U1755:V1755"/>
    <mergeCell ref="W1755:X1755"/>
    <mergeCell ref="A1756:M1756"/>
    <mergeCell ref="N1756:N1794"/>
    <mergeCell ref="O1756:O1794"/>
    <mergeCell ref="P1756:AB1756"/>
    <mergeCell ref="A1757:M1758"/>
    <mergeCell ref="P1757:AB1758"/>
    <mergeCell ref="A1759:B1759"/>
    <mergeCell ref="C1759:F1759"/>
    <mergeCell ref="H1759:I1759"/>
    <mergeCell ref="J1759:K1759"/>
    <mergeCell ref="L1759:M1759"/>
    <mergeCell ref="P1759:Q1759"/>
    <mergeCell ref="R1759:U1759"/>
    <mergeCell ref="W1759:X1759"/>
    <mergeCell ref="Y1759:Z1759"/>
    <mergeCell ref="AA1759:AB1759"/>
    <mergeCell ref="A1760:B1760"/>
    <mergeCell ref="C1760:M1760"/>
    <mergeCell ref="P1760:Q1760"/>
    <mergeCell ref="R1760:AB1760"/>
    <mergeCell ref="A1761:B1761"/>
    <mergeCell ref="C1761:M1761"/>
    <mergeCell ref="P1761:Q1761"/>
    <mergeCell ref="R1761:AB1761"/>
    <mergeCell ref="A1762:B1762"/>
    <mergeCell ref="C1762:M1762"/>
    <mergeCell ref="P1762:Q1762"/>
    <mergeCell ref="R1762:AB1762"/>
    <mergeCell ref="A1763:B1763"/>
    <mergeCell ref="C1763:D1763"/>
    <mergeCell ref="E1763:F1763"/>
    <mergeCell ref="G1763:H1763"/>
    <mergeCell ref="I1763:J1763"/>
    <mergeCell ref="K1763:M1763"/>
    <mergeCell ref="P1763:Q1763"/>
    <mergeCell ref="R1763:S1763"/>
    <mergeCell ref="T1763:U1763"/>
    <mergeCell ref="V1763:W1763"/>
    <mergeCell ref="X1763:Y1763"/>
    <mergeCell ref="Z1763:AB1763"/>
    <mergeCell ref="A1764:A1766"/>
    <mergeCell ref="B1764:B1766"/>
    <mergeCell ref="C1764:C1766"/>
    <mergeCell ref="D1764:D1766"/>
    <mergeCell ref="E1764:E1766"/>
    <mergeCell ref="F1764:F1766"/>
    <mergeCell ref="G1764:G1766"/>
    <mergeCell ref="H1764:H1766"/>
    <mergeCell ref="I1764:I1766"/>
    <mergeCell ref="J1764:J1766"/>
    <mergeCell ref="K1764:K1766"/>
    <mergeCell ref="L1764:L1766"/>
    <mergeCell ref="M1764:M1766"/>
    <mergeCell ref="P1764:P1766"/>
    <mergeCell ref="Q1764:Q1766"/>
    <mergeCell ref="R1764:R1766"/>
    <mergeCell ref="S1764:S1766"/>
    <mergeCell ref="T1764:T1766"/>
    <mergeCell ref="U1764:U1766"/>
    <mergeCell ref="V1764:V1766"/>
    <mergeCell ref="W1764:W1766"/>
    <mergeCell ref="X1764:X1766"/>
    <mergeCell ref="Y1764:Y1766"/>
    <mergeCell ref="Z1764:Z1766"/>
    <mergeCell ref="AA1764:AA1766"/>
    <mergeCell ref="AB1764:AB1766"/>
    <mergeCell ref="A1767:B1767"/>
    <mergeCell ref="P1767:Q1767"/>
    <mergeCell ref="A1768:B1768"/>
    <mergeCell ref="P1768:Q1768"/>
    <mergeCell ref="A1769:B1769"/>
    <mergeCell ref="P1769:Q1769"/>
    <mergeCell ref="A1770:B1770"/>
    <mergeCell ref="P1770:Q1770"/>
    <mergeCell ref="A1771:B1771"/>
    <mergeCell ref="P1771:Q1771"/>
    <mergeCell ref="A1772:B1772"/>
    <mergeCell ref="P1772:Q1772"/>
    <mergeCell ref="A1773:B1773"/>
    <mergeCell ref="P1773:Q1773"/>
    <mergeCell ref="A1774:B1774"/>
    <mergeCell ref="P1774:Q1774"/>
    <mergeCell ref="A1775:B1775"/>
    <mergeCell ref="P1775:Q1775"/>
    <mergeCell ref="A1776:B1776"/>
    <mergeCell ref="P1776:Q1776"/>
    <mergeCell ref="A1777:B1777"/>
    <mergeCell ref="L1777:M1779"/>
    <mergeCell ref="P1777:Q1777"/>
    <mergeCell ref="AA1777:AB1779"/>
    <mergeCell ref="A1778:B1778"/>
    <mergeCell ref="P1778:Q1778"/>
    <mergeCell ref="A1779:B1779"/>
    <mergeCell ref="P1779:Q1779"/>
    <mergeCell ref="A1780:B1782"/>
    <mergeCell ref="C1780:D1780"/>
    <mergeCell ref="E1780:F1780"/>
    <mergeCell ref="G1780:H1780"/>
    <mergeCell ref="K1780:K1782"/>
    <mergeCell ref="L1780:M1781"/>
    <mergeCell ref="P1780:Q1782"/>
    <mergeCell ref="R1780:S1780"/>
    <mergeCell ref="T1780:U1780"/>
    <mergeCell ref="V1780:W1780"/>
    <mergeCell ref="Z1780:Z1782"/>
    <mergeCell ref="AA1780:AB1781"/>
    <mergeCell ref="C1781:D1781"/>
    <mergeCell ref="E1781:F1781"/>
    <mergeCell ref="G1781:H1781"/>
    <mergeCell ref="R1781:S1781"/>
    <mergeCell ref="T1781:U1781"/>
    <mergeCell ref="V1781:W1781"/>
    <mergeCell ref="C1782:D1782"/>
    <mergeCell ref="E1782:F1782"/>
    <mergeCell ref="G1782:H1782"/>
    <mergeCell ref="L1782:M1782"/>
    <mergeCell ref="R1782:S1782"/>
    <mergeCell ref="T1782:U1782"/>
    <mergeCell ref="V1782:W1782"/>
    <mergeCell ref="AA1782:AB1782"/>
    <mergeCell ref="A1783:B1785"/>
    <mergeCell ref="C1783:D1783"/>
    <mergeCell ref="E1783:F1783"/>
    <mergeCell ref="G1783:H1783"/>
    <mergeCell ref="K1783:K1784"/>
    <mergeCell ref="L1783:M1784"/>
    <mergeCell ref="P1783:Q1785"/>
    <mergeCell ref="R1783:S1783"/>
    <mergeCell ref="T1783:U1783"/>
    <mergeCell ref="V1783:W1783"/>
    <mergeCell ref="Z1783:Z1784"/>
    <mergeCell ref="AA1783:AB1784"/>
    <mergeCell ref="C1784:D1784"/>
    <mergeCell ref="G1784:H1784"/>
    <mergeCell ref="R1784:S1784"/>
    <mergeCell ref="V1784:W1784"/>
    <mergeCell ref="C1785:D1785"/>
    <mergeCell ref="G1785:H1785"/>
    <mergeCell ref="K1785:M1787"/>
    <mergeCell ref="R1785:S1785"/>
    <mergeCell ref="V1785:W1785"/>
    <mergeCell ref="Z1785:AB1787"/>
    <mergeCell ref="A1786:B1786"/>
    <mergeCell ref="C1786:E1786"/>
    <mergeCell ref="H1786:I1786"/>
    <mergeCell ref="P1786:Q1786"/>
    <mergeCell ref="R1786:T1786"/>
    <mergeCell ref="W1786:X1786"/>
    <mergeCell ref="B1787:C1787"/>
    <mergeCell ref="D1787:E1787"/>
    <mergeCell ref="F1787:G1787"/>
    <mergeCell ref="H1787:I1787"/>
    <mergeCell ref="Q1787:R1787"/>
    <mergeCell ref="S1787:T1787"/>
    <mergeCell ref="U1787:V1787"/>
    <mergeCell ref="W1787:X1787"/>
    <mergeCell ref="A1788:B1788"/>
    <mergeCell ref="D1788:E1788"/>
    <mergeCell ref="F1788:G1788"/>
    <mergeCell ref="H1788:I1788"/>
    <mergeCell ref="K1788:M1789"/>
    <mergeCell ref="P1788:Q1788"/>
    <mergeCell ref="S1788:T1788"/>
    <mergeCell ref="U1788:V1788"/>
    <mergeCell ref="W1788:X1788"/>
    <mergeCell ref="Z1788:AB1789"/>
    <mergeCell ref="A1789:B1789"/>
    <mergeCell ref="D1789:E1789"/>
    <mergeCell ref="F1789:G1789"/>
    <mergeCell ref="H1789:I1789"/>
    <mergeCell ref="P1789:Q1789"/>
    <mergeCell ref="S1789:T1789"/>
    <mergeCell ref="U1789:V1789"/>
    <mergeCell ref="W1789:X1789"/>
    <mergeCell ref="A1790:B1790"/>
    <mergeCell ref="D1790:E1790"/>
    <mergeCell ref="F1790:G1790"/>
    <mergeCell ref="H1790:I1790"/>
    <mergeCell ref="J1790:M1791"/>
    <mergeCell ref="P1790:Q1790"/>
    <mergeCell ref="S1790:T1790"/>
    <mergeCell ref="U1790:V1790"/>
    <mergeCell ref="W1790:X1790"/>
    <mergeCell ref="Y1790:AB1791"/>
    <mergeCell ref="A1791:B1791"/>
    <mergeCell ref="D1791:E1791"/>
    <mergeCell ref="F1791:G1791"/>
    <mergeCell ref="H1791:I1791"/>
    <mergeCell ref="P1791:Q1791"/>
    <mergeCell ref="S1791:T1791"/>
    <mergeCell ref="U1791:V1791"/>
    <mergeCell ref="W1791:X1791"/>
    <mergeCell ref="A1792:B1792"/>
    <mergeCell ref="D1792:E1792"/>
    <mergeCell ref="F1792:G1792"/>
    <mergeCell ref="H1792:I1792"/>
    <mergeCell ref="J1792:M1792"/>
    <mergeCell ref="P1792:Q1792"/>
    <mergeCell ref="S1792:T1792"/>
    <mergeCell ref="U1792:V1792"/>
    <mergeCell ref="W1792:X1792"/>
    <mergeCell ref="Y1792:AB1792"/>
    <mergeCell ref="A1793:B1793"/>
    <mergeCell ref="D1793:E1793"/>
    <mergeCell ref="F1793:G1793"/>
    <mergeCell ref="H1793:I1793"/>
    <mergeCell ref="J1793:M1794"/>
    <mergeCell ref="P1793:Q1793"/>
    <mergeCell ref="S1793:T1793"/>
    <mergeCell ref="U1793:V1793"/>
    <mergeCell ref="W1793:X1793"/>
    <mergeCell ref="Y1793:AB1794"/>
    <mergeCell ref="A1794:E1794"/>
    <mergeCell ref="F1794:G1794"/>
    <mergeCell ref="H1794:I1794"/>
    <mergeCell ref="P1794:T1794"/>
    <mergeCell ref="U1794:V1794"/>
    <mergeCell ref="W1794:X1794"/>
    <mergeCell ref="A1795:M1795"/>
    <mergeCell ref="N1795:N1833"/>
    <mergeCell ref="O1795:O1833"/>
    <mergeCell ref="P1795:AB1795"/>
    <mergeCell ref="A1796:M1797"/>
    <mergeCell ref="P1796:AB1797"/>
    <mergeCell ref="A1798:B1798"/>
    <mergeCell ref="C1798:F1798"/>
    <mergeCell ref="H1798:I1798"/>
    <mergeCell ref="J1798:K1798"/>
    <mergeCell ref="L1798:M1798"/>
    <mergeCell ref="P1798:Q1798"/>
    <mergeCell ref="R1798:U1798"/>
    <mergeCell ref="W1798:X1798"/>
    <mergeCell ref="Y1798:Z1798"/>
    <mergeCell ref="AA1798:AB1798"/>
    <mergeCell ref="A1799:B1799"/>
    <mergeCell ref="C1799:M1799"/>
    <mergeCell ref="P1799:Q1799"/>
    <mergeCell ref="R1799:AB1799"/>
    <mergeCell ref="A1800:B1800"/>
    <mergeCell ref="C1800:M1800"/>
    <mergeCell ref="P1800:Q1800"/>
    <mergeCell ref="R1800:AB1800"/>
    <mergeCell ref="A1801:B1801"/>
    <mergeCell ref="C1801:M1801"/>
    <mergeCell ref="P1801:Q1801"/>
    <mergeCell ref="R1801:AB1801"/>
    <mergeCell ref="A1802:B1802"/>
    <mergeCell ref="C1802:D1802"/>
    <mergeCell ref="E1802:F1802"/>
    <mergeCell ref="G1802:H1802"/>
    <mergeCell ref="I1802:J1802"/>
    <mergeCell ref="K1802:M1802"/>
    <mergeCell ref="P1802:Q1802"/>
    <mergeCell ref="R1802:S1802"/>
    <mergeCell ref="T1802:U1802"/>
    <mergeCell ref="V1802:W1802"/>
    <mergeCell ref="X1802:Y1802"/>
    <mergeCell ref="Z1802:AB1802"/>
    <mergeCell ref="A1803:A1805"/>
    <mergeCell ref="B1803:B1805"/>
    <mergeCell ref="C1803:C1805"/>
    <mergeCell ref="D1803:D1805"/>
    <mergeCell ref="E1803:E1805"/>
    <mergeCell ref="F1803:F1805"/>
    <mergeCell ref="G1803:G1805"/>
    <mergeCell ref="H1803:H1805"/>
    <mergeCell ref="I1803:I1805"/>
    <mergeCell ref="J1803:J1805"/>
    <mergeCell ref="K1803:K1805"/>
    <mergeCell ref="L1803:L1805"/>
    <mergeCell ref="M1803:M1805"/>
    <mergeCell ref="P1803:P1805"/>
    <mergeCell ref="Q1803:Q1805"/>
    <mergeCell ref="R1803:R1805"/>
    <mergeCell ref="S1803:S1805"/>
    <mergeCell ref="T1803:T1805"/>
    <mergeCell ref="U1803:U1805"/>
    <mergeCell ref="V1803:V1805"/>
    <mergeCell ref="W1803:W1805"/>
    <mergeCell ref="X1803:X1805"/>
    <mergeCell ref="Y1803:Y1805"/>
    <mergeCell ref="Z1803:Z1805"/>
    <mergeCell ref="AA1803:AA1805"/>
    <mergeCell ref="AB1803:AB1805"/>
    <mergeCell ref="A1806:B1806"/>
    <mergeCell ref="P1806:Q1806"/>
    <mergeCell ref="A1807:B1807"/>
    <mergeCell ref="P1807:Q1807"/>
    <mergeCell ref="A1808:B1808"/>
    <mergeCell ref="P1808:Q1808"/>
    <mergeCell ref="A1809:B1809"/>
    <mergeCell ref="P1809:Q1809"/>
    <mergeCell ref="A1810:B1810"/>
    <mergeCell ref="P1810:Q1810"/>
    <mergeCell ref="A1811:B1811"/>
    <mergeCell ref="P1811:Q1811"/>
    <mergeCell ref="A1812:B1812"/>
    <mergeCell ref="P1812:Q1812"/>
    <mergeCell ref="A1813:B1813"/>
    <mergeCell ref="P1813:Q1813"/>
    <mergeCell ref="A1814:B1814"/>
    <mergeCell ref="P1814:Q1814"/>
    <mergeCell ref="A1815:B1815"/>
    <mergeCell ref="P1815:Q1815"/>
    <mergeCell ref="A1816:B1816"/>
    <mergeCell ref="L1816:M1818"/>
    <mergeCell ref="P1816:Q1816"/>
    <mergeCell ref="AA1816:AB1818"/>
    <mergeCell ref="A1817:B1817"/>
    <mergeCell ref="P1817:Q1817"/>
    <mergeCell ref="A1818:B1818"/>
    <mergeCell ref="P1818:Q1818"/>
    <mergeCell ref="A1819:B1821"/>
    <mergeCell ref="C1819:D1819"/>
    <mergeCell ref="E1819:F1819"/>
    <mergeCell ref="G1819:H1819"/>
    <mergeCell ref="K1819:K1821"/>
    <mergeCell ref="L1819:M1820"/>
    <mergeCell ref="P1819:Q1821"/>
    <mergeCell ref="R1819:S1819"/>
    <mergeCell ref="T1819:U1819"/>
    <mergeCell ref="V1819:W1819"/>
    <mergeCell ref="Z1819:Z1821"/>
    <mergeCell ref="AA1819:AB1820"/>
    <mergeCell ref="C1820:D1820"/>
    <mergeCell ref="E1820:F1820"/>
    <mergeCell ref="G1820:H1820"/>
    <mergeCell ref="R1820:S1820"/>
    <mergeCell ref="T1820:U1820"/>
    <mergeCell ref="V1820:W1820"/>
    <mergeCell ref="C1821:D1821"/>
    <mergeCell ref="E1821:F1821"/>
    <mergeCell ref="G1821:H1821"/>
    <mergeCell ref="L1821:M1821"/>
    <mergeCell ref="R1821:S1821"/>
    <mergeCell ref="T1821:U1821"/>
    <mergeCell ref="V1821:W1821"/>
    <mergeCell ref="AA1821:AB1821"/>
    <mergeCell ref="A1822:B1824"/>
    <mergeCell ref="C1822:D1822"/>
    <mergeCell ref="E1822:F1822"/>
    <mergeCell ref="G1822:H1822"/>
    <mergeCell ref="K1822:K1823"/>
    <mergeCell ref="L1822:M1823"/>
    <mergeCell ref="P1822:Q1824"/>
    <mergeCell ref="R1822:S1822"/>
    <mergeCell ref="T1822:U1822"/>
    <mergeCell ref="V1822:W1822"/>
    <mergeCell ref="Z1822:Z1823"/>
    <mergeCell ref="AA1822:AB1823"/>
    <mergeCell ref="C1823:D1823"/>
    <mergeCell ref="G1823:H1823"/>
    <mergeCell ref="R1823:S1823"/>
    <mergeCell ref="V1823:W1823"/>
    <mergeCell ref="C1824:D1824"/>
    <mergeCell ref="G1824:H1824"/>
    <mergeCell ref="K1824:M1826"/>
    <mergeCell ref="R1824:S1824"/>
    <mergeCell ref="V1824:W1824"/>
    <mergeCell ref="Z1824:AB1826"/>
    <mergeCell ref="A1825:B1825"/>
    <mergeCell ref="C1825:E1825"/>
    <mergeCell ref="H1825:I1825"/>
    <mergeCell ref="P1825:Q1825"/>
    <mergeCell ref="R1825:T1825"/>
    <mergeCell ref="W1825:X1825"/>
    <mergeCell ref="B1826:C1826"/>
    <mergeCell ref="D1826:E1826"/>
    <mergeCell ref="F1826:G1826"/>
    <mergeCell ref="H1826:I1826"/>
    <mergeCell ref="Q1826:R1826"/>
    <mergeCell ref="S1826:T1826"/>
    <mergeCell ref="U1826:V1826"/>
    <mergeCell ref="W1826:X1826"/>
    <mergeCell ref="A1827:B1827"/>
    <mergeCell ref="D1827:E1827"/>
    <mergeCell ref="F1827:G1827"/>
    <mergeCell ref="H1827:I1827"/>
    <mergeCell ref="K1827:M1828"/>
    <mergeCell ref="P1827:Q1827"/>
    <mergeCell ref="S1827:T1827"/>
    <mergeCell ref="U1827:V1827"/>
    <mergeCell ref="W1827:X1827"/>
    <mergeCell ref="Z1827:AB1828"/>
    <mergeCell ref="A1828:B1828"/>
    <mergeCell ref="D1828:E1828"/>
    <mergeCell ref="F1828:G1828"/>
    <mergeCell ref="H1828:I1828"/>
    <mergeCell ref="P1828:Q1828"/>
    <mergeCell ref="S1828:T1828"/>
    <mergeCell ref="U1828:V1828"/>
    <mergeCell ref="W1828:X1828"/>
    <mergeCell ref="A1829:B1829"/>
    <mergeCell ref="D1829:E1829"/>
    <mergeCell ref="F1829:G1829"/>
    <mergeCell ref="H1829:I1829"/>
    <mergeCell ref="J1829:M1830"/>
    <mergeCell ref="P1829:Q1829"/>
    <mergeCell ref="S1829:T1829"/>
    <mergeCell ref="U1829:V1829"/>
    <mergeCell ref="W1829:X1829"/>
    <mergeCell ref="Y1829:AB1830"/>
    <mergeCell ref="A1830:B1830"/>
    <mergeCell ref="D1830:E1830"/>
    <mergeCell ref="F1830:G1830"/>
    <mergeCell ref="H1830:I1830"/>
    <mergeCell ref="P1830:Q1830"/>
    <mergeCell ref="S1830:T1830"/>
    <mergeCell ref="U1830:V1830"/>
    <mergeCell ref="W1830:X1830"/>
    <mergeCell ref="A1831:B1831"/>
    <mergeCell ref="D1831:E1831"/>
    <mergeCell ref="F1831:G1831"/>
    <mergeCell ref="H1831:I1831"/>
    <mergeCell ref="J1831:M1831"/>
    <mergeCell ref="P1831:Q1831"/>
    <mergeCell ref="S1831:T1831"/>
    <mergeCell ref="U1831:V1831"/>
    <mergeCell ref="W1831:X1831"/>
    <mergeCell ref="Y1831:AB1831"/>
    <mergeCell ref="A1832:B1832"/>
    <mergeCell ref="D1832:E1832"/>
    <mergeCell ref="F1832:G1832"/>
    <mergeCell ref="H1832:I1832"/>
    <mergeCell ref="J1832:M1833"/>
    <mergeCell ref="P1832:Q1832"/>
    <mergeCell ref="S1832:T1832"/>
    <mergeCell ref="U1832:V1832"/>
    <mergeCell ref="W1832:X1832"/>
    <mergeCell ref="Y1832:AB1833"/>
    <mergeCell ref="A1833:E1833"/>
    <mergeCell ref="F1833:G1833"/>
    <mergeCell ref="H1833:I1833"/>
    <mergeCell ref="P1833:T1833"/>
    <mergeCell ref="U1833:V1833"/>
    <mergeCell ref="W1833:X1833"/>
    <mergeCell ref="A1834:M1834"/>
    <mergeCell ref="N1834:N1872"/>
    <mergeCell ref="O1834:O1872"/>
    <mergeCell ref="P1834:AB1834"/>
    <mergeCell ref="A1835:M1836"/>
    <mergeCell ref="P1835:AB1836"/>
    <mergeCell ref="A1837:B1837"/>
    <mergeCell ref="C1837:F1837"/>
    <mergeCell ref="H1837:I1837"/>
    <mergeCell ref="J1837:K1837"/>
    <mergeCell ref="L1837:M1837"/>
    <mergeCell ref="P1837:Q1837"/>
    <mergeCell ref="R1837:U1837"/>
    <mergeCell ref="W1837:X1837"/>
    <mergeCell ref="Y1837:Z1837"/>
    <mergeCell ref="AA1837:AB1837"/>
    <mergeCell ref="A1838:B1838"/>
    <mergeCell ref="C1838:M1838"/>
    <mergeCell ref="P1838:Q1838"/>
    <mergeCell ref="R1838:AB1838"/>
    <mergeCell ref="A1839:B1839"/>
    <mergeCell ref="C1839:M1839"/>
    <mergeCell ref="P1839:Q1839"/>
    <mergeCell ref="R1839:AB1839"/>
    <mergeCell ref="A1840:B1840"/>
    <mergeCell ref="C1840:M1840"/>
    <mergeCell ref="P1840:Q1840"/>
    <mergeCell ref="R1840:AB1840"/>
    <mergeCell ref="A1841:B1841"/>
    <mergeCell ref="C1841:D1841"/>
    <mergeCell ref="E1841:F1841"/>
    <mergeCell ref="G1841:H1841"/>
    <mergeCell ref="I1841:J1841"/>
    <mergeCell ref="K1841:M1841"/>
    <mergeCell ref="P1841:Q1841"/>
    <mergeCell ref="R1841:S1841"/>
    <mergeCell ref="T1841:U1841"/>
    <mergeCell ref="V1841:W1841"/>
    <mergeCell ref="X1841:Y1841"/>
    <mergeCell ref="Z1841:AB1841"/>
    <mergeCell ref="A1842:A1844"/>
    <mergeCell ref="B1842:B1844"/>
    <mergeCell ref="C1842:C1844"/>
    <mergeCell ref="D1842:D1844"/>
    <mergeCell ref="E1842:E1844"/>
    <mergeCell ref="F1842:F1844"/>
    <mergeCell ref="G1842:G1844"/>
    <mergeCell ref="H1842:H1844"/>
    <mergeCell ref="I1842:I1844"/>
    <mergeCell ref="J1842:J1844"/>
    <mergeCell ref="K1842:K1844"/>
    <mergeCell ref="L1842:L1844"/>
    <mergeCell ref="M1842:M1844"/>
    <mergeCell ref="P1842:P1844"/>
    <mergeCell ref="Q1842:Q1844"/>
    <mergeCell ref="R1842:R1844"/>
    <mergeCell ref="S1842:S1844"/>
    <mergeCell ref="T1842:T1844"/>
    <mergeCell ref="U1842:U1844"/>
    <mergeCell ref="V1842:V1844"/>
    <mergeCell ref="W1842:W1844"/>
    <mergeCell ref="X1842:X1844"/>
    <mergeCell ref="Y1842:Y1844"/>
    <mergeCell ref="Z1842:Z1844"/>
    <mergeCell ref="AA1842:AA1844"/>
    <mergeCell ref="AB1842:AB1844"/>
    <mergeCell ref="A1845:B1845"/>
    <mergeCell ref="P1845:Q1845"/>
    <mergeCell ref="A1846:B1846"/>
    <mergeCell ref="P1846:Q1846"/>
    <mergeCell ref="A1847:B1847"/>
    <mergeCell ref="P1847:Q1847"/>
    <mergeCell ref="A1848:B1848"/>
    <mergeCell ref="P1848:Q1848"/>
    <mergeCell ref="A1849:B1849"/>
    <mergeCell ref="P1849:Q1849"/>
    <mergeCell ref="A1850:B1850"/>
    <mergeCell ref="P1850:Q1850"/>
    <mergeCell ref="A1851:B1851"/>
    <mergeCell ref="P1851:Q1851"/>
    <mergeCell ref="A1852:B1852"/>
    <mergeCell ref="P1852:Q1852"/>
    <mergeCell ref="A1853:B1853"/>
    <mergeCell ref="P1853:Q1853"/>
    <mergeCell ref="A1854:B1854"/>
    <mergeCell ref="P1854:Q1854"/>
    <mergeCell ref="A1855:B1855"/>
    <mergeCell ref="L1855:M1857"/>
    <mergeCell ref="P1855:Q1855"/>
    <mergeCell ref="AA1855:AB1857"/>
    <mergeCell ref="A1856:B1856"/>
    <mergeCell ref="P1856:Q1856"/>
    <mergeCell ref="A1857:B1857"/>
    <mergeCell ref="P1857:Q1857"/>
    <mergeCell ref="A1858:B1860"/>
    <mergeCell ref="C1858:D1858"/>
    <mergeCell ref="E1858:F1858"/>
    <mergeCell ref="G1858:H1858"/>
    <mergeCell ref="K1858:K1860"/>
    <mergeCell ref="L1858:M1859"/>
    <mergeCell ref="P1858:Q1860"/>
    <mergeCell ref="R1858:S1858"/>
    <mergeCell ref="T1858:U1858"/>
    <mergeCell ref="V1858:W1858"/>
    <mergeCell ref="Z1858:Z1860"/>
    <mergeCell ref="AA1858:AB1859"/>
    <mergeCell ref="C1859:D1859"/>
    <mergeCell ref="E1859:F1859"/>
    <mergeCell ref="G1859:H1859"/>
    <mergeCell ref="R1859:S1859"/>
    <mergeCell ref="T1859:U1859"/>
    <mergeCell ref="V1859:W1859"/>
    <mergeCell ref="C1860:D1860"/>
    <mergeCell ref="E1860:F1860"/>
    <mergeCell ref="G1860:H1860"/>
    <mergeCell ref="L1860:M1860"/>
    <mergeCell ref="R1860:S1860"/>
    <mergeCell ref="T1860:U1860"/>
    <mergeCell ref="V1860:W1860"/>
    <mergeCell ref="AA1860:AB1860"/>
    <mergeCell ref="A1861:B1863"/>
    <mergeCell ref="C1861:D1861"/>
    <mergeCell ref="E1861:F1861"/>
    <mergeCell ref="G1861:H1861"/>
    <mergeCell ref="K1861:K1862"/>
    <mergeCell ref="L1861:M1862"/>
    <mergeCell ref="P1861:Q1863"/>
    <mergeCell ref="R1861:S1861"/>
    <mergeCell ref="T1861:U1861"/>
    <mergeCell ref="V1861:W1861"/>
    <mergeCell ref="Z1861:Z1862"/>
    <mergeCell ref="AA1861:AB1862"/>
    <mergeCell ref="C1862:D1862"/>
    <mergeCell ref="G1862:H1862"/>
    <mergeCell ref="R1862:S1862"/>
    <mergeCell ref="V1862:W1862"/>
    <mergeCell ref="C1863:D1863"/>
    <mergeCell ref="G1863:H1863"/>
    <mergeCell ref="K1863:M1865"/>
    <mergeCell ref="R1863:S1863"/>
    <mergeCell ref="V1863:W1863"/>
    <mergeCell ref="Z1863:AB1865"/>
    <mergeCell ref="A1864:B1864"/>
    <mergeCell ref="C1864:E1864"/>
    <mergeCell ref="H1864:I1864"/>
    <mergeCell ref="P1864:Q1864"/>
    <mergeCell ref="R1864:T1864"/>
    <mergeCell ref="W1864:X1864"/>
    <mergeCell ref="B1865:C1865"/>
    <mergeCell ref="D1865:E1865"/>
    <mergeCell ref="F1865:G1865"/>
    <mergeCell ref="H1865:I1865"/>
    <mergeCell ref="Q1865:R1865"/>
    <mergeCell ref="S1865:T1865"/>
    <mergeCell ref="U1865:V1865"/>
    <mergeCell ref="W1865:X1865"/>
    <mergeCell ref="A1866:B1866"/>
    <mergeCell ref="D1866:E1866"/>
    <mergeCell ref="F1866:G1866"/>
    <mergeCell ref="H1866:I1866"/>
    <mergeCell ref="K1866:M1867"/>
    <mergeCell ref="P1866:Q1866"/>
    <mergeCell ref="S1866:T1866"/>
    <mergeCell ref="U1866:V1866"/>
    <mergeCell ref="W1866:X1866"/>
    <mergeCell ref="Z1866:AB1867"/>
    <mergeCell ref="A1867:B1867"/>
    <mergeCell ref="D1867:E1867"/>
    <mergeCell ref="F1867:G1867"/>
    <mergeCell ref="H1867:I1867"/>
    <mergeCell ref="P1867:Q1867"/>
    <mergeCell ref="S1867:T1867"/>
    <mergeCell ref="U1867:V1867"/>
    <mergeCell ref="W1867:X1867"/>
    <mergeCell ref="A1868:B1868"/>
    <mergeCell ref="D1868:E1868"/>
    <mergeCell ref="F1868:G1868"/>
    <mergeCell ref="H1868:I1868"/>
    <mergeCell ref="J1868:M1869"/>
    <mergeCell ref="P1868:Q1868"/>
    <mergeCell ref="S1868:T1868"/>
    <mergeCell ref="U1868:V1868"/>
    <mergeCell ref="W1868:X1868"/>
    <mergeCell ref="Y1868:AB1869"/>
    <mergeCell ref="A1869:B1869"/>
    <mergeCell ref="D1869:E1869"/>
    <mergeCell ref="F1869:G1869"/>
    <mergeCell ref="H1869:I1869"/>
    <mergeCell ref="P1869:Q1869"/>
    <mergeCell ref="S1869:T1869"/>
    <mergeCell ref="U1869:V1869"/>
    <mergeCell ref="W1869:X1869"/>
    <mergeCell ref="A1870:B1870"/>
    <mergeCell ref="D1870:E1870"/>
    <mergeCell ref="F1870:G1870"/>
    <mergeCell ref="H1870:I1870"/>
    <mergeCell ref="J1870:M1870"/>
    <mergeCell ref="P1870:Q1870"/>
    <mergeCell ref="S1870:T1870"/>
    <mergeCell ref="U1870:V1870"/>
    <mergeCell ref="W1870:X1870"/>
    <mergeCell ref="Y1870:AB1870"/>
    <mergeCell ref="A1871:B1871"/>
    <mergeCell ref="D1871:E1871"/>
    <mergeCell ref="F1871:G1871"/>
    <mergeCell ref="H1871:I1871"/>
    <mergeCell ref="J1871:M1872"/>
    <mergeCell ref="P1871:Q1871"/>
    <mergeCell ref="S1871:T1871"/>
    <mergeCell ref="U1871:V1871"/>
    <mergeCell ref="W1871:X1871"/>
    <mergeCell ref="Y1871:AB1872"/>
    <mergeCell ref="A1872:E1872"/>
    <mergeCell ref="F1872:G1872"/>
    <mergeCell ref="H1872:I1872"/>
    <mergeCell ref="P1872:T1872"/>
    <mergeCell ref="U1872:V1872"/>
    <mergeCell ref="W1872:X1872"/>
    <mergeCell ref="A1873:M1873"/>
    <mergeCell ref="N1873:N1911"/>
    <mergeCell ref="O1873:O1911"/>
    <mergeCell ref="P1873:AB1873"/>
    <mergeCell ref="A1874:M1875"/>
    <mergeCell ref="P1874:AB1875"/>
    <mergeCell ref="A1876:B1876"/>
    <mergeCell ref="C1876:F1876"/>
    <mergeCell ref="H1876:I1876"/>
    <mergeCell ref="J1876:K1876"/>
    <mergeCell ref="L1876:M1876"/>
    <mergeCell ref="P1876:Q1876"/>
    <mergeCell ref="R1876:U1876"/>
    <mergeCell ref="W1876:X1876"/>
    <mergeCell ref="Y1876:Z1876"/>
    <mergeCell ref="AA1876:AB1876"/>
    <mergeCell ref="A1877:B1877"/>
    <mergeCell ref="C1877:M1877"/>
    <mergeCell ref="P1877:Q1877"/>
    <mergeCell ref="R1877:AB1877"/>
    <mergeCell ref="A1878:B1878"/>
    <mergeCell ref="C1878:M1878"/>
    <mergeCell ref="P1878:Q1878"/>
    <mergeCell ref="R1878:AB1878"/>
    <mergeCell ref="A1879:B1879"/>
    <mergeCell ref="C1879:M1879"/>
    <mergeCell ref="P1879:Q1879"/>
    <mergeCell ref="R1879:AB1879"/>
    <mergeCell ref="A1880:B1880"/>
    <mergeCell ref="C1880:D1880"/>
    <mergeCell ref="E1880:F1880"/>
    <mergeCell ref="G1880:H1880"/>
    <mergeCell ref="I1880:J1880"/>
    <mergeCell ref="K1880:M1880"/>
    <mergeCell ref="P1880:Q1880"/>
    <mergeCell ref="R1880:S1880"/>
    <mergeCell ref="T1880:U1880"/>
    <mergeCell ref="V1880:W1880"/>
    <mergeCell ref="X1880:Y1880"/>
    <mergeCell ref="Z1880:AB1880"/>
    <mergeCell ref="A1881:A1883"/>
    <mergeCell ref="B1881:B1883"/>
    <mergeCell ref="C1881:C1883"/>
    <mergeCell ref="D1881:D1883"/>
    <mergeCell ref="E1881:E1883"/>
    <mergeCell ref="F1881:F1883"/>
    <mergeCell ref="G1881:G1883"/>
    <mergeCell ref="H1881:H1883"/>
    <mergeCell ref="I1881:I1883"/>
    <mergeCell ref="J1881:J1883"/>
    <mergeCell ref="K1881:K1883"/>
    <mergeCell ref="L1881:L1883"/>
    <mergeCell ref="M1881:M1883"/>
    <mergeCell ref="P1881:P1883"/>
    <mergeCell ref="Q1881:Q1883"/>
    <mergeCell ref="R1881:R1883"/>
    <mergeCell ref="S1881:S1883"/>
    <mergeCell ref="T1881:T1883"/>
    <mergeCell ref="U1881:U1883"/>
    <mergeCell ref="V1881:V1883"/>
    <mergeCell ref="W1881:W1883"/>
    <mergeCell ref="X1881:X1883"/>
    <mergeCell ref="Y1881:Y1883"/>
    <mergeCell ref="Z1881:Z1883"/>
    <mergeCell ref="AA1881:AA1883"/>
    <mergeCell ref="AB1881:AB1883"/>
    <mergeCell ref="A1884:B1884"/>
    <mergeCell ref="P1884:Q1884"/>
    <mergeCell ref="A1885:B1885"/>
    <mergeCell ref="P1885:Q1885"/>
    <mergeCell ref="A1886:B1886"/>
    <mergeCell ref="P1886:Q1886"/>
    <mergeCell ref="A1887:B1887"/>
    <mergeCell ref="P1887:Q1887"/>
    <mergeCell ref="A1888:B1888"/>
    <mergeCell ref="P1888:Q1888"/>
    <mergeCell ref="A1889:B1889"/>
    <mergeCell ref="P1889:Q1889"/>
    <mergeCell ref="A1890:B1890"/>
    <mergeCell ref="P1890:Q1890"/>
    <mergeCell ref="A1891:B1891"/>
    <mergeCell ref="P1891:Q1891"/>
    <mergeCell ref="A1892:B1892"/>
    <mergeCell ref="P1892:Q1892"/>
    <mergeCell ref="A1893:B1893"/>
    <mergeCell ref="P1893:Q1893"/>
    <mergeCell ref="A1894:B1894"/>
    <mergeCell ref="L1894:M1896"/>
    <mergeCell ref="P1894:Q1894"/>
    <mergeCell ref="AA1894:AB1896"/>
    <mergeCell ref="A1895:B1895"/>
    <mergeCell ref="P1895:Q1895"/>
    <mergeCell ref="A1896:B1896"/>
    <mergeCell ref="P1896:Q1896"/>
    <mergeCell ref="A1897:B1899"/>
    <mergeCell ref="C1897:D1897"/>
    <mergeCell ref="E1897:F1897"/>
    <mergeCell ref="G1897:H1897"/>
    <mergeCell ref="K1897:K1899"/>
    <mergeCell ref="L1897:M1898"/>
    <mergeCell ref="P1897:Q1899"/>
    <mergeCell ref="R1897:S1897"/>
    <mergeCell ref="T1897:U1897"/>
    <mergeCell ref="V1897:W1897"/>
    <mergeCell ref="Z1897:Z1899"/>
    <mergeCell ref="AA1897:AB1898"/>
    <mergeCell ref="C1898:D1898"/>
    <mergeCell ref="E1898:F1898"/>
    <mergeCell ref="G1898:H1898"/>
    <mergeCell ref="R1898:S1898"/>
    <mergeCell ref="T1898:U1898"/>
    <mergeCell ref="V1898:W1898"/>
    <mergeCell ref="C1899:D1899"/>
    <mergeCell ref="E1899:F1899"/>
    <mergeCell ref="G1899:H1899"/>
    <mergeCell ref="L1899:M1899"/>
    <mergeCell ref="R1899:S1899"/>
    <mergeCell ref="T1899:U1899"/>
    <mergeCell ref="V1899:W1899"/>
    <mergeCell ref="AA1899:AB1899"/>
    <mergeCell ref="A1900:B1902"/>
    <mergeCell ref="C1900:D1900"/>
    <mergeCell ref="E1900:F1900"/>
    <mergeCell ref="G1900:H1900"/>
    <mergeCell ref="K1900:K1901"/>
    <mergeCell ref="L1900:M1901"/>
    <mergeCell ref="P1900:Q1902"/>
    <mergeCell ref="R1900:S1900"/>
    <mergeCell ref="T1900:U1900"/>
    <mergeCell ref="V1900:W1900"/>
    <mergeCell ref="Z1900:Z1901"/>
    <mergeCell ref="AA1900:AB1901"/>
    <mergeCell ref="C1901:D1901"/>
    <mergeCell ref="G1901:H1901"/>
    <mergeCell ref="R1901:S1901"/>
    <mergeCell ref="V1901:W1901"/>
    <mergeCell ref="C1902:D1902"/>
    <mergeCell ref="G1902:H1902"/>
    <mergeCell ref="K1902:M1904"/>
    <mergeCell ref="R1902:S1902"/>
    <mergeCell ref="V1902:W1902"/>
    <mergeCell ref="Z1902:AB1904"/>
    <mergeCell ref="A1903:B1903"/>
    <mergeCell ref="C1903:E1903"/>
    <mergeCell ref="H1903:I1903"/>
    <mergeCell ref="P1903:Q1903"/>
    <mergeCell ref="R1903:T1903"/>
    <mergeCell ref="W1903:X1903"/>
    <mergeCell ref="B1904:C1904"/>
    <mergeCell ref="D1904:E1904"/>
    <mergeCell ref="F1904:G1904"/>
    <mergeCell ref="H1904:I1904"/>
    <mergeCell ref="Q1904:R1904"/>
    <mergeCell ref="S1904:T1904"/>
    <mergeCell ref="U1904:V1904"/>
    <mergeCell ref="W1904:X1904"/>
    <mergeCell ref="A1905:B1905"/>
    <mergeCell ref="D1905:E1905"/>
    <mergeCell ref="F1905:G1905"/>
    <mergeCell ref="H1905:I1905"/>
    <mergeCell ref="K1905:M1906"/>
    <mergeCell ref="P1905:Q1905"/>
    <mergeCell ref="S1905:T1905"/>
    <mergeCell ref="U1905:V1905"/>
    <mergeCell ref="W1905:X1905"/>
    <mergeCell ref="Z1905:AB1906"/>
    <mergeCell ref="A1906:B1906"/>
    <mergeCell ref="D1906:E1906"/>
    <mergeCell ref="F1906:G1906"/>
    <mergeCell ref="H1906:I1906"/>
    <mergeCell ref="P1906:Q1906"/>
    <mergeCell ref="S1906:T1906"/>
    <mergeCell ref="U1906:V1906"/>
    <mergeCell ref="W1906:X1906"/>
    <mergeCell ref="A1907:B1907"/>
    <mergeCell ref="D1907:E1907"/>
    <mergeCell ref="F1907:G1907"/>
    <mergeCell ref="H1907:I1907"/>
    <mergeCell ref="J1907:M1908"/>
    <mergeCell ref="P1907:Q1907"/>
    <mergeCell ref="S1907:T1907"/>
    <mergeCell ref="U1907:V1907"/>
    <mergeCell ref="W1907:X1907"/>
    <mergeCell ref="Y1907:AB1908"/>
    <mergeCell ref="A1908:B1908"/>
    <mergeCell ref="D1908:E1908"/>
    <mergeCell ref="F1908:G1908"/>
    <mergeCell ref="H1908:I1908"/>
    <mergeCell ref="P1908:Q1908"/>
    <mergeCell ref="S1908:T1908"/>
    <mergeCell ref="U1908:V1908"/>
    <mergeCell ref="W1908:X1908"/>
    <mergeCell ref="A1909:B1909"/>
    <mergeCell ref="D1909:E1909"/>
    <mergeCell ref="F1909:G1909"/>
    <mergeCell ref="H1909:I1909"/>
    <mergeCell ref="J1909:M1909"/>
    <mergeCell ref="P1909:Q1909"/>
    <mergeCell ref="S1909:T1909"/>
    <mergeCell ref="U1909:V1909"/>
    <mergeCell ref="W1909:X1909"/>
    <mergeCell ref="Y1909:AB1909"/>
    <mergeCell ref="A1910:B1910"/>
    <mergeCell ref="D1910:E1910"/>
    <mergeCell ref="F1910:G1910"/>
    <mergeCell ref="H1910:I1910"/>
    <mergeCell ref="J1910:M1911"/>
    <mergeCell ref="P1910:Q1910"/>
    <mergeCell ref="S1910:T1910"/>
    <mergeCell ref="U1910:V1910"/>
    <mergeCell ref="W1910:X1910"/>
    <mergeCell ref="Y1910:AB1911"/>
    <mergeCell ref="A1911:E1911"/>
    <mergeCell ref="F1911:G1911"/>
    <mergeCell ref="H1911:I1911"/>
    <mergeCell ref="P1911:T1911"/>
    <mergeCell ref="U1911:V1911"/>
    <mergeCell ref="W1911:X1911"/>
    <mergeCell ref="A1912:M1912"/>
    <mergeCell ref="N1912:N1950"/>
    <mergeCell ref="O1912:O1950"/>
    <mergeCell ref="P1912:AB1912"/>
    <mergeCell ref="A1913:M1914"/>
    <mergeCell ref="P1913:AB1914"/>
    <mergeCell ref="A1915:B1915"/>
    <mergeCell ref="C1915:F1915"/>
    <mergeCell ref="H1915:I1915"/>
    <mergeCell ref="J1915:K1915"/>
    <mergeCell ref="L1915:M1915"/>
    <mergeCell ref="P1915:Q1915"/>
    <mergeCell ref="R1915:U1915"/>
    <mergeCell ref="W1915:X1915"/>
    <mergeCell ref="Y1915:Z1915"/>
    <mergeCell ref="AA1915:AB1915"/>
    <mergeCell ref="A1916:B1916"/>
    <mergeCell ref="C1916:M1916"/>
    <mergeCell ref="P1916:Q1916"/>
    <mergeCell ref="R1916:AB1916"/>
    <mergeCell ref="A1917:B1917"/>
    <mergeCell ref="C1917:M1917"/>
    <mergeCell ref="P1917:Q1917"/>
    <mergeCell ref="R1917:AB1917"/>
    <mergeCell ref="A1918:B1918"/>
    <mergeCell ref="C1918:M1918"/>
    <mergeCell ref="P1918:Q1918"/>
    <mergeCell ref="R1918:AB1918"/>
    <mergeCell ref="A1919:B1919"/>
    <mergeCell ref="C1919:D1919"/>
    <mergeCell ref="E1919:F1919"/>
    <mergeCell ref="G1919:H1919"/>
    <mergeCell ref="I1919:J1919"/>
    <mergeCell ref="K1919:M1919"/>
    <mergeCell ref="P1919:Q1919"/>
    <mergeCell ref="R1919:S1919"/>
    <mergeCell ref="T1919:U1919"/>
    <mergeCell ref="V1919:W1919"/>
    <mergeCell ref="L1936:M1937"/>
    <mergeCell ref="P1936:Q1938"/>
    <mergeCell ref="R1936:S1936"/>
    <mergeCell ref="T1936:U1936"/>
    <mergeCell ref="V1936:W1936"/>
    <mergeCell ref="Z1936:Z1938"/>
    <mergeCell ref="AA1936:AB1937"/>
    <mergeCell ref="C1937:D1937"/>
    <mergeCell ref="E1937:F1937"/>
    <mergeCell ref="G1937:H1937"/>
    <mergeCell ref="R1937:S1937"/>
    <mergeCell ref="T1937:U1937"/>
    <mergeCell ref="V1937:W1937"/>
    <mergeCell ref="C1938:D1938"/>
    <mergeCell ref="E1938:F1938"/>
    <mergeCell ref="G1938:H1938"/>
    <mergeCell ref="L1938:M1938"/>
    <mergeCell ref="R1938:S1938"/>
    <mergeCell ref="T1938:U1938"/>
    <mergeCell ref="V1938:W1938"/>
    <mergeCell ref="AA1938:AB1938"/>
    <mergeCell ref="X1919:Y1919"/>
    <mergeCell ref="Z1919:AB1919"/>
    <mergeCell ref="A1920:A1922"/>
    <mergeCell ref="B1920:B1922"/>
    <mergeCell ref="C1920:C1922"/>
    <mergeCell ref="D1920:D1922"/>
    <mergeCell ref="E1920:E1922"/>
    <mergeCell ref="F1920:F1922"/>
    <mergeCell ref="G1920:G1922"/>
    <mergeCell ref="H1920:H1922"/>
    <mergeCell ref="I1920:I1922"/>
    <mergeCell ref="J1920:J1922"/>
    <mergeCell ref="K1920:K1922"/>
    <mergeCell ref="L1920:L1922"/>
    <mergeCell ref="M1920:M1922"/>
    <mergeCell ref="P1920:P1922"/>
    <mergeCell ref="Q1920:Q1922"/>
    <mergeCell ref="R1920:R1922"/>
    <mergeCell ref="S1920:S1922"/>
    <mergeCell ref="T1920:T1922"/>
    <mergeCell ref="U1920:U1922"/>
    <mergeCell ref="V1920:V1922"/>
    <mergeCell ref="W1920:W1922"/>
    <mergeCell ref="X1920:X1922"/>
    <mergeCell ref="Y1920:Y1922"/>
    <mergeCell ref="Z1920:Z1922"/>
    <mergeCell ref="AA1920:AA1922"/>
    <mergeCell ref="AB1920:AB1922"/>
    <mergeCell ref="A1923:B1923"/>
    <mergeCell ref="P1923:Q1923"/>
    <mergeCell ref="A1924:B1924"/>
    <mergeCell ref="P1924:Q1924"/>
    <mergeCell ref="A1925:B1925"/>
    <mergeCell ref="P1925:Q1925"/>
    <mergeCell ref="A1946:B1946"/>
    <mergeCell ref="D1946:E1946"/>
    <mergeCell ref="F1946:G1946"/>
    <mergeCell ref="H1946:I1946"/>
    <mergeCell ref="J1946:M1947"/>
    <mergeCell ref="P1946:Q1946"/>
    <mergeCell ref="S1946:T1946"/>
    <mergeCell ref="U1946:V1946"/>
    <mergeCell ref="W1946:X1946"/>
    <mergeCell ref="Y1946:AB1947"/>
    <mergeCell ref="A1947:B1947"/>
    <mergeCell ref="D1947:E1947"/>
    <mergeCell ref="F1947:G1947"/>
    <mergeCell ref="H1947:I1947"/>
    <mergeCell ref="P1947:Q1947"/>
    <mergeCell ref="S1947:T1947"/>
    <mergeCell ref="U1947:V1947"/>
    <mergeCell ref="W1947:X1947"/>
    <mergeCell ref="A1939:B1941"/>
    <mergeCell ref="C1939:D1939"/>
    <mergeCell ref="E1939:F1939"/>
    <mergeCell ref="G1939:H1939"/>
    <mergeCell ref="K1939:K1940"/>
    <mergeCell ref="L1939:M1940"/>
    <mergeCell ref="P1939:Q1941"/>
    <mergeCell ref="R1939:S1939"/>
    <mergeCell ref="T1939:U1939"/>
    <mergeCell ref="V1939:W1939"/>
    <mergeCell ref="Z1939:Z1940"/>
    <mergeCell ref="AA1939:AB1940"/>
    <mergeCell ref="C1940:D1940"/>
    <mergeCell ref="G1940:H1940"/>
    <mergeCell ref="R1940:S1940"/>
    <mergeCell ref="V1940:W1940"/>
    <mergeCell ref="C1941:D1941"/>
    <mergeCell ref="G1941:H1941"/>
    <mergeCell ref="K1941:M1943"/>
    <mergeCell ref="R1941:S1941"/>
    <mergeCell ref="V1941:W1941"/>
    <mergeCell ref="Z1941:AB1943"/>
    <mergeCell ref="A1942:B1942"/>
    <mergeCell ref="C1942:E1942"/>
    <mergeCell ref="H1942:I1942"/>
    <mergeCell ref="P1942:Q1942"/>
    <mergeCell ref="R1942:T1942"/>
    <mergeCell ref="W1942:X1942"/>
    <mergeCell ref="B1943:C1943"/>
    <mergeCell ref="D1943:E1943"/>
    <mergeCell ref="F1943:G1943"/>
    <mergeCell ref="H1943:I1943"/>
    <mergeCell ref="Q1943:R1943"/>
    <mergeCell ref="S1943:T1943"/>
    <mergeCell ref="U1943:V1943"/>
    <mergeCell ref="W1943:X1943"/>
    <mergeCell ref="U38:V38"/>
    <mergeCell ref="W38:X38"/>
    <mergeCell ref="Y38:AB39"/>
    <mergeCell ref="P35:Q35"/>
    <mergeCell ref="S35:T35"/>
    <mergeCell ref="U35:V35"/>
    <mergeCell ref="W35:X35"/>
    <mergeCell ref="E25:F25"/>
    <mergeCell ref="E27:F27"/>
    <mergeCell ref="G25:H25"/>
    <mergeCell ref="G27:H27"/>
    <mergeCell ref="F39:G39"/>
    <mergeCell ref="K33:M34"/>
    <mergeCell ref="A38:B38"/>
    <mergeCell ref="A35:B35"/>
    <mergeCell ref="D32:E32"/>
    <mergeCell ref="B32:C32"/>
    <mergeCell ref="D33:E33"/>
    <mergeCell ref="H39:I39"/>
    <mergeCell ref="A1944:B1944"/>
    <mergeCell ref="D1944:E1944"/>
    <mergeCell ref="F1944:G1944"/>
    <mergeCell ref="H1944:I1944"/>
    <mergeCell ref="K1944:M1945"/>
    <mergeCell ref="P1944:Q1944"/>
    <mergeCell ref="S1944:T1944"/>
    <mergeCell ref="U1944:V1944"/>
    <mergeCell ref="W1944:X1944"/>
    <mergeCell ref="Z1944:AB1945"/>
    <mergeCell ref="A1945:B1945"/>
    <mergeCell ref="D1945:E1945"/>
    <mergeCell ref="F1945:G1945"/>
    <mergeCell ref="H1945:I1945"/>
    <mergeCell ref="P1945:Q1945"/>
    <mergeCell ref="S1945:T1945"/>
    <mergeCell ref="U1945:V1945"/>
    <mergeCell ref="W1945:X1945"/>
    <mergeCell ref="A1926:B1926"/>
    <mergeCell ref="P1926:Q1926"/>
    <mergeCell ref="A1927:B1927"/>
    <mergeCell ref="P1927:Q1927"/>
    <mergeCell ref="A1928:B1928"/>
    <mergeCell ref="P1928:Q1928"/>
    <mergeCell ref="A1929:B1929"/>
    <mergeCell ref="P1929:Q1929"/>
    <mergeCell ref="A1930:B1930"/>
    <mergeCell ref="P1930:Q1930"/>
    <mergeCell ref="A1931:B1931"/>
    <mergeCell ref="P1931:Q1931"/>
    <mergeCell ref="A1932:B1932"/>
    <mergeCell ref="P1932:Q1932"/>
    <mergeCell ref="A1933:B1933"/>
    <mergeCell ref="L1933:M1935"/>
    <mergeCell ref="P1933:Q1933"/>
    <mergeCell ref="AA1933:AB1935"/>
    <mergeCell ref="A1934:B1934"/>
    <mergeCell ref="P1934:Q1934"/>
    <mergeCell ref="A1935:B1935"/>
    <mergeCell ref="P1935:Q1935"/>
    <mergeCell ref="A1936:B1938"/>
    <mergeCell ref="C1936:D1936"/>
    <mergeCell ref="E1936:F1936"/>
    <mergeCell ref="G1936:H1936"/>
    <mergeCell ref="K1936:K1938"/>
    <mergeCell ref="P13:Q13"/>
    <mergeCell ref="R9:R11"/>
    <mergeCell ref="S9:S11"/>
    <mergeCell ref="T9:T11"/>
    <mergeCell ref="U9:U11"/>
    <mergeCell ref="Z25:Z27"/>
    <mergeCell ref="Z28:Z29"/>
    <mergeCell ref="AA28:AB29"/>
    <mergeCell ref="L28:M29"/>
    <mergeCell ref="L25:M26"/>
    <mergeCell ref="AA25:AB26"/>
    <mergeCell ref="AA22:AB24"/>
    <mergeCell ref="L22:M24"/>
    <mergeCell ref="L27:M27"/>
    <mergeCell ref="Z33:AB34"/>
    <mergeCell ref="P34:Q34"/>
    <mergeCell ref="S34:T34"/>
    <mergeCell ref="U34:V34"/>
    <mergeCell ref="W34:X34"/>
    <mergeCell ref="A1948:B1948"/>
    <mergeCell ref="D1948:E1948"/>
    <mergeCell ref="F1948:G1948"/>
    <mergeCell ref="H1948:I1948"/>
    <mergeCell ref="J1948:M1948"/>
    <mergeCell ref="P1948:Q1948"/>
    <mergeCell ref="S1948:T1948"/>
    <mergeCell ref="U1948:V1948"/>
    <mergeCell ref="W1948:X1948"/>
    <mergeCell ref="Y1948:AB1948"/>
    <mergeCell ref="A1949:B1949"/>
    <mergeCell ref="D1949:E1949"/>
    <mergeCell ref="F1949:G1949"/>
    <mergeCell ref="H1949:I1949"/>
    <mergeCell ref="J1949:M1950"/>
    <mergeCell ref="P1949:Q1949"/>
    <mergeCell ref="S1949:T1949"/>
    <mergeCell ref="U1949:V1949"/>
    <mergeCell ref="W1949:X1949"/>
    <mergeCell ref="Y1949:AB1950"/>
    <mergeCell ref="A1950:E1950"/>
    <mergeCell ref="F1950:G1950"/>
    <mergeCell ref="H1950:I1950"/>
    <mergeCell ref="P1950:T1950"/>
    <mergeCell ref="U1950:V1950"/>
    <mergeCell ref="W1950:X1950"/>
    <mergeCell ref="P33:Q33"/>
    <mergeCell ref="S33:T33"/>
    <mergeCell ref="U33:V33"/>
    <mergeCell ref="P25:Q27"/>
    <mergeCell ref="R25:S25"/>
    <mergeCell ref="T25:U25"/>
    <mergeCell ref="V25:W25"/>
    <mergeCell ref="P31:Q31"/>
    <mergeCell ref="W33:X33"/>
    <mergeCell ref="W31:X31"/>
    <mergeCell ref="P39:T39"/>
    <mergeCell ref="U39:V39"/>
    <mergeCell ref="W39:X39"/>
    <mergeCell ref="V27:W27"/>
    <mergeCell ref="P37:Q37"/>
    <mergeCell ref="S37:T37"/>
    <mergeCell ref="U37:V37"/>
    <mergeCell ref="W37:X37"/>
    <mergeCell ref="Y37:AB37"/>
    <mergeCell ref="D38:E38"/>
    <mergeCell ref="P24:Q24"/>
    <mergeCell ref="U32:V32"/>
    <mergeCell ref="W32:X32"/>
    <mergeCell ref="P28:Q30"/>
    <mergeCell ref="R28:S28"/>
    <mergeCell ref="T28:U28"/>
    <mergeCell ref="V28:W28"/>
    <mergeCell ref="A39:E39"/>
    <mergeCell ref="A36:B36"/>
    <mergeCell ref="V9:V11"/>
    <mergeCell ref="W9:W11"/>
    <mergeCell ref="X9:X11"/>
    <mergeCell ref="P17:Q17"/>
    <mergeCell ref="P18:Q18"/>
    <mergeCell ref="P19:Q19"/>
    <mergeCell ref="R29:S29"/>
    <mergeCell ref="V29:W29"/>
    <mergeCell ref="R30:S30"/>
    <mergeCell ref="P20:Q20"/>
    <mergeCell ref="P21:Q21"/>
    <mergeCell ref="P22:Q22"/>
    <mergeCell ref="P23:Q23"/>
    <mergeCell ref="P14:Q14"/>
    <mergeCell ref="P15:Q15"/>
    <mergeCell ref="P16:Q16"/>
    <mergeCell ref="P9:P11"/>
    <mergeCell ref="Q9:Q11"/>
    <mergeCell ref="I9:I11"/>
    <mergeCell ref="J9:J11"/>
    <mergeCell ref="P38:Q38"/>
    <mergeCell ref="S38:T38"/>
    <mergeCell ref="A21:B21"/>
    <mergeCell ref="A22:B22"/>
    <mergeCell ref="O1:O39"/>
    <mergeCell ref="R5:AB5"/>
    <mergeCell ref="N1:N39"/>
    <mergeCell ref="A1:M1"/>
    <mergeCell ref="A2:M3"/>
    <mergeCell ref="V30:W30"/>
    <mergeCell ref="Z30:AB32"/>
    <mergeCell ref="H37:I37"/>
    <mergeCell ref="J37:M37"/>
    <mergeCell ref="H32:I32"/>
    <mergeCell ref="R31:T31"/>
    <mergeCell ref="Q32:R32"/>
    <mergeCell ref="S32:T32"/>
    <mergeCell ref="J35:M36"/>
    <mergeCell ref="H33:I33"/>
    <mergeCell ref="H34:I34"/>
    <mergeCell ref="P6:Q6"/>
    <mergeCell ref="R6:AB6"/>
    <mergeCell ref="P7:Q7"/>
    <mergeCell ref="R7:AB7"/>
    <mergeCell ref="P8:Q8"/>
    <mergeCell ref="R8:S8"/>
    <mergeCell ref="T8:U8"/>
    <mergeCell ref="V8:W8"/>
    <mergeCell ref="X8:Y8"/>
    <mergeCell ref="Y9:Y11"/>
    <mergeCell ref="Z9:Z11"/>
    <mergeCell ref="AA9:AA11"/>
    <mergeCell ref="AB9:AB11"/>
    <mergeCell ref="P12:Q12"/>
    <mergeCell ref="D37:E37"/>
    <mergeCell ref="H31:I31"/>
    <mergeCell ref="A17:B17"/>
    <mergeCell ref="A18:B18"/>
    <mergeCell ref="A19:B19"/>
    <mergeCell ref="A31:B31"/>
    <mergeCell ref="C26:D26"/>
    <mergeCell ref="G30:H30"/>
    <mergeCell ref="K25:K27"/>
    <mergeCell ref="K28:K29"/>
    <mergeCell ref="A24:B24"/>
    <mergeCell ref="F37:G37"/>
    <mergeCell ref="Y35:AB36"/>
    <mergeCell ref="P36:Q36"/>
    <mergeCell ref="S36:T36"/>
    <mergeCell ref="U36:V36"/>
    <mergeCell ref="W36:X36"/>
    <mergeCell ref="R26:S26"/>
    <mergeCell ref="T26:U26"/>
    <mergeCell ref="V26:W26"/>
    <mergeCell ref="R27:S27"/>
    <mergeCell ref="T27:U27"/>
    <mergeCell ref="AA27:AB27"/>
    <mergeCell ref="D36:E36"/>
    <mergeCell ref="C28:D28"/>
    <mergeCell ref="C31:E31"/>
    <mergeCell ref="F35:G35"/>
    <mergeCell ref="F36:G36"/>
    <mergeCell ref="H35:I35"/>
    <mergeCell ref="H36:I36"/>
    <mergeCell ref="F33:G33"/>
    <mergeCell ref="D34:E34"/>
    <mergeCell ref="C30:D30"/>
    <mergeCell ref="Z8:AB8"/>
    <mergeCell ref="L9:L11"/>
    <mergeCell ref="P1:AB1"/>
    <mergeCell ref="P2:AB3"/>
    <mergeCell ref="P4:Q4"/>
    <mergeCell ref="R4:U4"/>
    <mergeCell ref="W4:X4"/>
    <mergeCell ref="Y4:Z4"/>
    <mergeCell ref="AA4:AB4"/>
    <mergeCell ref="P5:Q5"/>
    <mergeCell ref="G8:H8"/>
    <mergeCell ref="A20:B20"/>
    <mergeCell ref="C4:F4"/>
    <mergeCell ref="H4:I4"/>
    <mergeCell ref="A16:B16"/>
    <mergeCell ref="E8:F8"/>
    <mergeCell ref="A7:B7"/>
    <mergeCell ref="A8:B8"/>
    <mergeCell ref="H38:I38"/>
    <mergeCell ref="F38:G38"/>
    <mergeCell ref="F34:G34"/>
    <mergeCell ref="A34:B34"/>
    <mergeCell ref="A37:B37"/>
    <mergeCell ref="D35:E35"/>
    <mergeCell ref="B9:B11"/>
    <mergeCell ref="C9:C11"/>
    <mergeCell ref="D9:D11"/>
    <mergeCell ref="C8:D8"/>
    <mergeCell ref="K9:K11"/>
    <mergeCell ref="M9:M11"/>
    <mergeCell ref="C5:M5"/>
    <mergeCell ref="J4:K4"/>
    <mergeCell ref="A5:B5"/>
    <mergeCell ref="A6:B6"/>
    <mergeCell ref="A9:A11"/>
    <mergeCell ref="E9:E11"/>
    <mergeCell ref="A15:B15"/>
    <mergeCell ref="C6:M6"/>
    <mergeCell ref="C7:M7"/>
    <mergeCell ref="A4:B4"/>
    <mergeCell ref="A12:B12"/>
    <mergeCell ref="A13:B13"/>
    <mergeCell ref="A14:B14"/>
    <mergeCell ref="L4:M4"/>
    <mergeCell ref="F9:F11"/>
    <mergeCell ref="G9:G11"/>
    <mergeCell ref="H9:H11"/>
    <mergeCell ref="J38:M39"/>
    <mergeCell ref="K30:M32"/>
    <mergeCell ref="K8:M8"/>
    <mergeCell ref="I8:J8"/>
    <mergeCell ref="E26:F26"/>
    <mergeCell ref="G26:H26"/>
    <mergeCell ref="C25:D25"/>
    <mergeCell ref="C27:D27"/>
    <mergeCell ref="A23:B23"/>
    <mergeCell ref="A25:B27"/>
    <mergeCell ref="A28:B30"/>
    <mergeCell ref="F32:G32"/>
    <mergeCell ref="A33:B33"/>
    <mergeCell ref="C29:D29"/>
    <mergeCell ref="G29:H29"/>
    <mergeCell ref="E28:F28"/>
    <mergeCell ref="G28:H28"/>
  </mergeCells>
  <phoneticPr fontId="15" type="noConversion"/>
  <conditionalFormatting sqref="K1944:M1950">
    <cfRule type="expression" dxfId="15" priority="274">
      <formula>ISERROR(K1944)</formula>
    </cfRule>
  </conditionalFormatting>
  <conditionalFormatting sqref="K1912:K1932 K1934:K1935 L1936 D1912:I1941 L1938:L1939 D1943:J1950 F1942 J1912:J1942 M1912:M1922 A1912:C1950 L1912:L1933 M1930:M1932">
    <cfRule type="expression" dxfId="14" priority="124">
      <formula>ISERROR(A1912)</formula>
    </cfRule>
  </conditionalFormatting>
  <conditionalFormatting sqref="M1923:M1929">
    <cfRule type="expression" dxfId="13" priority="17">
      <formula>ISERROR(M1923)</formula>
    </cfRule>
  </conditionalFormatting>
  <conditionalFormatting sqref="K1930 L1931:L1932">
    <cfRule type="cellIs" dxfId="12" priority="13" operator="equal">
      <formula>0</formula>
    </cfRule>
  </conditionalFormatting>
  <conditionalFormatting sqref="Z1944:AB1950">
    <cfRule type="expression" dxfId="11" priority="12">
      <formula>ISERROR(Z1944)</formula>
    </cfRule>
  </conditionalFormatting>
  <conditionalFormatting sqref="Z1912:Z1932 Z1934:Z1935 AA1936 S1912:X1941 AA1938:AA1939 S1943:Y1950 U1942 Y1912:Y1942 AB1912:AB1922 P1912:R1950 AA1912:AA1933 AB1930:AB1932">
    <cfRule type="expression" dxfId="10" priority="11">
      <formula>ISERROR(P1912)</formula>
    </cfRule>
  </conditionalFormatting>
  <conditionalFormatting sqref="AB1923:AB1929">
    <cfRule type="expression" dxfId="9" priority="10">
      <formula>ISERROR(AB1923)</formula>
    </cfRule>
  </conditionalFormatting>
  <conditionalFormatting sqref="Z1930 AA1931:AA1932">
    <cfRule type="cellIs" dxfId="8" priority="9" operator="equal">
      <formula>0</formula>
    </cfRule>
  </conditionalFormatting>
  <conditionalFormatting sqref="K33:M39 K72:M78 K111:M117 K150:M156 K189:M195 K228:M234 K267:M273 K306:M312 K345:M351 K384:M390 K423:M429 K462:M468 K501:M507 K540:M546 K579:M585 K618:M624 K657:M663 K696:M702 K735:M741 K774:M780 K813:M819 K852:M858 K891:M897 K930:M936 K969:M975 K1008:M1014 K1047:M1053 K1086:M1092 K1125:M1131 K1164:M1170 K1203:M1209 K1242:M1248 K1281:M1287 K1320:M1326 K1359:M1365 K1398:M1404 K1437:M1443 K1476:M1482 K1515:M1521 K1554:M1560 K1593:M1599 K1632:M1638 K1671:M1677 K1710:M1716 K1749:M1755 K1788:M1794 K1827:M1833 K1866:M1872 K1905:M1911">
    <cfRule type="expression" dxfId="7" priority="8">
      <formula>ISERROR(K33)</formula>
    </cfRule>
  </conditionalFormatting>
  <conditionalFormatting sqref="K1:K21 K40:K60 K79:K99 K118:K138 K157:K177 K196:K216 K235:K255 K274:K294 K313:K333 K352:K372 K391:K411 K430:K450 K469:K489 K508:K528 K547:K567 K586:K606 K625:K645 K664:K684 K703:K723 K742:K762 K781:K801 K820:K840 K859:K879 K898:K918 K937:K957 K976:K996 K1015:K1035 K1054:K1074 K1093:K1113 K1132:K1152 K1171:K1191 K1210:K1230 K1249:K1269 K1288:K1308 K1327:K1347 K1366:K1386 K1405:K1425 K1444:K1464 K1483:K1503 K1522:K1542 K1561:K1581 K1600:K1620 K1639:K1659 K1678:K1698 K1717:K1737 K1756:K1776 K1795:K1815 K1834:K1854 K1873:K1893 K23:K24 K62:K63 K101:K102 K140:K141 K179:K180 K218:K219 K257:K258 K296:K297 K335:K336 K374:K375 K413:K414 K452:K453 K491:K492 K530:K531 K569:K570 K608:K609 K647:K648 K686:K687 K725:K726 K764:K765 K803:K804 K842:K843 K881:K882 K920:K921 K959:K960 K998:K999 K1037:K1038 K1076:K1077 K1115:K1116 K1154:K1155 K1193:K1194 K1232:K1233 K1271:K1272 K1310:K1311 K1349:K1350 K1388:K1389 K1427:K1428 K1466:K1467 K1505:K1506 K1544:K1545 K1583:K1584 K1622:K1623 K1661:K1662 K1700:K1701 K1739:K1740 K1778:K1779 K1817:K1818 K1856:K1857 K1895:K1896 L25 L64 L103 L142 L181 L220 L259 L298 L337 L376 L415 L454 L493 L532 L571 L610 L649 L688 L727 L766 L805 L844 L883 L922 L961 L1000 L1039 L1078 L1117 L1156 L1195 L1234 L1273 L1312 L1351 L1390 L1429 L1468 L1507 L1546 L1585 L1624 L1663 L1702 L1741 L1780 L1819 L1858 L1897 D1:I30 D40:I69 D79:I108 D118:I147 D157:I186 D196:I225 D235:I264 D274:I303 D313:I342 D352:I381 D391:I420 D430:I459 D469:I498 D508:I537 D547:I576 D586:I615 D625:I654 D664:I693 D703:I732 D742:I771 D781:I810 D820:I849 D859:I888 D898:I927 D937:I966 D976:I1005 D1015:I1044 D1054:I1083 D1093:I1122 D1132:I1161 D1171:I1200 D1210:I1239 D1249:I1278 D1288:I1317 D1327:I1356 D1366:I1395 D1405:I1434 D1444:I1473 D1483:I1512 D1522:I1551 D1561:I1590 D1600:I1629 D1639:I1668 D1678:I1707 D1717:I1746 D1756:I1785 D1795:I1824 D1834:I1863 D1873:I1902 L27:L28 L66:L67 L105:L106 L144:L145 L183:L184 L222:L223 L261:L262 L300:L301 L339:L340 L378:L379 L417:L418 L456:L457 L495:L496 L534:L535 L573:L574 L612:L613 L651:L652 L690:L691 L729:L730 L768:L769 L807:L808 L846:L847 L885:L886 L924:L925 L963:L964 L1002:L1003 L1041:L1042 L1080:L1081 L1119:L1120 L1158:L1159 L1197:L1198 L1236:L1237 L1275:L1276 L1314:L1315 L1353:L1354 L1392:L1393 L1431:L1432 L1470:L1471 L1509:L1510 L1548:L1549 L1587:L1588 L1626:L1627 L1665:L1666 L1704:L1705 L1743:L1744 L1782:L1783 L1821:L1822 L1860:L1861 L1899:L1900 D32:J39 D71:J78 D110:J117 D149:J156 D188:J195 D227:J234 D266:J273 D305:J312 D344:J351 D383:J390 D422:J429 D461:J468 D500:J507 D539:J546 D578:J585 D617:J624 D656:J663 D695:J702 D734:J741 D773:J780 D812:J819 D851:J858 D890:J897 D929:J936 D968:J975 D1007:J1014 D1046:J1053 D1085:J1092 D1124:J1131 D1163:J1170 D1202:J1209 D1241:J1248 D1280:J1287 D1319:J1326 D1358:J1365 D1397:J1404 D1436:J1443 D1475:J1482 D1514:J1521 D1553:J1560 D1592:J1599 D1631:J1638 D1670:J1677 D1709:J1716 D1748:J1755 D1787:J1794 D1826:J1833 D1865:J1872 D1904:J1911 F31 F70 F109 F148 F187 F226 F265 F304 F343 F382 F421 F460 F499 F538 F577 F616 F655 F694 F733 F772 F811 F850 F889 F928 F967 F1006 F1045 F1084 F1123 F1162 F1201 F1240 F1279 F1318 F1357 F1396 F1435 F1474 F1513 F1552 F1591 F1630 F1669 F1708 F1747 F1786 F1825 F1864 F1903 J1:J31 J40:J70 J79:J109 J118:J148 J157:J187 J196:J226 J235:J265 J274:J304 J313:J343 J352:J382 J391:J421 J430:J460 J469:J499 J508:J538 J547:J577 J586:J616 J625:J655 J664:J694 J703:J733 J742:J772 J781:J811 J820:J850 J859:J889 J898:J928 J937:J967 J976:J1006 J1015:J1045 J1054:J1084 J1093:J1123 J1132:J1162 J1171:J1201 J1210:J1240 J1249:J1279 J1288:J1318 J1327:J1357 J1366:J1396 J1405:J1435 J1444:J1474 J1483:J1513 J1522:J1552 J1561:J1591 J1600:J1630 J1639:J1669 J1678:J1708 J1717:J1747 J1756:J1786 J1795:J1825 J1834:J1864 J1873:J1903 M1:M11 M40:M50 M79:M89 M118:M128 M157:M167 M196:M206 M235:M245 M274:M284 M313:M323 M352:M362 M391:M401 M430:M440 M469:M479 M508:M518 M547:M557 M586:M596 M625:M635 M664:M674 M703:M713 M742:M752 M781:M791 M820:M830 M859:M869 M898:M908 M937:M947 M976:M986 M1015:M1025 M1054:M1064 M1093:M1103 M1132:M1142 M1171:M1181 M1210:M1220 M1249:M1259 M1288:M1298 M1327:M1337 M1366:M1376 M1405:M1415 M1444:M1454 M1483:M1493 M1522:M1532 M1561:M1571 M1600:M1610 M1639:M1649 M1678:M1688 M1717:M1727 M1756:M1766 M1795:M1805 M1834:M1844 M1873:M1883 A1:C1911 L1:L22 L40:L61 L79:L100 L118:L139 L157:L178 L196:L217 L235:L256 L274:L295 L313:L334 L352:L373 L391:L412 L430:L451 L469:L490 L508:L529 L547:L568 L586:L607 L625:L646 L664:L685 L703:L724 L742:L763 L781:L802 L820:L841 L859:L880 L898:L919 L937:L958 L976:L997 L1015:L1036 L1054:L1075 L1093:L1114 L1132:L1153 L1171:L1192 L1210:L1231 L1249:L1270 L1288:L1309 L1327:L1348 L1366:L1387 L1405:L1426 L1444:L1465 L1483:L1504 L1522:L1543 L1561:L1582 L1600:L1621 L1639:L1660 L1678:L1699 L1717:L1738 L1756:L1777 L1795:L1816 L1834:L1855 L1873:L1894 M19:M21 M58:M60 M97:M99 M136:M138 M175:M177 M214:M216 M253:M255 M292:M294 M331:M333 M370:M372 M409:M411 M448:M450 M487:M489 M526:M528 M565:M567 M604:M606 M643:M645 M682:M684 M721:M723 M760:M762 M799:M801 M838:M840 M877:M879 M916:M918 M955:M957 M994:M996 M1033:M1035 M1072:M1074 M1111:M1113 M1150:M1152 M1189:M1191 M1228:M1230 M1267:M1269 M1306:M1308 M1345:M1347 M1384:M1386 M1423:M1425 M1462:M1464 M1501:M1503 M1540:M1542 M1579:M1581 M1618:M1620 M1657:M1659 M1696:M1698 M1735:M1737 M1774:M1776 M1813:M1815 M1852:M1854 M1891:M1893">
    <cfRule type="expression" dxfId="6" priority="7">
      <formula>ISERROR(A1)</formula>
    </cfRule>
  </conditionalFormatting>
  <conditionalFormatting sqref="M12:M18 M51:M57 M90:M96 M129:M135 M168:M174 M207:M213 M246:M252 M285:M291 M324:M330 M363:M369 M402:M408 M441:M447 M480:M486 M519:M525 M558:M564 M597:M603 M636:M642 M675:M681 M714:M720 M753:M759 M792:M798 M831:M837 M870:M876 M909:M915 M948:M954 M987:M993 M1026:M1032 M1065:M1071 M1104:M1110 M1143:M1149 M1182:M1188 M1221:M1227 M1260:M1266 M1299:M1305 M1338:M1344 M1377:M1383 M1416:M1422 M1455:M1461 M1494:M1500 M1533:M1539 M1572:M1578 M1611:M1617 M1650:M1656 M1689:M1695 M1728:M1734 M1767:M1773 M1806:M1812 M1845:M1851 M1884:M1890">
    <cfRule type="expression" dxfId="5" priority="6">
      <formula>ISERROR(M12)</formula>
    </cfRule>
  </conditionalFormatting>
  <conditionalFormatting sqref="K19 K58 K97 K136 K175 K214 K253 K292 K331 K370 K409 K448 K487 K526 K565 K604 K643 K682 K721 K760 K799 K838 K877 K916 K955 K994 K1033 K1072 K1111 K1150 K1189 K1228 K1267 K1306 K1345 K1384 K1423 K1462 K1501 K1540 K1579 K1618 K1657 K1696 K1735 K1774 K1813 K1852 K1891 L20:L21 L59:L60 L98:L99 L137:L138 L176:L177 L215:L216 L254:L255 L293:L294 L332:L333 L371:L372 L410:L411 L449:L450 L488:L489 L527:L528 L566:L567 L605:L606 L644:L645 L683:L684 L722:L723 L761:L762 L800:L801 L839:L840 L878:L879 L917:L918 L956:L957 L995:L996 L1034:L1035 L1073:L1074 L1112:L1113 L1151:L1152 L1190:L1191 L1229:L1230 L1268:L1269 L1307:L1308 L1346:L1347 L1385:L1386 L1424:L1425 L1463:L1464 L1502:L1503 L1541:L1542 L1580:L1581 L1619:L1620 L1658:L1659 L1697:L1698 L1736:L1737 L1775:L1776 L1814:L1815 L1853:L1854 L1892:L1893">
    <cfRule type="cellIs" dxfId="4" priority="5" operator="equal">
      <formula>0</formula>
    </cfRule>
  </conditionalFormatting>
  <conditionalFormatting sqref="Z33:AB39 Z72:AB78 Z111:AB117 Z150:AB156 Z189:AB195 Z228:AB234 Z267:AB273 Z306:AB312 Z345:AB351 Z384:AB390 Z423:AB429 Z462:AB468 Z501:AB507 Z540:AB546 Z579:AB585 Z618:AB624 Z657:AB663 Z696:AB702 Z735:AB741 Z774:AB780 Z813:AB819 Z852:AB858 Z891:AB897 Z930:AB936 Z969:AB975 Z1008:AB1014 Z1047:AB1053 Z1086:AB1092 Z1125:AB1131 Z1164:AB1170 Z1203:AB1209 Z1242:AB1248 Z1281:AB1287 Z1320:AB1326 Z1359:AB1365 Z1398:AB1404 Z1437:AB1443 Z1476:AB1482 Z1515:AB1521 Z1554:AB1560 Z1593:AB1599 Z1632:AB1638 Z1671:AB1677 Z1710:AB1716 Z1749:AB1755 Z1788:AB1794 Z1827:AB1833 Z1866:AB1872 Z1905:AB1911">
    <cfRule type="expression" dxfId="3" priority="4">
      <formula>ISERROR(Z33)</formula>
    </cfRule>
  </conditionalFormatting>
  <conditionalFormatting sqref="Z1:Z21 Z40:Z60 Z79:Z99 Z118:Z138 Z157:Z177 Z196:Z216 Z235:Z255 Z274:Z294 Z313:Z333 Z352:Z372 Z391:Z411 Z430:Z450 Z469:Z489 Z508:Z528 Z547:Z567 Z586:Z606 Z625:Z645 Z664:Z684 Z703:Z723 Z742:Z762 Z781:Z801 Z820:Z840 Z859:Z879 Z898:Z918 Z937:Z957 Z976:Z996 Z1015:Z1035 Z1054:Z1074 Z1093:Z1113 Z1132:Z1152 Z1171:Z1191 Z1210:Z1230 Z1249:Z1269 Z1288:Z1308 Z1327:Z1347 Z1366:Z1386 Z1405:Z1425 Z1444:Z1464 Z1483:Z1503 Z1522:Z1542 Z1561:Z1581 Z1600:Z1620 Z1639:Z1659 Z1678:Z1698 Z1717:Z1737 Z1756:Z1776 Z1795:Z1815 Z1834:Z1854 Z1873:Z1893 Z23:Z24 Z62:Z63 Z101:Z102 Z140:Z141 Z179:Z180 Z218:Z219 Z257:Z258 Z296:Z297 Z335:Z336 Z374:Z375 Z413:Z414 Z452:Z453 Z491:Z492 Z530:Z531 Z569:Z570 Z608:Z609 Z647:Z648 Z686:Z687 Z725:Z726 Z764:Z765 Z803:Z804 Z842:Z843 Z881:Z882 Z920:Z921 Z959:Z960 Z998:Z999 Z1037:Z1038 Z1076:Z1077 Z1115:Z1116 Z1154:Z1155 Z1193:Z1194 Z1232:Z1233 Z1271:Z1272 Z1310:Z1311 Z1349:Z1350 Z1388:Z1389 Z1427:Z1428 Z1466:Z1467 Z1505:Z1506 Z1544:Z1545 Z1583:Z1584 Z1622:Z1623 Z1661:Z1662 Z1700:Z1701 Z1739:Z1740 Z1778:Z1779 Z1817:Z1818 Z1856:Z1857 Z1895:Z1896 AA25 AA64 AA103 AA142 AA181 AA220 AA259 AA298 AA337 AA376 AA415 AA454 AA493 AA532 AA571 AA610 AA649 AA688 AA727 AA766 AA805 AA844 AA883 AA922 AA961 AA1000 AA1039 AA1078 AA1117 AA1156 AA1195 AA1234 AA1273 AA1312 AA1351 AA1390 AA1429 AA1468 AA1507 AA1546 AA1585 AA1624 AA1663 AA1702 AA1741 AA1780 AA1819 AA1858 AA1897 S1:X30 S40:X69 S79:X108 S118:X147 S157:X186 S196:X225 S235:X264 S274:X303 S313:X342 S352:X381 S391:X420 S430:X459 S469:X498 S508:X537 S547:X576 S586:X615 S625:X654 S664:X693 S703:X732 S742:X771 S781:X810 S820:X849 S859:X888 S898:X927 S937:X966 S976:X1005 S1015:X1044 S1054:X1083 S1093:X1122 S1132:X1161 S1171:X1200 S1210:X1239 S1249:X1278 S1288:X1317 S1327:X1356 S1366:X1395 S1405:X1434 S1444:X1473 S1483:X1512 S1522:X1551 S1561:X1590 S1600:X1629 S1639:X1668 S1678:X1707 S1717:X1746 S1756:X1785 S1795:X1824 S1834:X1863 S1873:X1902 AA27:AA28 AA66:AA67 AA105:AA106 AA144:AA145 AA183:AA184 AA222:AA223 AA261:AA262 AA300:AA301 AA339:AA340 AA378:AA379 AA417:AA418 AA456:AA457 AA495:AA496 AA534:AA535 AA573:AA574 AA612:AA613 AA651:AA652 AA690:AA691 AA729:AA730 AA768:AA769 AA807:AA808 AA846:AA847 AA885:AA886 AA924:AA925 AA963:AA964 AA1002:AA1003 AA1041:AA1042 AA1080:AA1081 AA1119:AA1120 AA1158:AA1159 AA1197:AA1198 AA1236:AA1237 AA1275:AA1276 AA1314:AA1315 AA1353:AA1354 AA1392:AA1393 AA1431:AA1432 AA1470:AA1471 AA1509:AA1510 AA1548:AA1549 AA1587:AA1588 AA1626:AA1627 AA1665:AA1666 AA1704:AA1705 AA1743:AA1744 AA1782:AA1783 AA1821:AA1822 AA1860:AA1861 AA1899:AA1900 S32:Y39 S71:Y78 S110:Y117 S149:Y156 S188:Y195 S227:Y234 S266:Y273 S305:Y312 S344:Y351 S383:Y390 S422:Y429 S461:Y468 S500:Y507 S539:Y546 S578:Y585 S617:Y624 S656:Y663 S695:Y702 S734:Y741 S773:Y780 S812:Y819 S851:Y858 S890:Y897 S929:Y936 S968:Y975 S1007:Y1014 S1046:Y1053 S1085:Y1092 S1124:Y1131 S1163:Y1170 S1202:Y1209 S1241:Y1248 S1280:Y1287 S1319:Y1326 S1358:Y1365 S1397:Y1404 S1436:Y1443 S1475:Y1482 S1514:Y1521 S1553:Y1560 S1592:Y1599 S1631:Y1638 S1670:Y1677 S1709:Y1716 S1748:Y1755 S1787:Y1794 S1826:Y1833 S1865:Y1872 S1904:Y1911 U31 U70 U109 U148 U187 U226 U265 U304 U343 U382 U421 U460 U499 U538 U577 U616 U655 U694 U733 U772 U811 U850 U889 U928 U967 U1006 U1045 U1084 U1123 U1162 U1201 U1240 U1279 U1318 U1357 U1396 U1435 U1474 U1513 U1552 U1591 U1630 U1669 U1708 U1747 U1786 U1825 U1864 U1903 Y1:Y31 Y40:Y70 Y79:Y109 Y118:Y148 Y157:Y187 Y196:Y226 Y235:Y265 Y274:Y304 Y313:Y343 Y352:Y382 Y391:Y421 Y430:Y460 Y469:Y499 Y508:Y538 Y547:Y577 Y586:Y616 Y625:Y655 Y664:Y694 Y703:Y733 Y742:Y772 Y781:Y811 Y820:Y850 Y859:Y889 Y898:Y928 Y937:Y967 Y976:Y1006 Y1015:Y1045 Y1054:Y1084 Y1093:Y1123 Y1132:Y1162 Y1171:Y1201 Y1210:Y1240 Y1249:Y1279 Y1288:Y1318 Y1327:Y1357 Y1366:Y1396 Y1405:Y1435 Y1444:Y1474 Y1483:Y1513 Y1522:Y1552 Y1561:Y1591 Y1600:Y1630 Y1639:Y1669 Y1678:Y1708 Y1717:Y1747 Y1756:Y1786 Y1795:Y1825 Y1834:Y1864 Y1873:Y1903 AB1:AB11 AB40:AB50 AB79:AB89 AB118:AB128 AB157:AB167 AB196:AB206 AB235:AB245 AB274:AB284 AB313:AB323 AB352:AB362 AB391:AB401 AB430:AB440 AB469:AB479 AB508:AB518 AB547:AB557 AB586:AB596 AB625:AB635 AB664:AB674 AB703:AB713 AB742:AB752 AB781:AB791 AB820:AB830 AB859:AB869 AB898:AB908 AB937:AB947 AB976:AB986 AB1015:AB1025 AB1054:AB1064 AB1093:AB1103 AB1132:AB1142 AB1171:AB1181 AB1210:AB1220 AB1249:AB1259 AB1288:AB1298 AB1327:AB1337 AB1366:AB1376 AB1405:AB1415 AB1444:AB1454 AB1483:AB1493 AB1522:AB1532 AB1561:AB1571 AB1600:AB1610 AB1639:AB1649 AB1678:AB1688 AB1717:AB1727 AB1756:AB1766 AB1795:AB1805 AB1834:AB1844 AB1873:AB1883 P1:R1911 AA1:AA22 AA40:AA61 AA79:AA100 AA118:AA139 AA157:AA178 AA196:AA217 AA235:AA256 AA274:AA295 AA313:AA334 AA352:AA373 AA391:AA412 AA430:AA451 AA469:AA490 AA508:AA529 AA547:AA568 AA586:AA607 AA625:AA646 AA664:AA685 AA703:AA724 AA742:AA763 AA781:AA802 AA820:AA841 AA859:AA880 AA898:AA919 AA937:AA958 AA976:AA997 AA1015:AA1036 AA1054:AA1075 AA1093:AA1114 AA1132:AA1153 AA1171:AA1192 AA1210:AA1231 AA1249:AA1270 AA1288:AA1309 AA1327:AA1348 AA1366:AA1387 AA1405:AA1426 AA1444:AA1465 AA1483:AA1504 AA1522:AA1543 AA1561:AA1582 AA1600:AA1621 AA1639:AA1660 AA1678:AA1699 AA1717:AA1738 AA1756:AA1777 AA1795:AA1816 AA1834:AA1855 AA1873:AA1894 AB19:AB21 AB58:AB60 AB97:AB99 AB136:AB138 AB175:AB177 AB214:AB216 AB253:AB255 AB292:AB294 AB331:AB333 AB370:AB372 AB409:AB411 AB448:AB450 AB487:AB489 AB526:AB528 AB565:AB567 AB604:AB606 AB643:AB645 AB682:AB684 AB721:AB723 AB760:AB762 AB799:AB801 AB838:AB840 AB877:AB879 AB916:AB918 AB955:AB957 AB994:AB996 AB1033:AB1035 AB1072:AB1074 AB1111:AB1113 AB1150:AB1152 AB1189:AB1191 AB1228:AB1230 AB1267:AB1269 AB1306:AB1308 AB1345:AB1347 AB1384:AB1386 AB1423:AB1425 AB1462:AB1464 AB1501:AB1503 AB1540:AB1542 AB1579:AB1581 AB1618:AB1620 AB1657:AB1659 AB1696:AB1698 AB1735:AB1737 AB1774:AB1776 AB1813:AB1815 AB1852:AB1854 AB1891:AB1893">
    <cfRule type="expression" dxfId="2" priority="3">
      <formula>ISERROR(P1)</formula>
    </cfRule>
  </conditionalFormatting>
  <conditionalFormatting sqref="AB12:AB18 AB51:AB57 AB90:AB96 AB129:AB135 AB168:AB174 AB207:AB213 AB246:AB252 AB285:AB291 AB324:AB330 AB363:AB369 AB402:AB408 AB441:AB447 AB480:AB486 AB519:AB525 AB558:AB564 AB597:AB603 AB636:AB642 AB675:AB681 AB714:AB720 AB753:AB759 AB792:AB798 AB831:AB837 AB870:AB876 AB909:AB915 AB948:AB954 AB987:AB993 AB1026:AB1032 AB1065:AB1071 AB1104:AB1110 AB1143:AB1149 AB1182:AB1188 AB1221:AB1227 AB1260:AB1266 AB1299:AB1305 AB1338:AB1344 AB1377:AB1383 AB1416:AB1422 AB1455:AB1461 AB1494:AB1500 AB1533:AB1539 AB1572:AB1578 AB1611:AB1617 AB1650:AB1656 AB1689:AB1695 AB1728:AB1734 AB1767:AB1773 AB1806:AB1812 AB1845:AB1851 AB1884:AB1890">
    <cfRule type="expression" dxfId="1" priority="2">
      <formula>ISERROR(AB12)</formula>
    </cfRule>
  </conditionalFormatting>
  <conditionalFormatting sqref="Z19 Z58 Z97 Z136 Z175 Z214 Z253 Z292 Z331 Z370 Z409 Z448 Z487 Z526 Z565 Z604 Z643 Z682 Z721 Z760 Z799 Z838 Z877 Z916 Z955 Z994 Z1033 Z1072 Z1111 Z1150 Z1189 Z1228 Z1267 Z1306 Z1345 Z1384 Z1423 Z1462 Z1501 Z1540 Z1579 Z1618 Z1657 Z1696 Z1735 Z1774 Z1813 Z1852 Z1891 AA20:AA21 AA59:AA60 AA98:AA99 AA137:AA138 AA176:AA177 AA215:AA216 AA254:AA255 AA293:AA294 AA332:AA333 AA371:AA372 AA410:AA411 AA449:AA450 AA488:AA489 AA527:AA528 AA566:AA567 AA605:AA606 AA644:AA645 AA683:AA684 AA722:AA723 AA761:AA762 AA800:AA801 AA839:AA840 AA878:AA879 AA917:AA918 AA956:AA957 AA995:AA996 AA1034:AA1035 AA1073:AA1074 AA1112:AA1113 AA1151:AA1152 AA1190:AA1191 AA1229:AA1230 AA1268:AA1269 AA1307:AA1308 AA1346:AA1347 AA1385:AA1386 AA1424:AA1425 AA1463:AA1464 AA1502:AA1503 AA1541:AA1542 AA1580:AA1581 AA1619:AA1620 AA1658:AA1659 AA1697:AA1698 AA1736:AA1737 AA1775:AA1776 AA1814:AA1815 AA1853:AA1854 AA1892:AA1893">
    <cfRule type="cellIs" dxfId="0" priority="1" operator="equal">
      <formula>0</formula>
    </cfRule>
  </conditionalFormatting>
  <printOptions horizontalCentered="1" verticalCentered="1"/>
  <pageMargins left="0.5" right="0.5" top="0.6" bottom="0.6" header="0.3" footer="0.3"/>
  <pageSetup paperSize="9" pageOrder="overThenDown" orientation="portrait" horizontalDpi="1200" verticalDpi="1200"/>
  <headerFooter>
    <oddFooter>&amp;C&amp;"Kruti Dev 010,Regular"</oddFooter>
  </headerFooter>
  <drawing r:id="rId1"/>
  <legacyDrawing r:id="rId2"/>
  <extLst>
    <ext xmlns:mx="http://schemas.microsoft.com/office/mac/excel/2008/main" uri="{64002731-A6B0-56B0-2670-7721B7C09600}">
      <mx:PLV Mode="1"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from the developer's desk</vt:lpstr>
      <vt:lpstr>details</vt:lpstr>
      <vt:lpstr>statement of marks</vt:lpstr>
      <vt:lpstr>result subject-wise</vt:lpstr>
      <vt:lpstr>result aggregate</vt:lpstr>
      <vt:lpstr>full report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2015-05-16T13:34:34Z</cp:lastPrinted>
  <dcterms:created xsi:type="dcterms:W3CDTF">2006-09-16T00:00:00Z</dcterms:created>
  <dcterms:modified xsi:type="dcterms:W3CDTF">2015-08-15T07:27:41Z</dcterms:modified>
</cp:coreProperties>
</file>